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870" yWindow="120" windowWidth="14790" windowHeight="7125"/>
  </bookViews>
  <sheets>
    <sheet name="Concourse Report" sheetId="1" r:id="rId1"/>
    <sheet name="E Detail" sheetId="2" r:id="rId2"/>
    <sheet name="Humphre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'Concourse Report'!$A$1:$N$32</definedName>
  </definedNames>
  <calcPr calcId="145621"/>
</workbook>
</file>

<file path=xl/calcChain.xml><?xml version="1.0" encoding="utf-8"?>
<calcChain xmlns="http://schemas.openxmlformats.org/spreadsheetml/2006/main">
  <c r="N19" i="3" l="1"/>
  <c r="M19" i="3"/>
  <c r="L19" i="3"/>
  <c r="K19" i="3"/>
  <c r="J19" i="3"/>
  <c r="I19" i="3"/>
  <c r="H19" i="3"/>
  <c r="G19" i="3"/>
  <c r="F19" i="3"/>
  <c r="E19" i="3"/>
  <c r="D19" i="3"/>
  <c r="C19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E17" i="3"/>
  <c r="D17" i="3"/>
  <c r="C17" i="3"/>
  <c r="N16" i="3"/>
  <c r="M16" i="3"/>
  <c r="L16" i="3"/>
  <c r="K16" i="3"/>
  <c r="J16" i="3"/>
  <c r="I16" i="3"/>
  <c r="H16" i="3"/>
  <c r="G16" i="3"/>
  <c r="F16" i="3"/>
  <c r="E16" i="3"/>
  <c r="D16" i="3"/>
  <c r="C16" i="3"/>
  <c r="N15" i="3"/>
  <c r="M15" i="3"/>
  <c r="L15" i="3"/>
  <c r="K15" i="3"/>
  <c r="J15" i="3"/>
  <c r="I15" i="3"/>
  <c r="H15" i="3"/>
  <c r="G15" i="3"/>
  <c r="F15" i="3"/>
  <c r="E15" i="3"/>
  <c r="D15" i="3"/>
  <c r="C15" i="3"/>
  <c r="N13" i="3"/>
  <c r="M13" i="3"/>
  <c r="L13" i="3"/>
  <c r="K13" i="3"/>
  <c r="J13" i="3"/>
  <c r="I13" i="3"/>
  <c r="H13" i="3"/>
  <c r="G13" i="3"/>
  <c r="F13" i="3"/>
  <c r="E13" i="3"/>
  <c r="D13" i="3"/>
  <c r="C13" i="3"/>
  <c r="N12" i="3"/>
  <c r="M12" i="3"/>
  <c r="L12" i="3"/>
  <c r="K12" i="3"/>
  <c r="J12" i="3"/>
  <c r="I12" i="3"/>
  <c r="H12" i="3"/>
  <c r="G12" i="3"/>
  <c r="F12" i="3"/>
  <c r="E12" i="3"/>
  <c r="D12" i="3"/>
  <c r="C12" i="3"/>
  <c r="N11" i="3"/>
  <c r="M11" i="3"/>
  <c r="L11" i="3"/>
  <c r="K11" i="3"/>
  <c r="J11" i="3"/>
  <c r="I11" i="3"/>
  <c r="H11" i="3"/>
  <c r="G11" i="3"/>
  <c r="F11" i="3"/>
  <c r="E11" i="3"/>
  <c r="D11" i="3"/>
  <c r="C11" i="3"/>
  <c r="N27" i="2"/>
  <c r="M27" i="2"/>
  <c r="L27" i="2"/>
  <c r="K27" i="2"/>
  <c r="J27" i="2"/>
  <c r="I27" i="2"/>
  <c r="H27" i="2"/>
  <c r="G27" i="2"/>
  <c r="F27" i="2"/>
  <c r="E27" i="2"/>
  <c r="D27" i="2"/>
  <c r="C27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M25" i="2"/>
  <c r="L25" i="2"/>
  <c r="K25" i="2"/>
  <c r="J25" i="2"/>
  <c r="I25" i="2"/>
  <c r="H25" i="2"/>
  <c r="G25" i="2"/>
  <c r="F25" i="2"/>
  <c r="E25" i="2"/>
  <c r="D25" i="2"/>
  <c r="N24" i="2"/>
  <c r="M24" i="2"/>
  <c r="L24" i="2"/>
  <c r="K24" i="2"/>
  <c r="J24" i="2"/>
  <c r="I24" i="2"/>
  <c r="H24" i="2"/>
  <c r="G24" i="2"/>
  <c r="F24" i="2"/>
  <c r="E24" i="2"/>
  <c r="D24" i="2"/>
  <c r="C24" i="2"/>
  <c r="N23" i="2"/>
  <c r="M23" i="2"/>
  <c r="L23" i="2"/>
  <c r="K23" i="2"/>
  <c r="J23" i="2"/>
  <c r="I23" i="2"/>
  <c r="H23" i="2"/>
  <c r="G23" i="2"/>
  <c r="F23" i="2"/>
  <c r="E23" i="2"/>
  <c r="D23" i="2"/>
  <c r="C23" i="2"/>
  <c r="N22" i="2"/>
  <c r="M22" i="2"/>
  <c r="L22" i="2"/>
  <c r="K22" i="2"/>
  <c r="J22" i="2"/>
  <c r="I22" i="2"/>
  <c r="H22" i="2"/>
  <c r="G22" i="2"/>
  <c r="F22" i="2"/>
  <c r="E22" i="2"/>
  <c r="D22" i="2"/>
  <c r="C22" i="2"/>
  <c r="N21" i="2"/>
  <c r="M21" i="2"/>
  <c r="L21" i="2"/>
  <c r="K21" i="2"/>
  <c r="J21" i="2"/>
  <c r="I21" i="2"/>
  <c r="H21" i="2"/>
  <c r="G21" i="2"/>
  <c r="F21" i="2"/>
  <c r="E21" i="2"/>
  <c r="D21" i="2"/>
  <c r="C21" i="2"/>
  <c r="N20" i="2"/>
  <c r="M20" i="2"/>
  <c r="L20" i="2"/>
  <c r="K20" i="2"/>
  <c r="J20" i="2"/>
  <c r="I20" i="2"/>
  <c r="H20" i="2"/>
  <c r="G20" i="2"/>
  <c r="F20" i="2"/>
  <c r="E20" i="2"/>
  <c r="D20" i="2"/>
  <c r="C20" i="2"/>
  <c r="N19" i="2"/>
  <c r="M19" i="2"/>
  <c r="L19" i="2"/>
  <c r="K19" i="2"/>
  <c r="J19" i="2"/>
  <c r="I19" i="2"/>
  <c r="H19" i="2"/>
  <c r="G19" i="2"/>
  <c r="F19" i="2"/>
  <c r="E19" i="2"/>
  <c r="D19" i="2"/>
  <c r="C19" i="2"/>
  <c r="N18" i="2"/>
  <c r="M18" i="2"/>
  <c r="L18" i="2"/>
  <c r="K18" i="2"/>
  <c r="J18" i="2"/>
  <c r="I18" i="2"/>
  <c r="H18" i="2"/>
  <c r="G18" i="2"/>
  <c r="F18" i="2"/>
  <c r="E18" i="2"/>
  <c r="D18" i="2"/>
  <c r="C18" i="2"/>
  <c r="N17" i="2"/>
  <c r="M17" i="2"/>
  <c r="L17" i="2"/>
  <c r="K17" i="2"/>
  <c r="J17" i="2"/>
  <c r="I17" i="2"/>
  <c r="H17" i="2"/>
  <c r="G17" i="2"/>
  <c r="F17" i="2"/>
  <c r="E17" i="2"/>
  <c r="D17" i="2"/>
  <c r="C17" i="2"/>
  <c r="N16" i="2"/>
  <c r="M16" i="2"/>
  <c r="L16" i="2"/>
  <c r="K16" i="2"/>
  <c r="J16" i="2"/>
  <c r="I16" i="2"/>
  <c r="H16" i="2"/>
  <c r="G16" i="2"/>
  <c r="F16" i="2"/>
  <c r="E16" i="2"/>
  <c r="D16" i="2"/>
  <c r="C16" i="2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L14" i="2"/>
  <c r="K14" i="2"/>
  <c r="J14" i="2"/>
  <c r="I14" i="2"/>
  <c r="H14" i="2"/>
  <c r="G14" i="2"/>
  <c r="F14" i="2"/>
  <c r="E14" i="2"/>
  <c r="D14" i="2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N10" i="2"/>
  <c r="M10" i="2"/>
  <c r="L10" i="2"/>
  <c r="K10" i="2"/>
  <c r="J10" i="2"/>
  <c r="I10" i="2"/>
  <c r="H10" i="2"/>
  <c r="G10" i="2"/>
  <c r="F10" i="2"/>
  <c r="E10" i="2"/>
  <c r="D10" i="2"/>
  <c r="C10" i="2"/>
  <c r="M31" i="1" l="1"/>
  <c r="M28" i="1"/>
  <c r="M27" i="1"/>
  <c r="M26" i="1"/>
  <c r="M29" i="1" l="1"/>
  <c r="M32" i="1" s="1"/>
  <c r="L31" i="1"/>
  <c r="L28" i="1"/>
  <c r="L27" i="1"/>
  <c r="L26" i="1"/>
  <c r="L29" i="1" l="1"/>
  <c r="L32" i="1" s="1"/>
  <c r="K31" i="1" l="1"/>
  <c r="K28" i="1"/>
  <c r="K27" i="1"/>
  <c r="K26" i="1"/>
  <c r="K29" i="1" l="1"/>
  <c r="K32" i="1" s="1"/>
  <c r="J12" i="1" l="1"/>
  <c r="J2" i="1"/>
  <c r="J31" i="1" l="1"/>
  <c r="J28" i="1"/>
  <c r="J27" i="1"/>
  <c r="J26" i="1"/>
  <c r="J29" i="1" l="1"/>
  <c r="J32" i="1" s="1"/>
  <c r="I2" i="1" l="1"/>
  <c r="I31" i="1" l="1"/>
  <c r="I28" i="1"/>
  <c r="I27" i="1"/>
  <c r="I26" i="1"/>
  <c r="H31" i="1" l="1"/>
  <c r="H28" i="1"/>
  <c r="H27" i="1"/>
  <c r="H26" i="1"/>
  <c r="G31" i="1" l="1"/>
  <c r="G28" i="1"/>
  <c r="G27" i="1"/>
  <c r="G26" i="1"/>
  <c r="F31" i="1" l="1"/>
  <c r="F28" i="1"/>
  <c r="F27" i="1"/>
  <c r="F26" i="1"/>
  <c r="F29" i="1" l="1"/>
  <c r="F32" i="1" s="1"/>
  <c r="E31" i="1" l="1"/>
  <c r="E28" i="1"/>
  <c r="E27" i="1"/>
  <c r="E26" i="1"/>
  <c r="E29" i="1" l="1"/>
  <c r="E32" i="1" s="1"/>
  <c r="D27" i="1" l="1"/>
  <c r="D28" i="1"/>
  <c r="D26" i="1"/>
  <c r="D31" i="1" l="1"/>
  <c r="D29" i="1" l="1"/>
  <c r="D32" i="1" s="1"/>
  <c r="C2" i="1"/>
  <c r="C31" i="1"/>
  <c r="C28" i="1"/>
  <c r="C27" i="1"/>
  <c r="C26" i="1"/>
  <c r="C29" i="1" l="1"/>
  <c r="C32" i="1" s="1"/>
  <c r="C14" i="1"/>
  <c r="B14" i="1"/>
  <c r="H29" i="1" l="1"/>
  <c r="H32" i="1" s="1"/>
  <c r="G29" i="1"/>
  <c r="G32" i="1" s="1"/>
  <c r="I29" i="1"/>
  <c r="I32" i="1" s="1"/>
  <c r="N4" i="1"/>
  <c r="N12" i="1"/>
  <c r="B17" i="1"/>
  <c r="B21" i="1" s="1"/>
  <c r="C17" i="1"/>
  <c r="C21" i="1"/>
  <c r="D17" i="1"/>
  <c r="D21" i="1" s="1"/>
  <c r="E17" i="1"/>
  <c r="E21" i="1" s="1"/>
  <c r="F17" i="1"/>
  <c r="F21" i="1" s="1"/>
  <c r="G17" i="1"/>
  <c r="G21" i="1" s="1"/>
  <c r="H17" i="1"/>
  <c r="H21" i="1" s="1"/>
  <c r="I17" i="1"/>
  <c r="I21" i="1"/>
  <c r="J17" i="1"/>
  <c r="J21" i="1" s="1"/>
  <c r="K17" i="1"/>
  <c r="K21" i="1"/>
  <c r="L17" i="1"/>
  <c r="L21" i="1" s="1"/>
  <c r="M17" i="1"/>
  <c r="M21" i="1" s="1"/>
  <c r="N14" i="1"/>
  <c r="N15" i="1"/>
  <c r="N10" i="1"/>
  <c r="N11" i="1"/>
  <c r="N8" i="1"/>
  <c r="N9" i="1"/>
  <c r="N7" i="1"/>
  <c r="N5" i="1"/>
  <c r="N3" i="1"/>
  <c r="N13" i="1"/>
  <c r="N19" i="1"/>
  <c r="N2" i="1"/>
  <c r="B28" i="1"/>
  <c r="N28" i="1" s="1"/>
  <c r="B27" i="1"/>
  <c r="N27" i="1" s="1"/>
  <c r="B26" i="1"/>
  <c r="N26" i="1" s="1"/>
  <c r="B31" i="1"/>
  <c r="N31" i="1" s="1"/>
  <c r="N17" i="1" l="1"/>
  <c r="N21" i="1"/>
  <c r="B29" i="1"/>
  <c r="B32" i="1" s="1"/>
  <c r="N29" i="1"/>
  <c r="N32" i="1" s="1"/>
  <c r="I29" i="2"/>
  <c r="H6" i="1" s="1"/>
  <c r="H16" i="1" s="1"/>
  <c r="N29" i="2"/>
  <c r="M6" i="1" s="1"/>
  <c r="M16" i="1" s="1"/>
  <c r="K21" i="3"/>
  <c r="J18" i="1" s="1"/>
  <c r="L21" i="3"/>
  <c r="K18" i="1" s="1"/>
  <c r="D21" i="3"/>
  <c r="C18" i="1" s="1"/>
  <c r="F21" i="3"/>
  <c r="E18" i="1" s="1"/>
  <c r="E21" i="3"/>
  <c r="D18" i="1" s="1"/>
  <c r="J29" i="2"/>
  <c r="I6" i="1" s="1"/>
  <c r="I16" i="1" s="1"/>
  <c r="C21" i="3"/>
  <c r="B18" i="1" s="1"/>
  <c r="I21" i="3"/>
  <c r="H18" i="1" s="1"/>
  <c r="H21" i="3"/>
  <c r="G18" i="1" s="1"/>
  <c r="G21" i="3"/>
  <c r="F18" i="1" s="1"/>
  <c r="N21" i="3"/>
  <c r="M18" i="1" s="1"/>
  <c r="J21" i="3"/>
  <c r="I18" i="1" s="1"/>
  <c r="M21" i="3"/>
  <c r="L18" i="1" s="1"/>
  <c r="F29" i="2"/>
  <c r="G29" i="2"/>
  <c r="F6" i="1" s="1"/>
  <c r="F16" i="1" s="1"/>
  <c r="M29" i="2"/>
  <c r="L6" i="1" s="1"/>
  <c r="L16" i="1" s="1"/>
  <c r="E29" i="2"/>
  <c r="D6" i="1" s="1"/>
  <c r="L29" i="2"/>
  <c r="K6" i="1" s="1"/>
  <c r="K20" i="1" s="1"/>
  <c r="C29" i="2"/>
  <c r="B6" i="1" s="1"/>
  <c r="B20" i="1" s="1"/>
  <c r="K29" i="2"/>
  <c r="J6" i="1" s="1"/>
  <c r="H29" i="2"/>
  <c r="G6" i="1" s="1"/>
  <c r="G20" i="1" s="1"/>
  <c r="D29" i="2"/>
  <c r="C6" i="1" s="1"/>
  <c r="C16" i="1" s="1"/>
  <c r="K22" i="1" l="1"/>
  <c r="G22" i="1"/>
  <c r="D20" i="1"/>
  <c r="E6" i="1"/>
  <c r="M20" i="1"/>
  <c r="D16" i="1"/>
  <c r="J20" i="1"/>
  <c r="H20" i="1"/>
  <c r="J16" i="1"/>
  <c r="N18" i="1"/>
  <c r="I20" i="1"/>
  <c r="K16" i="1"/>
  <c r="C20" i="1"/>
  <c r="B16" i="1"/>
  <c r="L20" i="1"/>
  <c r="G16" i="1"/>
  <c r="F20" i="1"/>
  <c r="B22" i="1"/>
  <c r="M22" i="1" l="1"/>
  <c r="L22" i="1"/>
  <c r="J22" i="1"/>
  <c r="I22" i="1"/>
  <c r="H22" i="1"/>
  <c r="D22" i="1"/>
  <c r="E16" i="1"/>
  <c r="N16" i="1" s="1"/>
  <c r="N6" i="1"/>
  <c r="E20" i="1"/>
  <c r="F22" i="1"/>
  <c r="C22" i="1"/>
  <c r="N20" i="1" l="1"/>
  <c r="N22" i="1" s="1"/>
  <c r="E22" i="1"/>
</calcChain>
</file>

<file path=xl/sharedStrings.xml><?xml version="1.0" encoding="utf-8"?>
<sst xmlns="http://schemas.openxmlformats.org/spreadsheetml/2006/main" count="100" uniqueCount="72">
  <si>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</si>
  <si>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</si>
  <si>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</si>
  <si>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</si>
  <si>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</si>
  <si>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</si>
  <si>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</si>
  <si>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</si>
  <si>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</si>
  <si>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</si>
  <si>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</si>
  <si>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</si>
  <si>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</si>
  <si>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</si>
  <si>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</si>
  <si>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</si>
  <si>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</si>
  <si>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</si>
  <si>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</si>
  <si>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</si>
  <si>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</si>
  <si>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</si>
  <si>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</si>
  <si>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</si>
  <si>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</si>
  <si>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</si>
  <si>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</si>
  <si>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</si>
  <si>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</si>
  <si>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</si>
  <si>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</si>
  <si>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</si>
  <si>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</si>
  <si>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</si>
  <si>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</si>
  <si>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</si>
  <si>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</si>
  <si>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</si>
  <si>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</si>
  <si>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</si>
  <si>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</si>
  <si>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</si>
  <si>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Air Wisconsin</t>
  </si>
  <si>
    <t>Chatuaqua (AA)</t>
  </si>
  <si>
    <t>Shuttle America</t>
  </si>
  <si>
    <t>Republic</t>
  </si>
  <si>
    <t>Air Canada Jazz</t>
  </si>
  <si>
    <t>Total Rev/Non-Rev Enplanements</t>
  </si>
  <si>
    <t>Iceland Air</t>
  </si>
  <si>
    <t>Sun Country</t>
  </si>
  <si>
    <t>Southwest Airways</t>
  </si>
  <si>
    <t>Omni</t>
  </si>
  <si>
    <t>AirTran</t>
  </si>
  <si>
    <t>US Airways</t>
  </si>
  <si>
    <t>Charters</t>
  </si>
  <si>
    <t>Xtra</t>
  </si>
  <si>
    <t>American Eagle</t>
  </si>
  <si>
    <t>Spirit</t>
  </si>
  <si>
    <t>Alaska Airlines</t>
  </si>
  <si>
    <t>Mesa (UA)</t>
  </si>
  <si>
    <t>Go Jet (UA)</t>
  </si>
  <si>
    <t>Condor</t>
  </si>
  <si>
    <t>Mesa (US)</t>
  </si>
  <si>
    <t>2015 Grand TOTAL</t>
  </si>
  <si>
    <t>2014 Grand Total</t>
  </si>
  <si>
    <t>Chatuaqua (UA)</t>
  </si>
  <si>
    <t>Sky West (UA)</t>
  </si>
  <si>
    <t>Terminal 2 - Humphrey Enplanements</t>
  </si>
  <si>
    <t>Terminal 1 - Lindbergh E Concourse enplanements</t>
  </si>
  <si>
    <t>Terminal 2 - Humphrey</t>
  </si>
  <si>
    <t>Terminal 1 - Lindbergh Total 2015</t>
  </si>
  <si>
    <t>United Express (UA)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</si>
</sst>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0" borderId="1" xfId="0" applyNumberFormat="1" applyFill="1" applyBorder="1"/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Fill="1"/>
    <xf numFmtId="3" fontId="0" fillId="2" borderId="3" xfId="0" applyNumberFormat="1" applyFill="1" applyBorder="1"/>
    <xf numFmtId="3" fontId="0" fillId="2" borderId="4" xfId="0" applyNumberFormat="1" applyFill="1" applyBorder="1"/>
    <xf numFmtId="3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3" fontId="5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5" fillId="0" borderId="7" xfId="0" applyNumberFormat="1" applyFont="1" applyBorder="1"/>
    <xf numFmtId="41" fontId="2" fillId="0" borderId="7" xfId="0" applyNumberFormat="1" applyFont="1" applyBorder="1"/>
    <xf numFmtId="3" fontId="0" fillId="0" borderId="0" xfId="0" applyNumberFormat="1" applyFill="1" applyBorder="1"/>
    <xf numFmtId="3" fontId="5" fillId="0" borderId="2" xfId="0" applyNumberFormat="1" applyFont="1" applyFill="1" applyBorder="1" applyAlignment="1">
      <alignment horizontal="center"/>
    </xf>
    <xf numFmtId="3" fontId="5" fillId="0" borderId="5" xfId="0" applyNumberFormat="1" applyFont="1" applyFill="1" applyBorder="1"/>
    <xf numFmtId="0" fontId="0" fillId="0" borderId="0" xfId="0" applyFill="1"/>
    <xf numFmtId="10" fontId="5" fillId="0" borderId="2" xfId="0" applyNumberFormat="1" applyFont="1" applyFill="1" applyBorder="1" applyAlignment="1">
      <alignment horizontal="center"/>
    </xf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9" fillId="0" borderId="0" xfId="0" applyFont="1" applyBorder="1" applyAlignment="1">
      <alignment horizontal="center"/>
    </xf>
    <xf numFmtId="3" fontId="2" fillId="2" borderId="9" xfId="0" applyNumberFormat="1" applyFont="1" applyFill="1" applyBorder="1"/>
    <xf numFmtId="3" fontId="4" fillId="2" borderId="10" xfId="0" applyNumberFormat="1" applyFont="1" applyFill="1" applyBorder="1" applyAlignment="1">
      <alignment horizontal="center"/>
    </xf>
    <xf numFmtId="165" fontId="0" fillId="0" borderId="0" xfId="1" applyNumberFormat="1" applyFont="1" applyBorder="1"/>
    <xf numFmtId="0" fontId="5" fillId="0" borderId="0" xfId="0" applyFont="1"/>
    <xf numFmtId="164" fontId="0" fillId="0" borderId="4" xfId="0" applyNumberFormat="1" applyFill="1" applyBorder="1"/>
    <xf numFmtId="3" fontId="0" fillId="0" borderId="4" xfId="0" applyNumberFormat="1" applyFill="1" applyBorder="1"/>
    <xf numFmtId="3" fontId="2" fillId="2" borderId="11" xfId="0" applyNumberFormat="1" applyFont="1" applyFill="1" applyBorder="1"/>
    <xf numFmtId="41" fontId="10" fillId="0" borderId="0" xfId="0" applyNumberFormat="1" applyFont="1" applyFill="1"/>
    <xf numFmtId="41" fontId="0" fillId="0" borderId="0" xfId="0" applyNumberFormat="1" applyFill="1"/>
    <xf numFmtId="3" fontId="1" fillId="0" borderId="0" xfId="0" applyNumberFormat="1" applyFont="1" applyFill="1" applyBorder="1"/>
    <xf numFmtId="0" fontId="0" fillId="0" borderId="0" xfId="0" applyFill="1" applyBorder="1"/>
    <xf numFmtId="165" fontId="0" fillId="0" borderId="0" xfId="1" applyNumberFormat="1" applyFont="1" applyFill="1" applyBorder="1"/>
    <xf numFmtId="0" fontId="11" fillId="0" borderId="0" xfId="0" applyFont="1"/>
    <xf numFmtId="10" fontId="0" fillId="0" borderId="0" xfId="0" applyNumberFormat="1" applyAlignment="1">
      <alignment horizontal="right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1" xfId="0" applyNumberFormat="1" applyFill="1" applyBorder="1"/>
    <xf numFmtId="165" fontId="0" fillId="0" borderId="1" xfId="0" quotePrefix="1" applyNumberFormat="1" applyBorder="1"/>
    <xf numFmtId="3" fontId="2" fillId="2" borderId="4" xfId="0" applyNumberFormat="1" applyFont="1" applyFill="1" applyBorder="1"/>
    <xf numFmtId="3" fontId="5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Fill="1" applyBorder="1"/>
    <xf numFmtId="3" fontId="3" fillId="0" borderId="14" xfId="0" applyNumberFormat="1" applyFont="1" applyFill="1" applyBorder="1"/>
    <xf numFmtId="3" fontId="0" fillId="0" borderId="11" xfId="0" applyNumberFormat="1" applyFill="1" applyBorder="1"/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2" fillId="5" borderId="0" xfId="0" applyFont="1" applyFill="1" applyBorder="1" applyAlignment="1">
      <alignment horizontal="right"/>
    </xf>
    <xf numFmtId="43" fontId="0" fillId="0" borderId="0" xfId="1" applyFont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 applyBorder="1"/>
    <xf numFmtId="10" fontId="0" fillId="0" borderId="0" xfId="0" applyNumberFormat="1" applyFill="1" applyBorder="1"/>
    <xf numFmtId="165" fontId="0" fillId="0" borderId="0" xfId="1" applyNumberFormat="1" applyFont="1"/>
    <xf numFmtId="3" fontId="2" fillId="2" borderId="15" xfId="0" applyNumberFormat="1" applyFont="1" applyFill="1" applyBorder="1"/>
    <xf numFmtId="41" fontId="2" fillId="0" borderId="7" xfId="0" applyNumberFormat="1" applyFont="1" applyFill="1" applyBorder="1"/>
    <xf numFmtId="9" fontId="0" fillId="0" borderId="0" xfId="2" applyFont="1"/>
    <xf numFmtId="0" fontId="13" fillId="0" borderId="0" xfId="0" applyFont="1"/>
    <xf numFmtId="3" fontId="14" fillId="0" borderId="16" xfId="0" applyNumberFormat="1" applyFont="1" applyBorder="1" applyAlignment="1">
      <alignment horizontal="center"/>
    </xf>
    <xf numFmtId="3" fontId="14" fillId="0" borderId="16" xfId="0" applyNumberFormat="1" applyFont="1" applyFill="1" applyBorder="1" applyAlignment="1">
      <alignment horizontal="center"/>
    </xf>
    <xf numFmtId="3" fontId="14" fillId="2" borderId="17" xfId="0" applyNumberFormat="1" applyFont="1" applyFill="1" applyBorder="1" applyAlignment="1">
      <alignment horizontal="center"/>
    </xf>
    <xf numFmtId="0" fontId="15" fillId="0" borderId="0" xfId="0" applyFont="1"/>
    <xf numFmtId="0" fontId="2" fillId="0" borderId="0" xfId="0" applyFont="1" applyBorder="1" applyAlignme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41" fontId="0" fillId="6" borderId="0" xfId="0" applyNumberFormat="1" applyFill="1"/>
    <xf numFmtId="0" fontId="3" fillId="0" borderId="0" xfId="0" applyFont="1" applyFill="1"/>
    <xf numFmtId="10" fontId="0" fillId="0" borderId="0" xfId="2" applyNumberFormat="1" applyFont="1"/>
    <xf numFmtId="165" fontId="1" fillId="0" borderId="1" xfId="0" applyNumberFormat="1" applyFont="1" applyBorder="1"/>
    <xf numFmtId="44" fontId="0" fillId="0" borderId="0" xfId="3" applyFont="1"/>
    <xf numFmtId="10" fontId="0" fillId="0" borderId="0" xfId="2" applyNumberFormat="1" applyFont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924195</v>
          </cell>
        </row>
        <row r="6">
          <cell r="C6">
            <v>337253</v>
          </cell>
        </row>
        <row r="7">
          <cell r="C7">
            <v>156</v>
          </cell>
        </row>
        <row r="10">
          <cell r="C10">
            <v>43883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1184676</v>
          </cell>
        </row>
        <row r="6">
          <cell r="C6">
            <v>353534</v>
          </cell>
        </row>
        <row r="7">
          <cell r="C7">
            <v>0</v>
          </cell>
        </row>
        <row r="10">
          <cell r="C10">
            <v>46448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1033176</v>
          </cell>
        </row>
        <row r="6">
          <cell r="C6">
            <v>343868</v>
          </cell>
        </row>
        <row r="7">
          <cell r="C7">
            <v>400</v>
          </cell>
        </row>
        <row r="10">
          <cell r="C10">
            <v>42269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1051975</v>
          </cell>
        </row>
        <row r="6">
          <cell r="C6">
            <v>335558</v>
          </cell>
        </row>
        <row r="7">
          <cell r="C7">
            <v>72</v>
          </cell>
        </row>
        <row r="10">
          <cell r="C10">
            <v>41421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23">
          <cell r="DX23"/>
          <cell r="DY23"/>
          <cell r="DZ23"/>
          <cell r="EA23"/>
          <cell r="EB23"/>
          <cell r="EC23"/>
          <cell r="ED23"/>
          <cell r="EE23"/>
          <cell r="EF23"/>
          <cell r="EG23"/>
          <cell r="EH23"/>
          <cell r="EI23"/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</sheetData>
      <sheetData sheetId="4"/>
      <sheetData sheetId="5">
        <row r="23">
          <cell r="DX23">
            <v>4833</v>
          </cell>
          <cell r="DY23">
            <v>3519</v>
          </cell>
          <cell r="DZ23">
            <v>7400</v>
          </cell>
          <cell r="EA23">
            <v>7827</v>
          </cell>
          <cell r="EB23">
            <v>9504</v>
          </cell>
          <cell r="EC23">
            <v>9535</v>
          </cell>
          <cell r="ED23">
            <v>10006</v>
          </cell>
          <cell r="EE23">
            <v>9220</v>
          </cell>
          <cell r="EF23">
            <v>9224</v>
          </cell>
          <cell r="EG23">
            <v>9305</v>
          </cell>
          <cell r="EH23">
            <v>8484</v>
          </cell>
          <cell r="EI23">
            <v>7227</v>
          </cell>
        </row>
        <row r="28">
          <cell r="DX28">
            <v>243</v>
          </cell>
          <cell r="DY28">
            <v>168</v>
          </cell>
          <cell r="DZ28">
            <v>338</v>
          </cell>
          <cell r="EA28">
            <v>310</v>
          </cell>
          <cell r="EB28"/>
          <cell r="EC28">
            <v>450</v>
          </cell>
          <cell r="ED28">
            <v>490</v>
          </cell>
          <cell r="EE28">
            <v>539</v>
          </cell>
          <cell r="EF28">
            <v>403</v>
          </cell>
          <cell r="EG28">
            <v>418</v>
          </cell>
          <cell r="EH28">
            <v>384</v>
          </cell>
          <cell r="EI28">
            <v>271</v>
          </cell>
        </row>
      </sheetData>
      <sheetData sheetId="6"/>
      <sheetData sheetId="7">
        <row r="23">
          <cell r="DX23">
            <v>39879</v>
          </cell>
          <cell r="DY23">
            <v>38986</v>
          </cell>
          <cell r="DZ23">
            <v>47504</v>
          </cell>
          <cell r="EA23">
            <v>40076</v>
          </cell>
          <cell r="EB23">
            <v>41946</v>
          </cell>
          <cell r="EC23">
            <v>41882</v>
          </cell>
          <cell r="ED23">
            <v>43781</v>
          </cell>
          <cell r="EE23">
            <v>43745</v>
          </cell>
          <cell r="EF23">
            <v>41494</v>
          </cell>
          <cell r="EG23">
            <v>40786</v>
          </cell>
          <cell r="EH23">
            <v>86276</v>
          </cell>
          <cell r="EI23">
            <v>80327</v>
          </cell>
        </row>
        <row r="28">
          <cell r="DX28">
            <v>1735</v>
          </cell>
          <cell r="DY28">
            <v>1333</v>
          </cell>
          <cell r="DZ28">
            <v>1640</v>
          </cell>
          <cell r="EA28">
            <v>1481</v>
          </cell>
          <cell r="EB28">
            <v>1732</v>
          </cell>
          <cell r="EC28">
            <v>1552</v>
          </cell>
          <cell r="ED28">
            <v>1483</v>
          </cell>
          <cell r="EE28">
            <v>1531</v>
          </cell>
          <cell r="EF28">
            <v>1609</v>
          </cell>
          <cell r="EG28">
            <v>1639</v>
          </cell>
          <cell r="EH28">
            <v>3037</v>
          </cell>
          <cell r="EI28">
            <v>2506</v>
          </cell>
        </row>
      </sheetData>
      <sheetData sheetId="8"/>
      <sheetData sheetId="9"/>
      <sheetData sheetId="10">
        <row r="23">
          <cell r="DX23"/>
          <cell r="DY23"/>
          <cell r="DZ23"/>
          <cell r="EA23"/>
          <cell r="EB23"/>
          <cell r="EC23"/>
          <cell r="ED23"/>
          <cell r="EE23"/>
          <cell r="EF23"/>
          <cell r="EG23"/>
          <cell r="EH23"/>
          <cell r="EI23"/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  <row r="33">
          <cell r="DX33"/>
          <cell r="DY33"/>
          <cell r="DZ33"/>
          <cell r="EA33"/>
          <cell r="EB33"/>
          <cell r="EC33">
            <v>465</v>
          </cell>
          <cell r="ED33">
            <v>1894</v>
          </cell>
          <cell r="EE33">
            <v>2246</v>
          </cell>
          <cell r="EF33">
            <v>472</v>
          </cell>
          <cell r="EG33"/>
          <cell r="EH33"/>
          <cell r="EI33"/>
        </row>
        <row r="38">
          <cell r="DX38"/>
          <cell r="DY38"/>
          <cell r="DZ38"/>
          <cell r="EA38"/>
          <cell r="EB38"/>
          <cell r="EC38"/>
          <cell r="ED38">
            <v>12</v>
          </cell>
          <cell r="EE38">
            <v>9</v>
          </cell>
          <cell r="EF38"/>
          <cell r="EG38"/>
          <cell r="EH38"/>
          <cell r="EI38"/>
        </row>
      </sheetData>
      <sheetData sheetId="11"/>
      <sheetData sheetId="12">
        <row r="23">
          <cell r="DX23">
            <v>10173</v>
          </cell>
          <cell r="DY23">
            <v>8007</v>
          </cell>
          <cell r="DZ23">
            <v>12558</v>
          </cell>
          <cell r="EA23">
            <v>11142</v>
          </cell>
          <cell r="EB23">
            <v>25244</v>
          </cell>
          <cell r="EC23">
            <v>26162</v>
          </cell>
          <cell r="ED23">
            <v>27238</v>
          </cell>
          <cell r="EE23">
            <v>26397</v>
          </cell>
          <cell r="EF23">
            <v>22149</v>
          </cell>
          <cell r="EG23">
            <v>25444</v>
          </cell>
          <cell r="EH23">
            <v>16902</v>
          </cell>
          <cell r="EI23">
            <v>15962</v>
          </cell>
        </row>
        <row r="28">
          <cell r="DX28">
            <v>145</v>
          </cell>
          <cell r="DY28">
            <v>120</v>
          </cell>
          <cell r="DZ28">
            <v>156</v>
          </cell>
          <cell r="EA28">
            <v>133</v>
          </cell>
          <cell r="EB28">
            <v>225</v>
          </cell>
          <cell r="EC28">
            <v>229</v>
          </cell>
          <cell r="ED28">
            <v>229</v>
          </cell>
          <cell r="EE28">
            <v>220</v>
          </cell>
          <cell r="EF28">
            <v>148</v>
          </cell>
          <cell r="EG28">
            <v>209</v>
          </cell>
          <cell r="EH28">
            <v>114</v>
          </cell>
          <cell r="EI28">
            <v>149</v>
          </cell>
        </row>
      </sheetData>
      <sheetData sheetId="13"/>
      <sheetData sheetId="14">
        <row r="23">
          <cell r="DX23"/>
          <cell r="DY23"/>
          <cell r="DZ23"/>
          <cell r="EA23"/>
          <cell r="EB23"/>
          <cell r="EC23"/>
          <cell r="ED23"/>
          <cell r="EE23"/>
          <cell r="EF23"/>
          <cell r="EG23"/>
          <cell r="EH23"/>
          <cell r="EI23"/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  <row r="33">
          <cell r="DX33"/>
          <cell r="DY33"/>
          <cell r="DZ33"/>
          <cell r="EA33"/>
          <cell r="EB33">
            <v>2543</v>
          </cell>
          <cell r="EC33">
            <v>5137</v>
          </cell>
          <cell r="ED33">
            <v>5143</v>
          </cell>
          <cell r="EE33">
            <v>5306</v>
          </cell>
          <cell r="EF33">
            <v>3734</v>
          </cell>
          <cell r="EG33">
            <v>2839</v>
          </cell>
          <cell r="EH33">
            <v>2071</v>
          </cell>
          <cell r="EI33">
            <v>2153</v>
          </cell>
        </row>
        <row r="38">
          <cell r="DX38"/>
          <cell r="DY38"/>
          <cell r="DZ38"/>
          <cell r="EA38"/>
          <cell r="EB38">
            <v>37</v>
          </cell>
          <cell r="EC38">
            <v>22</v>
          </cell>
          <cell r="ED38">
            <v>50</v>
          </cell>
          <cell r="EE38">
            <v>79</v>
          </cell>
          <cell r="EF38">
            <v>75</v>
          </cell>
          <cell r="EG38">
            <v>104</v>
          </cell>
          <cell r="EH38">
            <v>144</v>
          </cell>
          <cell r="EI38">
            <v>176</v>
          </cell>
        </row>
      </sheetData>
      <sheetData sheetId="15"/>
      <sheetData sheetId="16"/>
      <sheetData sheetId="17"/>
      <sheetData sheetId="18">
        <row r="23">
          <cell r="DX23">
            <v>71723</v>
          </cell>
          <cell r="DY23">
            <v>66635</v>
          </cell>
          <cell r="DZ23">
            <v>84606</v>
          </cell>
          <cell r="EA23">
            <v>68876</v>
          </cell>
          <cell r="EB23">
            <v>71864</v>
          </cell>
          <cell r="EC23">
            <v>83095</v>
          </cell>
          <cell r="ED23">
            <v>89655</v>
          </cell>
          <cell r="EE23">
            <v>91901</v>
          </cell>
          <cell r="EF23">
            <v>82475</v>
          </cell>
          <cell r="EG23">
            <v>86176</v>
          </cell>
          <cell r="EH23">
            <v>70554</v>
          </cell>
          <cell r="EI23">
            <v>74312</v>
          </cell>
        </row>
        <row r="28">
          <cell r="DX28">
            <v>1251</v>
          </cell>
          <cell r="DY28">
            <v>1102</v>
          </cell>
          <cell r="DZ28">
            <v>1046</v>
          </cell>
          <cell r="EA28">
            <v>1016</v>
          </cell>
          <cell r="EB28">
            <v>1148</v>
          </cell>
          <cell r="EC28">
            <v>1306</v>
          </cell>
          <cell r="ED28">
            <v>1309</v>
          </cell>
          <cell r="EE28">
            <v>1243</v>
          </cell>
          <cell r="EF28">
            <v>1198</v>
          </cell>
          <cell r="EG28">
            <v>1325</v>
          </cell>
          <cell r="EH28">
            <v>1135</v>
          </cell>
          <cell r="EI28">
            <v>1175</v>
          </cell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  <cell r="EI33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</row>
      </sheetData>
      <sheetData sheetId="19">
        <row r="23">
          <cell r="DY23">
            <v>44886</v>
          </cell>
          <cell r="DZ23">
            <v>51794</v>
          </cell>
          <cell r="EA23">
            <v>34562</v>
          </cell>
          <cell r="EB23">
            <v>37211</v>
          </cell>
          <cell r="EC23">
            <v>34512</v>
          </cell>
          <cell r="ED23">
            <v>39712</v>
          </cell>
          <cell r="EE23">
            <v>40544</v>
          </cell>
          <cell r="EF23">
            <v>38939</v>
          </cell>
          <cell r="EG23">
            <v>45169</v>
          </cell>
          <cell r="EH23">
            <v>44272</v>
          </cell>
          <cell r="EI23">
            <v>59125</v>
          </cell>
        </row>
        <row r="28">
          <cell r="DY28">
            <v>288</v>
          </cell>
          <cell r="DZ28">
            <v>325</v>
          </cell>
          <cell r="EA28">
            <v>303</v>
          </cell>
          <cell r="EB28">
            <v>385</v>
          </cell>
          <cell r="EC28">
            <v>319</v>
          </cell>
          <cell r="ED28">
            <v>373</v>
          </cell>
          <cell r="EE28">
            <v>324</v>
          </cell>
          <cell r="EF28">
            <v>391</v>
          </cell>
          <cell r="EG28">
            <v>345</v>
          </cell>
          <cell r="EH28">
            <v>374</v>
          </cell>
          <cell r="EI28">
            <v>370</v>
          </cell>
        </row>
      </sheetData>
      <sheetData sheetId="20">
        <row r="23">
          <cell r="DX23">
            <v>62738</v>
          </cell>
          <cell r="DY23">
            <v>64972</v>
          </cell>
          <cell r="DZ23">
            <v>78874</v>
          </cell>
          <cell r="EA23">
            <v>66292</v>
          </cell>
          <cell r="EB23">
            <v>72189</v>
          </cell>
          <cell r="EC23">
            <v>78620</v>
          </cell>
          <cell r="ED23">
            <v>94255</v>
          </cell>
          <cell r="EE23">
            <v>87911</v>
          </cell>
          <cell r="EF23">
            <v>65029</v>
          </cell>
          <cell r="EG23">
            <v>72891</v>
          </cell>
          <cell r="EH23">
            <v>70813</v>
          </cell>
          <cell r="EI23">
            <v>81728</v>
          </cell>
        </row>
        <row r="28">
          <cell r="DX28">
            <v>1468</v>
          </cell>
          <cell r="DY28">
            <v>1174</v>
          </cell>
          <cell r="DZ28">
            <v>1297</v>
          </cell>
          <cell r="EA28">
            <v>1488</v>
          </cell>
          <cell r="EB28">
            <v>1706</v>
          </cell>
          <cell r="EC28">
            <v>1781</v>
          </cell>
          <cell r="ED28">
            <v>1891</v>
          </cell>
          <cell r="EE28">
            <v>1867</v>
          </cell>
          <cell r="EF28">
            <v>1336</v>
          </cell>
          <cell r="EG28">
            <v>1356</v>
          </cell>
          <cell r="EH28">
            <v>1237</v>
          </cell>
          <cell r="EI28">
            <v>1599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  <cell r="EC33">
            <v>1476</v>
          </cell>
          <cell r="ED33">
            <v>822</v>
          </cell>
          <cell r="EE33">
            <v>958</v>
          </cell>
          <cell r="EF33">
            <v>658</v>
          </cell>
          <cell r="EG33">
            <v>2935</v>
          </cell>
          <cell r="EH33">
            <v>5041</v>
          </cell>
          <cell r="EI33">
            <v>14153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  <cell r="EC38">
            <v>12</v>
          </cell>
          <cell r="ED38">
            <v>1</v>
          </cell>
          <cell r="EE38">
            <v>3</v>
          </cell>
          <cell r="EF38">
            <v>8</v>
          </cell>
          <cell r="EG38">
            <v>36</v>
          </cell>
          <cell r="EH38">
            <v>37</v>
          </cell>
          <cell r="EI38">
            <v>63</v>
          </cell>
        </row>
      </sheetData>
      <sheetData sheetId="21">
        <row r="23">
          <cell r="DX23">
            <v>18636</v>
          </cell>
          <cell r="DY23">
            <v>19709</v>
          </cell>
          <cell r="DZ23">
            <v>31477</v>
          </cell>
          <cell r="EA23">
            <v>27343</v>
          </cell>
          <cell r="EB23">
            <v>40557</v>
          </cell>
          <cell r="EC23">
            <v>45105</v>
          </cell>
          <cell r="ED23">
            <v>44676</v>
          </cell>
          <cell r="EE23">
            <v>49511</v>
          </cell>
          <cell r="EF23">
            <v>40521</v>
          </cell>
          <cell r="EG23">
            <v>42999</v>
          </cell>
          <cell r="EH23">
            <v>34885</v>
          </cell>
          <cell r="EI23">
            <v>29971</v>
          </cell>
        </row>
        <row r="28">
          <cell r="DX28">
            <v>656</v>
          </cell>
          <cell r="DY28">
            <v>575</v>
          </cell>
          <cell r="DZ28">
            <v>836</v>
          </cell>
          <cell r="EA28">
            <v>992</v>
          </cell>
          <cell r="EB28">
            <v>1240</v>
          </cell>
          <cell r="EC28">
            <v>1358</v>
          </cell>
          <cell r="ED28">
            <v>1666</v>
          </cell>
          <cell r="EE28">
            <v>1339</v>
          </cell>
          <cell r="EF28">
            <v>1318</v>
          </cell>
          <cell r="EG28">
            <v>1590</v>
          </cell>
          <cell r="EH28">
            <v>968</v>
          </cell>
          <cell r="EI28">
            <v>1104</v>
          </cell>
        </row>
      </sheetData>
      <sheetData sheetId="22">
        <row r="23">
          <cell r="DX23">
            <v>47996</v>
          </cell>
          <cell r="DY23">
            <v>43524</v>
          </cell>
          <cell r="DZ23">
            <v>50512</v>
          </cell>
          <cell r="EA23">
            <v>43040</v>
          </cell>
          <cell r="EB23">
            <v>45913</v>
          </cell>
          <cell r="EC23">
            <v>46862</v>
          </cell>
          <cell r="ED23">
            <v>51034</v>
          </cell>
          <cell r="EE23">
            <v>48219</v>
          </cell>
          <cell r="EF23">
            <v>43879</v>
          </cell>
          <cell r="EG23">
            <v>44312</v>
          </cell>
          <cell r="EH23"/>
          <cell r="EI23"/>
        </row>
        <row r="28">
          <cell r="DX28">
            <v>1191</v>
          </cell>
          <cell r="DY28">
            <v>996</v>
          </cell>
          <cell r="DZ28">
            <v>1286</v>
          </cell>
          <cell r="EA28">
            <v>1292</v>
          </cell>
          <cell r="EB28">
            <v>1628</v>
          </cell>
          <cell r="EC28">
            <v>1964</v>
          </cell>
          <cell r="ED28">
            <v>1769</v>
          </cell>
          <cell r="EE28">
            <v>1708</v>
          </cell>
          <cell r="EF28">
            <v>1506</v>
          </cell>
          <cell r="EG28">
            <v>1424</v>
          </cell>
          <cell r="EH28"/>
          <cell r="EI28"/>
        </row>
      </sheetData>
      <sheetData sheetId="23"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  <cell r="EC33">
            <v>4664</v>
          </cell>
          <cell r="ED33">
            <v>4409</v>
          </cell>
          <cell r="EE33">
            <v>4354</v>
          </cell>
          <cell r="EF33">
            <v>3845</v>
          </cell>
          <cell r="EG33">
            <v>3752</v>
          </cell>
          <cell r="EH33">
            <v>2885</v>
          </cell>
          <cell r="EI33"/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  <cell r="EC38">
            <v>38</v>
          </cell>
          <cell r="ED38">
            <v>54</v>
          </cell>
          <cell r="EE38">
            <v>58</v>
          </cell>
          <cell r="EF38">
            <v>36</v>
          </cell>
          <cell r="EG38">
            <v>43</v>
          </cell>
          <cell r="EH38">
            <v>25</v>
          </cell>
          <cell r="EI38"/>
        </row>
      </sheetData>
      <sheetData sheetId="24"/>
      <sheetData sheetId="25"/>
      <sheetData sheetId="26">
        <row r="23">
          <cell r="DX23"/>
          <cell r="DY23"/>
          <cell r="DZ23"/>
          <cell r="EA23"/>
          <cell r="EB23"/>
          <cell r="EC23"/>
          <cell r="ED23"/>
          <cell r="EE23"/>
          <cell r="EF23"/>
          <cell r="EG23"/>
          <cell r="EH23">
            <v>1054</v>
          </cell>
          <cell r="EI23">
            <v>2143</v>
          </cell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>
            <v>25</v>
          </cell>
          <cell r="EI28">
            <v>85</v>
          </cell>
        </row>
      </sheetData>
      <sheetData sheetId="27">
        <row r="23">
          <cell r="DX23">
            <v>6199</v>
          </cell>
          <cell r="DY23">
            <v>5292</v>
          </cell>
          <cell r="DZ23">
            <v>5399</v>
          </cell>
          <cell r="EA23">
            <v>3806</v>
          </cell>
          <cell r="EB23">
            <v>3880</v>
          </cell>
          <cell r="EC23">
            <v>5162</v>
          </cell>
          <cell r="ED23">
            <v>5874</v>
          </cell>
          <cell r="EE23">
            <v>6094</v>
          </cell>
          <cell r="EF23">
            <v>5050</v>
          </cell>
          <cell r="EG23">
            <v>6387</v>
          </cell>
          <cell r="EH23">
            <v>2792</v>
          </cell>
          <cell r="EI23"/>
        </row>
        <row r="28">
          <cell r="DX28">
            <v>90</v>
          </cell>
          <cell r="DY28">
            <v>78</v>
          </cell>
          <cell r="DZ28">
            <v>9</v>
          </cell>
          <cell r="EA28"/>
          <cell r="EB28">
            <v>23</v>
          </cell>
          <cell r="EC28"/>
          <cell r="ED28"/>
          <cell r="EE28"/>
          <cell r="EF28"/>
          <cell r="EG28">
            <v>14</v>
          </cell>
          <cell r="EH28">
            <v>35</v>
          </cell>
          <cell r="EI28"/>
        </row>
      </sheetData>
      <sheetData sheetId="28"/>
      <sheetData sheetId="29">
        <row r="23">
          <cell r="DX23"/>
          <cell r="DY23"/>
          <cell r="DZ23"/>
          <cell r="EA23"/>
          <cell r="EB23"/>
          <cell r="EC23"/>
          <cell r="ED23"/>
          <cell r="EE23"/>
          <cell r="EF23"/>
          <cell r="EG23"/>
          <cell r="EH23"/>
          <cell r="EI23"/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</sheetData>
      <sheetData sheetId="30">
        <row r="23">
          <cell r="DX23"/>
          <cell r="DY23"/>
          <cell r="DZ23"/>
          <cell r="EA23"/>
          <cell r="EB23"/>
          <cell r="EC23"/>
          <cell r="ED23"/>
          <cell r="EE23"/>
          <cell r="EF23"/>
          <cell r="EG23"/>
          <cell r="EH23"/>
          <cell r="EI23"/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</sheetData>
      <sheetData sheetId="31"/>
      <sheetData sheetId="32"/>
      <sheetData sheetId="33"/>
      <sheetData sheetId="34">
        <row r="23">
          <cell r="DX23">
            <v>5254</v>
          </cell>
          <cell r="DY23">
            <v>5475</v>
          </cell>
          <cell r="DZ23">
            <v>5925</v>
          </cell>
          <cell r="EA23">
            <v>5422</v>
          </cell>
          <cell r="EB23">
            <v>5150</v>
          </cell>
          <cell r="EC23">
            <v>4922</v>
          </cell>
          <cell r="ED23">
            <v>3495</v>
          </cell>
          <cell r="EE23">
            <v>22329</v>
          </cell>
          <cell r="EF23">
            <v>30530</v>
          </cell>
          <cell r="EG23">
            <v>25046</v>
          </cell>
          <cell r="EH23">
            <v>32366</v>
          </cell>
          <cell r="EI23">
            <v>32218</v>
          </cell>
        </row>
        <row r="28">
          <cell r="DX28">
            <v>174</v>
          </cell>
          <cell r="DY28">
            <v>125</v>
          </cell>
          <cell r="DZ28">
            <v>142</v>
          </cell>
          <cell r="EA28">
            <v>220</v>
          </cell>
          <cell r="EB28">
            <v>192</v>
          </cell>
          <cell r="EC28">
            <v>98</v>
          </cell>
          <cell r="ED28">
            <v>130</v>
          </cell>
          <cell r="EE28">
            <v>593</v>
          </cell>
          <cell r="EF28">
            <v>1177</v>
          </cell>
          <cell r="EG28">
            <v>1304</v>
          </cell>
          <cell r="EH28">
            <v>934</v>
          </cell>
          <cell r="EI28">
            <v>1054</v>
          </cell>
        </row>
      </sheetData>
      <sheetData sheetId="35"/>
      <sheetData sheetId="36"/>
      <sheetData sheetId="37">
        <row r="23">
          <cell r="DX23">
            <v>3418</v>
          </cell>
          <cell r="DY23">
            <v>1733</v>
          </cell>
          <cell r="DZ23">
            <v>966</v>
          </cell>
          <cell r="EA23">
            <v>45</v>
          </cell>
          <cell r="EB23">
            <v>400</v>
          </cell>
          <cell r="EC23">
            <v>1573</v>
          </cell>
          <cell r="ED23">
            <v>379</v>
          </cell>
          <cell r="EE23"/>
          <cell r="EF23">
            <v>96</v>
          </cell>
          <cell r="EG23"/>
          <cell r="EH23"/>
          <cell r="EI23"/>
        </row>
        <row r="28">
          <cell r="DX28">
            <v>55</v>
          </cell>
          <cell r="DY28">
            <v>36</v>
          </cell>
          <cell r="DZ28">
            <v>50</v>
          </cell>
          <cell r="EA28">
            <v>8</v>
          </cell>
          <cell r="EB28">
            <v>7</v>
          </cell>
          <cell r="EC28">
            <v>45</v>
          </cell>
          <cell r="ED28">
            <v>14</v>
          </cell>
          <cell r="EE28"/>
          <cell r="EF28">
            <v>6</v>
          </cell>
          <cell r="EG28"/>
          <cell r="EH28"/>
          <cell r="EI28"/>
        </row>
      </sheetData>
      <sheetData sheetId="38"/>
      <sheetData sheetId="39">
        <row r="23">
          <cell r="DX23">
            <v>4692</v>
          </cell>
          <cell r="DY23">
            <v>5193</v>
          </cell>
          <cell r="DZ23">
            <v>6225</v>
          </cell>
          <cell r="EA23">
            <v>5054</v>
          </cell>
          <cell r="EB23">
            <v>7031</v>
          </cell>
          <cell r="EC23">
            <v>8990</v>
          </cell>
          <cell r="ED23">
            <v>9986</v>
          </cell>
          <cell r="EE23">
            <v>9900</v>
          </cell>
          <cell r="EF23"/>
          <cell r="EG23">
            <v>8820</v>
          </cell>
          <cell r="EH23"/>
          <cell r="EI23"/>
        </row>
        <row r="28">
          <cell r="DX28">
            <v>188</v>
          </cell>
          <cell r="DY28">
            <v>173</v>
          </cell>
          <cell r="DZ28">
            <v>260</v>
          </cell>
          <cell r="EA28">
            <v>268</v>
          </cell>
          <cell r="EB28">
            <v>319</v>
          </cell>
          <cell r="EC28">
            <v>409</v>
          </cell>
          <cell r="ED28">
            <v>475</v>
          </cell>
          <cell r="EE28">
            <v>510</v>
          </cell>
          <cell r="EF28"/>
          <cell r="EG28"/>
          <cell r="EH28"/>
          <cell r="EI28"/>
        </row>
      </sheetData>
      <sheetData sheetId="40">
        <row r="23">
          <cell r="DX23">
            <v>350</v>
          </cell>
          <cell r="DY23">
            <v>70</v>
          </cell>
          <cell r="DZ23"/>
          <cell r="EA23"/>
          <cell r="EB23"/>
          <cell r="EC23"/>
          <cell r="ED23"/>
          <cell r="EE23"/>
          <cell r="EF23"/>
          <cell r="EG23"/>
          <cell r="EH23"/>
          <cell r="EI23"/>
        </row>
        <row r="28">
          <cell r="DX28">
            <v>5</v>
          </cell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</sheetData>
      <sheetData sheetId="41"/>
      <sheetData sheetId="42"/>
      <sheetData sheetId="43"/>
      <sheetData sheetId="44">
        <row r="23">
          <cell r="DX23">
            <v>1568</v>
          </cell>
          <cell r="DY23">
            <v>819</v>
          </cell>
          <cell r="DZ23">
            <v>753</v>
          </cell>
          <cell r="EA23">
            <v>2274</v>
          </cell>
          <cell r="EB23">
            <v>564</v>
          </cell>
          <cell r="EC23"/>
          <cell r="ED23">
            <v>59</v>
          </cell>
          <cell r="EE23"/>
          <cell r="EF23">
            <v>50</v>
          </cell>
          <cell r="EG23"/>
          <cell r="EH23"/>
          <cell r="EI23">
            <v>838</v>
          </cell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</sheetData>
      <sheetData sheetId="45"/>
      <sheetData sheetId="46"/>
      <sheetData sheetId="47"/>
      <sheetData sheetId="48">
        <row r="23">
          <cell r="DX23">
            <v>9296</v>
          </cell>
          <cell r="DY23">
            <v>9451</v>
          </cell>
          <cell r="DZ23">
            <v>9975</v>
          </cell>
          <cell r="EA23">
            <v>11269</v>
          </cell>
          <cell r="EB23">
            <v>6767</v>
          </cell>
          <cell r="EC23">
            <v>7784</v>
          </cell>
          <cell r="ED23">
            <v>10042</v>
          </cell>
          <cell r="EE23"/>
          <cell r="EF23"/>
          <cell r="EG23"/>
          <cell r="EH23"/>
          <cell r="EI23"/>
        </row>
        <row r="28">
          <cell r="DX28">
            <v>274</v>
          </cell>
          <cell r="DY28">
            <v>276</v>
          </cell>
          <cell r="DZ28">
            <v>281</v>
          </cell>
          <cell r="EA28">
            <v>288</v>
          </cell>
          <cell r="EB28">
            <v>215</v>
          </cell>
          <cell r="EC28">
            <v>177</v>
          </cell>
          <cell r="ED28">
            <v>245</v>
          </cell>
          <cell r="EE28"/>
          <cell r="EF28"/>
          <cell r="EG28"/>
          <cell r="EH28"/>
          <cell r="EI28"/>
        </row>
      </sheetData>
      <sheetData sheetId="49"/>
      <sheetData sheetId="50"/>
      <sheetData sheetId="51"/>
      <sheetData sheetId="52"/>
      <sheetData sheetId="53">
        <row r="23">
          <cell r="DX23">
            <v>7759</v>
          </cell>
          <cell r="DY23">
            <v>5944</v>
          </cell>
          <cell r="DZ23">
            <v>5354</v>
          </cell>
          <cell r="EA23">
            <v>5008</v>
          </cell>
          <cell r="EB23">
            <v>4580</v>
          </cell>
          <cell r="EC23">
            <v>2617</v>
          </cell>
          <cell r="ED23">
            <v>5451</v>
          </cell>
          <cell r="EE23"/>
          <cell r="EF23"/>
          <cell r="EG23"/>
          <cell r="EH23"/>
          <cell r="EI23"/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</sheetData>
      <sheetData sheetId="54"/>
      <sheetData sheetId="55"/>
      <sheetData sheetId="56"/>
      <sheetData sheetId="57"/>
      <sheetData sheetId="58">
        <row r="23">
          <cell r="DX23"/>
        </row>
        <row r="28">
          <cell r="DX28"/>
        </row>
        <row r="33">
          <cell r="DX33"/>
        </row>
        <row r="38">
          <cell r="DX38"/>
        </row>
      </sheetData>
      <sheetData sheetId="59">
        <row r="23">
          <cell r="DX23"/>
          <cell r="DY23"/>
          <cell r="DZ23"/>
          <cell r="EA23"/>
          <cell r="EB23"/>
          <cell r="EC23"/>
          <cell r="ED23"/>
          <cell r="EE23"/>
          <cell r="EF23"/>
          <cell r="EG23"/>
          <cell r="EH23"/>
          <cell r="EI23"/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/>
          <cell r="EI33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</row>
      </sheetData>
      <sheetData sheetId="60"/>
      <sheetData sheetId="61">
        <row r="23">
          <cell r="DX23">
            <v>156</v>
          </cell>
          <cell r="DY23">
            <v>192</v>
          </cell>
          <cell r="DZ23">
            <v>355</v>
          </cell>
          <cell r="EA23"/>
          <cell r="EB23">
            <v>274</v>
          </cell>
          <cell r="EC23">
            <v>178</v>
          </cell>
          <cell r="ED23">
            <v>305</v>
          </cell>
          <cell r="EE23">
            <v>100</v>
          </cell>
          <cell r="EF23">
            <v>312</v>
          </cell>
          <cell r="EG23"/>
          <cell r="EH23">
            <v>250</v>
          </cell>
          <cell r="EI23">
            <v>72</v>
          </cell>
        </row>
        <row r="28">
          <cell r="DX28"/>
          <cell r="DY28"/>
          <cell r="DZ28"/>
          <cell r="EA28"/>
          <cell r="EB28"/>
          <cell r="EC28"/>
          <cell r="ED28"/>
          <cell r="EE28"/>
          <cell r="EF28"/>
          <cell r="EG28"/>
          <cell r="EH28"/>
          <cell r="EI28"/>
        </row>
        <row r="33">
          <cell r="DX33"/>
          <cell r="DY33"/>
          <cell r="DZ33"/>
          <cell r="EA33"/>
          <cell r="EB33"/>
          <cell r="EC33"/>
          <cell r="ED33"/>
          <cell r="EE33"/>
          <cell r="EF33"/>
          <cell r="EG33"/>
          <cell r="EH33">
            <v>150</v>
          </cell>
          <cell r="EI33"/>
        </row>
        <row r="38">
          <cell r="DX38"/>
          <cell r="DY38"/>
          <cell r="DZ38"/>
          <cell r="EA38"/>
          <cell r="EB38"/>
          <cell r="EC38"/>
          <cell r="ED38"/>
          <cell r="EE38"/>
          <cell r="EF38"/>
          <cell r="EG38"/>
          <cell r="EH38"/>
          <cell r="EI38"/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923234</v>
          </cell>
        </row>
        <row r="6">
          <cell r="C6">
            <v>315021</v>
          </cell>
        </row>
        <row r="7">
          <cell r="C7">
            <v>192</v>
          </cell>
        </row>
        <row r="10">
          <cell r="C10">
            <v>39331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1190498</v>
          </cell>
        </row>
        <row r="6">
          <cell r="C6">
            <v>392780</v>
          </cell>
        </row>
        <row r="7">
          <cell r="C7">
            <v>355</v>
          </cell>
        </row>
        <row r="10">
          <cell r="C10">
            <v>45922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1007974</v>
          </cell>
        </row>
        <row r="6">
          <cell r="C6">
            <v>344519</v>
          </cell>
        </row>
        <row r="7">
          <cell r="C7">
            <v>0</v>
          </cell>
        </row>
        <row r="10">
          <cell r="C10">
            <v>41874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1114145</v>
          </cell>
        </row>
        <row r="6">
          <cell r="C6">
            <v>346285</v>
          </cell>
        </row>
        <row r="7">
          <cell r="C7">
            <v>274</v>
          </cell>
        </row>
        <row r="10">
          <cell r="C10">
            <v>44550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1267867</v>
          </cell>
        </row>
        <row r="6">
          <cell r="C6">
            <v>363721</v>
          </cell>
        </row>
        <row r="7">
          <cell r="C7">
            <v>178</v>
          </cell>
        </row>
        <row r="10">
          <cell r="C10">
            <v>49088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1344575</v>
          </cell>
        </row>
        <row r="6">
          <cell r="C6">
            <v>384166</v>
          </cell>
        </row>
        <row r="7">
          <cell r="C7">
            <v>305</v>
          </cell>
        </row>
        <row r="10">
          <cell r="C10">
            <v>52724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1325677</v>
          </cell>
        </row>
        <row r="6">
          <cell r="C6">
            <v>380724</v>
          </cell>
        </row>
        <row r="7">
          <cell r="C7">
            <v>100</v>
          </cell>
        </row>
        <row r="10">
          <cell r="C10">
            <v>51793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1128135</v>
          </cell>
        </row>
        <row r="6">
          <cell r="C6">
            <v>334506</v>
          </cell>
        </row>
        <row r="7">
          <cell r="C7">
            <v>312</v>
          </cell>
        </row>
        <row r="10">
          <cell r="C10">
            <v>43740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Normal="13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S15" sqref="S15"/>
    </sheetView>
  </sheetViews>
  <sheetFormatPr defaultRowHeight="12.75" x14ac:dyDescent="0.2"/>
  <cols>
    <col min="1" max="1" width="32.140625" bestFit="1" customWidth="1"/>
    <col min="2" max="2" width="9.140625" bestFit="1" customWidth="1"/>
    <col min="3" max="3" width="12.85546875" bestFit="1" customWidth="1"/>
    <col min="4" max="4" width="11.5703125" customWidth="1"/>
    <col min="5" max="5" width="12.140625" customWidth="1"/>
    <col min="6" max="6" width="11.5703125" bestFit="1" customWidth="1"/>
    <col min="7" max="7" width="13.5703125" bestFit="1" customWidth="1"/>
    <col min="8" max="8" width="11.28515625" bestFit="1" customWidth="1"/>
    <col min="9" max="9" width="11.5703125" bestFit="1" customWidth="1"/>
    <col min="10" max="11" width="11.42578125" bestFit="1" customWidth="1"/>
    <col min="12" max="12" width="12.28515625" customWidth="1"/>
    <col min="13" max="13" width="11.42578125" bestFit="1" customWidth="1"/>
    <col min="14" max="14" width="10.7109375" bestFit="1" customWidth="1"/>
    <col min="15" max="16" width="11.28515625" bestFit="1" customWidth="1"/>
    <col min="19" max="19" width="11.28515625" bestFit="1" customWidth="1"/>
  </cols>
  <sheetData>
    <row r="1" spans="1:21" s="71" customFormat="1" ht="15.75" thickBot="1" x14ac:dyDescent="0.3">
      <c r="A1" s="67"/>
      <c r="B1" s="68" t="s">
        <v>0</v>
      </c>
      <c r="C1" s="68" t="s">
        <v>1</v>
      </c>
      <c r="D1" s="68" t="s">
        <v>2</v>
      </c>
      <c r="E1" s="68" t="s">
        <v>3</v>
      </c>
      <c r="F1" s="68" t="s">
        <v>4</v>
      </c>
      <c r="G1" s="69" t="s">
        <v>5</v>
      </c>
      <c r="H1" s="69" t="s">
        <v>6</v>
      </c>
      <c r="I1" s="68" t="s">
        <v>7</v>
      </c>
      <c r="J1" s="68" t="s">
        <v>8</v>
      </c>
      <c r="K1" s="68" t="s">
        <v>9</v>
      </c>
      <c r="L1" s="68" t="s">
        <v>10</v>
      </c>
      <c r="M1" s="68" t="s">
        <v>11</v>
      </c>
      <c r="N1" s="70" t="s">
        <v>12</v>
      </c>
    </row>
    <row r="2" spans="1:21" ht="13.5" thickTop="1" x14ac:dyDescent="0.2">
      <c r="A2" s="1" t="s">
        <v>13</v>
      </c>
      <c r="B2" s="46">
        <v>299348</v>
      </c>
      <c r="C2" s="46">
        <f>299242+33</f>
        <v>299275</v>
      </c>
      <c r="D2" s="46">
        <v>382110</v>
      </c>
      <c r="E2" s="46">
        <v>341461</v>
      </c>
      <c r="F2" s="46">
        <v>373591</v>
      </c>
      <c r="G2" s="79">
        <v>428568</v>
      </c>
      <c r="H2" s="46">
        <v>414775</v>
      </c>
      <c r="I2" s="46">
        <f>403733+7855+486</f>
        <v>412074</v>
      </c>
      <c r="J2" s="46">
        <f>350359+4687</f>
        <v>355046</v>
      </c>
      <c r="K2" s="46">
        <v>386043</v>
      </c>
      <c r="L2" s="46">
        <v>337773</v>
      </c>
      <c r="M2" s="46">
        <v>333106</v>
      </c>
      <c r="N2" s="32">
        <f>SUM(B2:M2)</f>
        <v>4363170</v>
      </c>
      <c r="O2" s="81"/>
      <c r="P2" s="74"/>
      <c r="Q2" s="3"/>
      <c r="R2" s="3"/>
      <c r="S2" s="34"/>
      <c r="T2" s="3"/>
      <c r="U2" s="4"/>
    </row>
    <row r="3" spans="1:21" ht="13.5" thickBot="1" x14ac:dyDescent="0.25">
      <c r="A3" s="2">
        <v>2014</v>
      </c>
      <c r="B3" s="60">
        <v>355236.84188999736</v>
      </c>
      <c r="C3" s="60">
        <v>327118</v>
      </c>
      <c r="D3" s="60">
        <v>407481</v>
      </c>
      <c r="E3" s="60">
        <v>374620</v>
      </c>
      <c r="F3" s="60">
        <v>384045</v>
      </c>
      <c r="G3" s="60">
        <v>428259</v>
      </c>
      <c r="H3" s="60">
        <v>432246</v>
      </c>
      <c r="I3" s="60">
        <v>421281</v>
      </c>
      <c r="J3" s="60">
        <v>369208</v>
      </c>
      <c r="K3" s="60">
        <v>373727</v>
      </c>
      <c r="L3" s="60">
        <v>309050</v>
      </c>
      <c r="M3" s="60">
        <v>313601</v>
      </c>
      <c r="N3" s="10">
        <f t="shared" ref="N3:N17" si="0">SUM(B3:M3)</f>
        <v>4495872.8418899979</v>
      </c>
      <c r="O3" s="3"/>
      <c r="Q3" s="3"/>
      <c r="R3" s="3"/>
      <c r="S3" s="34"/>
      <c r="T3" s="3"/>
      <c r="U3" s="4"/>
    </row>
    <row r="4" spans="1:21" ht="13.5" thickTop="1" x14ac:dyDescent="0.2">
      <c r="A4" s="3" t="s">
        <v>14</v>
      </c>
      <c r="B4" s="47">
        <v>232288</v>
      </c>
      <c r="C4" s="47">
        <v>242246</v>
      </c>
      <c r="D4" s="47">
        <v>317600</v>
      </c>
      <c r="E4" s="47">
        <v>289469</v>
      </c>
      <c r="F4" s="47">
        <v>307642</v>
      </c>
      <c r="G4" s="47">
        <v>327324</v>
      </c>
      <c r="H4" s="47">
        <v>348554</v>
      </c>
      <c r="I4" s="47">
        <v>349237</v>
      </c>
      <c r="J4" s="47">
        <v>299602</v>
      </c>
      <c r="K4" s="47">
        <v>320476</v>
      </c>
      <c r="L4" s="47">
        <v>245664</v>
      </c>
      <c r="M4" s="47">
        <v>253244</v>
      </c>
      <c r="N4" s="32">
        <f t="shared" si="0"/>
        <v>3533346</v>
      </c>
      <c r="O4" s="81"/>
      <c r="Q4" s="3"/>
      <c r="R4" s="3"/>
      <c r="S4" s="34"/>
      <c r="T4" s="3"/>
      <c r="U4" s="4"/>
    </row>
    <row r="5" spans="1:21" ht="13.5" thickBot="1" x14ac:dyDescent="0.25">
      <c r="A5" s="2">
        <v>2014</v>
      </c>
      <c r="B5" s="60">
        <v>228942.89660970087</v>
      </c>
      <c r="C5" s="60">
        <v>224740</v>
      </c>
      <c r="D5" s="60">
        <v>322151</v>
      </c>
      <c r="E5" s="60">
        <v>249762</v>
      </c>
      <c r="F5" s="60">
        <v>261770</v>
      </c>
      <c r="G5" s="60">
        <v>315021</v>
      </c>
      <c r="H5" s="60">
        <v>337908</v>
      </c>
      <c r="I5" s="60">
        <v>327076</v>
      </c>
      <c r="J5" s="60">
        <v>270816</v>
      </c>
      <c r="K5" s="60">
        <v>282163</v>
      </c>
      <c r="L5" s="60">
        <v>245850</v>
      </c>
      <c r="M5" s="60">
        <v>270068</v>
      </c>
      <c r="N5" s="10">
        <f t="shared" si="0"/>
        <v>3336267.8966097008</v>
      </c>
      <c r="O5" s="3"/>
      <c r="Q5" s="3"/>
      <c r="R5" s="3"/>
      <c r="S5" s="34"/>
      <c r="T5" s="3"/>
      <c r="U5" s="4"/>
    </row>
    <row r="6" spans="1:21" ht="13.5" thickTop="1" x14ac:dyDescent="0.2">
      <c r="A6" s="1" t="s">
        <v>15</v>
      </c>
      <c r="B6" s="5">
        <f>+'E Detail'!C29</f>
        <v>175624</v>
      </c>
      <c r="C6" s="5">
        <f>+'E Detail'!D29</f>
        <v>199378</v>
      </c>
      <c r="D6" s="5">
        <f>+'E Detail'!E29</f>
        <v>245234</v>
      </c>
      <c r="E6" s="5">
        <f>+'E Detail'!F29</f>
        <v>205608</v>
      </c>
      <c r="F6" s="5">
        <f>+'E Detail'!G29</f>
        <v>238640</v>
      </c>
      <c r="G6" s="5">
        <f>+'E Detail'!H29</f>
        <v>246409</v>
      </c>
      <c r="H6" s="5">
        <f>+'E Detail'!I29</f>
        <v>263070</v>
      </c>
      <c r="I6" s="5">
        <f>+'E Detail'!J29</f>
        <v>267135</v>
      </c>
      <c r="J6" s="5">
        <f>+'E Detail'!K29</f>
        <v>242371</v>
      </c>
      <c r="K6" s="5">
        <f>+'E Detail'!L29</f>
        <v>259006</v>
      </c>
      <c r="L6" s="5">
        <f>+'E Detail'!M29</f>
        <v>235812</v>
      </c>
      <c r="M6" s="5">
        <f>+'E Detail'!N29</f>
        <v>233350</v>
      </c>
      <c r="N6" s="32">
        <f t="shared" si="0"/>
        <v>2811637</v>
      </c>
      <c r="O6" s="81"/>
      <c r="Q6" s="3"/>
      <c r="R6" s="3"/>
      <c r="S6" s="34"/>
      <c r="T6" s="3"/>
      <c r="U6" s="3"/>
    </row>
    <row r="7" spans="1:21" ht="13.5" thickBot="1" x14ac:dyDescent="0.25">
      <c r="A7" s="2">
        <v>2014</v>
      </c>
      <c r="B7" s="29">
        <v>154646</v>
      </c>
      <c r="C7" s="29">
        <v>156369</v>
      </c>
      <c r="D7" s="29">
        <v>193947</v>
      </c>
      <c r="E7" s="29">
        <v>159400</v>
      </c>
      <c r="F7" s="29">
        <v>183238</v>
      </c>
      <c r="G7" s="29">
        <v>196045</v>
      </c>
      <c r="H7" s="29">
        <v>195108</v>
      </c>
      <c r="I7" s="29">
        <v>196418</v>
      </c>
      <c r="J7" s="29">
        <v>183293</v>
      </c>
      <c r="K7" s="29">
        <v>198948</v>
      </c>
      <c r="L7" s="29">
        <v>165396</v>
      </c>
      <c r="M7" s="29">
        <v>173205</v>
      </c>
      <c r="N7" s="10">
        <f t="shared" si="0"/>
        <v>2156013</v>
      </c>
      <c r="O7" s="3"/>
      <c r="Q7" s="3"/>
      <c r="R7" s="3"/>
      <c r="S7" s="34"/>
      <c r="T7" s="3"/>
      <c r="U7" s="4"/>
    </row>
    <row r="8" spans="1:21" ht="13.5" thickTop="1" x14ac:dyDescent="0.2">
      <c r="A8" s="3" t="s">
        <v>16</v>
      </c>
      <c r="B8" s="47">
        <v>70360</v>
      </c>
      <c r="C8" s="47">
        <v>69363</v>
      </c>
      <c r="D8" s="47">
        <v>94721</v>
      </c>
      <c r="E8" s="47">
        <v>90416</v>
      </c>
      <c r="F8" s="47">
        <v>100053</v>
      </c>
      <c r="G8" s="47">
        <v>101403</v>
      </c>
      <c r="H8" s="47">
        <v>102887</v>
      </c>
      <c r="I8" s="47">
        <v>101609</v>
      </c>
      <c r="J8" s="47">
        <v>94403</v>
      </c>
      <c r="K8" s="47">
        <v>91750</v>
      </c>
      <c r="L8" s="47">
        <v>86073</v>
      </c>
      <c r="M8" s="47">
        <v>71291</v>
      </c>
      <c r="N8" s="32">
        <f t="shared" si="0"/>
        <v>1074329</v>
      </c>
      <c r="O8" s="81"/>
      <c r="Q8" s="3"/>
      <c r="R8" s="3"/>
      <c r="S8" s="3"/>
      <c r="T8" s="3"/>
      <c r="U8" s="4"/>
    </row>
    <row r="9" spans="1:21" ht="13.5" thickBot="1" x14ac:dyDescent="0.25">
      <c r="A9" s="2">
        <v>2014</v>
      </c>
      <c r="B9" s="60">
        <v>67811.402432656658</v>
      </c>
      <c r="C9" s="60">
        <v>66180</v>
      </c>
      <c r="D9" s="60">
        <v>88677</v>
      </c>
      <c r="E9" s="60">
        <v>76636</v>
      </c>
      <c r="F9" s="60">
        <v>88120</v>
      </c>
      <c r="G9" s="60">
        <v>82183</v>
      </c>
      <c r="H9" s="60">
        <v>109626</v>
      </c>
      <c r="I9" s="60">
        <v>106603</v>
      </c>
      <c r="J9" s="60">
        <v>92045</v>
      </c>
      <c r="K9" s="60">
        <v>95721</v>
      </c>
      <c r="L9" s="60">
        <v>79522</v>
      </c>
      <c r="M9" s="60">
        <v>78867</v>
      </c>
      <c r="N9" s="10">
        <f t="shared" si="0"/>
        <v>1031991.4024326566</v>
      </c>
      <c r="O9" s="3"/>
      <c r="Q9" s="3"/>
      <c r="R9" s="3"/>
      <c r="S9" s="3"/>
      <c r="T9" s="3"/>
      <c r="U9" s="3"/>
    </row>
    <row r="10" spans="1:21" ht="13.5" thickTop="1" x14ac:dyDescent="0.2">
      <c r="A10" s="1" t="s">
        <v>17</v>
      </c>
      <c r="B10" s="48">
        <v>225452</v>
      </c>
      <c r="C10" s="46">
        <v>203123</v>
      </c>
      <c r="D10" s="46">
        <v>264202</v>
      </c>
      <c r="E10" s="46">
        <v>220557</v>
      </c>
      <c r="F10" s="46">
        <v>229116</v>
      </c>
      <c r="G10" s="46">
        <v>292465</v>
      </c>
      <c r="H10" s="46">
        <v>342854</v>
      </c>
      <c r="I10" s="46">
        <v>323133</v>
      </c>
      <c r="J10" s="46">
        <v>259274</v>
      </c>
      <c r="K10" s="46">
        <v>264149</v>
      </c>
      <c r="L10" s="46">
        <v>263022</v>
      </c>
      <c r="M10" s="46">
        <v>261050</v>
      </c>
      <c r="N10" s="32">
        <f t="shared" si="0"/>
        <v>3148397</v>
      </c>
      <c r="O10" s="81"/>
      <c r="Q10" s="3"/>
      <c r="R10" s="3"/>
      <c r="S10" s="3"/>
      <c r="T10" s="3"/>
      <c r="U10" s="3"/>
    </row>
    <row r="11" spans="1:21" ht="13.5" thickBot="1" x14ac:dyDescent="0.25">
      <c r="A11" s="2">
        <v>2014</v>
      </c>
      <c r="B11" s="60">
        <v>184058.83541989981</v>
      </c>
      <c r="C11" s="60">
        <v>169846</v>
      </c>
      <c r="D11" s="60">
        <v>239004</v>
      </c>
      <c r="E11" s="60">
        <v>210190</v>
      </c>
      <c r="F11" s="60">
        <v>238368</v>
      </c>
      <c r="G11" s="60">
        <v>267674</v>
      </c>
      <c r="H11" s="60">
        <v>285492</v>
      </c>
      <c r="I11" s="60">
        <v>287952</v>
      </c>
      <c r="J11" s="60">
        <v>213529</v>
      </c>
      <c r="K11" s="60">
        <v>228868</v>
      </c>
      <c r="L11" s="60">
        <v>211828</v>
      </c>
      <c r="M11" s="60">
        <v>237095</v>
      </c>
      <c r="N11" s="10">
        <f t="shared" si="0"/>
        <v>2773904.8354198998</v>
      </c>
      <c r="O11" s="3"/>
      <c r="Q11" s="3"/>
      <c r="R11" s="3"/>
      <c r="S11" s="3"/>
      <c r="T11" s="3"/>
      <c r="U11" s="3"/>
    </row>
    <row r="12" spans="1:21" ht="13.5" thickTop="1" x14ac:dyDescent="0.2">
      <c r="A12" s="3" t="s">
        <v>18</v>
      </c>
      <c r="B12" s="47">
        <v>34990</v>
      </c>
      <c r="C12" s="47">
        <v>35484</v>
      </c>
      <c r="D12" s="47">
        <v>43344</v>
      </c>
      <c r="E12" s="47">
        <v>35466</v>
      </c>
      <c r="F12" s="47">
        <v>36708</v>
      </c>
      <c r="G12" s="47">
        <v>38466</v>
      </c>
      <c r="H12" s="47">
        <v>37500</v>
      </c>
      <c r="I12" s="47">
        <v>36166</v>
      </c>
      <c r="J12" s="47">
        <f>401+36252</f>
        <v>36653</v>
      </c>
      <c r="K12" s="47">
        <v>33647</v>
      </c>
      <c r="L12" s="47">
        <v>35115</v>
      </c>
      <c r="M12" s="47">
        <v>38839</v>
      </c>
      <c r="N12" s="32">
        <f t="shared" si="0"/>
        <v>442378</v>
      </c>
      <c r="O12" s="81"/>
      <c r="Q12" s="3"/>
      <c r="R12" s="3"/>
      <c r="S12" s="3"/>
      <c r="T12" s="3"/>
      <c r="U12" s="3"/>
    </row>
    <row r="13" spans="1:21" ht="13.5" thickBot="1" x14ac:dyDescent="0.25">
      <c r="A13" s="2">
        <v>2014</v>
      </c>
      <c r="B13" s="60">
        <v>37465.943103322919</v>
      </c>
      <c r="C13" s="60">
        <v>35923</v>
      </c>
      <c r="D13" s="60">
        <v>42893</v>
      </c>
      <c r="E13" s="60">
        <v>44095</v>
      </c>
      <c r="F13" s="60">
        <v>50051</v>
      </c>
      <c r="G13" s="60">
        <v>47668</v>
      </c>
      <c r="H13" s="60">
        <v>50221</v>
      </c>
      <c r="I13" s="60">
        <v>45216</v>
      </c>
      <c r="J13" s="60">
        <v>42037</v>
      </c>
      <c r="K13" s="60">
        <v>42396</v>
      </c>
      <c r="L13" s="60">
        <v>36774</v>
      </c>
      <c r="M13" s="60">
        <v>38622</v>
      </c>
      <c r="N13" s="10">
        <f t="shared" si="0"/>
        <v>513361.94310332293</v>
      </c>
      <c r="O13" s="3"/>
      <c r="Q13" s="3"/>
      <c r="R13" s="3"/>
      <c r="S13" s="3"/>
      <c r="T13" s="3"/>
      <c r="U13" s="3"/>
    </row>
    <row r="14" spans="1:21" ht="13.5" thickTop="1" x14ac:dyDescent="0.2">
      <c r="A14" s="1" t="s">
        <v>19</v>
      </c>
      <c r="B14" s="49">
        <f>66439+419</f>
        <v>66858</v>
      </c>
      <c r="C14" s="49">
        <f>300+61010</f>
        <v>61310</v>
      </c>
      <c r="D14" s="49">
        <v>76152</v>
      </c>
      <c r="E14" s="49">
        <v>66623</v>
      </c>
      <c r="F14" s="49">
        <v>67066</v>
      </c>
      <c r="G14" s="49">
        <v>74127</v>
      </c>
      <c r="H14" s="49">
        <v>76793</v>
      </c>
      <c r="I14" s="49">
        <v>77678</v>
      </c>
      <c r="J14" s="49">
        <v>64524</v>
      </c>
      <c r="K14" s="49">
        <v>61929</v>
      </c>
      <c r="L14" s="49">
        <v>64822</v>
      </c>
      <c r="M14" s="49">
        <v>62715</v>
      </c>
      <c r="N14" s="32">
        <f t="shared" si="0"/>
        <v>820597</v>
      </c>
      <c r="O14" s="81"/>
      <c r="Q14" s="3"/>
      <c r="R14" s="3"/>
      <c r="S14" s="3"/>
      <c r="T14" s="3"/>
      <c r="U14" s="3"/>
    </row>
    <row r="15" spans="1:21" ht="13.5" thickBot="1" x14ac:dyDescent="0.25">
      <c r="A15" s="2">
        <v>2014</v>
      </c>
      <c r="B15" s="60">
        <v>71514.080544422395</v>
      </c>
      <c r="C15" s="60">
        <v>64308</v>
      </c>
      <c r="D15" s="60">
        <v>84983</v>
      </c>
      <c r="E15" s="60">
        <v>76483</v>
      </c>
      <c r="F15" s="60">
        <v>80588</v>
      </c>
      <c r="G15" s="60">
        <v>80701</v>
      </c>
      <c r="H15" s="60">
        <v>85991</v>
      </c>
      <c r="I15" s="60">
        <v>82019</v>
      </c>
      <c r="J15" s="60">
        <v>71244</v>
      </c>
      <c r="K15" s="60">
        <v>75237</v>
      </c>
      <c r="L15" s="60">
        <v>63988</v>
      </c>
      <c r="M15" s="60">
        <v>62456</v>
      </c>
      <c r="N15" s="10">
        <f t="shared" si="0"/>
        <v>899512.08054442238</v>
      </c>
      <c r="O15" s="3"/>
      <c r="Q15" s="3"/>
      <c r="R15" s="3"/>
      <c r="S15" s="3"/>
      <c r="T15" s="3"/>
      <c r="U15" s="3"/>
    </row>
    <row r="16" spans="1:21" ht="13.5" thickTop="1" x14ac:dyDescent="0.2">
      <c r="A16" s="72" t="s">
        <v>70</v>
      </c>
      <c r="B16" s="4">
        <f>B14+B12+B10+B8+B6+B4+B2</f>
        <v>1104920</v>
      </c>
      <c r="C16" s="4">
        <f t="shared" ref="C16:M16" si="1">C14+C12+C10+C8+C6+C4+C2</f>
        <v>1110179</v>
      </c>
      <c r="D16" s="4">
        <f>D14+D12+D10+D8+D6+D4+D2</f>
        <v>1423363</v>
      </c>
      <c r="E16" s="4">
        <f t="shared" si="1"/>
        <v>1249600</v>
      </c>
      <c r="F16" s="4">
        <f t="shared" si="1"/>
        <v>1352816</v>
      </c>
      <c r="G16" s="4">
        <f t="shared" si="1"/>
        <v>1508762</v>
      </c>
      <c r="H16" s="4">
        <f>H14+H12+H10+H8+H6+H4+H2</f>
        <v>1586433</v>
      </c>
      <c r="I16" s="4">
        <f>I14+I12+I10+I8+I6+I4+I2</f>
        <v>1567032</v>
      </c>
      <c r="J16" s="4">
        <f t="shared" si="1"/>
        <v>1351873</v>
      </c>
      <c r="K16" s="4">
        <f>K14+K12+K10+K8+K6+K4+K2</f>
        <v>1417000</v>
      </c>
      <c r="L16" s="4">
        <f t="shared" si="1"/>
        <v>1268281</v>
      </c>
      <c r="M16" s="4">
        <f t="shared" si="1"/>
        <v>1253595</v>
      </c>
      <c r="N16" s="32">
        <f t="shared" si="0"/>
        <v>16193854</v>
      </c>
      <c r="O16" s="81"/>
      <c r="P16" s="78"/>
      <c r="Q16" s="3"/>
      <c r="R16" s="3"/>
      <c r="S16" s="3"/>
      <c r="T16" s="3"/>
      <c r="U16" s="3"/>
    </row>
    <row r="17" spans="1:21" ht="13.5" thickBot="1" x14ac:dyDescent="0.25">
      <c r="A17" s="2">
        <v>2014</v>
      </c>
      <c r="B17" s="30">
        <f>+B15+B13+B11+B9+B7+B5+B3</f>
        <v>1099676</v>
      </c>
      <c r="C17" s="30">
        <f t="shared" ref="C17:M17" si="2">+C15+C13+C11+C9+C7+C5+C3</f>
        <v>1044484</v>
      </c>
      <c r="D17" s="30">
        <f t="shared" si="2"/>
        <v>1379136</v>
      </c>
      <c r="E17" s="30">
        <f t="shared" si="2"/>
        <v>1191186</v>
      </c>
      <c r="F17" s="30">
        <f t="shared" si="2"/>
        <v>1286180</v>
      </c>
      <c r="G17" s="30">
        <f t="shared" si="2"/>
        <v>1417551</v>
      </c>
      <c r="H17" s="30">
        <f t="shared" si="2"/>
        <v>1496592</v>
      </c>
      <c r="I17" s="30">
        <f>+I15+I13+I11+I9+I7+I5+I3</f>
        <v>1466565</v>
      </c>
      <c r="J17" s="30">
        <f t="shared" si="2"/>
        <v>1242172</v>
      </c>
      <c r="K17" s="30">
        <f t="shared" si="2"/>
        <v>1297060</v>
      </c>
      <c r="L17" s="30">
        <f t="shared" si="2"/>
        <v>1112408</v>
      </c>
      <c r="M17" s="30">
        <f t="shared" si="2"/>
        <v>1173914</v>
      </c>
      <c r="N17" s="10">
        <f t="shared" si="0"/>
        <v>15206924</v>
      </c>
      <c r="O17" s="3"/>
      <c r="Q17" s="3"/>
      <c r="R17" s="3"/>
      <c r="S17" s="3"/>
      <c r="T17" s="3"/>
      <c r="U17" s="3"/>
    </row>
    <row r="18" spans="1:21" ht="13.5" thickTop="1" x14ac:dyDescent="0.2">
      <c r="A18" s="73" t="s">
        <v>69</v>
      </c>
      <c r="B18" s="4">
        <f>Humphrey!C21</f>
        <v>200567</v>
      </c>
      <c r="C18" s="4">
        <f>Humphrey!D21</f>
        <v>168041</v>
      </c>
      <c r="D18" s="4">
        <f>Humphrey!E21</f>
        <v>206192</v>
      </c>
      <c r="E18" s="4">
        <f>Humphrey!F21</f>
        <v>144767</v>
      </c>
      <c r="F18" s="4">
        <f>Humphrey!G21</f>
        <v>152438</v>
      </c>
      <c r="G18" s="4">
        <f>Humphrey!H21</f>
        <v>172092</v>
      </c>
      <c r="H18" s="4">
        <f>Humphrey!I21</f>
        <v>195337</v>
      </c>
      <c r="I18" s="4">
        <f>Humphrey!J21</f>
        <v>191623</v>
      </c>
      <c r="J18" s="4">
        <f>Humphrey!K21</f>
        <v>155297</v>
      </c>
      <c r="K18" s="4">
        <f>Humphrey!L21</f>
        <v>167662</v>
      </c>
      <c r="L18" s="4">
        <f>Humphrey!M21</f>
        <v>151432</v>
      </c>
      <c r="M18" s="4">
        <f>Humphrey!N21</f>
        <v>175431</v>
      </c>
      <c r="N18" s="32">
        <f>SUM(B18:M18)</f>
        <v>2080879</v>
      </c>
      <c r="O18" s="81"/>
      <c r="P18" s="78"/>
    </row>
    <row r="19" spans="1:21" ht="13.5" thickBot="1" x14ac:dyDescent="0.25">
      <c r="A19" s="2">
        <v>2014</v>
      </c>
      <c r="B19" s="30">
        <v>190189</v>
      </c>
      <c r="C19" s="30">
        <v>190550</v>
      </c>
      <c r="D19" s="30">
        <v>236603</v>
      </c>
      <c r="E19" s="30">
        <v>173905</v>
      </c>
      <c r="F19" s="30">
        <v>175137</v>
      </c>
      <c r="G19" s="30">
        <v>191999</v>
      </c>
      <c r="H19" s="30">
        <v>215484</v>
      </c>
      <c r="I19" s="30">
        <v>219114</v>
      </c>
      <c r="J19" s="30">
        <v>169172</v>
      </c>
      <c r="K19" s="30">
        <v>188775</v>
      </c>
      <c r="L19" s="30">
        <v>161304</v>
      </c>
      <c r="M19" s="30">
        <v>213650</v>
      </c>
      <c r="N19" s="10">
        <f>SUM(B19:M19)</f>
        <v>2325882</v>
      </c>
      <c r="O19" s="80"/>
    </row>
    <row r="20" spans="1:21" ht="13.5" thickTop="1" x14ac:dyDescent="0.2">
      <c r="A20" s="58" t="s">
        <v>63</v>
      </c>
      <c r="B20" s="56">
        <f>B2+B4+B6+B8+B10+B12+B14+B18</f>
        <v>1305487</v>
      </c>
      <c r="C20" s="56">
        <f>C2+C4+C6+C8+C10+C12+C14+C18</f>
        <v>1278220</v>
      </c>
      <c r="D20" s="56">
        <f>D2+D4+D6+D8+D10+D12+D14+D18</f>
        <v>1629555</v>
      </c>
      <c r="E20" s="56">
        <f>E2+E4+E6+E8+E10+E12+E14+E18</f>
        <v>1394367</v>
      </c>
      <c r="F20" s="56">
        <f t="shared" ref="F20:M20" si="3">F2+F4+F6+F8+F10+F12+F14+F18</f>
        <v>1505254</v>
      </c>
      <c r="G20" s="56">
        <f t="shared" si="3"/>
        <v>1680854</v>
      </c>
      <c r="H20" s="56">
        <f>H2+H4+H6+H8+H10+H12+H14+H18</f>
        <v>1781770</v>
      </c>
      <c r="I20" s="56">
        <f>I2+I4+I6+I8+I10+I12+I14+I18</f>
        <v>1758655</v>
      </c>
      <c r="J20" s="56">
        <f t="shared" si="3"/>
        <v>1507170</v>
      </c>
      <c r="K20" s="56">
        <f>K2+K4+K6+K8+K10+K12+K14+K18</f>
        <v>1584662</v>
      </c>
      <c r="L20" s="56">
        <f>L2+L4+L6+L8+L10+L12+L14+L18</f>
        <v>1419713</v>
      </c>
      <c r="M20" s="56">
        <f t="shared" si="3"/>
        <v>1429026</v>
      </c>
      <c r="N20" s="57">
        <f>SUM(B20:M20)</f>
        <v>18274733</v>
      </c>
      <c r="O20" s="81"/>
      <c r="P20" s="78"/>
    </row>
    <row r="21" spans="1:21" ht="13.5" thickBot="1" x14ac:dyDescent="0.25">
      <c r="A21" s="6" t="s">
        <v>64</v>
      </c>
      <c r="B21" s="53">
        <f>+B19+B17</f>
        <v>1289865</v>
      </c>
      <c r="C21" s="53">
        <f t="shared" ref="C21:M21" si="4">+C19+C17</f>
        <v>1235034</v>
      </c>
      <c r="D21" s="53">
        <f t="shared" si="4"/>
        <v>1615739</v>
      </c>
      <c r="E21" s="53">
        <f t="shared" si="4"/>
        <v>1365091</v>
      </c>
      <c r="F21" s="53">
        <f t="shared" si="4"/>
        <v>1461317</v>
      </c>
      <c r="G21" s="53">
        <f t="shared" si="4"/>
        <v>1609550</v>
      </c>
      <c r="H21" s="53">
        <f t="shared" si="4"/>
        <v>1712076</v>
      </c>
      <c r="I21" s="53">
        <f>+I19+I17</f>
        <v>1685679</v>
      </c>
      <c r="J21" s="53">
        <f t="shared" si="4"/>
        <v>1411344</v>
      </c>
      <c r="K21" s="53">
        <f t="shared" si="4"/>
        <v>1485835</v>
      </c>
      <c r="L21" s="53">
        <f t="shared" si="4"/>
        <v>1273712</v>
      </c>
      <c r="M21" s="54">
        <f t="shared" si="4"/>
        <v>1387564</v>
      </c>
      <c r="N21" s="55">
        <f>SUM(B21:M21)</f>
        <v>17532806</v>
      </c>
    </row>
    <row r="22" spans="1:21" ht="13.5" thickTop="1" x14ac:dyDescent="0.2">
      <c r="A22" s="7" t="s">
        <v>20</v>
      </c>
      <c r="B22" s="61">
        <f>(B20-B21)/B21</f>
        <v>1.2111344985715559E-2</v>
      </c>
      <c r="C22" s="61">
        <f t="shared" ref="C22:N22" si="5">(C20-C21)/C21</f>
        <v>3.4967458385761041E-2</v>
      </c>
      <c r="D22" s="61">
        <f t="shared" si="5"/>
        <v>8.5508860032468114E-3</v>
      </c>
      <c r="E22" s="62">
        <f t="shared" si="5"/>
        <v>2.1446189301665603E-2</v>
      </c>
      <c r="F22" s="61">
        <f t="shared" si="5"/>
        <v>3.0066713793105809E-2</v>
      </c>
      <c r="G22" s="61">
        <f t="shared" si="5"/>
        <v>4.4300580907707124E-2</v>
      </c>
      <c r="H22" s="61">
        <f t="shared" si="5"/>
        <v>4.0707305049542196E-2</v>
      </c>
      <c r="I22" s="61">
        <f t="shared" si="5"/>
        <v>4.3291753649419611E-2</v>
      </c>
      <c r="J22" s="61">
        <f t="shared" si="5"/>
        <v>6.78969833010237E-2</v>
      </c>
      <c r="K22" s="61">
        <f t="shared" si="5"/>
        <v>6.651276891444878E-2</v>
      </c>
      <c r="L22" s="61">
        <f>(L20-L21)/L21</f>
        <v>0.11462638335824739</v>
      </c>
      <c r="M22" s="61">
        <f t="shared" si="5"/>
        <v>2.9881144221095387E-2</v>
      </c>
      <c r="N22" s="36">
        <f t="shared" si="5"/>
        <v>4.2316500849892483E-2</v>
      </c>
    </row>
    <row r="23" spans="1:21" ht="13.5" thickBot="1" x14ac:dyDescent="0.25">
      <c r="A23" s="8"/>
      <c r="B23" s="4"/>
      <c r="C23" s="19"/>
      <c r="D23" s="8"/>
      <c r="E23" s="9"/>
      <c r="F23" s="8"/>
      <c r="G23" s="8"/>
      <c r="H23" s="8"/>
      <c r="I23" s="8"/>
      <c r="J23" s="8"/>
      <c r="K23" s="8"/>
      <c r="L23" s="8"/>
      <c r="M23" s="8"/>
      <c r="N23" s="37"/>
    </row>
    <row r="24" spans="1:21" ht="13.5" thickBot="1" x14ac:dyDescent="0.25">
      <c r="B24" s="12" t="s">
        <v>21</v>
      </c>
      <c r="C24" s="20" t="s">
        <v>22</v>
      </c>
      <c r="D24" s="13" t="s">
        <v>23</v>
      </c>
      <c r="E24" s="23" t="s">
        <v>24</v>
      </c>
      <c r="F24" s="13" t="s">
        <v>4</v>
      </c>
      <c r="G24" s="13" t="s">
        <v>25</v>
      </c>
      <c r="H24" s="13" t="s">
        <v>26</v>
      </c>
      <c r="I24" s="13" t="s">
        <v>27</v>
      </c>
      <c r="J24" s="13" t="s">
        <v>28</v>
      </c>
      <c r="K24" s="13" t="s">
        <v>29</v>
      </c>
      <c r="L24" s="13" t="s">
        <v>30</v>
      </c>
      <c r="M24" s="13" t="s">
        <v>31</v>
      </c>
      <c r="N24" s="33" t="s">
        <v>12</v>
      </c>
    </row>
    <row r="25" spans="1:21" ht="13.5" thickTop="1" x14ac:dyDescent="0.2">
      <c r="A25" t="s">
        <v>32</v>
      </c>
      <c r="B25" s="8"/>
      <c r="C25" s="9"/>
      <c r="D25" s="31"/>
      <c r="E25" s="9"/>
      <c r="F25" s="9"/>
      <c r="G25" s="9"/>
      <c r="H25" s="9"/>
      <c r="I25" s="9"/>
      <c r="J25" s="9"/>
      <c r="K25" s="9"/>
      <c r="L25" s="8"/>
      <c r="M25" s="8"/>
      <c r="N25" s="11"/>
    </row>
    <row r="26" spans="1:21" x14ac:dyDescent="0.2">
      <c r="A26" t="s">
        <v>33</v>
      </c>
      <c r="B26" s="8">
        <f>+'[1]Monthly Summary'!C5</f>
        <v>924195</v>
      </c>
      <c r="C26" s="8">
        <f>+'[2]Monthly Summary'!C5</f>
        <v>923234</v>
      </c>
      <c r="D26" s="8">
        <f>+'[3]Monthly Summary'!$C$5</f>
        <v>1190498</v>
      </c>
      <c r="E26" s="8">
        <f>+'[4]Monthly Summary'!$C$5</f>
        <v>1007974</v>
      </c>
      <c r="F26" s="8">
        <f>+'[5]Monthly Summary'!$C$5</f>
        <v>1114145</v>
      </c>
      <c r="G26" s="8">
        <f>+'[6]Monthly Summary'!$C$5</f>
        <v>1267867</v>
      </c>
      <c r="H26" s="8">
        <f>+'[7]Monthly Summary'!$C$5</f>
        <v>1344575</v>
      </c>
      <c r="I26" s="8">
        <f>+'[8]Monthly Summary'!$C$5</f>
        <v>1325677</v>
      </c>
      <c r="J26" s="8">
        <f>+'[9]Monthly Summary'!$C$5</f>
        <v>1128135</v>
      </c>
      <c r="K26" s="8">
        <f>+'[10]Monthly Summary'!$C$5</f>
        <v>1184676</v>
      </c>
      <c r="L26" s="8">
        <f>+'[11]Monthly Summary'!$C$5</f>
        <v>1033176</v>
      </c>
      <c r="M26" s="8">
        <f>+'[12]Monthly Summary'!$C$5</f>
        <v>1051975</v>
      </c>
      <c r="N26" s="50">
        <f>SUM(B26:M26)</f>
        <v>13496127</v>
      </c>
    </row>
    <row r="27" spans="1:21" x14ac:dyDescent="0.2">
      <c r="A27" t="s">
        <v>34</v>
      </c>
      <c r="B27" s="8">
        <f>+'[1]Monthly Summary'!C6</f>
        <v>337253</v>
      </c>
      <c r="C27" s="8">
        <f>+'[2]Monthly Summary'!C6</f>
        <v>315021</v>
      </c>
      <c r="D27" s="8">
        <f>+'[3]Monthly Summary'!$C$6</f>
        <v>392780</v>
      </c>
      <c r="E27" s="8">
        <f>+'[4]Monthly Summary'!$C$6</f>
        <v>344519</v>
      </c>
      <c r="F27" s="8">
        <f>+'[5]Monthly Summary'!$C$6</f>
        <v>346285</v>
      </c>
      <c r="G27" s="8">
        <f>+'[6]Monthly Summary'!$C$6</f>
        <v>363721</v>
      </c>
      <c r="H27" s="8">
        <f>+'[7]Monthly Summary'!$C$6</f>
        <v>384166</v>
      </c>
      <c r="I27" s="8">
        <f>+'[8]Monthly Summary'!$C$6</f>
        <v>380724</v>
      </c>
      <c r="J27" s="8">
        <f>+'[9]Monthly Summary'!$C$6</f>
        <v>334506</v>
      </c>
      <c r="K27" s="8">
        <f>+'[10]Monthly Summary'!$C$6</f>
        <v>353534</v>
      </c>
      <c r="L27" s="8">
        <f>+'[11]Monthly Summary'!$C$6</f>
        <v>343868</v>
      </c>
      <c r="M27" s="8">
        <f>+'[12]Monthly Summary'!$C$6</f>
        <v>335558</v>
      </c>
      <c r="N27" s="50">
        <f>SUM(B27:M27)</f>
        <v>4231935</v>
      </c>
    </row>
    <row r="28" spans="1:21" x14ac:dyDescent="0.2">
      <c r="A28" t="s">
        <v>35</v>
      </c>
      <c r="B28" s="8">
        <f>+'[1]Monthly Summary'!C7</f>
        <v>156</v>
      </c>
      <c r="C28" s="8">
        <f>+'[2]Monthly Summary'!C7</f>
        <v>192</v>
      </c>
      <c r="D28" s="8">
        <f>+'[3]Monthly Summary'!$C$7</f>
        <v>355</v>
      </c>
      <c r="E28" s="8">
        <f>+'[4]Monthly Summary'!$C$7</f>
        <v>0</v>
      </c>
      <c r="F28" s="8">
        <f>+'[5]Monthly Summary'!$C$7</f>
        <v>274</v>
      </c>
      <c r="G28" s="8">
        <f>+'[6]Monthly Summary'!$C$7</f>
        <v>178</v>
      </c>
      <c r="H28" s="8">
        <f>+'[7]Monthly Summary'!$C$7</f>
        <v>305</v>
      </c>
      <c r="I28" s="8">
        <f>+'[8]Monthly Summary'!$C$7</f>
        <v>100</v>
      </c>
      <c r="J28" s="8">
        <f>+'[9]Monthly Summary'!$C$7</f>
        <v>312</v>
      </c>
      <c r="K28" s="8">
        <f>+'[10]Monthly Summary'!$C$7</f>
        <v>0</v>
      </c>
      <c r="L28" s="8">
        <f>+'[11]Monthly Summary'!$C$7</f>
        <v>400</v>
      </c>
      <c r="M28" s="8">
        <f>+'[12]Monthly Summary'!$C$7</f>
        <v>72</v>
      </c>
      <c r="N28" s="50">
        <f>SUM(B28:M28)</f>
        <v>2344</v>
      </c>
    </row>
    <row r="29" spans="1:21" ht="13.5" thickBot="1" x14ac:dyDescent="0.25">
      <c r="A29" t="s">
        <v>36</v>
      </c>
      <c r="B29" s="24">
        <f t="shared" ref="B29:N29" si="6">SUM(B26:B28)</f>
        <v>1261604</v>
      </c>
      <c r="C29" s="24">
        <f t="shared" ref="C29:D29" si="7">SUM(C26:C28)</f>
        <v>1238447</v>
      </c>
      <c r="D29" s="24">
        <f t="shared" si="7"/>
        <v>1583633</v>
      </c>
      <c r="E29" s="24">
        <f t="shared" ref="E29:F29" si="8">SUM(E26:E28)</f>
        <v>1352493</v>
      </c>
      <c r="F29" s="24">
        <f t="shared" si="8"/>
        <v>1460704</v>
      </c>
      <c r="G29" s="24">
        <f t="shared" si="6"/>
        <v>1631766</v>
      </c>
      <c r="H29" s="24">
        <f>SUM(H26:H28)</f>
        <v>1729046</v>
      </c>
      <c r="I29" s="24">
        <f t="shared" si="6"/>
        <v>1706501</v>
      </c>
      <c r="J29" s="24">
        <f t="shared" ref="J29:K29" si="9">SUM(J26:J28)</f>
        <v>1462953</v>
      </c>
      <c r="K29" s="24">
        <f t="shared" si="9"/>
        <v>1538210</v>
      </c>
      <c r="L29" s="24">
        <f t="shared" ref="L29:M29" si="10">SUM(L26:L28)</f>
        <v>1377444</v>
      </c>
      <c r="M29" s="24">
        <f t="shared" si="10"/>
        <v>1387605</v>
      </c>
      <c r="N29" s="38">
        <f t="shared" si="6"/>
        <v>17730406</v>
      </c>
    </row>
    <row r="30" spans="1:21" ht="14.25" thickTop="1" thickBot="1" x14ac:dyDescent="0.25">
      <c r="B30" s="8"/>
      <c r="C30" s="8"/>
      <c r="D30" s="8"/>
      <c r="E30" s="8"/>
      <c r="F30" s="8"/>
      <c r="G30" s="9"/>
      <c r="H30" s="9"/>
      <c r="I30" s="8"/>
      <c r="J30" s="8"/>
      <c r="K30" s="8"/>
      <c r="L30" s="8"/>
      <c r="M30" s="8"/>
      <c r="N30" s="37"/>
    </row>
    <row r="31" spans="1:21" x14ac:dyDescent="0.2">
      <c r="A31" t="s">
        <v>37</v>
      </c>
      <c r="B31" s="52">
        <f>+'[1]Monthly Summary'!C10</f>
        <v>43883</v>
      </c>
      <c r="C31" s="52">
        <f>+'[2]Monthly Summary'!C10</f>
        <v>39331</v>
      </c>
      <c r="D31" s="52">
        <f>+'[3]Monthly Summary'!$C$10</f>
        <v>45922</v>
      </c>
      <c r="E31" s="52">
        <f>+'[4]Monthly Summary'!$C$10</f>
        <v>41874</v>
      </c>
      <c r="F31" s="52">
        <f>+'[5]Monthly Summary'!$C$10</f>
        <v>44550</v>
      </c>
      <c r="G31" s="52">
        <f>+'[6]Monthly Summary'!$C$10</f>
        <v>49088</v>
      </c>
      <c r="H31" s="52">
        <f>+'[7]Monthly Summary'!$C$10</f>
        <v>52724</v>
      </c>
      <c r="I31" s="52">
        <f>+'[8]Monthly Summary'!$C$10</f>
        <v>51793</v>
      </c>
      <c r="J31" s="52">
        <f>+'[9]Monthly Summary'!$C$10</f>
        <v>43740</v>
      </c>
      <c r="K31" s="52">
        <f>+'[10]Monthly Summary'!$C$10</f>
        <v>46448</v>
      </c>
      <c r="L31" s="52">
        <f>+'[11]Monthly Summary'!$C$10</f>
        <v>42269</v>
      </c>
      <c r="M31" s="52">
        <f>+'[12]Monthly Summary'!$C$10</f>
        <v>41421</v>
      </c>
      <c r="N31" s="64">
        <f>SUM(B31:M31)</f>
        <v>543043</v>
      </c>
    </row>
    <row r="32" spans="1:21" ht="13.5" thickBot="1" x14ac:dyDescent="0.25">
      <c r="A32" t="s">
        <v>38</v>
      </c>
      <c r="B32" s="14">
        <f>B29+B31</f>
        <v>1305487</v>
      </c>
      <c r="C32" s="14">
        <f>C29+C31</f>
        <v>1277778</v>
      </c>
      <c r="D32" s="14">
        <f>D29+D31</f>
        <v>1629555</v>
      </c>
      <c r="E32" s="14">
        <f>E29+E31</f>
        <v>1394367</v>
      </c>
      <c r="F32" s="14">
        <f>F29+F31</f>
        <v>1505254</v>
      </c>
      <c r="G32" s="21">
        <f t="shared" ref="G32:I32" si="11">G29+G31</f>
        <v>1680854</v>
      </c>
      <c r="H32" s="21">
        <f>H29+H31</f>
        <v>1781770</v>
      </c>
      <c r="I32" s="14">
        <f t="shared" si="11"/>
        <v>1758294</v>
      </c>
      <c r="J32" s="14">
        <f t="shared" ref="J32:K32" si="12">J29+J31</f>
        <v>1506693</v>
      </c>
      <c r="K32" s="14">
        <f t="shared" si="12"/>
        <v>1584658</v>
      </c>
      <c r="L32" s="14">
        <f t="shared" ref="L32:M32" si="13">L29+L31</f>
        <v>1419713</v>
      </c>
      <c r="M32" s="14">
        <f t="shared" si="13"/>
        <v>1429026</v>
      </c>
      <c r="N32" s="51">
        <f>SUM(N29+N31)</f>
        <v>18273449</v>
      </c>
    </row>
    <row r="33" spans="2:14" ht="13.5" thickTop="1" x14ac:dyDescent="0.2">
      <c r="C33" s="22"/>
      <c r="E33" s="22"/>
    </row>
    <row r="34" spans="2:14" x14ac:dyDescent="0.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45"/>
    </row>
    <row r="35" spans="2:14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41"/>
      <c r="M35" s="19"/>
      <c r="N35" s="41"/>
    </row>
    <row r="36" spans="2:14" x14ac:dyDescent="0.2">
      <c r="B36" s="42"/>
      <c r="C36" s="43"/>
      <c r="D36" s="43"/>
      <c r="E36" s="43"/>
      <c r="F36" s="43"/>
      <c r="G36" s="43"/>
      <c r="H36" s="43"/>
      <c r="I36" s="43"/>
      <c r="J36" s="43"/>
      <c r="K36" s="42"/>
      <c r="L36" s="42"/>
      <c r="M36" s="42"/>
      <c r="N36" s="42"/>
    </row>
    <row r="37" spans="2:14" x14ac:dyDescent="0.2">
      <c r="C37" s="63"/>
      <c r="E37" s="8"/>
      <c r="G37" s="74"/>
      <c r="H37" s="78"/>
      <c r="I37" s="8"/>
    </row>
    <row r="38" spans="2:14" x14ac:dyDescent="0.2">
      <c r="E38" s="8"/>
      <c r="G38" s="74"/>
      <c r="H38" s="78"/>
    </row>
    <row r="39" spans="2:14" x14ac:dyDescent="0.2">
      <c r="C39" s="63"/>
      <c r="E39" s="63"/>
      <c r="G39" s="74"/>
      <c r="H39" s="78"/>
    </row>
    <row r="40" spans="2:14" x14ac:dyDescent="0.2">
      <c r="C40" s="63"/>
      <c r="E40" s="63"/>
      <c r="G40" s="74"/>
      <c r="H40" s="78"/>
    </row>
    <row r="41" spans="2:14" x14ac:dyDescent="0.2">
      <c r="C41" s="63"/>
      <c r="G41" s="74"/>
      <c r="H41" s="78"/>
    </row>
    <row r="42" spans="2:14" x14ac:dyDescent="0.2">
      <c r="C42" s="63"/>
      <c r="G42" s="74"/>
      <c r="H42" s="78"/>
    </row>
    <row r="43" spans="2:14" x14ac:dyDescent="0.2">
      <c r="C43" s="63"/>
      <c r="G43" s="74"/>
      <c r="H43" s="78"/>
    </row>
    <row r="44" spans="2:14" x14ac:dyDescent="0.2">
      <c r="G44" s="74"/>
      <c r="H44" s="78"/>
    </row>
    <row r="45" spans="2:14" x14ac:dyDescent="0.2">
      <c r="G45" s="74"/>
      <c r="H45" s="78"/>
    </row>
    <row r="46" spans="2:14" x14ac:dyDescent="0.2">
      <c r="H46" s="78"/>
    </row>
    <row r="47" spans="2:14" x14ac:dyDescent="0.2">
      <c r="H47" s="78"/>
    </row>
    <row r="48" spans="2:14" x14ac:dyDescent="0.2">
      <c r="H48" s="78"/>
    </row>
  </sheetData>
  <phoneticPr fontId="0" type="noConversion"/>
  <conditionalFormatting sqref="N35 L35">
    <cfRule type="expression" dxfId="0" priority="4" stopIfTrue="1">
      <formula>"*.*"</formula>
    </cfRule>
  </conditionalFormatting>
  <pageMargins left="0.75" right="0.75" top="1" bottom="1" header="0.5" footer="0.5"/>
  <pageSetup scale="67" fitToHeight="0" orientation="landscape" r:id="rId1"/>
  <headerFooter alignWithMargins="0">
    <oddHeader>&amp;CMinneapolis-St. Paul International Airport
&amp;"Arial,Bold"&amp;A
2014 Year to date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Q35"/>
  <sheetViews>
    <sheetView workbookViewId="0">
      <selection activeCell="D41" sqref="D41"/>
    </sheetView>
  </sheetViews>
  <sheetFormatPr defaultRowHeight="12.75" x14ac:dyDescent="0.2"/>
  <cols>
    <col min="1" max="1" width="5.42578125" customWidth="1"/>
    <col min="2" max="2" width="26.2851562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15" t="s">
        <v>21</v>
      </c>
      <c r="D7" s="15" t="s">
        <v>22</v>
      </c>
      <c r="E7" s="15" t="s">
        <v>23</v>
      </c>
      <c r="F7" s="15" t="s">
        <v>24</v>
      </c>
      <c r="G7" s="15" t="s">
        <v>4</v>
      </c>
      <c r="H7" s="15" t="s">
        <v>25</v>
      </c>
      <c r="I7" s="15" t="s">
        <v>26</v>
      </c>
      <c r="J7" s="15" t="s">
        <v>27</v>
      </c>
      <c r="K7" s="15" t="s">
        <v>28</v>
      </c>
      <c r="L7" s="15" t="s">
        <v>29</v>
      </c>
      <c r="M7" s="15" t="s">
        <v>30</v>
      </c>
      <c r="N7" s="15" t="s">
        <v>31</v>
      </c>
    </row>
    <row r="9" spans="1:17" x14ac:dyDescent="0.2">
      <c r="A9" s="26">
        <v>2015</v>
      </c>
      <c r="B9" s="26" t="s">
        <v>68</v>
      </c>
      <c r="E9" s="22"/>
    </row>
    <row r="10" spans="1:17" x14ac:dyDescent="0.2">
      <c r="B10" s="22" t="s">
        <v>46</v>
      </c>
      <c r="C10" s="16">
        <f>[13]AirCanada!DX$33+[13]AirCanada!DX$38</f>
        <v>3181</v>
      </c>
      <c r="D10" s="16">
        <f>[13]AirCanada!DY$33+[13]AirCanada!DY$38</f>
        <v>2602</v>
      </c>
      <c r="E10" s="16">
        <f>[13]AirCanada!DZ$33+[13]AirCanada!DZ$38</f>
        <v>4069</v>
      </c>
      <c r="F10" s="16">
        <f>[13]AirCanada!EA$33+[13]AirCanada!EA$38</f>
        <v>3445</v>
      </c>
      <c r="G10" s="16">
        <f>[13]AirCanada!EB$33+[13]AirCanada!EB$38</f>
        <v>3927</v>
      </c>
      <c r="H10" s="16">
        <f>[13]AirCanada!EC$33+[13]AirCanada!EC$38</f>
        <v>4702</v>
      </c>
      <c r="I10" s="16">
        <f>[13]AirCanada!ED$33+[13]AirCanada!ED$38</f>
        <v>4463</v>
      </c>
      <c r="J10" s="16">
        <f>[13]AirCanada!EE$33+[13]AirCanada!EE$38</f>
        <v>4412</v>
      </c>
      <c r="K10" s="16">
        <f>[13]AirCanada!EF$33+[13]AirCanada!EF$38</f>
        <v>3881</v>
      </c>
      <c r="L10" s="16">
        <f>[13]AirCanada!EG$33+[13]AirCanada!EG$38</f>
        <v>3795</v>
      </c>
      <c r="M10" s="16">
        <f>[13]AirCanada!EH$33+[13]AirCanada!EH$38</f>
        <v>2910</v>
      </c>
      <c r="N10" s="16">
        <f>[13]AirCanada!EI$33+[13]AirCanada!EI$38</f>
        <v>0</v>
      </c>
      <c r="P10" s="74"/>
      <c r="Q10" s="75"/>
    </row>
    <row r="11" spans="1:17" x14ac:dyDescent="0.2">
      <c r="B11" s="22" t="s">
        <v>42</v>
      </c>
      <c r="C11" s="16">
        <f>'[13]Air Wisconsin'!DX$23+'[13]Air Wisconsin'!DX$28</f>
        <v>0</v>
      </c>
      <c r="D11" s="16">
        <f>'[13]Air Wisconsin'!DY$23+'[13]Air Wisconsin'!DY$28</f>
        <v>0</v>
      </c>
      <c r="E11" s="16">
        <f>'[13]Air Wisconsin'!DZ$23+'[13]Air Wisconsin'!DZ$28</f>
        <v>0</v>
      </c>
      <c r="F11" s="16">
        <f>'[13]Air Wisconsin'!EA$23+'[13]Air Wisconsin'!EA$28</f>
        <v>0</v>
      </c>
      <c r="G11" s="16">
        <f>'[13]Air Wisconsin'!EB$23+'[13]Air Wisconsin'!EB$28</f>
        <v>0</v>
      </c>
      <c r="H11" s="16">
        <f>'[13]Air Wisconsin'!EC$23+'[13]Air Wisconsin'!EC$28</f>
        <v>0</v>
      </c>
      <c r="I11" s="16">
        <f>'[13]Air Wisconsin'!ED$23+'[13]Air Wisconsin'!ED$28</f>
        <v>0</v>
      </c>
      <c r="J11" s="16">
        <f>'[13]Air Wisconsin'!EE$23+'[13]Air Wisconsin'!EE$28</f>
        <v>0</v>
      </c>
      <c r="K11" s="16">
        <f>'[13]Air Wisconsin'!EF$23+'[13]Air Wisconsin'!EF$28</f>
        <v>0</v>
      </c>
      <c r="L11" s="16">
        <f>'[13]Air Wisconsin'!EG$23+'[13]Air Wisconsin'!EG$28</f>
        <v>0</v>
      </c>
      <c r="M11" s="16">
        <f>'[13]Air Wisconsin'!EH$23+'[13]Air Wisconsin'!EH$28</f>
        <v>1079</v>
      </c>
      <c r="N11" s="16">
        <f>'[13]Air Wisconsin'!EI$23+'[13]Air Wisconsin'!EI$28</f>
        <v>2228</v>
      </c>
      <c r="P11" s="74"/>
      <c r="Q11" s="75"/>
    </row>
    <row r="12" spans="1:17" x14ac:dyDescent="0.2">
      <c r="B12" s="22" t="s">
        <v>58</v>
      </c>
      <c r="C12" s="16">
        <f>[13]Alaska!DX$23+[13]Alaska!DX$28</f>
        <v>5076</v>
      </c>
      <c r="D12" s="16">
        <f>[13]Alaska!DY$23+[13]Alaska!DY$28</f>
        <v>3687</v>
      </c>
      <c r="E12" s="16">
        <f>[13]Alaska!DZ$23+[13]Alaska!DZ$28</f>
        <v>7738</v>
      </c>
      <c r="F12" s="16">
        <f>[13]Alaska!EA$23+[13]Alaska!EA$28</f>
        <v>8137</v>
      </c>
      <c r="G12" s="16">
        <f>[13]Alaska!EB$23+[13]Alaska!EB$28</f>
        <v>9504</v>
      </c>
      <c r="H12" s="16">
        <f>[13]Alaska!EC$23+[13]Alaska!EC$28</f>
        <v>9985</v>
      </c>
      <c r="I12" s="16">
        <f>[13]Alaska!ED$23+[13]Alaska!ED$28</f>
        <v>10496</v>
      </c>
      <c r="J12" s="16">
        <f>[13]Alaska!EE$23+[13]Alaska!EE$28</f>
        <v>9759</v>
      </c>
      <c r="K12" s="16">
        <f>[13]Alaska!EF$23+[13]Alaska!EF$28</f>
        <v>9627</v>
      </c>
      <c r="L12" s="16">
        <f>[13]Alaska!EG$23+[13]Alaska!EG$28</f>
        <v>9723</v>
      </c>
      <c r="M12" s="16">
        <f>[13]Alaska!EH$23+[13]Alaska!EH$28</f>
        <v>8868</v>
      </c>
      <c r="N12" s="16">
        <f>[13]Alaska!EI$23+[13]Alaska!EI$28</f>
        <v>7498</v>
      </c>
      <c r="P12" s="74"/>
      <c r="Q12" s="75"/>
    </row>
    <row r="13" spans="1:17" x14ac:dyDescent="0.2">
      <c r="B13" s="22" t="s">
        <v>39</v>
      </c>
      <c r="C13" s="16">
        <f>[13]American!DX$23+[13]American!DX$28</f>
        <v>41614</v>
      </c>
      <c r="D13" s="16">
        <f>[13]American!DY$23+[13]American!DY$28</f>
        <v>40319</v>
      </c>
      <c r="E13" s="16">
        <f>[13]American!DZ$23+[13]American!DZ$28</f>
        <v>49144</v>
      </c>
      <c r="F13" s="16">
        <f>[13]American!EA$23+[13]American!EA$28</f>
        <v>41557</v>
      </c>
      <c r="G13" s="16">
        <f>[13]American!EB$23+[13]American!EB$28</f>
        <v>43678</v>
      </c>
      <c r="H13" s="16">
        <f>[13]American!EC$23+[13]American!EC$28</f>
        <v>43434</v>
      </c>
      <c r="I13" s="16">
        <f>[13]American!ED$23+[13]American!ED$28</f>
        <v>45264</v>
      </c>
      <c r="J13" s="16">
        <f>[13]American!EE$23+[13]American!EE$28</f>
        <v>45276</v>
      </c>
      <c r="K13" s="16">
        <f>[13]American!EF$23+[13]American!EF$28</f>
        <v>43103</v>
      </c>
      <c r="L13" s="16">
        <f>[13]American!EG$23+[13]American!EG$28</f>
        <v>42425</v>
      </c>
      <c r="M13" s="16">
        <f>[13]American!EH$23+[13]American!EH$28</f>
        <v>89313</v>
      </c>
      <c r="N13" s="16">
        <f>[13]American!EI$23+[13]American!EI$28</f>
        <v>82833</v>
      </c>
      <c r="P13" s="74"/>
      <c r="Q13" s="75"/>
    </row>
    <row r="14" spans="1:17" x14ac:dyDescent="0.2">
      <c r="B14" s="22" t="s">
        <v>56</v>
      </c>
      <c r="C14" s="16">
        <f>'[13]American Eagle'!DX$23+'[13]American Eagle'!DX$28</f>
        <v>6289</v>
      </c>
      <c r="D14" s="16">
        <f>'[13]American Eagle'!DY$23+'[13]American Eagle'!DY$28</f>
        <v>5370</v>
      </c>
      <c r="E14" s="16">
        <f>'[13]American Eagle'!DZ$23+'[13]American Eagle'!DZ$28</f>
        <v>5408</v>
      </c>
      <c r="F14" s="16">
        <f>'[13]American Eagle'!EA$23+'[13]American Eagle'!EA$28</f>
        <v>3806</v>
      </c>
      <c r="G14" s="16">
        <f>'[13]American Eagle'!EB$23+'[13]American Eagle'!EB$28</f>
        <v>3903</v>
      </c>
      <c r="H14" s="16">
        <f>'[13]American Eagle'!EC$23+'[13]American Eagle'!EC$28</f>
        <v>5162</v>
      </c>
      <c r="I14" s="16">
        <f>'[13]American Eagle'!ED$23+'[13]American Eagle'!ED$28</f>
        <v>5874</v>
      </c>
      <c r="J14" s="16">
        <f>'[13]American Eagle'!EE$23+'[13]American Eagle'!EE$28</f>
        <v>6094</v>
      </c>
      <c r="K14" s="16">
        <f>'[13]American Eagle'!EF$23+'[13]American Eagle'!EF$28</f>
        <v>5050</v>
      </c>
      <c r="L14" s="16">
        <f>'[13]American Eagle'!EG$23+'[13]American Eagle'!EG$28</f>
        <v>6401</v>
      </c>
      <c r="M14" s="16">
        <f>'[13]American Eagle'!EH$23+'[13]American Eagle'!EH$28</f>
        <v>2827</v>
      </c>
      <c r="N14" s="16">
        <f>'[13]American Eagle'!EI$23+'[13]American Eagle'!EI$28</f>
        <v>0</v>
      </c>
      <c r="P14" s="74"/>
      <c r="Q14" s="75"/>
    </row>
    <row r="15" spans="1:17" x14ac:dyDescent="0.2">
      <c r="B15" s="22" t="s">
        <v>43</v>
      </c>
      <c r="C15" s="16">
        <f>[13]Chautaqua_AA!DX$23+[13]Chautaqua_AA!DX$28</f>
        <v>0</v>
      </c>
      <c r="D15" s="16">
        <f>[13]Chautaqua_AA!DY$23+[13]Chautaqua_AA!DY$28</f>
        <v>0</v>
      </c>
      <c r="E15" s="16">
        <f>[13]Chautaqua_AA!DZ$23+[13]Chautaqua_AA!DZ$28</f>
        <v>0</v>
      </c>
      <c r="F15" s="16">
        <f>[13]Chautaqua_AA!EA$23+[13]Chautaqua_AA!EA$28</f>
        <v>0</v>
      </c>
      <c r="G15" s="16">
        <f>[13]Chautaqua_AA!EB$23+[13]Chautaqua_AA!EB$28</f>
        <v>0</v>
      </c>
      <c r="H15" s="16">
        <f>[13]Chautaqua_AA!EC$23+[13]Chautaqua_AA!EC$28</f>
        <v>0</v>
      </c>
      <c r="I15" s="16">
        <f>[13]Chautaqua_AA!ED$23+[13]Chautaqua_AA!ED$28</f>
        <v>0</v>
      </c>
      <c r="J15" s="16">
        <f>[13]Chautaqua_AA!EE$23+[13]Chautaqua_AA!EE$28</f>
        <v>0</v>
      </c>
      <c r="K15" s="16">
        <f>[13]Chautaqua_AA!EF$23+[13]Chautaqua_AA!EF$28</f>
        <v>0</v>
      </c>
      <c r="L15" s="16">
        <f>[13]Chautaqua_AA!EG$23+[13]Chautaqua_AA!EG$28</f>
        <v>0</v>
      </c>
      <c r="M15" s="16">
        <f>[13]Chautaqua_AA!EH$23+[13]Chautaqua_AA!EH$28</f>
        <v>0</v>
      </c>
      <c r="N15" s="16">
        <f>[13]Chautaqua_AA!EI$23+[13]Chautaqua_AA!EI$28</f>
        <v>0</v>
      </c>
      <c r="P15" s="74"/>
      <c r="Q15" s="75"/>
    </row>
    <row r="16" spans="1:17" x14ac:dyDescent="0.2">
      <c r="B16" s="22" t="s">
        <v>65</v>
      </c>
      <c r="C16" s="16">
        <f>[13]Chautaqua_Continental!DX$23+[13]Chautaqua_Continental!DX$28</f>
        <v>0</v>
      </c>
      <c r="D16" s="16">
        <f>[13]Chautaqua_Continental!DY$23+[13]Chautaqua_Continental!DY$28</f>
        <v>0</v>
      </c>
      <c r="E16" s="16">
        <f>[13]Chautaqua_Continental!DZ$23+[13]Chautaqua_Continental!DZ$28</f>
        <v>0</v>
      </c>
      <c r="F16" s="16">
        <f>[13]Chautaqua_Continental!EA$23+[13]Chautaqua_Continental!EA$28</f>
        <v>0</v>
      </c>
      <c r="G16" s="16">
        <f>[13]Chautaqua_Continental!EB$23+[13]Chautaqua_Continental!EB$28</f>
        <v>0</v>
      </c>
      <c r="H16" s="16">
        <f>[13]Chautaqua_Continental!EC$23+[13]Chautaqua_Continental!EC$28</f>
        <v>0</v>
      </c>
      <c r="I16" s="16">
        <f>[13]Chautaqua_Continental!ED$23+[13]Chautaqua_Continental!ED$28</f>
        <v>0</v>
      </c>
      <c r="J16" s="16">
        <f>[13]Chautaqua_Continental!EE$23+[13]Chautaqua_Continental!EE$28</f>
        <v>0</v>
      </c>
      <c r="K16" s="16">
        <f>[13]Chautaqua_Continental!EF$23+[13]Chautaqua_Continental!EF$28</f>
        <v>0</v>
      </c>
      <c r="L16" s="16">
        <f>[13]Chautaqua_Continental!EG$23+[13]Chautaqua_Continental!EG$28</f>
        <v>0</v>
      </c>
      <c r="M16" s="16">
        <f>[13]Chautaqua_Continental!EH$23+[13]Chautaqua_Continental!EH$28</f>
        <v>0</v>
      </c>
      <c r="N16" s="16">
        <f>[13]Chautaqua_Continental!EI$23+[13]Chautaqua_Continental!EI$28</f>
        <v>0</v>
      </c>
      <c r="P16" s="74"/>
      <c r="Q16" s="75"/>
    </row>
    <row r="17" spans="2:17" x14ac:dyDescent="0.2">
      <c r="B17" s="77" t="s">
        <v>71</v>
      </c>
      <c r="C17" s="16">
        <f>'[13]Continental Express'!DX$23+'[13]Continental Express'!DX$28</f>
        <v>5428</v>
      </c>
      <c r="D17" s="16">
        <f>'[13]Continental Express'!DY$23+'[13]Continental Express'!DY$28</f>
        <v>5600</v>
      </c>
      <c r="E17" s="16">
        <f>'[13]Continental Express'!DZ$23+'[13]Continental Express'!DZ$28</f>
        <v>6067</v>
      </c>
      <c r="F17" s="16">
        <f>'[13]Continental Express'!EA$23+'[13]Continental Express'!EA$28</f>
        <v>5642</v>
      </c>
      <c r="G17" s="16">
        <f>'[13]Continental Express'!EB$23+'[13]Continental Express'!EB$28</f>
        <v>5342</v>
      </c>
      <c r="H17" s="16">
        <f>'[13]Continental Express'!EC$23+'[13]Continental Express'!EC$28</f>
        <v>5020</v>
      </c>
      <c r="I17" s="16">
        <f>'[13]Continental Express'!ED$23+'[13]Continental Express'!ED$28</f>
        <v>3625</v>
      </c>
      <c r="J17" s="16">
        <f>'[13]Continental Express'!EE$23+'[13]Continental Express'!EE$28</f>
        <v>22922</v>
      </c>
      <c r="K17" s="16">
        <f>'[13]Continental Express'!EF$23+'[13]Continental Express'!EF$28</f>
        <v>31707</v>
      </c>
      <c r="L17" s="16">
        <f>'[13]Continental Express'!EG$23+'[13]Continental Express'!EG$28</f>
        <v>26350</v>
      </c>
      <c r="M17" s="16">
        <f>'[13]Continental Express'!EH$23+'[13]Continental Express'!EH$28</f>
        <v>33300</v>
      </c>
      <c r="N17" s="16">
        <f>'[13]Continental Express'!EI$23+'[13]Continental Express'!EI$28</f>
        <v>33272</v>
      </c>
      <c r="P17" s="74"/>
      <c r="Q17" s="75"/>
    </row>
    <row r="18" spans="2:17" x14ac:dyDescent="0.2">
      <c r="B18" s="22" t="s">
        <v>41</v>
      </c>
      <c r="C18" s="16">
        <f>[13]Frontier!DX$23+[13]Frontier!DX$28</f>
        <v>10318</v>
      </c>
      <c r="D18" s="16">
        <f>[13]Frontier!DY$23+[13]Frontier!DY$28</f>
        <v>8127</v>
      </c>
      <c r="E18" s="16">
        <f>[13]Frontier!DZ$23+[13]Frontier!DZ$28</f>
        <v>12714</v>
      </c>
      <c r="F18" s="16">
        <f>[13]Frontier!EA$23+[13]Frontier!EA$28</f>
        <v>11275</v>
      </c>
      <c r="G18" s="16">
        <f>[13]Frontier!EB$23+[13]Frontier!EB$28</f>
        <v>25469</v>
      </c>
      <c r="H18" s="16">
        <f>[13]Frontier!EC$23+[13]Frontier!EC$28</f>
        <v>26391</v>
      </c>
      <c r="I18" s="16">
        <f>[13]Frontier!ED$23+[13]Frontier!ED$28</f>
        <v>27467</v>
      </c>
      <c r="J18" s="16">
        <f>[13]Frontier!EE$23+[13]Frontier!EE$28</f>
        <v>26617</v>
      </c>
      <c r="K18" s="16">
        <f>[13]Frontier!EF$23+[13]Frontier!EF$28</f>
        <v>22297</v>
      </c>
      <c r="L18" s="16">
        <f>[13]Frontier!EG$23+[13]Frontier!EG$28</f>
        <v>25653</v>
      </c>
      <c r="M18" s="16">
        <f>[13]Frontier!EH$23+[13]Frontier!EH$28</f>
        <v>17016</v>
      </c>
      <c r="N18" s="16">
        <f>[13]Frontier!EI$23+[13]Frontier!EI$28</f>
        <v>16111</v>
      </c>
      <c r="P18" s="74"/>
      <c r="Q18" s="75"/>
    </row>
    <row r="19" spans="2:17" x14ac:dyDescent="0.2">
      <c r="B19" s="22" t="s">
        <v>60</v>
      </c>
      <c r="C19" s="16">
        <f>'[13]Go Jet_UA'!DX$23+'[13]Go Jet_UA'!DX$28</f>
        <v>3473</v>
      </c>
      <c r="D19" s="16">
        <f>'[13]Go Jet_UA'!DY$23+'[13]Go Jet_UA'!DY$28</f>
        <v>1769</v>
      </c>
      <c r="E19" s="16">
        <f>'[13]Go Jet_UA'!DZ$23+'[13]Go Jet_UA'!DZ$28</f>
        <v>1016</v>
      </c>
      <c r="F19" s="16">
        <f>'[13]Go Jet_UA'!EA$23+'[13]Go Jet_UA'!EA$28</f>
        <v>53</v>
      </c>
      <c r="G19" s="16">
        <f>'[13]Go Jet_UA'!EB$23+'[13]Go Jet_UA'!EB$28</f>
        <v>407</v>
      </c>
      <c r="H19" s="16">
        <f>'[13]Go Jet_UA'!EC$23+'[13]Go Jet_UA'!EC$28</f>
        <v>1618</v>
      </c>
      <c r="I19" s="16">
        <f>'[13]Go Jet_UA'!ED$23+'[13]Go Jet_UA'!ED$28</f>
        <v>393</v>
      </c>
      <c r="J19" s="16">
        <f>'[13]Go Jet_UA'!EE$23+'[13]Go Jet_UA'!EE$28</f>
        <v>0</v>
      </c>
      <c r="K19" s="16">
        <f>'[13]Go Jet_UA'!EF$23+'[13]Go Jet_UA'!EF$28</f>
        <v>102</v>
      </c>
      <c r="L19" s="16">
        <f>'[13]Go Jet_UA'!EG$23+'[13]Go Jet_UA'!EG$28</f>
        <v>0</v>
      </c>
      <c r="M19" s="16">
        <f>'[13]Go Jet_UA'!EH$23+'[13]Go Jet_UA'!EH$28</f>
        <v>0</v>
      </c>
      <c r="N19" s="16">
        <f>'[13]Go Jet_UA'!EI$23+'[13]Go Jet_UA'!EI$28</f>
        <v>0</v>
      </c>
      <c r="P19" s="74"/>
      <c r="Q19" s="75"/>
    </row>
    <row r="20" spans="2:17" x14ac:dyDescent="0.2">
      <c r="B20" s="22" t="s">
        <v>59</v>
      </c>
      <c r="C20" s="16">
        <f>[13]MESA_UA!DX$23+[13]MESA_UA!DX$28</f>
        <v>4880</v>
      </c>
      <c r="D20" s="16">
        <f>[13]MESA_UA!DY$23+[13]MESA_UA!DY$28</f>
        <v>5366</v>
      </c>
      <c r="E20" s="16">
        <f>[13]MESA_UA!DZ$23+[13]MESA_UA!DZ$28</f>
        <v>6485</v>
      </c>
      <c r="F20" s="16">
        <f>[13]MESA_UA!EA$23+[13]MESA_UA!EA$28</f>
        <v>5322</v>
      </c>
      <c r="G20" s="16">
        <f>[13]MESA_UA!EB$23+[13]MESA_UA!EB$28</f>
        <v>7350</v>
      </c>
      <c r="H20" s="16">
        <f>[13]MESA_UA!EC$23+[13]MESA_UA!EC$28</f>
        <v>9399</v>
      </c>
      <c r="I20" s="16">
        <f>[13]MESA_UA!ED$23+[13]MESA_UA!ED$28</f>
        <v>10461</v>
      </c>
      <c r="J20" s="16">
        <f>[13]MESA_UA!EE$23+[13]MESA_UA!EE$28</f>
        <v>10410</v>
      </c>
      <c r="K20" s="16">
        <f>[13]MESA_UA!EF$23+[13]MESA_UA!EF$28</f>
        <v>0</v>
      </c>
      <c r="L20" s="16">
        <f>[13]MESA_UA!EG$23+[13]MESA_UA!EG$28</f>
        <v>8820</v>
      </c>
      <c r="M20" s="16">
        <f>[13]MESA_UA!EH$23+[13]MESA_UA!EH$28</f>
        <v>0</v>
      </c>
      <c r="N20" s="16">
        <f>[13]MESA_UA!EI$23+[13]MESA_UA!EI$28</f>
        <v>0</v>
      </c>
      <c r="P20" s="74"/>
      <c r="Q20" s="75"/>
    </row>
    <row r="21" spans="2:17" x14ac:dyDescent="0.2">
      <c r="B21" s="22" t="s">
        <v>62</v>
      </c>
      <c r="C21" s="16">
        <f>[13]MESA!DX$23+[13]MESA!DX$28</f>
        <v>355</v>
      </c>
      <c r="D21" s="16">
        <f>[13]MESA!DY$23+[13]MESA!DY$28</f>
        <v>70</v>
      </c>
      <c r="E21" s="16">
        <f>[13]MESA!DZ$23+[13]MESA!DZ$28</f>
        <v>0</v>
      </c>
      <c r="F21" s="16">
        <f>[13]MESA!EA$23+[13]MESA!EA$28</f>
        <v>0</v>
      </c>
      <c r="G21" s="16">
        <f>[13]MESA!EB$23+[13]MESA!EB$28</f>
        <v>0</v>
      </c>
      <c r="H21" s="16">
        <f>[13]MESA!EC$23+[13]MESA!EC$28</f>
        <v>0</v>
      </c>
      <c r="I21" s="16">
        <f>[13]MESA!ED$23+[13]MESA!ED$28</f>
        <v>0</v>
      </c>
      <c r="J21" s="16">
        <f>[13]MESA!EE$23+[13]MESA!EE$28</f>
        <v>0</v>
      </c>
      <c r="K21" s="16">
        <f>[13]MESA!EF$23+[13]MESA!EF$28</f>
        <v>0</v>
      </c>
      <c r="L21" s="16">
        <f>[13]MESA!EG$23+[13]MESA!EG$28</f>
        <v>0</v>
      </c>
      <c r="M21" s="16">
        <f>[13]MESA!EH$23+[13]MESA!EH$28</f>
        <v>0</v>
      </c>
      <c r="N21" s="16">
        <f>[13]MESA!EI$23+[13]MESA!EI$28</f>
        <v>0</v>
      </c>
      <c r="P21" s="74"/>
      <c r="Q21" s="75"/>
    </row>
    <row r="22" spans="2:17" x14ac:dyDescent="0.2">
      <c r="B22" s="22" t="s">
        <v>45</v>
      </c>
      <c r="C22" s="16">
        <f>[13]Republic!DX$23+[13]Republic!DX$28</f>
        <v>1568</v>
      </c>
      <c r="D22" s="16">
        <f>[13]Republic!DY$23+[13]Republic!DY$28</f>
        <v>819</v>
      </c>
      <c r="E22" s="16">
        <f>[13]Republic!DZ$23+[13]Republic!DZ$28</f>
        <v>753</v>
      </c>
      <c r="F22" s="16">
        <f>[13]Republic!EA$23+[13]Republic!EA$28</f>
        <v>2274</v>
      </c>
      <c r="G22" s="16">
        <f>[13]Republic!EB$23+[13]Republic!EB$28</f>
        <v>564</v>
      </c>
      <c r="H22" s="16">
        <f>[13]Republic!EC$23+[13]Republic!EC$28</f>
        <v>0</v>
      </c>
      <c r="I22" s="16">
        <f>[13]Republic!ED$23+[13]Republic!ED$28</f>
        <v>59</v>
      </c>
      <c r="J22" s="16">
        <f>[13]Republic!EE$23+[13]Republic!EE$28</f>
        <v>0</v>
      </c>
      <c r="K22" s="16">
        <f>[13]Republic!EF$23+[13]Republic!EF$28</f>
        <v>50</v>
      </c>
      <c r="L22" s="16">
        <f>[13]Republic!EG$23+[13]Republic!EG$28</f>
        <v>0</v>
      </c>
      <c r="M22" s="16">
        <f>[13]Republic!EH$23+[13]Republic!EH$28</f>
        <v>0</v>
      </c>
      <c r="N22" s="16">
        <f>[13]Republic!EI$23+[13]Republic!EI$28</f>
        <v>838</v>
      </c>
      <c r="P22" s="74"/>
      <c r="Q22" s="75"/>
    </row>
    <row r="23" spans="2:17" x14ac:dyDescent="0.2">
      <c r="B23" s="22" t="s">
        <v>44</v>
      </c>
      <c r="C23" s="16">
        <f>'[13]Shuttle America'!DX$23+'[13]Shuttle America'!DX$28</f>
        <v>7759</v>
      </c>
      <c r="D23" s="16">
        <f>'[13]Shuttle America'!DY$23+'[13]Shuttle America'!DY$28</f>
        <v>5944</v>
      </c>
      <c r="E23" s="16">
        <f>'[13]Shuttle America'!DZ$23+'[13]Shuttle America'!DZ$28</f>
        <v>5354</v>
      </c>
      <c r="F23" s="16">
        <f>'[13]Shuttle America'!EA$23+'[13]Shuttle America'!EA$28</f>
        <v>5008</v>
      </c>
      <c r="G23" s="16">
        <f>'[13]Shuttle America'!EB$23+'[13]Shuttle America'!EB$28</f>
        <v>4580</v>
      </c>
      <c r="H23" s="16">
        <f>'[13]Shuttle America'!EC$23+'[13]Shuttle America'!EC$28</f>
        <v>2617</v>
      </c>
      <c r="I23" s="16">
        <f>'[13]Shuttle America'!ED$23+'[13]Shuttle America'!ED$28</f>
        <v>5451</v>
      </c>
      <c r="J23" s="16">
        <f>'[13]Shuttle America'!EE$23+'[13]Shuttle America'!EE$28</f>
        <v>0</v>
      </c>
      <c r="K23" s="16">
        <f>'[13]Shuttle America'!EF$23+'[13]Shuttle America'!EF$28</f>
        <v>0</v>
      </c>
      <c r="L23" s="16">
        <f>'[13]Shuttle America'!EG$23+'[13]Shuttle America'!EG$28</f>
        <v>0</v>
      </c>
      <c r="M23" s="16">
        <f>'[13]Shuttle America'!EH$23+'[13]Shuttle America'!EH$28</f>
        <v>0</v>
      </c>
      <c r="N23" s="16">
        <f>'[13]Shuttle America'!EI$23+'[13]Shuttle America'!EI$28</f>
        <v>0</v>
      </c>
      <c r="P23" s="74"/>
      <c r="Q23" s="75"/>
    </row>
    <row r="24" spans="2:17" x14ac:dyDescent="0.2">
      <c r="B24" s="22" t="s">
        <v>66</v>
      </c>
      <c r="C24" s="16">
        <f>'[13]Sky West_UA'!DX$23+'[13]Sky West_UA'!DX$28</f>
        <v>9570</v>
      </c>
      <c r="D24" s="16">
        <f>'[13]Sky West_UA'!DY$23+'[13]Sky West_UA'!DY$28</f>
        <v>9727</v>
      </c>
      <c r="E24" s="16">
        <f>'[13]Sky West_UA'!DZ$23+'[13]Sky West_UA'!DZ$28</f>
        <v>10256</v>
      </c>
      <c r="F24" s="16">
        <f>'[13]Sky West_UA'!EA$23+'[13]Sky West_UA'!EA$28</f>
        <v>11557</v>
      </c>
      <c r="G24" s="16">
        <f>'[13]Sky West_UA'!EB$23+'[13]Sky West_UA'!EB$28</f>
        <v>6982</v>
      </c>
      <c r="H24" s="16">
        <f>'[13]Sky West_UA'!EC$23+'[13]Sky West_UA'!EC$28</f>
        <v>7961</v>
      </c>
      <c r="I24" s="16">
        <f>'[13]Sky West_UA'!ED$23+'[13]Sky West_UA'!ED$28</f>
        <v>10287</v>
      </c>
      <c r="J24" s="16">
        <f>'[13]Sky West_UA'!EE$23+'[13]Sky West_UA'!EE$28</f>
        <v>0</v>
      </c>
      <c r="K24" s="16">
        <f>'[13]Sky West_UA'!EF$23+'[13]Sky West_UA'!EF$28</f>
        <v>0</v>
      </c>
      <c r="L24" s="16">
        <f>'[13]Sky West_UA'!EG$23+'[13]Sky West_UA'!EG$28</f>
        <v>0</v>
      </c>
      <c r="M24" s="16">
        <f>'[13]Sky West_UA'!EH$23+'[13]Sky West_UA'!EH$28</f>
        <v>0</v>
      </c>
      <c r="N24" s="16">
        <f>'[13]Sky West_UA'!EI$23+'[13]Sky West_UA'!EI$28</f>
        <v>0</v>
      </c>
      <c r="P24" s="74"/>
      <c r="Q24" s="75"/>
    </row>
    <row r="25" spans="2:17" x14ac:dyDescent="0.2">
      <c r="B25" s="22" t="s">
        <v>57</v>
      </c>
      <c r="C25" s="16">
        <v>7634</v>
      </c>
      <c r="D25" s="16">
        <f>[13]Spirit!DY$23+[13]Spirit!DY$28</f>
        <v>45174</v>
      </c>
      <c r="E25" s="16">
        <f>[13]Spirit!DZ$23+[13]Spirit!DZ$28</f>
        <v>52119</v>
      </c>
      <c r="F25" s="16">
        <f>[13]Spirit!EA$23+[13]Spirit!EA$28</f>
        <v>34865</v>
      </c>
      <c r="G25" s="16">
        <f>[13]Spirit!EB$23+[13]Spirit!EB$28</f>
        <v>37596</v>
      </c>
      <c r="H25" s="16">
        <f>[13]Spirit!EC$23+[13]Spirit!EC$28</f>
        <v>34831</v>
      </c>
      <c r="I25" s="16">
        <f>[13]Spirit!ED$23+[13]Spirit!ED$28</f>
        <v>40085</v>
      </c>
      <c r="J25" s="16">
        <f>[13]Spirit!EE$23+[13]Spirit!EE$28</f>
        <v>40868</v>
      </c>
      <c r="K25" s="16">
        <f>[13]Spirit!EF$23+[13]Spirit!EF$28</f>
        <v>39330</v>
      </c>
      <c r="L25" s="16">
        <f>[13]Spirit!EG$23+[13]Spirit!EG$28</f>
        <v>45514</v>
      </c>
      <c r="M25" s="16">
        <f>[13]Spirit!EH$23+[13]Spirit!EH$28</f>
        <v>44646</v>
      </c>
      <c r="N25" s="16">
        <f>[13]Spirit!EI$23+[13]Spirit!EI$28</f>
        <v>59495</v>
      </c>
      <c r="P25" s="74"/>
      <c r="Q25" s="75"/>
    </row>
    <row r="26" spans="2:17" x14ac:dyDescent="0.2">
      <c r="B26" s="22" t="s">
        <v>40</v>
      </c>
      <c r="C26" s="16">
        <f>[13]United!DX$23+[13]United!DX$28</f>
        <v>19292</v>
      </c>
      <c r="D26" s="16">
        <f>[13]United!DY$23+[13]United!DY$28</f>
        <v>20284</v>
      </c>
      <c r="E26" s="16">
        <f>[13]United!DZ$23+[13]United!DZ$28</f>
        <v>32313</v>
      </c>
      <c r="F26" s="16">
        <f>[13]United!EA$23+[13]United!EA$28</f>
        <v>28335</v>
      </c>
      <c r="G26" s="16">
        <f>[13]United!EB$23+[13]United!EB$28</f>
        <v>41797</v>
      </c>
      <c r="H26" s="16">
        <f>[13]United!EC$23+[13]United!EC$28</f>
        <v>46463</v>
      </c>
      <c r="I26" s="16">
        <f>[13]United!ED$23+[13]United!ED$28</f>
        <v>46342</v>
      </c>
      <c r="J26" s="16">
        <f>[13]United!EE$23+[13]United!EE$28</f>
        <v>50850</v>
      </c>
      <c r="K26" s="16">
        <f>[13]United!EF$23+[13]United!EF$28</f>
        <v>41839</v>
      </c>
      <c r="L26" s="16">
        <f>[13]United!EG$23+[13]United!EG$28</f>
        <v>44589</v>
      </c>
      <c r="M26" s="16">
        <f>[13]United!EH$23+[13]United!EH$28</f>
        <v>35853</v>
      </c>
      <c r="N26" s="16">
        <f>[13]United!EI$23+[13]United!EI$28</f>
        <v>31075</v>
      </c>
      <c r="P26" s="74"/>
      <c r="Q26" s="75"/>
    </row>
    <row r="27" spans="2:17" x14ac:dyDescent="0.2">
      <c r="B27" s="22" t="s">
        <v>53</v>
      </c>
      <c r="C27" s="16">
        <f>'[13]US Airways'!DX$23+'[13]US Airways'!DX$28</f>
        <v>49187</v>
      </c>
      <c r="D27" s="16">
        <f>'[13]US Airways'!DY$23+'[13]US Airways'!DY$28</f>
        <v>44520</v>
      </c>
      <c r="E27" s="16">
        <f>'[13]US Airways'!DZ$23+'[13]US Airways'!DZ$28</f>
        <v>51798</v>
      </c>
      <c r="F27" s="16">
        <f>'[13]US Airways'!EA$23+'[13]US Airways'!EA$28</f>
        <v>44332</v>
      </c>
      <c r="G27" s="16">
        <f>'[13]US Airways'!EB$23+'[13]US Airways'!EB$28</f>
        <v>47541</v>
      </c>
      <c r="H27" s="16">
        <f>'[13]US Airways'!EC$23+'[13]US Airways'!EC$28</f>
        <v>48826</v>
      </c>
      <c r="I27" s="16">
        <f>'[13]US Airways'!ED$23+'[13]US Airways'!ED$28</f>
        <v>52803</v>
      </c>
      <c r="J27" s="16">
        <f>'[13]US Airways'!EE$23+'[13]US Airways'!EE$28</f>
        <v>49927</v>
      </c>
      <c r="K27" s="16">
        <f>'[13]US Airways'!EF$23+'[13]US Airways'!EF$28</f>
        <v>45385</v>
      </c>
      <c r="L27" s="16">
        <f>'[13]US Airways'!EG$23+'[13]US Airways'!EG$28</f>
        <v>45736</v>
      </c>
      <c r="M27" s="16">
        <f>'[13]US Airways'!EH$23+'[13]US Airways'!EH$28</f>
        <v>0</v>
      </c>
      <c r="N27" s="16">
        <f>'[13]US Airways'!EI$23+'[13]US Airways'!EI$28</f>
        <v>0</v>
      </c>
      <c r="P27" s="74"/>
      <c r="Q27" s="75"/>
    </row>
    <row r="28" spans="2:17" x14ac:dyDescent="0.2">
      <c r="E28" s="22"/>
    </row>
    <row r="29" spans="2:17" ht="27.75" customHeight="1" thickBot="1" x14ac:dyDescent="0.25">
      <c r="B29" s="25" t="s">
        <v>47</v>
      </c>
      <c r="C29" s="18">
        <f>SUM(C10:C28)</f>
        <v>175624</v>
      </c>
      <c r="D29" s="18">
        <f t="shared" ref="D29:M29" si="0">SUM(D10:D28)</f>
        <v>199378</v>
      </c>
      <c r="E29" s="65">
        <f t="shared" si="0"/>
        <v>245234</v>
      </c>
      <c r="F29" s="18">
        <f>SUM(F10:F28)</f>
        <v>205608</v>
      </c>
      <c r="G29" s="18">
        <f t="shared" si="0"/>
        <v>238640</v>
      </c>
      <c r="H29" s="18">
        <f>SUM(H10:H28)</f>
        <v>246409</v>
      </c>
      <c r="I29" s="18">
        <f t="shared" si="0"/>
        <v>263070</v>
      </c>
      <c r="J29" s="18">
        <f t="shared" si="0"/>
        <v>267135</v>
      </c>
      <c r="K29" s="18">
        <f t="shared" si="0"/>
        <v>242371</v>
      </c>
      <c r="L29" s="18">
        <f t="shared" si="0"/>
        <v>259006</v>
      </c>
      <c r="M29" s="18">
        <f t="shared" si="0"/>
        <v>235812</v>
      </c>
      <c r="N29" s="18">
        <f>SUM(N10:N28)</f>
        <v>233350</v>
      </c>
    </row>
    <row r="30" spans="2:17" ht="13.5" thickTop="1" x14ac:dyDescent="0.2"/>
    <row r="32" spans="2:17" x14ac:dyDescent="0.2">
      <c r="L32" s="16"/>
    </row>
    <row r="33" spans="3:12" x14ac:dyDescent="0.2">
      <c r="L33" s="22"/>
    </row>
    <row r="34" spans="3:12" x14ac:dyDescent="0.2">
      <c r="C34" s="16"/>
      <c r="L34" s="39"/>
    </row>
    <row r="35" spans="3:12" x14ac:dyDescent="0.2">
      <c r="G35" s="16"/>
      <c r="L35" s="40"/>
    </row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38"/>
  <sheetViews>
    <sheetView topLeftCell="A3" workbookViewId="0">
      <selection activeCell="C21" sqref="C21:N21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28"/>
      <c r="C4" s="27"/>
      <c r="D4" s="27"/>
    </row>
    <row r="5" spans="1:14" ht="20.25" x14ac:dyDescent="0.3">
      <c r="B5" s="28"/>
      <c r="C5" s="27"/>
      <c r="D5" s="27"/>
    </row>
    <row r="7" spans="1:14" ht="13.5" thickBot="1" x14ac:dyDescent="0.25">
      <c r="C7" s="15" t="s">
        <v>21</v>
      </c>
      <c r="D7" s="15" t="s">
        <v>22</v>
      </c>
      <c r="E7" s="15" t="s">
        <v>23</v>
      </c>
      <c r="F7" s="15" t="s">
        <v>24</v>
      </c>
      <c r="G7" s="15" t="s">
        <v>4</v>
      </c>
      <c r="H7" s="15" t="s">
        <v>25</v>
      </c>
      <c r="I7" s="15" t="s">
        <v>26</v>
      </c>
      <c r="J7" s="15" t="s">
        <v>27</v>
      </c>
      <c r="K7" s="15" t="s">
        <v>28</v>
      </c>
      <c r="L7" s="15" t="s">
        <v>29</v>
      </c>
      <c r="M7" s="15" t="s">
        <v>30</v>
      </c>
      <c r="N7" s="15" t="s">
        <v>31</v>
      </c>
    </row>
    <row r="9" spans="1:14" x14ac:dyDescent="0.2">
      <c r="A9" s="35">
        <v>2015</v>
      </c>
      <c r="B9" s="44" t="s">
        <v>67</v>
      </c>
    </row>
    <row r="10" spans="1:14" x14ac:dyDescent="0.2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2">
      <c r="B11" s="22" t="s">
        <v>52</v>
      </c>
      <c r="C11" s="16">
        <f>[13]AirTran!DX$23+[13]AirTran!DX$28</f>
        <v>0</v>
      </c>
      <c r="D11" s="16">
        <f>[13]AirTran!DY$23+[13]AirTran!DY$28</f>
        <v>0</v>
      </c>
      <c r="E11" s="16">
        <f>[13]AirTran!DZ$23+[13]AirTran!DZ$28</f>
        <v>0</v>
      </c>
      <c r="F11" s="16">
        <f>[13]AirTran!EA$23+[13]AirTran!EA$28</f>
        <v>0</v>
      </c>
      <c r="G11" s="16">
        <f>[13]AirTran!EB$23+[13]AirTran!EB$28</f>
        <v>0</v>
      </c>
      <c r="H11" s="16">
        <f>[13]AirTran!EC$23+[13]AirTran!EC$28</f>
        <v>0</v>
      </c>
      <c r="I11" s="16">
        <f>[13]AirTran!ED$23+[13]AirTran!ED$28</f>
        <v>0</v>
      </c>
      <c r="J11" s="16">
        <f>[13]AirTran!EE$23+[13]AirTran!EE$28</f>
        <v>0</v>
      </c>
      <c r="K11" s="16">
        <f>[13]AirTran!EF$23+[13]AirTran!EF$28</f>
        <v>0</v>
      </c>
      <c r="L11" s="16">
        <f>[13]AirTran!EG$23+[13]AirTran!EG$28</f>
        <v>0</v>
      </c>
      <c r="M11" s="16">
        <f>[13]AirTran!EH$23+[13]AirTran!EH$28</f>
        <v>0</v>
      </c>
      <c r="N11" s="16">
        <f>[13]AirTran!EI$23+[13]AirTran!EI$28</f>
        <v>0</v>
      </c>
    </row>
    <row r="12" spans="1:14" x14ac:dyDescent="0.2">
      <c r="B12" s="22" t="s">
        <v>50</v>
      </c>
      <c r="C12" s="16">
        <f>[13]Southwest!DX$23+[13]Southwest!DX$28+[13]Southwest!DX$33+[13]Southwest!DX$38</f>
        <v>72974</v>
      </c>
      <c r="D12" s="16">
        <f>[13]Southwest!DY$23+[13]Southwest!DY$28+[13]Southwest!DY$33+[13]Southwest!DY$38</f>
        <v>67737</v>
      </c>
      <c r="E12" s="16">
        <f>[13]Southwest!DZ$23+[13]Southwest!DZ$28+[13]Southwest!DZ$33+[13]Southwest!DZ$38</f>
        <v>85652</v>
      </c>
      <c r="F12" s="16">
        <f>[13]Southwest!EA$23+[13]Southwest!EA$28+[13]Southwest!EA$33+[13]Southwest!EA$38</f>
        <v>69892</v>
      </c>
      <c r="G12" s="16">
        <f>[13]Southwest!EB$23+[13]Southwest!EB$28+[13]Southwest!EB$33+[13]Southwest!EB$38</f>
        <v>73012</v>
      </c>
      <c r="H12" s="16">
        <f>[13]Southwest!EC$23+[13]Southwest!EC$28+[13]Southwest!EC$33+[13]Southwest!EC$38</f>
        <v>84401</v>
      </c>
      <c r="I12" s="16">
        <f>[13]Southwest!ED$23+[13]Southwest!ED$28+[13]Southwest!ED$33+[13]Southwest!ED$38</f>
        <v>90964</v>
      </c>
      <c r="J12" s="16">
        <f>[13]Southwest!EE$23+[13]Southwest!EE$28+[13]Southwest!EE$33+[13]Southwest!EE$38</f>
        <v>93144</v>
      </c>
      <c r="K12" s="16">
        <f>[13]Southwest!EF$23+[13]Southwest!EF$28+[13]Southwest!EF$33+[13]Southwest!EF$38</f>
        <v>83673</v>
      </c>
      <c r="L12" s="16">
        <f>[13]Southwest!EG$23+[13]Southwest!EG$28+[13]Southwest!EG$33+[13]Southwest!EG$38</f>
        <v>87501</v>
      </c>
      <c r="M12" s="16">
        <f>[13]Southwest!EH$23+[13]Southwest!EH$28+[13]Southwest!EH$33+[13]Southwest!EH$38</f>
        <v>71689</v>
      </c>
      <c r="N12" s="16">
        <f>[13]Southwest!EI$23+[13]Southwest!EI$28+[13]Southwest!EI$33+[13]Southwest!EI$38</f>
        <v>75487</v>
      </c>
    </row>
    <row r="13" spans="1:14" x14ac:dyDescent="0.2">
      <c r="B13" s="22" t="s">
        <v>48</v>
      </c>
      <c r="C13" s="16">
        <f>[13]Icelandair!DX$23+[13]Icelandair!DX$28+[13]Icelandair!DX$33+[13]Icelandair!DX$38</f>
        <v>0</v>
      </c>
      <c r="D13" s="16">
        <f>[13]Icelandair!DY$23+[13]Icelandair!DY$28+[13]Icelandair!DY$33+[13]Icelandair!DY$38</f>
        <v>0</v>
      </c>
      <c r="E13" s="16">
        <f>[13]Icelandair!DZ$23+[13]Icelandair!DZ$28+[13]Icelandair!DZ$33+[13]Icelandair!DZ$38</f>
        <v>0</v>
      </c>
      <c r="F13" s="16">
        <f>[13]Icelandair!EA$23+[13]Icelandair!EA$28+[13]Icelandair!EA$33+[13]Icelandair!EA$38</f>
        <v>0</v>
      </c>
      <c r="G13" s="16">
        <f>[13]Icelandair!EB$23+[13]Icelandair!EB$28+[13]Icelandair!EB$33+[13]Icelandair!EB$38</f>
        <v>2580</v>
      </c>
      <c r="H13" s="16">
        <f>[13]Icelandair!EC$23+[13]Icelandair!EC$28+[13]Icelandair!EC$33+[13]Icelandair!EC$38</f>
        <v>5159</v>
      </c>
      <c r="I13" s="16">
        <f>[13]Icelandair!ED$23+[13]Icelandair!ED$28+[13]Icelandair!ED$33+[13]Icelandair!ED$38</f>
        <v>5193</v>
      </c>
      <c r="J13" s="16">
        <f>[13]Icelandair!EE$23+[13]Icelandair!EE$28+[13]Icelandair!EE$33+[13]Icelandair!EE$38</f>
        <v>5385</v>
      </c>
      <c r="K13" s="16">
        <f>[13]Icelandair!EF$23+[13]Icelandair!EF$28+[13]Icelandair!EF$33+[13]Icelandair!EF$38</f>
        <v>3809</v>
      </c>
      <c r="L13" s="16">
        <f>[13]Icelandair!EG$23+[13]Icelandair!EG$28+[13]Icelandair!EG$33+[13]Icelandair!EG$38</f>
        <v>2943</v>
      </c>
      <c r="M13" s="16">
        <f>[13]Icelandair!EH$23+[13]Icelandair!EH$28+[13]Icelandair!EH$33+[13]Icelandair!EH$38</f>
        <v>2215</v>
      </c>
      <c r="N13" s="16">
        <f>[13]Icelandair!EI$23+[13]Icelandair!EI$28+[13]Icelandair!EI$33+[13]Icelandair!EI$38</f>
        <v>2329</v>
      </c>
    </row>
    <row r="14" spans="1:14" x14ac:dyDescent="0.2">
      <c r="B14" s="22" t="s">
        <v>57</v>
      </c>
      <c r="C14" s="16">
        <v>39699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</row>
    <row r="15" spans="1:14" x14ac:dyDescent="0.2">
      <c r="B15" s="22" t="s">
        <v>49</v>
      </c>
      <c r="C15" s="16">
        <f>'[13]Sun Country'!DX$23+'[13]Sun Country'!DX$28+'[13]Sun Country'!DX$33+'[13]Sun Country'!DX$38</f>
        <v>87738</v>
      </c>
      <c r="D15" s="16">
        <f>'[13]Sun Country'!DY$23+'[13]Sun Country'!DY$28+'[13]Sun Country'!DY$33+'[13]Sun Country'!DY$38</f>
        <v>100112</v>
      </c>
      <c r="E15" s="16">
        <f>'[13]Sun Country'!DZ$23+'[13]Sun Country'!DZ$28+'[13]Sun Country'!DZ$33+'[13]Sun Country'!DZ$38</f>
        <v>120185</v>
      </c>
      <c r="F15" s="16">
        <f>'[13]Sun Country'!EA$23+'[13]Sun Country'!EA$28+'[13]Sun Country'!EA$33+'[13]Sun Country'!EA$38</f>
        <v>74875</v>
      </c>
      <c r="G15" s="16">
        <f>'[13]Sun Country'!EB$23+'[13]Sun Country'!EB$28+'[13]Sun Country'!EB$33+'[13]Sun Country'!EB$38</f>
        <v>76572</v>
      </c>
      <c r="H15" s="16">
        <f>'[13]Sun Country'!EC$23+'[13]Sun Country'!EC$28+'[13]Sun Country'!EC$33+'[13]Sun Country'!EC$38</f>
        <v>81889</v>
      </c>
      <c r="I15" s="16">
        <f>'[13]Sun Country'!ED$23+'[13]Sun Country'!ED$28+'[13]Sun Country'!ED$33+'[13]Sun Country'!ED$38</f>
        <v>96969</v>
      </c>
      <c r="J15" s="16">
        <f>'[13]Sun Country'!EE$23+'[13]Sun Country'!EE$28+'[13]Sun Country'!EE$33+'[13]Sun Country'!EE$38</f>
        <v>90739</v>
      </c>
      <c r="K15" s="16">
        <f>'[13]Sun Country'!EF$23+'[13]Sun Country'!EF$28+'[13]Sun Country'!EF$33+'[13]Sun Country'!EF$38</f>
        <v>67031</v>
      </c>
      <c r="L15" s="16">
        <f>'[13]Sun Country'!EG$23+'[13]Sun Country'!EG$28+'[13]Sun Country'!EG$33+'[13]Sun Country'!EG$38</f>
        <v>77218</v>
      </c>
      <c r="M15" s="16">
        <f>'[13]Sun Country'!EH$23+'[13]Sun Country'!EH$28+'[13]Sun Country'!EH$33+'[13]Sun Country'!EH$38</f>
        <v>77128</v>
      </c>
      <c r="N15" s="16">
        <f>'[13]Sun Country'!EI$23+'[13]Sun Country'!EI$28+'[13]Sun Country'!EI$33+'[13]Sun Country'!EI$38</f>
        <v>97543</v>
      </c>
    </row>
    <row r="16" spans="1:14" x14ac:dyDescent="0.2">
      <c r="B16" s="22" t="s">
        <v>61</v>
      </c>
      <c r="C16" s="16">
        <f>[13]Condor!DX$23+[13]Condor!DX$28+[13]Condor!DX$33+[13]Condor!DX$38</f>
        <v>0</v>
      </c>
      <c r="D16" s="16">
        <f>[13]Condor!DY$23+[13]Condor!DY$28+[13]Condor!DY$33+[13]Condor!DY$38</f>
        <v>0</v>
      </c>
      <c r="E16" s="16">
        <f>[13]Condor!DZ$23+[13]Condor!DZ$28+[13]Condor!DZ$33+[13]Condor!DZ$38</f>
        <v>0</v>
      </c>
      <c r="F16" s="16">
        <f>[13]Condor!EA$23+[13]Condor!EA$28+[13]Condor!EA$33+[13]Condor!EA$38</f>
        <v>0</v>
      </c>
      <c r="G16" s="16">
        <f>[13]Condor!EB$23+[13]Condor!EB$28+[13]Condor!EB$33+[13]Condor!EB$38</f>
        <v>0</v>
      </c>
      <c r="H16" s="16">
        <f>[13]Condor!EC$23+[13]Condor!EC$28+[13]Condor!EC$33+[13]Condor!EC$38</f>
        <v>465</v>
      </c>
      <c r="I16" s="16">
        <f>[13]Condor!ED$23+[13]Condor!ED$28+[13]Condor!ED$33+[13]Condor!ED$38</f>
        <v>1906</v>
      </c>
      <c r="J16" s="16">
        <f>[13]Condor!EE$23+[13]Condor!EE$28+[13]Condor!EE$33+[13]Condor!EE$38</f>
        <v>2255</v>
      </c>
      <c r="K16" s="16">
        <f>[13]Condor!EF$23+[13]Condor!EF$28+[13]Condor!EF$33+[13]Condor!EF$38</f>
        <v>472</v>
      </c>
      <c r="L16" s="16">
        <f>[13]Condor!EG$23+[13]Condor!EG$28+[13]Condor!EG$33+[13]Condor!EG$38</f>
        <v>0</v>
      </c>
      <c r="M16" s="16">
        <f>[13]Condor!EH$23+[13]Condor!EH$28+[13]Condor!EH$33+[13]Condor!EH$38</f>
        <v>0</v>
      </c>
      <c r="N16" s="16">
        <f>[13]Condor!EI$23+[13]Condor!EI$28+[13]Condor!EI$33+[13]Condor!EI$38</f>
        <v>0</v>
      </c>
    </row>
    <row r="17" spans="2:14" x14ac:dyDescent="0.2">
      <c r="B17" s="22" t="s">
        <v>54</v>
      </c>
      <c r="C17" s="16">
        <f>'[13]Charter Misc'!DX$23+'[13]Charter Misc'!DX$28+'[13]Charter Misc'!DX$33+'[13]Charter Misc'!DX$38</f>
        <v>156</v>
      </c>
      <c r="D17" s="16">
        <f>'[13]Charter Misc'!DY$23+'[13]Charter Misc'!DY$28+'[13]Charter Misc'!DY$33+'[13]Charter Misc'!DY$38</f>
        <v>192</v>
      </c>
      <c r="E17" s="16">
        <f>'[13]Charter Misc'!DZ$23+'[13]Charter Misc'!DZ$28+'[13]Charter Misc'!DZ$33+'[13]Charter Misc'!DZ$38</f>
        <v>355</v>
      </c>
      <c r="F17" s="16">
        <f>'[13]Charter Misc'!EA$23+'[13]Charter Misc'!EA$28+'[13]Charter Misc'!EA$33+'[13]Charter Misc'!EA$38</f>
        <v>0</v>
      </c>
      <c r="G17" s="16">
        <f>'[13]Charter Misc'!EB$23+'[13]Charter Misc'!EB$28+'[13]Charter Misc'!EB$33+'[13]Charter Misc'!EB$38</f>
        <v>274</v>
      </c>
      <c r="H17" s="16">
        <f>'[13]Charter Misc'!EC$23+'[13]Charter Misc'!EC$28+'[13]Charter Misc'!EC$33+'[13]Charter Misc'!EC$38</f>
        <v>178</v>
      </c>
      <c r="I17" s="16">
        <f>'[13]Charter Misc'!ED$23+'[13]Charter Misc'!ED$28+'[13]Charter Misc'!ED$33+'[13]Charter Misc'!ED$38</f>
        <v>305</v>
      </c>
      <c r="J17" s="16">
        <f>'[13]Charter Misc'!EE$23+'[13]Charter Misc'!EE$28+'[13]Charter Misc'!EE$33+'[13]Charter Misc'!EE$38</f>
        <v>100</v>
      </c>
      <c r="K17" s="16">
        <f>'[13]Charter Misc'!EF$23+'[13]Charter Misc'!EF$28+'[13]Charter Misc'!EF$33+'[13]Charter Misc'!EF$38</f>
        <v>312</v>
      </c>
      <c r="L17" s="16">
        <f>'[13]Charter Misc'!EG$23+'[13]Charter Misc'!EG$28+'[13]Charter Misc'!EG$33+'[13]Charter Misc'!EG$38</f>
        <v>0</v>
      </c>
      <c r="M17" s="16">
        <f>'[13]Charter Misc'!EH$23+'[13]Charter Misc'!EH$28+'[13]Charter Misc'!EH$33+'[13]Charter Misc'!EH$38</f>
        <v>400</v>
      </c>
      <c r="N17" s="16">
        <f>'[13]Charter Misc'!EI$23+'[13]Charter Misc'!EI$28+'[13]Charter Misc'!EI$33+'[13]Charter Misc'!EI$38</f>
        <v>72</v>
      </c>
    </row>
    <row r="18" spans="2:14" x14ac:dyDescent="0.2">
      <c r="B18" s="22" t="s">
        <v>55</v>
      </c>
      <c r="C18" s="16">
        <f>[13]Xtra!$DX$23+[13]Xtra!$DX$28+[13]Xtra!$DX$33+[13]Xtra!$DX$38</f>
        <v>0</v>
      </c>
      <c r="D18" s="16">
        <f>[13]Xtra!$DX$23+[13]Xtra!$DX$28+[13]Xtra!$DX$33+[13]Xtra!$DX$38</f>
        <v>0</v>
      </c>
      <c r="E18" s="16">
        <f>[13]Xtra!$DX$23+[13]Xtra!$DX$28+[13]Xtra!$DX$33+[13]Xtra!$DX$38</f>
        <v>0</v>
      </c>
      <c r="F18" s="16">
        <f>[13]Xtra!$DX$23+[13]Xtra!$DX$28+[13]Xtra!$DX$33+[13]Xtra!$DX$38</f>
        <v>0</v>
      </c>
      <c r="G18" s="16">
        <f>[13]Xtra!$DX$23+[13]Xtra!$DX$28+[13]Xtra!$DX$33+[13]Xtra!$DX$38</f>
        <v>0</v>
      </c>
      <c r="H18" s="16">
        <f>[13]Xtra!$DX$23+[13]Xtra!$DX$28+[13]Xtra!$DX$33+[13]Xtra!$DX$38</f>
        <v>0</v>
      </c>
      <c r="I18" s="16">
        <f>[13]Xtra!$DX$23+[13]Xtra!$DX$28+[13]Xtra!$DX$33+[13]Xtra!$DX$38</f>
        <v>0</v>
      </c>
      <c r="J18" s="16">
        <f>[13]Xtra!$DX$23+[13]Xtra!$DX$28+[13]Xtra!$DX$33+[13]Xtra!$DX$38</f>
        <v>0</v>
      </c>
      <c r="K18" s="16">
        <f>[13]Xtra!$DX$23+[13]Xtra!$DX$28+[13]Xtra!$DX$33+[13]Xtra!$DX$38</f>
        <v>0</v>
      </c>
      <c r="L18" s="16">
        <f>[13]Xtra!$DX$23+[13]Xtra!$DX$28+[13]Xtra!$DX$33+[13]Xtra!$DX$38</f>
        <v>0</v>
      </c>
      <c r="M18" s="16">
        <f>[13]Xtra!$DX$23+[13]Xtra!$DX$28+[13]Xtra!$DX$33+[13]Xtra!$DX$38</f>
        <v>0</v>
      </c>
      <c r="N18" s="16">
        <f>[13]Xtra!$DX$23+[13]Xtra!$DX$28+[13]Xtra!$DX$33+[13]Xtra!$DX$38</f>
        <v>0</v>
      </c>
    </row>
    <row r="19" spans="2:14" x14ac:dyDescent="0.2">
      <c r="B19" s="22" t="s">
        <v>51</v>
      </c>
      <c r="C19" s="16">
        <f>[13]Omni!DX$23+[13]Omni!DX$28+[13]Omni!DX$33+[13]Omni!DX$38</f>
        <v>0</v>
      </c>
      <c r="D19" s="16">
        <f>[13]Omni!DY$23+[13]Omni!DY$28+[13]Omni!DY$33+[13]Omni!DY$38</f>
        <v>0</v>
      </c>
      <c r="E19" s="16">
        <f>[13]Omni!DZ$23+[13]Omni!DZ$28+[13]Omni!DZ$33+[13]Omni!DZ$38</f>
        <v>0</v>
      </c>
      <c r="F19" s="16">
        <f>[13]Omni!EA$23+[13]Omni!EA$28+[13]Omni!EA$33+[13]Omni!EA$38</f>
        <v>0</v>
      </c>
      <c r="G19" s="16">
        <f>[13]Omni!EB$23+[13]Omni!EB$28+[13]Omni!EB$33+[13]Omni!EB$38</f>
        <v>0</v>
      </c>
      <c r="H19" s="16">
        <f>[13]Omni!EC$23+[13]Omni!EC$28+[13]Omni!EC$33+[13]Omni!EC$38</f>
        <v>0</v>
      </c>
      <c r="I19" s="16">
        <f>[13]Omni!ED$23+[13]Omni!ED$28+[13]Omni!ED$33+[13]Omni!ED$38</f>
        <v>0</v>
      </c>
      <c r="J19" s="16">
        <f>[13]Omni!EE$23+[13]Omni!EE$28+[13]Omni!EE$33+[13]Omni!EE$38</f>
        <v>0</v>
      </c>
      <c r="K19" s="16">
        <f>[13]Omni!EF$23+[13]Omni!EF$28+[13]Omni!EF$33+[13]Omni!EF$38</f>
        <v>0</v>
      </c>
      <c r="L19" s="16">
        <f>[13]Omni!EG$23+[13]Omni!EG$28+[13]Omni!EG$33+[13]Omni!EG$38</f>
        <v>0</v>
      </c>
      <c r="M19" s="16">
        <f>[13]Omni!EH$23+[13]Omni!EH$28+[13]Omni!EH$33+[13]Omni!EH$38</f>
        <v>0</v>
      </c>
      <c r="N19" s="16">
        <f>[13]Omni!EI$23+[13]Omni!EI$28+[13]Omni!EI$33+[13]Omni!EI$38</f>
        <v>0</v>
      </c>
    </row>
    <row r="20" spans="2:14" x14ac:dyDescent="0.2">
      <c r="B20" s="2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2:14" ht="26.25" thickBot="1" x14ac:dyDescent="0.25">
      <c r="B21" s="25" t="s">
        <v>47</v>
      </c>
      <c r="C21" s="17">
        <f>SUM(C10:C19)</f>
        <v>200567</v>
      </c>
      <c r="D21" s="17">
        <f t="shared" ref="D21:N21" si="0">SUM(D10:D19)</f>
        <v>168041</v>
      </c>
      <c r="E21" s="17">
        <f t="shared" si="0"/>
        <v>206192</v>
      </c>
      <c r="F21" s="17">
        <f t="shared" si="0"/>
        <v>144767</v>
      </c>
      <c r="G21" s="17">
        <f t="shared" si="0"/>
        <v>152438</v>
      </c>
      <c r="H21" s="17">
        <f>SUM(H10:H19)</f>
        <v>172092</v>
      </c>
      <c r="I21" s="17">
        <f>SUM(I10:I19)</f>
        <v>195337</v>
      </c>
      <c r="J21" s="17">
        <f>SUM(J10:J19)</f>
        <v>191623</v>
      </c>
      <c r="K21" s="17">
        <f t="shared" si="0"/>
        <v>155297</v>
      </c>
      <c r="L21" s="17">
        <f t="shared" si="0"/>
        <v>167662</v>
      </c>
      <c r="M21" s="17">
        <f t="shared" si="0"/>
        <v>151432</v>
      </c>
      <c r="N21" s="17">
        <f t="shared" si="0"/>
        <v>175431</v>
      </c>
    </row>
    <row r="22" spans="2:14" ht="13.5" thickTop="1" x14ac:dyDescent="0.2"/>
    <row r="24" spans="2:14" x14ac:dyDescent="0.2">
      <c r="B24" s="16"/>
      <c r="C24" s="66"/>
      <c r="D24" s="66"/>
      <c r="E24" s="66"/>
      <c r="F24" s="66"/>
      <c r="G24" s="66"/>
      <c r="H24" s="66"/>
      <c r="I24" s="66"/>
      <c r="J24" s="66"/>
      <c r="K24" s="66"/>
    </row>
    <row r="25" spans="2:14" x14ac:dyDescent="0.2">
      <c r="C25" s="16"/>
    </row>
    <row r="27" spans="2:14" x14ac:dyDescent="0.2">
      <c r="M27" s="16"/>
    </row>
    <row r="28" spans="2:14" x14ac:dyDescent="0.2">
      <c r="H28" s="16"/>
      <c r="M28" s="16"/>
    </row>
    <row r="29" spans="2:14" x14ac:dyDescent="0.2">
      <c r="B29" s="16"/>
    </row>
    <row r="38" spans="4:4" x14ac:dyDescent="0.2">
      <c r="D38" s="16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Concourse Report</vt:lpstr>
      <vt:lpstr>E Detail</vt:lpstr>
      <vt:lpstr>Humphrey</vt:lpstr>
      <vt:lpstr>'Concourse Report'!Print_Area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2016-01-11T14:51:44Z</cp:lastPrinted>
  <dcterms:created xsi:type="dcterms:W3CDTF">2008-03-10T18:44:02Z</dcterms:created>
  <dcterms:modified xsi:type="dcterms:W3CDTF">2019-05-19T07:37:40Z</dcterms:modified>
</cp:coreProperties>
</file>