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870" yWindow="120" windowWidth="14790" windowHeight="7125"/>
  </bookViews>
  <sheets>
    <sheet name="Concourse Report" sheetId="1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'Concourse Report'!$A$1:$N$32</definedName>
  </definedNames>
  <calcPr calcId="145621"/>
</workbook>
</file>

<file path=xl/calcChain.xml><?xml version="1.0" encoding="utf-8"?>
<calcChain xmlns="http://schemas.openxmlformats.org/spreadsheetml/2006/main">
  <c r="M31" i="1" l="1"/>
  <c r="M28" i="1"/>
  <c r="M27" i="1"/>
  <c r="M26" i="1"/>
  <c r="M12" i="1" l="1"/>
  <c r="M2" i="1"/>
  <c r="N11" i="2"/>
  <c r="M11" i="2"/>
  <c r="L31" i="1" l="1"/>
  <c r="L28" i="1"/>
  <c r="L27" i="1"/>
  <c r="L26" i="1"/>
  <c r="K31" i="1" l="1"/>
  <c r="K28" i="1"/>
  <c r="K27" i="1"/>
  <c r="K26" i="1"/>
  <c r="K29" i="1" l="1"/>
  <c r="K32" i="1" s="1"/>
  <c r="J11" i="2"/>
  <c r="K11" i="2"/>
  <c r="L11" i="2"/>
  <c r="J31" i="1" l="1"/>
  <c r="J28" i="1"/>
  <c r="J27" i="1"/>
  <c r="J26" i="1"/>
  <c r="I31" i="1" l="1"/>
  <c r="I28" i="1"/>
  <c r="I27" i="1"/>
  <c r="I26" i="1"/>
  <c r="I29" i="1" l="1"/>
  <c r="I32" i="1" s="1"/>
  <c r="N16" i="2"/>
  <c r="M16" i="2"/>
  <c r="L16" i="2"/>
  <c r="K16" i="2"/>
  <c r="J16" i="2"/>
  <c r="I16" i="2"/>
  <c r="H16" i="2"/>
  <c r="G16" i="2"/>
  <c r="F16" i="2"/>
  <c r="E16" i="2"/>
  <c r="D16" i="2"/>
  <c r="C16" i="2"/>
  <c r="H11" i="2" l="1"/>
  <c r="I11" i="2"/>
  <c r="H31" i="1" l="1"/>
  <c r="H28" i="1"/>
  <c r="H27" i="1"/>
  <c r="H26" i="1"/>
  <c r="H29" i="1" l="1"/>
  <c r="G31" i="1" l="1"/>
  <c r="G28" i="1"/>
  <c r="G27" i="1"/>
  <c r="G26" i="1"/>
  <c r="G29" i="1" l="1"/>
  <c r="G32" i="1" s="1"/>
  <c r="F31" i="1"/>
  <c r="F28" i="1"/>
  <c r="F27" i="1"/>
  <c r="F26" i="1"/>
  <c r="F29" i="1" l="1"/>
  <c r="G11" i="2"/>
  <c r="F11" i="2"/>
  <c r="E11" i="2"/>
  <c r="D11" i="2"/>
  <c r="C11" i="2"/>
  <c r="F32" i="1" l="1"/>
  <c r="E31" i="1" l="1"/>
  <c r="E28" i="1"/>
  <c r="E27" i="1"/>
  <c r="E26" i="1"/>
  <c r="E29" i="1" l="1"/>
  <c r="E32" i="1" s="1"/>
  <c r="N12" i="2"/>
  <c r="M12" i="2"/>
  <c r="L12" i="2"/>
  <c r="K12" i="2"/>
  <c r="J12" i="2"/>
  <c r="I12" i="2"/>
  <c r="H12" i="2"/>
  <c r="G12" i="2"/>
  <c r="F12" i="2"/>
  <c r="E12" i="2"/>
  <c r="D12" i="2"/>
  <c r="C12" i="2"/>
  <c r="F14" i="2"/>
  <c r="G14" i="2"/>
  <c r="H14" i="2"/>
  <c r="I14" i="2"/>
  <c r="J14" i="2"/>
  <c r="K14" i="2"/>
  <c r="L14" i="2"/>
  <c r="M14" i="2"/>
  <c r="N14" i="2"/>
  <c r="E14" i="2"/>
  <c r="D14" i="2"/>
  <c r="C14" i="2"/>
  <c r="D31" i="1" l="1"/>
  <c r="D28" i="1"/>
  <c r="D27" i="1"/>
  <c r="D26" i="1"/>
  <c r="D29" i="1" l="1"/>
  <c r="D32" i="1" s="1"/>
  <c r="C31" i="1"/>
  <c r="C28" i="1"/>
  <c r="C27" i="1"/>
  <c r="C26" i="1"/>
  <c r="D24" i="2" l="1"/>
  <c r="E24" i="2"/>
  <c r="F24" i="2"/>
  <c r="G24" i="2"/>
  <c r="H24" i="2"/>
  <c r="I24" i="2"/>
  <c r="J24" i="2"/>
  <c r="K24" i="2"/>
  <c r="L24" i="2"/>
  <c r="M24" i="2"/>
  <c r="N24" i="2"/>
  <c r="C24" i="2"/>
  <c r="B31" i="1" l="1"/>
  <c r="B28" i="1"/>
  <c r="B27" i="1"/>
  <c r="B26" i="1"/>
  <c r="D10" i="2" l="1"/>
  <c r="E10" i="2"/>
  <c r="F10" i="2"/>
  <c r="G10" i="2"/>
  <c r="H10" i="2"/>
  <c r="I10" i="2"/>
  <c r="J10" i="2"/>
  <c r="K10" i="2"/>
  <c r="L10" i="2"/>
  <c r="M10" i="2"/>
  <c r="N10" i="2"/>
  <c r="C10" i="2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C18" i="3"/>
  <c r="C17" i="3"/>
  <c r="C16" i="3"/>
  <c r="C15" i="3"/>
  <c r="C14" i="3"/>
  <c r="C13" i="3"/>
  <c r="C12" i="3"/>
  <c r="C11" i="3"/>
  <c r="D27" i="2"/>
  <c r="E27" i="2"/>
  <c r="F27" i="2"/>
  <c r="G27" i="2"/>
  <c r="H27" i="2"/>
  <c r="I27" i="2"/>
  <c r="J27" i="2"/>
  <c r="K27" i="2"/>
  <c r="L27" i="2"/>
  <c r="M27" i="2"/>
  <c r="N27" i="2"/>
  <c r="C27" i="2"/>
  <c r="D13" i="2"/>
  <c r="E13" i="2"/>
  <c r="F13" i="2"/>
  <c r="G13" i="2"/>
  <c r="H13" i="2"/>
  <c r="I13" i="2"/>
  <c r="J13" i="2"/>
  <c r="K13" i="2"/>
  <c r="L13" i="2"/>
  <c r="M13" i="2"/>
  <c r="N13" i="2"/>
  <c r="D15" i="2"/>
  <c r="E15" i="2"/>
  <c r="F15" i="2"/>
  <c r="G15" i="2"/>
  <c r="H15" i="2"/>
  <c r="I15" i="2"/>
  <c r="J15" i="2"/>
  <c r="K15" i="2"/>
  <c r="L15" i="2"/>
  <c r="M15" i="2"/>
  <c r="N15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8" i="2"/>
  <c r="E28" i="2"/>
  <c r="F28" i="2"/>
  <c r="G28" i="2"/>
  <c r="H28" i="2"/>
  <c r="I28" i="2"/>
  <c r="J28" i="2"/>
  <c r="K28" i="2"/>
  <c r="L28" i="2"/>
  <c r="M28" i="2"/>
  <c r="N28" i="2"/>
  <c r="C28" i="2"/>
  <c r="C26" i="2"/>
  <c r="C25" i="2"/>
  <c r="C23" i="2"/>
  <c r="C22" i="2"/>
  <c r="C21" i="2"/>
  <c r="C20" i="2"/>
  <c r="C19" i="2"/>
  <c r="C18" i="2"/>
  <c r="C17" i="2"/>
  <c r="C15" i="2"/>
  <c r="C13" i="2"/>
  <c r="M29" i="1" l="1"/>
  <c r="M32" i="1" s="1"/>
  <c r="L29" i="1" l="1"/>
  <c r="L32" i="1" s="1"/>
  <c r="J29" i="1" l="1"/>
  <c r="J32" i="1" s="1"/>
  <c r="C29" i="1" l="1"/>
  <c r="C32" i="1" s="1"/>
  <c r="H32" i="1" l="1"/>
  <c r="N4" i="1"/>
  <c r="N12" i="1"/>
  <c r="B17" i="1"/>
  <c r="B21" i="1" s="1"/>
  <c r="C17" i="1"/>
  <c r="C21" i="1" s="1"/>
  <c r="D17" i="1"/>
  <c r="D21" i="1" s="1"/>
  <c r="E17" i="1"/>
  <c r="E21" i="1" s="1"/>
  <c r="F17" i="1"/>
  <c r="F21" i="1" s="1"/>
  <c r="G17" i="1"/>
  <c r="G21" i="1" s="1"/>
  <c r="H17" i="1"/>
  <c r="H21" i="1" s="1"/>
  <c r="I17" i="1"/>
  <c r="I21" i="1"/>
  <c r="J17" i="1"/>
  <c r="J21" i="1" s="1"/>
  <c r="K17" i="1"/>
  <c r="K21" i="1" s="1"/>
  <c r="L17" i="1"/>
  <c r="L21" i="1" s="1"/>
  <c r="M17" i="1"/>
  <c r="M21" i="1" s="1"/>
  <c r="N14" i="1"/>
  <c r="N15" i="1"/>
  <c r="N10" i="1"/>
  <c r="N11" i="1"/>
  <c r="N8" i="1"/>
  <c r="N9" i="1"/>
  <c r="N7" i="1"/>
  <c r="N5" i="1"/>
  <c r="N3" i="1"/>
  <c r="N13" i="1"/>
  <c r="N19" i="1"/>
  <c r="N2" i="1"/>
  <c r="N28" i="1"/>
  <c r="N27" i="1"/>
  <c r="N26" i="1"/>
  <c r="N31" i="1"/>
  <c r="N17" i="1" l="1"/>
  <c r="N21" i="1"/>
  <c r="B29" i="1"/>
  <c r="B32" i="1" s="1"/>
  <c r="N29" i="1"/>
  <c r="N32" i="1" s="1"/>
  <c r="I30" i="2"/>
  <c r="N30" i="2"/>
  <c r="K20" i="3"/>
  <c r="J18" i="1" s="1"/>
  <c r="L20" i="3"/>
  <c r="K18" i="1" s="1"/>
  <c r="D20" i="3"/>
  <c r="C18" i="1" s="1"/>
  <c r="F20" i="3"/>
  <c r="E18" i="1" s="1"/>
  <c r="E20" i="3"/>
  <c r="D18" i="1" s="1"/>
  <c r="J30" i="2"/>
  <c r="C20" i="3"/>
  <c r="B18" i="1" s="1"/>
  <c r="I20" i="3"/>
  <c r="H18" i="1" s="1"/>
  <c r="H20" i="3"/>
  <c r="G18" i="1" s="1"/>
  <c r="G20" i="3"/>
  <c r="F18" i="1" s="1"/>
  <c r="N20" i="3"/>
  <c r="M18" i="1" s="1"/>
  <c r="J20" i="3"/>
  <c r="I18" i="1" s="1"/>
  <c r="M20" i="3"/>
  <c r="L18" i="1" s="1"/>
  <c r="F30" i="2"/>
  <c r="E6" i="1" s="1"/>
  <c r="G30" i="2"/>
  <c r="M30" i="2"/>
  <c r="E30" i="2"/>
  <c r="D6" i="1" s="1"/>
  <c r="L30" i="2"/>
  <c r="C30" i="2"/>
  <c r="K30" i="2"/>
  <c r="J6" i="1" s="1"/>
  <c r="H30" i="2"/>
  <c r="D30" i="2"/>
  <c r="C6" i="1" l="1"/>
  <c r="C16" i="1" s="1"/>
  <c r="K6" i="1"/>
  <c r="K16" i="1" s="1"/>
  <c r="I6" i="1"/>
  <c r="I16" i="1" s="1"/>
  <c r="M6" i="1"/>
  <c r="M16" i="1" s="1"/>
  <c r="G6" i="1"/>
  <c r="G20" i="1" s="1"/>
  <c r="L6" i="1"/>
  <c r="L16" i="1" s="1"/>
  <c r="B6" i="1"/>
  <c r="B20" i="1" s="1"/>
  <c r="F6" i="1"/>
  <c r="F16" i="1" s="1"/>
  <c r="H6" i="1"/>
  <c r="H16" i="1" s="1"/>
  <c r="D20" i="1"/>
  <c r="D16" i="1"/>
  <c r="J20" i="1"/>
  <c r="J16" i="1"/>
  <c r="N18" i="1"/>
  <c r="G22" i="1" l="1"/>
  <c r="C20" i="1"/>
  <c r="B22" i="1"/>
  <c r="G16" i="1"/>
  <c r="M20" i="1"/>
  <c r="I20" i="1"/>
  <c r="F20" i="1"/>
  <c r="K20" i="1"/>
  <c r="L20" i="1"/>
  <c r="B16" i="1"/>
  <c r="H20" i="1"/>
  <c r="J22" i="1"/>
  <c r="D22" i="1"/>
  <c r="E16" i="1"/>
  <c r="N6" i="1"/>
  <c r="E20" i="1"/>
  <c r="M22" i="1" l="1"/>
  <c r="L22" i="1"/>
  <c r="K22" i="1"/>
  <c r="I22" i="1"/>
  <c r="H22" i="1"/>
  <c r="F22" i="1"/>
  <c r="C22" i="1"/>
  <c r="N16" i="1"/>
  <c r="N20" i="1"/>
  <c r="N22" i="1" s="1"/>
  <c r="E22" i="1"/>
</calcChain>
</file>

<file path=xl/sharedStrings.xml><?xml version="1.0" encoding="utf-8"?>
<sst xmlns="http://schemas.openxmlformats.org/spreadsheetml/2006/main" count="100" uniqueCount="73">
  <si>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</si>
  <si>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</si>
  <si>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</si>
  <si>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</si>
  <si>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</si>
  <si>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</si>
  <si>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</si>
  <si>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</si>
  <si>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</si>
  <si>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</si>
  <si>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</si>
  <si>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</si>
  <si>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</si>
  <si>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</si>
  <si>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</si>
  <si>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</si>
  <si>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</si>
  <si>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</si>
  <si>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</si>
  <si>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</si>
  <si>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</si>
  <si>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</si>
  <si>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</si>
  <si>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</si>
  <si>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</si>
  <si>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</si>
  <si>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</si>
  <si>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</si>
  <si>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</si>
  <si>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</si>
  <si>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</si>
  <si>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</si>
  <si>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</si>
  <si>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</si>
  <si>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</si>
  <si>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</si>
  <si>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</si>
  <si>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</si>
  <si>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</si>
  <si>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</si>
  <si>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</si>
  <si>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</si>
  <si>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Shuttle America</t>
  </si>
  <si>
    <t>Air Canada Jazz</t>
  </si>
  <si>
    <t>Total Rev/Non-Rev Enplanements</t>
  </si>
  <si>
    <t>Iceland Air</t>
  </si>
  <si>
    <t>Sun Country</t>
  </si>
  <si>
    <t>Southwest Airways</t>
  </si>
  <si>
    <t>Omni</t>
  </si>
  <si>
    <t>AirTran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</si>
  <si>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</si>
  <si>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</si>
  <si>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</si>
  <si>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</si>
  <si>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</si>
  <si>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</si>
  <si>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</si>
  <si>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</si>
  <si>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</si>
  <si>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</si>
  <si>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</si>
  <si>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Terminal 1 - Lindbergh Total 2016</t>
  </si>
  <si>
    <t>2016 Grand TOTAL</t>
  </si>
  <si>
    <t>2015 Grand Total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</si>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</sst>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0" fillId="2" borderId="4" xfId="0" applyNumberFormat="1" applyFill="1" applyBorder="1"/>
    <xf numFmtId="3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5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5" fillId="0" borderId="2" xfId="0" applyNumberFormat="1" applyFont="1" applyFill="1" applyBorder="1" applyAlignment="1">
      <alignment horizontal="center"/>
    </xf>
    <xf numFmtId="3" fontId="5" fillId="0" borderId="5" xfId="0" applyNumberFormat="1" applyFont="1" applyFill="1" applyBorder="1"/>
    <xf numFmtId="0" fontId="0" fillId="0" borderId="0" xfId="0" applyFill="1"/>
    <xf numFmtId="10" fontId="5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9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3" fontId="4" fillId="2" borderId="10" xfId="0" applyNumberFormat="1" applyFont="1" applyFill="1" applyBorder="1" applyAlignment="1">
      <alignment horizontal="center"/>
    </xf>
    <xf numFmtId="165" fontId="0" fillId="0" borderId="0" xfId="1" applyNumberFormat="1" applyFont="1" applyBorder="1"/>
    <xf numFmtId="0" fontId="5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10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1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2" fillId="2" borderId="4" xfId="0" applyNumberFormat="1" applyFont="1" applyFill="1" applyBorder="1"/>
    <xf numFmtId="3" fontId="5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2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41" fontId="2" fillId="0" borderId="7" xfId="0" applyNumberFormat="1" applyFont="1" applyFill="1" applyBorder="1"/>
    <xf numFmtId="9" fontId="0" fillId="0" borderId="0" xfId="2" applyFont="1"/>
    <xf numFmtId="0" fontId="13" fillId="0" borderId="0" xfId="0" applyFont="1"/>
    <xf numFmtId="3" fontId="14" fillId="0" borderId="16" xfId="0" applyNumberFormat="1" applyFont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996347</v>
          </cell>
        </row>
        <row r="6">
          <cell r="C6">
            <v>318441</v>
          </cell>
        </row>
        <row r="7">
          <cell r="C7">
            <v>169</v>
          </cell>
        </row>
        <row r="10">
          <cell r="C10">
            <v>44297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1202993</v>
          </cell>
        </row>
        <row r="6">
          <cell r="C6">
            <v>356578</v>
          </cell>
        </row>
        <row r="7">
          <cell r="C7">
            <v>360</v>
          </cell>
        </row>
        <row r="10">
          <cell r="C10">
            <v>48428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1065769</v>
          </cell>
        </row>
        <row r="6">
          <cell r="C6">
            <v>326998</v>
          </cell>
        </row>
        <row r="7">
          <cell r="C7">
            <v>0</v>
          </cell>
        </row>
        <row r="10">
          <cell r="C10">
            <v>44966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1075559</v>
          </cell>
        </row>
        <row r="6">
          <cell r="C6">
            <v>335932</v>
          </cell>
        </row>
        <row r="7">
          <cell r="C7">
            <v>201</v>
          </cell>
        </row>
        <row r="10">
          <cell r="C10">
            <v>45073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/>
      <sheetData sheetId="5">
        <row r="23">
          <cell r="EL23">
            <v>9499</v>
          </cell>
          <cell r="EM23">
            <v>9074</v>
          </cell>
          <cell r="EN23">
            <v>9655</v>
          </cell>
          <cell r="EO23">
            <v>7676</v>
          </cell>
          <cell r="EP23">
            <v>9371</v>
          </cell>
          <cell r="EQ23">
            <v>11683</v>
          </cell>
          <cell r="ER23">
            <v>13273</v>
          </cell>
          <cell r="ES23">
            <v>13306</v>
          </cell>
          <cell r="ET23">
            <v>9085</v>
          </cell>
          <cell r="EU23">
            <v>9467</v>
          </cell>
          <cell r="EV23">
            <v>7231</v>
          </cell>
          <cell r="EW23">
            <v>8297</v>
          </cell>
        </row>
        <row r="28">
          <cell r="EL28">
            <v>374</v>
          </cell>
          <cell r="EM28">
            <v>436</v>
          </cell>
          <cell r="EN28">
            <v>376</v>
          </cell>
          <cell r="EO28">
            <v>290</v>
          </cell>
          <cell r="EP28">
            <v>388</v>
          </cell>
          <cell r="EQ28">
            <v>494</v>
          </cell>
          <cell r="ER28">
            <v>533</v>
          </cell>
          <cell r="ES28">
            <v>441</v>
          </cell>
          <cell r="ET28">
            <v>385</v>
          </cell>
          <cell r="EU28">
            <v>414</v>
          </cell>
          <cell r="EV28">
            <v>302</v>
          </cell>
          <cell r="EW28">
            <v>334</v>
          </cell>
        </row>
      </sheetData>
      <sheetData sheetId="6"/>
      <sheetData sheetId="7">
        <row r="23">
          <cell r="EL23">
            <v>89272</v>
          </cell>
          <cell r="EM23">
            <v>82467</v>
          </cell>
          <cell r="EN23">
            <v>92160</v>
          </cell>
          <cell r="EO23">
            <v>77918</v>
          </cell>
          <cell r="EP23">
            <v>96880</v>
          </cell>
          <cell r="EQ23">
            <v>95409</v>
          </cell>
          <cell r="ER23">
            <v>97076</v>
          </cell>
          <cell r="ES23">
            <v>89337</v>
          </cell>
          <cell r="ET23">
            <v>85309</v>
          </cell>
          <cell r="EU23">
            <v>94407</v>
          </cell>
          <cell r="EV23">
            <v>78676</v>
          </cell>
          <cell r="EW23">
            <v>84338</v>
          </cell>
        </row>
        <row r="28">
          <cell r="EL28">
            <v>3078</v>
          </cell>
          <cell r="EM28">
            <v>2915</v>
          </cell>
          <cell r="EN28">
            <v>3017</v>
          </cell>
          <cell r="EO28">
            <v>2906</v>
          </cell>
          <cell r="EP28">
            <v>2984</v>
          </cell>
          <cell r="EQ28">
            <v>2890</v>
          </cell>
          <cell r="ER28">
            <v>3451</v>
          </cell>
          <cell r="ES28">
            <v>3864</v>
          </cell>
          <cell r="ET28">
            <v>3381</v>
          </cell>
          <cell r="EU28">
            <v>3474</v>
          </cell>
          <cell r="EV28">
            <v>3575</v>
          </cell>
          <cell r="EW28">
            <v>3704</v>
          </cell>
        </row>
      </sheetData>
      <sheetData sheetId="8"/>
      <sheetData sheetId="9"/>
      <sheetData sheetId="10">
        <row r="23">
          <cell r="EL23"/>
          <cell r="EM23"/>
          <cell r="EN23"/>
          <cell r="EO23"/>
          <cell r="EP23"/>
          <cell r="EQ23"/>
          <cell r="ER23"/>
          <cell r="ES23"/>
          <cell r="ET23"/>
          <cell r="EU23"/>
          <cell r="EV23"/>
          <cell r="EW23"/>
        </row>
        <row r="28"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  <cell r="EU33"/>
          <cell r="EV33"/>
          <cell r="EW33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11"/>
      <sheetData sheetId="12">
        <row r="23">
          <cell r="EL23">
            <v>11622</v>
          </cell>
          <cell r="EM23">
            <v>11324</v>
          </cell>
          <cell r="EN23">
            <v>13284</v>
          </cell>
          <cell r="EO23">
            <v>12859</v>
          </cell>
          <cell r="EP23">
            <v>14354</v>
          </cell>
          <cell r="EQ23">
            <v>14253</v>
          </cell>
          <cell r="ER23">
            <v>18255</v>
          </cell>
          <cell r="ES23">
            <v>15336</v>
          </cell>
          <cell r="ET23">
            <v>12285</v>
          </cell>
          <cell r="EU23">
            <v>12852</v>
          </cell>
          <cell r="EV23">
            <v>13128</v>
          </cell>
          <cell r="EW23">
            <v>13973</v>
          </cell>
        </row>
        <row r="28">
          <cell r="EL28">
            <v>99</v>
          </cell>
          <cell r="EM28">
            <v>104</v>
          </cell>
          <cell r="EN28">
            <v>119</v>
          </cell>
          <cell r="EO28">
            <v>107</v>
          </cell>
          <cell r="EP28">
            <v>174</v>
          </cell>
          <cell r="EQ28">
            <v>199</v>
          </cell>
          <cell r="ER28">
            <v>180</v>
          </cell>
          <cell r="ES28">
            <v>127</v>
          </cell>
          <cell r="ET28">
            <v>104</v>
          </cell>
          <cell r="EU28">
            <v>143</v>
          </cell>
          <cell r="EV28">
            <v>103</v>
          </cell>
          <cell r="EW28">
            <v>130</v>
          </cell>
        </row>
      </sheetData>
      <sheetData sheetId="13"/>
      <sheetData sheetId="14">
        <row r="23">
          <cell r="EL23"/>
          <cell r="EM23"/>
          <cell r="EN23"/>
          <cell r="EO23"/>
          <cell r="EP23"/>
          <cell r="EQ23"/>
          <cell r="ER23"/>
          <cell r="ES23"/>
          <cell r="ET23"/>
          <cell r="EU23"/>
          <cell r="EV23"/>
          <cell r="EW23"/>
        </row>
        <row r="28"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  <cell r="EU33">
            <v>3546</v>
          </cell>
          <cell r="EV33">
            <v>2432</v>
          </cell>
          <cell r="EW33">
            <v>2302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  <cell r="EU38">
            <v>94</v>
          </cell>
          <cell r="EV38">
            <v>93</v>
          </cell>
          <cell r="EW38">
            <v>132</v>
          </cell>
        </row>
      </sheetData>
      <sheetData sheetId="15"/>
      <sheetData sheetId="16"/>
      <sheetData sheetId="17"/>
      <sheetData sheetId="18">
        <row r="23">
          <cell r="EL23">
            <v>75433</v>
          </cell>
          <cell r="EM23">
            <v>69828</v>
          </cell>
          <cell r="EN23">
            <v>85136</v>
          </cell>
          <cell r="EO23">
            <v>82825</v>
          </cell>
          <cell r="EP23">
            <v>89419</v>
          </cell>
          <cell r="EQ23">
            <v>93507</v>
          </cell>
          <cell r="ER23">
            <v>95036</v>
          </cell>
          <cell r="ES23">
            <v>103437</v>
          </cell>
          <cell r="ET23">
            <v>95703</v>
          </cell>
          <cell r="EU23">
            <v>100739</v>
          </cell>
          <cell r="EV23">
            <v>83167</v>
          </cell>
          <cell r="EW23">
            <v>79324</v>
          </cell>
        </row>
        <row r="28">
          <cell r="EL28">
            <v>1417</v>
          </cell>
          <cell r="EM28">
            <v>1299</v>
          </cell>
          <cell r="EN28">
            <v>1118</v>
          </cell>
          <cell r="EO28">
            <v>1127</v>
          </cell>
          <cell r="EP28">
            <v>1288</v>
          </cell>
          <cell r="EQ28">
            <v>1269</v>
          </cell>
          <cell r="ER28">
            <v>1298</v>
          </cell>
          <cell r="ES28">
            <v>1362</v>
          </cell>
          <cell r="ET28">
            <v>1320</v>
          </cell>
          <cell r="EU28">
            <v>1342</v>
          </cell>
          <cell r="EV28">
            <v>1292</v>
          </cell>
          <cell r="EW28">
            <v>1280</v>
          </cell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19">
        <row r="23">
          <cell r="EL23">
            <v>49330</v>
          </cell>
          <cell r="EM23">
            <v>46517</v>
          </cell>
          <cell r="EN23">
            <v>55366</v>
          </cell>
          <cell r="EO23">
            <v>41612</v>
          </cell>
          <cell r="EP23">
            <v>50831</v>
          </cell>
          <cell r="EQ23">
            <v>52799</v>
          </cell>
          <cell r="ER23">
            <v>56572</v>
          </cell>
          <cell r="ES23">
            <v>59119</v>
          </cell>
          <cell r="ET23">
            <v>48323</v>
          </cell>
          <cell r="EU23">
            <v>52892</v>
          </cell>
          <cell r="EV23">
            <v>44042</v>
          </cell>
          <cell r="EW23">
            <v>49108</v>
          </cell>
        </row>
        <row r="28">
          <cell r="EL28">
            <v>330</v>
          </cell>
          <cell r="EM28">
            <v>309</v>
          </cell>
          <cell r="EN28">
            <v>293</v>
          </cell>
          <cell r="EO28">
            <v>383</v>
          </cell>
          <cell r="EP28">
            <v>450</v>
          </cell>
          <cell r="EQ28">
            <v>473</v>
          </cell>
          <cell r="ER28">
            <v>506</v>
          </cell>
          <cell r="ES28">
            <v>457</v>
          </cell>
          <cell r="ET28">
            <v>440</v>
          </cell>
          <cell r="EU28">
            <v>461</v>
          </cell>
          <cell r="EV28">
            <v>308</v>
          </cell>
          <cell r="EW28">
            <v>370</v>
          </cell>
        </row>
      </sheetData>
      <sheetData sheetId="20">
        <row r="23">
          <cell r="EL23">
            <v>65118</v>
          </cell>
          <cell r="EM23">
            <v>64952</v>
          </cell>
          <cell r="EN23">
            <v>79144</v>
          </cell>
          <cell r="EO23">
            <v>75208</v>
          </cell>
          <cell r="EP23">
            <v>76268</v>
          </cell>
          <cell r="EQ23">
            <v>88727</v>
          </cell>
          <cell r="ER23">
            <v>105328</v>
          </cell>
          <cell r="ES23">
            <v>96132</v>
          </cell>
          <cell r="ET23">
            <v>69681</v>
          </cell>
          <cell r="EU23">
            <v>78932</v>
          </cell>
          <cell r="EV23">
            <v>81781</v>
          </cell>
          <cell r="EW23">
            <v>92925</v>
          </cell>
        </row>
        <row r="28">
          <cell r="EL28">
            <v>1405</v>
          </cell>
          <cell r="EM28">
            <v>1162</v>
          </cell>
          <cell r="EN28">
            <v>1194</v>
          </cell>
          <cell r="EO28">
            <v>1550</v>
          </cell>
          <cell r="EP28">
            <v>1792</v>
          </cell>
          <cell r="EQ28">
            <v>1650</v>
          </cell>
          <cell r="ER28">
            <v>1763</v>
          </cell>
          <cell r="ES28">
            <v>1906</v>
          </cell>
          <cell r="ET28">
            <v>1659</v>
          </cell>
          <cell r="EU28">
            <v>1639</v>
          </cell>
          <cell r="EV28">
            <v>1702</v>
          </cell>
          <cell r="EW28">
            <v>1875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  <cell r="EU33">
            <v>2572</v>
          </cell>
          <cell r="EV33">
            <v>4660</v>
          </cell>
          <cell r="EW33">
            <v>12803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  <cell r="EU38">
            <v>37</v>
          </cell>
          <cell r="EV38">
            <v>83</v>
          </cell>
          <cell r="EW38">
            <v>126</v>
          </cell>
        </row>
      </sheetData>
      <sheetData sheetId="21">
        <row r="23">
          <cell r="EL23">
            <v>27346</v>
          </cell>
          <cell r="EM23">
            <v>27997</v>
          </cell>
          <cell r="EN23">
            <v>27958</v>
          </cell>
          <cell r="EO23">
            <v>34978</v>
          </cell>
          <cell r="EP23">
            <v>39791</v>
          </cell>
          <cell r="EQ23">
            <v>46823</v>
          </cell>
          <cell r="ER23">
            <v>43455</v>
          </cell>
          <cell r="ES23">
            <v>52993</v>
          </cell>
          <cell r="ET23">
            <v>52379</v>
          </cell>
          <cell r="EU23">
            <v>54251</v>
          </cell>
          <cell r="EV23">
            <v>42642</v>
          </cell>
          <cell r="EW23">
            <v>38649</v>
          </cell>
        </row>
        <row r="28">
          <cell r="EL28">
            <v>875</v>
          </cell>
          <cell r="EM28">
            <v>1126</v>
          </cell>
          <cell r="EN28">
            <v>921</v>
          </cell>
          <cell r="EO28">
            <v>998</v>
          </cell>
          <cell r="EP28">
            <v>1027</v>
          </cell>
          <cell r="EQ28">
            <v>912</v>
          </cell>
          <cell r="ER28">
            <v>1072</v>
          </cell>
          <cell r="ES28">
            <v>1460</v>
          </cell>
          <cell r="ET28">
            <v>1526</v>
          </cell>
          <cell r="EU28">
            <v>1711</v>
          </cell>
          <cell r="EV28">
            <v>1691</v>
          </cell>
          <cell r="EW28">
            <v>1194</v>
          </cell>
        </row>
      </sheetData>
      <sheetData sheetId="22"/>
      <sheetData sheetId="23"/>
      <sheetData sheetId="24"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  <cell r="EU33"/>
          <cell r="EV33"/>
          <cell r="EW33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25">
        <row r="23">
          <cell r="EQ23"/>
        </row>
        <row r="28">
          <cell r="EQ28"/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R33">
            <v>5179</v>
          </cell>
          <cell r="ES33">
            <v>4976</v>
          </cell>
          <cell r="ET33">
            <v>4558</v>
          </cell>
          <cell r="EU33">
            <v>4563</v>
          </cell>
          <cell r="EV33">
            <v>2920</v>
          </cell>
          <cell r="EW33">
            <v>3216</v>
          </cell>
        </row>
        <row r="38">
          <cell r="EL38"/>
          <cell r="EM38"/>
          <cell r="EN38"/>
          <cell r="EO38"/>
          <cell r="EP38"/>
          <cell r="ER38"/>
          <cell r="ES38"/>
          <cell r="ET38"/>
          <cell r="EU38"/>
          <cell r="EV38"/>
          <cell r="EW38"/>
        </row>
      </sheetData>
      <sheetData sheetId="26">
        <row r="23">
          <cell r="EL23">
            <v>1204</v>
          </cell>
          <cell r="EM23">
            <v>469</v>
          </cell>
          <cell r="EN23">
            <v>241</v>
          </cell>
          <cell r="EO23">
            <v>78</v>
          </cell>
          <cell r="EP23"/>
          <cell r="EQ23"/>
          <cell r="ER23"/>
          <cell r="ES23"/>
          <cell r="ET23">
            <v>39</v>
          </cell>
          <cell r="EU23"/>
          <cell r="EV23"/>
          <cell r="EW23"/>
        </row>
        <row r="28">
          <cell r="EL28">
            <v>39</v>
          </cell>
          <cell r="EM28">
            <v>17</v>
          </cell>
          <cell r="EN28">
            <v>48</v>
          </cell>
          <cell r="EO28">
            <v>7</v>
          </cell>
          <cell r="EP28"/>
          <cell r="EQ28"/>
          <cell r="ER28"/>
          <cell r="ES28"/>
          <cell r="ET28">
            <v>6</v>
          </cell>
          <cell r="EU28"/>
          <cell r="EV28"/>
          <cell r="EW28"/>
        </row>
      </sheetData>
      <sheetData sheetId="27">
        <row r="23">
          <cell r="EL23">
            <v>545</v>
          </cell>
          <cell r="EM23">
            <v>249</v>
          </cell>
          <cell r="EN23">
            <v>803</v>
          </cell>
          <cell r="EO23">
            <v>280</v>
          </cell>
          <cell r="EP23">
            <v>279</v>
          </cell>
          <cell r="EQ23"/>
          <cell r="ER23">
            <v>427</v>
          </cell>
          <cell r="ES23">
            <v>450</v>
          </cell>
          <cell r="ET23">
            <v>350</v>
          </cell>
          <cell r="EU23">
            <v>676</v>
          </cell>
          <cell r="EV23">
            <v>463</v>
          </cell>
          <cell r="EW23">
            <v>268</v>
          </cell>
        </row>
        <row r="28">
          <cell r="EL28">
            <v>11</v>
          </cell>
          <cell r="EM28">
            <v>7</v>
          </cell>
          <cell r="EN28">
            <v>59</v>
          </cell>
          <cell r="EO28">
            <v>26</v>
          </cell>
          <cell r="EP28">
            <v>15</v>
          </cell>
          <cell r="EQ28"/>
          <cell r="ER28">
            <v>21</v>
          </cell>
          <cell r="ES28">
            <v>29</v>
          </cell>
          <cell r="ET28">
            <v>34</v>
          </cell>
          <cell r="EU28">
            <v>49</v>
          </cell>
          <cell r="EV28">
            <v>52</v>
          </cell>
          <cell r="EW28">
            <v>25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23">
          <cell r="EL23">
            <v>32515</v>
          </cell>
          <cell r="EM23">
            <v>836</v>
          </cell>
          <cell r="EN23">
            <v>1131</v>
          </cell>
          <cell r="EO23">
            <v>962</v>
          </cell>
          <cell r="EP23">
            <v>667</v>
          </cell>
          <cell r="EQ23">
            <v>564</v>
          </cell>
          <cell r="ER23">
            <v>469</v>
          </cell>
          <cell r="ES23">
            <v>185</v>
          </cell>
          <cell r="ET23">
            <v>95</v>
          </cell>
          <cell r="EU23">
            <v>147</v>
          </cell>
          <cell r="EV23">
            <v>598</v>
          </cell>
          <cell r="EW23">
            <v>281</v>
          </cell>
        </row>
        <row r="28">
          <cell r="EL28">
            <v>831</v>
          </cell>
          <cell r="EM28">
            <v>24</v>
          </cell>
          <cell r="EN28">
            <v>30</v>
          </cell>
          <cell r="EO28">
            <v>14</v>
          </cell>
          <cell r="EP28">
            <v>21</v>
          </cell>
          <cell r="EQ28">
            <v>11</v>
          </cell>
          <cell r="ER28">
            <v>8</v>
          </cell>
          <cell r="ES28">
            <v>8</v>
          </cell>
          <cell r="ET28"/>
          <cell r="EU28">
            <v>3</v>
          </cell>
          <cell r="EV28">
            <v>19</v>
          </cell>
          <cell r="EW28">
            <v>9</v>
          </cell>
        </row>
      </sheetData>
      <sheetData sheetId="35"/>
      <sheetData sheetId="36"/>
      <sheetData sheetId="37">
        <row r="23">
          <cell r="EL23"/>
          <cell r="EM23">
            <v>1635</v>
          </cell>
          <cell r="EN23">
            <v>2424</v>
          </cell>
          <cell r="EO23">
            <v>446</v>
          </cell>
          <cell r="EP23">
            <v>986</v>
          </cell>
          <cell r="EQ23">
            <v>1728</v>
          </cell>
          <cell r="ER23">
            <v>597</v>
          </cell>
          <cell r="ES23">
            <v>479</v>
          </cell>
          <cell r="ET23">
            <v>69</v>
          </cell>
          <cell r="EU23">
            <v>194</v>
          </cell>
          <cell r="EV23">
            <v>69</v>
          </cell>
          <cell r="EW23">
            <v>1710</v>
          </cell>
        </row>
        <row r="28">
          <cell r="EL28"/>
          <cell r="EM28">
            <v>29</v>
          </cell>
          <cell r="EN28">
            <v>50</v>
          </cell>
          <cell r="EO28">
            <v>50</v>
          </cell>
          <cell r="EP28">
            <v>32</v>
          </cell>
          <cell r="EQ28">
            <v>14</v>
          </cell>
          <cell r="ER28">
            <v>14</v>
          </cell>
          <cell r="ES28">
            <v>8</v>
          </cell>
          <cell r="ET28">
            <v>1</v>
          </cell>
          <cell r="EU28">
            <v>4</v>
          </cell>
          <cell r="EV28">
            <v>1</v>
          </cell>
          <cell r="EW28">
            <v>54</v>
          </cell>
        </row>
      </sheetData>
      <sheetData sheetId="38"/>
      <sheetData sheetId="39">
        <row r="23">
          <cell r="EL23"/>
          <cell r="EM23">
            <v>5789</v>
          </cell>
          <cell r="EN23">
            <v>7305</v>
          </cell>
          <cell r="EO23">
            <v>4633</v>
          </cell>
          <cell r="EP23">
            <v>6894</v>
          </cell>
          <cell r="EQ23">
            <v>10957</v>
          </cell>
          <cell r="ER23">
            <v>12214</v>
          </cell>
          <cell r="ES23">
            <v>13211</v>
          </cell>
          <cell r="ET23">
            <v>12135</v>
          </cell>
          <cell r="EU23">
            <v>10838</v>
          </cell>
          <cell r="EV23">
            <v>11380</v>
          </cell>
          <cell r="EW23">
            <v>9279</v>
          </cell>
        </row>
        <row r="28">
          <cell r="EL28"/>
          <cell r="EM28">
            <v>229</v>
          </cell>
          <cell r="EN28">
            <v>195</v>
          </cell>
          <cell r="EO28">
            <v>180</v>
          </cell>
          <cell r="EP28">
            <v>229</v>
          </cell>
          <cell r="EQ28">
            <v>206</v>
          </cell>
          <cell r="ER28">
            <v>272</v>
          </cell>
          <cell r="ES28">
            <v>556</v>
          </cell>
          <cell r="ET28">
            <v>452</v>
          </cell>
          <cell r="EU28">
            <v>416</v>
          </cell>
          <cell r="EV28">
            <v>450</v>
          </cell>
          <cell r="EW28">
            <v>272</v>
          </cell>
        </row>
      </sheetData>
      <sheetData sheetId="40">
        <row r="23">
          <cell r="EL23">
            <v>489</v>
          </cell>
          <cell r="EM23"/>
          <cell r="EN23"/>
          <cell r="EO23"/>
          <cell r="EP23"/>
          <cell r="EQ23"/>
          <cell r="ER23"/>
          <cell r="ES23"/>
          <cell r="ET23"/>
          <cell r="EU23"/>
          <cell r="EV23"/>
          <cell r="EW23"/>
        </row>
        <row r="28">
          <cell r="EL28">
            <v>22</v>
          </cell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</row>
      </sheetData>
      <sheetData sheetId="41"/>
      <sheetData sheetId="42"/>
      <sheetData sheetId="43">
        <row r="23">
          <cell r="EL23"/>
          <cell r="EM23"/>
          <cell r="EN23"/>
          <cell r="EO23"/>
          <cell r="EP23">
            <v>507</v>
          </cell>
          <cell r="EQ23">
            <v>938</v>
          </cell>
          <cell r="ER23">
            <v>1162</v>
          </cell>
          <cell r="ES23">
            <v>892</v>
          </cell>
          <cell r="ET23">
            <v>180</v>
          </cell>
          <cell r="EU23">
            <v>169</v>
          </cell>
          <cell r="EV23">
            <v>76</v>
          </cell>
          <cell r="EW23">
            <v>48</v>
          </cell>
        </row>
        <row r="28">
          <cell r="EL28"/>
          <cell r="EM28"/>
          <cell r="EN28"/>
          <cell r="EO28"/>
          <cell r="EP28">
            <v>14</v>
          </cell>
          <cell r="EQ28">
            <v>29</v>
          </cell>
          <cell r="ER28">
            <v>33</v>
          </cell>
          <cell r="ES28">
            <v>36</v>
          </cell>
          <cell r="ET28">
            <v>6</v>
          </cell>
          <cell r="EU28">
            <v>15</v>
          </cell>
          <cell r="EV28">
            <v>11</v>
          </cell>
          <cell r="EW28">
            <v>5</v>
          </cell>
        </row>
      </sheetData>
      <sheetData sheetId="44">
        <row r="23">
          <cell r="EL23">
            <v>3617</v>
          </cell>
          <cell r="EM23">
            <v>4680</v>
          </cell>
          <cell r="EN23">
            <v>7806</v>
          </cell>
          <cell r="EO23">
            <v>11774</v>
          </cell>
          <cell r="EP23">
            <v>12009</v>
          </cell>
          <cell r="EQ23">
            <v>14398</v>
          </cell>
          <cell r="ER23">
            <v>15766</v>
          </cell>
          <cell r="ES23">
            <v>14289</v>
          </cell>
          <cell r="ET23">
            <v>8930</v>
          </cell>
          <cell r="EU23">
            <v>8173</v>
          </cell>
          <cell r="EV23">
            <v>7341</v>
          </cell>
          <cell r="EW23">
            <v>6725</v>
          </cell>
        </row>
        <row r="28">
          <cell r="EL28"/>
          <cell r="EM28"/>
          <cell r="EN28"/>
          <cell r="EO28"/>
          <cell r="EP28"/>
          <cell r="EQ28">
            <v>296</v>
          </cell>
          <cell r="ER28">
            <v>296</v>
          </cell>
          <cell r="ES28">
            <v>377</v>
          </cell>
          <cell r="ET28">
            <v>450</v>
          </cell>
          <cell r="EU28">
            <v>299</v>
          </cell>
          <cell r="EV28">
            <v>390</v>
          </cell>
          <cell r="EW28">
            <v>410</v>
          </cell>
        </row>
      </sheetData>
      <sheetData sheetId="45">
        <row r="23">
          <cell r="EL23"/>
          <cell r="EM23">
            <v>3198</v>
          </cell>
          <cell r="EN23">
            <v>5256</v>
          </cell>
          <cell r="EO23">
            <v>4609</v>
          </cell>
          <cell r="EP23">
            <v>5928</v>
          </cell>
          <cell r="EQ23">
            <v>6423</v>
          </cell>
          <cell r="ER23">
            <v>9436</v>
          </cell>
          <cell r="ES23">
            <v>8898</v>
          </cell>
          <cell r="ET23">
            <v>6356</v>
          </cell>
          <cell r="EU23">
            <v>7201</v>
          </cell>
          <cell r="EV23">
            <v>5103</v>
          </cell>
          <cell r="EW23">
            <v>6956</v>
          </cell>
        </row>
        <row r="28">
          <cell r="EL28"/>
          <cell r="EM28"/>
          <cell r="EN28"/>
          <cell r="EO28"/>
          <cell r="EP28"/>
          <cell r="EQ28">
            <v>162</v>
          </cell>
          <cell r="ER28">
            <v>149</v>
          </cell>
          <cell r="ES28">
            <v>315</v>
          </cell>
          <cell r="ET28">
            <v>274</v>
          </cell>
          <cell r="EU28">
            <v>275</v>
          </cell>
          <cell r="EV28">
            <v>251</v>
          </cell>
          <cell r="EW28">
            <v>153</v>
          </cell>
        </row>
      </sheetData>
      <sheetData sheetId="46"/>
      <sheetData sheetId="47"/>
      <sheetData sheetId="48">
        <row r="23">
          <cell r="EL23"/>
          <cell r="EM23">
            <v>11876</v>
          </cell>
          <cell r="EN23">
            <v>14646</v>
          </cell>
          <cell r="EO23">
            <v>13540</v>
          </cell>
          <cell r="EP23">
            <v>14497</v>
          </cell>
          <cell r="EQ23">
            <v>15350</v>
          </cell>
          <cell r="ER23">
            <v>14732</v>
          </cell>
          <cell r="ES23">
            <v>11214</v>
          </cell>
          <cell r="ET23">
            <v>9772</v>
          </cell>
          <cell r="EU23">
            <v>11176</v>
          </cell>
          <cell r="EV23">
            <v>9690</v>
          </cell>
          <cell r="EW23">
            <v>7932</v>
          </cell>
        </row>
        <row r="28">
          <cell r="EL28"/>
          <cell r="EM28">
            <v>303</v>
          </cell>
          <cell r="EN28">
            <v>353</v>
          </cell>
          <cell r="EO28">
            <v>389</v>
          </cell>
          <cell r="EP28">
            <v>377</v>
          </cell>
          <cell r="EQ28">
            <v>307</v>
          </cell>
          <cell r="ER28">
            <v>317</v>
          </cell>
          <cell r="ES28">
            <v>204</v>
          </cell>
          <cell r="ET28">
            <v>211</v>
          </cell>
          <cell r="EU28">
            <v>199</v>
          </cell>
          <cell r="EV28">
            <v>165</v>
          </cell>
          <cell r="EW28">
            <v>107</v>
          </cell>
        </row>
      </sheetData>
      <sheetData sheetId="49"/>
      <sheetData sheetId="50"/>
      <sheetData sheetId="51">
        <row r="23">
          <cell r="EL23"/>
          <cell r="EM23"/>
          <cell r="EN23">
            <v>2009</v>
          </cell>
          <cell r="EO23">
            <v>1956</v>
          </cell>
          <cell r="EP23">
            <v>1992</v>
          </cell>
          <cell r="EQ23">
            <v>1969</v>
          </cell>
          <cell r="ER23">
            <v>2002</v>
          </cell>
          <cell r="ES23">
            <v>2146</v>
          </cell>
          <cell r="ET23">
            <v>2071</v>
          </cell>
          <cell r="EU23">
            <v>2175</v>
          </cell>
          <cell r="EV23">
            <v>2063</v>
          </cell>
          <cell r="EW23">
            <v>1992</v>
          </cell>
        </row>
        <row r="28">
          <cell r="EL28"/>
          <cell r="EM28"/>
          <cell r="EN28">
            <v>92</v>
          </cell>
          <cell r="EO28">
            <v>110</v>
          </cell>
          <cell r="EP28">
            <v>99</v>
          </cell>
          <cell r="EQ28">
            <v>103</v>
          </cell>
          <cell r="ER28">
            <v>108</v>
          </cell>
          <cell r="ES28">
            <v>110</v>
          </cell>
          <cell r="ET28">
            <v>65</v>
          </cell>
          <cell r="EU28">
            <v>69</v>
          </cell>
          <cell r="EV28">
            <v>73</v>
          </cell>
          <cell r="EW28">
            <v>75</v>
          </cell>
        </row>
      </sheetData>
      <sheetData sheetId="52"/>
      <sheetData sheetId="53">
        <row r="23">
          <cell r="EL23"/>
          <cell r="EM23">
            <v>4857</v>
          </cell>
          <cell r="EN23">
            <v>4839</v>
          </cell>
          <cell r="EO23">
            <v>2215</v>
          </cell>
          <cell r="EP23">
            <v>2787</v>
          </cell>
          <cell r="EQ23">
            <v>888</v>
          </cell>
          <cell r="ER23">
            <v>609</v>
          </cell>
          <cell r="ES23">
            <v>341</v>
          </cell>
          <cell r="ET23">
            <v>1131</v>
          </cell>
          <cell r="EU23">
            <v>638</v>
          </cell>
          <cell r="EV23">
            <v>1362</v>
          </cell>
          <cell r="EW23">
            <v>585</v>
          </cell>
        </row>
        <row r="28">
          <cell r="EL28"/>
          <cell r="EM28"/>
          <cell r="EN28"/>
          <cell r="EO28"/>
          <cell r="EP28"/>
          <cell r="EQ28">
            <v>11</v>
          </cell>
          <cell r="ER28">
            <v>11</v>
          </cell>
          <cell r="ES28">
            <v>7</v>
          </cell>
          <cell r="ET28">
            <v>68</v>
          </cell>
          <cell r="EU28">
            <v>23</v>
          </cell>
          <cell r="EV28">
            <v>25</v>
          </cell>
          <cell r="EW28">
            <v>4</v>
          </cell>
        </row>
      </sheetData>
      <sheetData sheetId="54"/>
      <sheetData sheetId="55"/>
      <sheetData sheetId="56"/>
      <sheetData sheetId="57"/>
      <sheetData sheetId="58">
        <row r="23">
          <cell r="EL23"/>
        </row>
        <row r="28">
          <cell r="EL28"/>
        </row>
        <row r="33">
          <cell r="EL33"/>
        </row>
        <row r="38">
          <cell r="EL38"/>
        </row>
      </sheetData>
      <sheetData sheetId="59">
        <row r="23">
          <cell r="EL23"/>
          <cell r="EM23"/>
          <cell r="EN23"/>
          <cell r="EO23"/>
          <cell r="EP23"/>
          <cell r="EQ23"/>
          <cell r="ER23"/>
          <cell r="ES23"/>
          <cell r="ET23"/>
          <cell r="EU23"/>
          <cell r="EV23"/>
          <cell r="EW23"/>
        </row>
        <row r="28"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  <cell r="EU33"/>
          <cell r="EV33"/>
          <cell r="EW33">
            <v>201</v>
          </cell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60"/>
      <sheetData sheetId="61">
        <row r="23">
          <cell r="EL23">
            <v>169</v>
          </cell>
          <cell r="EM23">
            <v>50</v>
          </cell>
          <cell r="EN23"/>
          <cell r="EO23">
            <v>270</v>
          </cell>
          <cell r="EP23">
            <v>86</v>
          </cell>
          <cell r="EQ23">
            <v>17</v>
          </cell>
          <cell r="ER23">
            <v>203</v>
          </cell>
          <cell r="ES23">
            <v>86</v>
          </cell>
          <cell r="ET23">
            <v>499</v>
          </cell>
          <cell r="EU23">
            <v>151</v>
          </cell>
          <cell r="EV23"/>
          <cell r="EW23"/>
        </row>
        <row r="28">
          <cell r="EL28"/>
          <cell r="EM28"/>
          <cell r="EN28"/>
          <cell r="EO28"/>
          <cell r="EP28"/>
          <cell r="EQ28"/>
          <cell r="ER28"/>
          <cell r="ES28"/>
          <cell r="ET28"/>
          <cell r="EU28"/>
          <cell r="EV28"/>
          <cell r="EW28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>
            <v>209</v>
          </cell>
          <cell r="EV33"/>
          <cell r="EW33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  <cell r="EV38"/>
          <cell r="EW38"/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983499</v>
          </cell>
        </row>
        <row r="6">
          <cell r="C6">
            <v>298953</v>
          </cell>
        </row>
        <row r="7">
          <cell r="C7">
            <v>50</v>
          </cell>
        </row>
        <row r="10">
          <cell r="C10">
            <v>43529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1246048</v>
          </cell>
        </row>
        <row r="6">
          <cell r="C6">
            <v>367544</v>
          </cell>
        </row>
        <row r="7">
          <cell r="C7">
            <v>0</v>
          </cell>
        </row>
        <row r="10">
          <cell r="C10">
            <v>49265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1064907</v>
          </cell>
        </row>
        <row r="6">
          <cell r="C6">
            <v>349836</v>
          </cell>
        </row>
        <row r="7">
          <cell r="C7">
            <v>634</v>
          </cell>
        </row>
        <row r="10">
          <cell r="C10">
            <v>46216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1160161</v>
          </cell>
        </row>
        <row r="6">
          <cell r="C6">
            <v>364004</v>
          </cell>
        </row>
        <row r="7">
          <cell r="C7">
            <v>329</v>
          </cell>
        </row>
        <row r="10">
          <cell r="C10">
            <v>48033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1298305</v>
          </cell>
        </row>
        <row r="6">
          <cell r="C6">
            <v>377054</v>
          </cell>
        </row>
        <row r="7">
          <cell r="C7">
            <v>366</v>
          </cell>
        </row>
        <row r="10">
          <cell r="C10">
            <v>50795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1387997</v>
          </cell>
        </row>
        <row r="6">
          <cell r="C6">
            <v>379244</v>
          </cell>
        </row>
        <row r="7">
          <cell r="C7">
            <v>203</v>
          </cell>
        </row>
        <row r="10">
          <cell r="C10">
            <v>56160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1346931</v>
          </cell>
        </row>
        <row r="6">
          <cell r="C6">
            <v>366508</v>
          </cell>
        </row>
        <row r="7">
          <cell r="C7">
            <v>279</v>
          </cell>
        </row>
        <row r="10">
          <cell r="C10">
            <v>55058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C5">
            <v>1174181</v>
          </cell>
        </row>
        <row r="6">
          <cell r="C6">
            <v>313873</v>
          </cell>
        </row>
        <row r="7">
          <cell r="C7">
            <v>499</v>
          </cell>
        </row>
        <row r="10">
          <cell r="C10">
            <v>47546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zoomScale="115" zoomScaleNormal="115" workbookViewId="0">
      <selection activeCell="B18" sqref="B18:M18"/>
    </sheetView>
  </sheetViews>
  <sheetFormatPr defaultRowHeight="12.75" x14ac:dyDescent="0.2"/>
  <cols>
    <col min="1" max="1" width="32.28515625" bestFit="1" customWidth="1"/>
    <col min="2" max="2" width="9.7109375" bestFit="1" customWidth="1"/>
    <col min="3" max="3" width="13" bestFit="1" customWidth="1"/>
    <col min="4" max="4" width="11.5703125" customWidth="1"/>
    <col min="5" max="5" width="12.140625" customWidth="1"/>
    <col min="6" max="6" width="11.7109375" bestFit="1" customWidth="1"/>
    <col min="7" max="7" width="13.7109375" bestFit="1" customWidth="1"/>
    <col min="8" max="8" width="11.42578125" bestFit="1" customWidth="1"/>
    <col min="9" max="9" width="9.85546875" bestFit="1" customWidth="1"/>
    <col min="10" max="11" width="11.5703125" bestFit="1" customWidth="1"/>
    <col min="12" max="12" width="12.28515625" customWidth="1"/>
    <col min="13" max="13" width="11.5703125" bestFit="1" customWidth="1"/>
    <col min="14" max="14" width="10.85546875" bestFit="1" customWidth="1"/>
    <col min="17" max="17" width="11.28515625" bestFit="1" customWidth="1"/>
  </cols>
  <sheetData>
    <row r="1" spans="1:19" s="69" customFormat="1" ht="15.75" thickBot="1" x14ac:dyDescent="0.3">
      <c r="A1" s="65"/>
      <c r="B1" s="66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7" t="s">
        <v>5</v>
      </c>
      <c r="H1" s="67" t="s">
        <v>6</v>
      </c>
      <c r="I1" s="66" t="s">
        <v>7</v>
      </c>
      <c r="J1" s="66" t="s">
        <v>8</v>
      </c>
      <c r="K1" s="66" t="s">
        <v>9</v>
      </c>
      <c r="L1" s="66" t="s">
        <v>10</v>
      </c>
      <c r="M1" s="66" t="s">
        <v>11</v>
      </c>
      <c r="N1" s="68" t="s">
        <v>12</v>
      </c>
    </row>
    <row r="2" spans="1:19" ht="13.5" thickTop="1" x14ac:dyDescent="0.2">
      <c r="A2" s="1" t="s">
        <v>13</v>
      </c>
      <c r="B2" s="45">
        <v>308580</v>
      </c>
      <c r="C2" s="45">
        <v>300458</v>
      </c>
      <c r="D2" s="45">
        <v>396709</v>
      </c>
      <c r="E2" s="45">
        <v>349430</v>
      </c>
      <c r="F2" s="45">
        <v>359729</v>
      </c>
      <c r="G2" s="75">
        <v>407630</v>
      </c>
      <c r="H2" s="45">
        <v>410484</v>
      </c>
      <c r="I2" s="45">
        <v>386563</v>
      </c>
      <c r="J2" s="45">
        <v>352051</v>
      </c>
      <c r="K2" s="45">
        <v>380840</v>
      </c>
      <c r="L2" s="75">
        <v>353132</v>
      </c>
      <c r="M2" s="45">
        <f>348021</f>
        <v>348021</v>
      </c>
      <c r="N2" s="32">
        <f>SUM(B2:M2)</f>
        <v>4353627</v>
      </c>
      <c r="O2" s="3"/>
      <c r="P2" s="3"/>
      <c r="Q2" s="34"/>
      <c r="R2" s="3"/>
      <c r="S2" s="4"/>
    </row>
    <row r="3" spans="1:19" ht="13.5" thickBot="1" x14ac:dyDescent="0.25">
      <c r="A3" s="2">
        <v>2015</v>
      </c>
      <c r="B3" s="58">
        <v>299348</v>
      </c>
      <c r="C3" s="58">
        <v>299275</v>
      </c>
      <c r="D3" s="58">
        <v>382110</v>
      </c>
      <c r="E3" s="58">
        <v>341461</v>
      </c>
      <c r="F3" s="58">
        <v>373591</v>
      </c>
      <c r="G3" s="58">
        <v>428568</v>
      </c>
      <c r="H3" s="58">
        <v>414775</v>
      </c>
      <c r="I3" s="58">
        <v>412074</v>
      </c>
      <c r="J3" s="58">
        <v>355046</v>
      </c>
      <c r="K3" s="58">
        <v>386043</v>
      </c>
      <c r="L3" s="58">
        <v>337773</v>
      </c>
      <c r="M3" s="58">
        <v>333106</v>
      </c>
      <c r="N3" s="10">
        <f t="shared" ref="N3:N17" si="0">SUM(B3:M3)</f>
        <v>4363170</v>
      </c>
      <c r="O3" s="3"/>
      <c r="P3" s="3"/>
      <c r="Q3" s="34"/>
      <c r="R3" s="3"/>
      <c r="S3" s="4"/>
    </row>
    <row r="4" spans="1:19" ht="13.5" thickTop="1" x14ac:dyDescent="0.2">
      <c r="A4" s="3" t="s">
        <v>14</v>
      </c>
      <c r="B4" s="46">
        <v>239060</v>
      </c>
      <c r="C4" s="46">
        <v>240458</v>
      </c>
      <c r="D4" s="46">
        <v>308757</v>
      </c>
      <c r="E4" s="46">
        <v>258469</v>
      </c>
      <c r="F4" s="46">
        <v>302736</v>
      </c>
      <c r="G4" s="46">
        <v>334527</v>
      </c>
      <c r="H4" s="46">
        <v>355189</v>
      </c>
      <c r="I4" s="46">
        <v>343644</v>
      </c>
      <c r="J4" s="46">
        <v>306692</v>
      </c>
      <c r="K4" s="46">
        <v>292315</v>
      </c>
      <c r="L4" s="46">
        <v>258966</v>
      </c>
      <c r="M4" s="46">
        <v>263979</v>
      </c>
      <c r="N4" s="32">
        <f t="shared" si="0"/>
        <v>3504792</v>
      </c>
      <c r="O4" s="3"/>
      <c r="P4" s="3"/>
      <c r="Q4" s="34"/>
      <c r="R4" s="3"/>
      <c r="S4" s="4"/>
    </row>
    <row r="5" spans="1:19" ht="13.5" thickBot="1" x14ac:dyDescent="0.25">
      <c r="A5" s="2">
        <v>2015</v>
      </c>
      <c r="B5" s="58">
        <v>232288</v>
      </c>
      <c r="C5" s="58">
        <v>242246</v>
      </c>
      <c r="D5" s="58">
        <v>317600</v>
      </c>
      <c r="E5" s="58">
        <v>289469</v>
      </c>
      <c r="F5" s="58">
        <v>307642</v>
      </c>
      <c r="G5" s="58">
        <v>327324</v>
      </c>
      <c r="H5" s="58">
        <v>348554</v>
      </c>
      <c r="I5" s="58">
        <v>349237</v>
      </c>
      <c r="J5" s="58">
        <v>299602</v>
      </c>
      <c r="K5" s="58">
        <v>320476</v>
      </c>
      <c r="L5" s="58">
        <v>245664</v>
      </c>
      <c r="M5" s="58">
        <v>253244</v>
      </c>
      <c r="N5" s="10">
        <f t="shared" si="0"/>
        <v>3533346</v>
      </c>
      <c r="O5" s="3"/>
      <c r="P5" s="3"/>
      <c r="Q5" s="34"/>
      <c r="R5" s="3"/>
      <c r="S5" s="4"/>
    </row>
    <row r="6" spans="1:19" ht="13.5" thickTop="1" x14ac:dyDescent="0.2">
      <c r="A6" s="1" t="s">
        <v>15</v>
      </c>
      <c r="B6" s="5">
        <f>+'E Detail'!C30</f>
        <v>234216</v>
      </c>
      <c r="C6" s="5">
        <f>+'E Detail'!D30</f>
        <v>219439</v>
      </c>
      <c r="D6" s="5">
        <f>+'E Detail'!E30</f>
        <v>254149</v>
      </c>
      <c r="E6" s="5">
        <f>+'E Detail'!F30</f>
        <v>224278</v>
      </c>
      <c r="F6" s="5">
        <f>+'E Detail'!G30</f>
        <v>268199</v>
      </c>
      <c r="G6" s="5">
        <f>+'E Detail'!H30</f>
        <v>280289</v>
      </c>
      <c r="H6" s="5">
        <f>+'E Detail'!I30</f>
        <v>298195</v>
      </c>
      <c r="I6" s="5">
        <f>+'E Detail'!J30</f>
        <v>295171</v>
      </c>
      <c r="J6" s="5">
        <f>+'E Detail'!K30</f>
        <v>260470</v>
      </c>
      <c r="K6" s="5">
        <f>+'E Detail'!L30</f>
        <v>277374</v>
      </c>
      <c r="L6" s="5">
        <f>+'E Detail'!M30</f>
        <v>234200</v>
      </c>
      <c r="M6" s="5">
        <f>+'E Detail'!N30</f>
        <v>240203</v>
      </c>
      <c r="N6" s="32">
        <f t="shared" si="0"/>
        <v>3086183</v>
      </c>
      <c r="O6" s="3"/>
      <c r="P6" s="3"/>
      <c r="Q6" s="34"/>
      <c r="R6" s="3"/>
      <c r="S6" s="3"/>
    </row>
    <row r="7" spans="1:19" ht="13.5" thickBot="1" x14ac:dyDescent="0.25">
      <c r="A7" s="2">
        <v>2015</v>
      </c>
      <c r="B7" s="29">
        <v>175624</v>
      </c>
      <c r="C7" s="29">
        <v>199378</v>
      </c>
      <c r="D7" s="29">
        <v>245234</v>
      </c>
      <c r="E7" s="29">
        <v>205608</v>
      </c>
      <c r="F7" s="29">
        <v>238640</v>
      </c>
      <c r="G7" s="29">
        <v>246409</v>
      </c>
      <c r="H7" s="29">
        <v>263070</v>
      </c>
      <c r="I7" s="29">
        <v>267135</v>
      </c>
      <c r="J7" s="29">
        <v>242371</v>
      </c>
      <c r="K7" s="29">
        <v>259006</v>
      </c>
      <c r="L7" s="29">
        <v>235812</v>
      </c>
      <c r="M7" s="29">
        <v>233350</v>
      </c>
      <c r="N7" s="10">
        <f t="shared" si="0"/>
        <v>2811637</v>
      </c>
      <c r="O7" s="3"/>
      <c r="P7" s="3"/>
      <c r="Q7" s="34"/>
      <c r="R7" s="3"/>
      <c r="S7" s="4"/>
    </row>
    <row r="8" spans="1:19" ht="13.5" thickTop="1" x14ac:dyDescent="0.2">
      <c r="A8" s="3" t="s">
        <v>16</v>
      </c>
      <c r="B8" s="46">
        <v>73642</v>
      </c>
      <c r="C8" s="46">
        <v>76122</v>
      </c>
      <c r="D8" s="46">
        <v>86140</v>
      </c>
      <c r="E8" s="46">
        <v>78889</v>
      </c>
      <c r="F8" s="46">
        <v>76508</v>
      </c>
      <c r="G8" s="46">
        <v>85115</v>
      </c>
      <c r="H8" s="46">
        <v>96469</v>
      </c>
      <c r="I8" s="46">
        <v>88117</v>
      </c>
      <c r="J8" s="46">
        <v>75817</v>
      </c>
      <c r="K8" s="46">
        <v>97705</v>
      </c>
      <c r="L8" s="46">
        <v>78524</v>
      </c>
      <c r="M8" s="46">
        <v>69906</v>
      </c>
      <c r="N8" s="32">
        <f t="shared" si="0"/>
        <v>982954</v>
      </c>
      <c r="O8" s="3"/>
      <c r="P8" s="3"/>
      <c r="Q8" s="3"/>
      <c r="R8" s="3"/>
      <c r="S8" s="4"/>
    </row>
    <row r="9" spans="1:19" ht="13.5" thickBot="1" x14ac:dyDescent="0.25">
      <c r="A9" s="2">
        <v>2015</v>
      </c>
      <c r="B9" s="58">
        <v>70360</v>
      </c>
      <c r="C9" s="58">
        <v>69363</v>
      </c>
      <c r="D9" s="58">
        <v>94721</v>
      </c>
      <c r="E9" s="58">
        <v>90416</v>
      </c>
      <c r="F9" s="58">
        <v>100053</v>
      </c>
      <c r="G9" s="58">
        <v>101403</v>
      </c>
      <c r="H9" s="58">
        <v>102887</v>
      </c>
      <c r="I9" s="58">
        <v>101609</v>
      </c>
      <c r="J9" s="58">
        <v>94403</v>
      </c>
      <c r="K9" s="58">
        <v>91750</v>
      </c>
      <c r="L9" s="58">
        <v>86073</v>
      </c>
      <c r="M9" s="58">
        <v>71291</v>
      </c>
      <c r="N9" s="10">
        <f t="shared" si="0"/>
        <v>1074329</v>
      </c>
      <c r="O9" s="3"/>
      <c r="P9" s="3"/>
      <c r="Q9" s="3"/>
      <c r="R9" s="3"/>
      <c r="S9" s="3"/>
    </row>
    <row r="10" spans="1:19" ht="13.5" thickTop="1" x14ac:dyDescent="0.2">
      <c r="A10" s="1" t="s">
        <v>17</v>
      </c>
      <c r="B10" s="47">
        <v>231547</v>
      </c>
      <c r="C10" s="45">
        <v>226354</v>
      </c>
      <c r="D10" s="45">
        <v>291214</v>
      </c>
      <c r="E10" s="45">
        <v>263623</v>
      </c>
      <c r="F10" s="45">
        <v>270236</v>
      </c>
      <c r="G10" s="45">
        <v>320354</v>
      </c>
      <c r="H10" s="45">
        <v>327709</v>
      </c>
      <c r="I10" s="45">
        <v>327561</v>
      </c>
      <c r="J10" s="45">
        <v>272545</v>
      </c>
      <c r="K10" s="45">
        <v>266922</v>
      </c>
      <c r="L10" s="45">
        <v>240028</v>
      </c>
      <c r="M10" s="45">
        <v>242886</v>
      </c>
      <c r="N10" s="32">
        <f t="shared" si="0"/>
        <v>3280979</v>
      </c>
      <c r="O10" s="3"/>
      <c r="P10" s="3"/>
      <c r="Q10" s="3"/>
      <c r="R10" s="3"/>
      <c r="S10" s="3"/>
    </row>
    <row r="11" spans="1:19" ht="13.5" thickBot="1" x14ac:dyDescent="0.25">
      <c r="A11" s="2">
        <v>2015</v>
      </c>
      <c r="B11" s="58">
        <v>225452</v>
      </c>
      <c r="C11" s="58">
        <v>203123</v>
      </c>
      <c r="D11" s="58">
        <v>264202</v>
      </c>
      <c r="E11" s="58">
        <v>220557</v>
      </c>
      <c r="F11" s="58">
        <v>229116</v>
      </c>
      <c r="G11" s="58">
        <v>292465</v>
      </c>
      <c r="H11" s="58">
        <v>342854</v>
      </c>
      <c r="I11" s="58">
        <v>323133</v>
      </c>
      <c r="J11" s="58">
        <v>259274</v>
      </c>
      <c r="K11" s="58">
        <v>264149</v>
      </c>
      <c r="L11" s="58">
        <v>263022</v>
      </c>
      <c r="M11" s="58">
        <v>261050</v>
      </c>
      <c r="N11" s="10">
        <f t="shared" si="0"/>
        <v>3148397</v>
      </c>
      <c r="O11" s="3"/>
      <c r="P11" s="3"/>
      <c r="Q11" s="3"/>
      <c r="R11" s="3"/>
      <c r="S11" s="3"/>
    </row>
    <row r="12" spans="1:19" ht="13.5" thickTop="1" x14ac:dyDescent="0.2">
      <c r="A12" s="3" t="s">
        <v>18</v>
      </c>
      <c r="B12" s="46">
        <v>41039</v>
      </c>
      <c r="C12" s="46">
        <v>40378</v>
      </c>
      <c r="D12" s="46">
        <v>44296</v>
      </c>
      <c r="E12" s="46">
        <v>51233</v>
      </c>
      <c r="F12" s="46">
        <v>50781</v>
      </c>
      <c r="G12" s="46">
        <v>42965</v>
      </c>
      <c r="H12" s="46">
        <v>39129</v>
      </c>
      <c r="I12" s="46">
        <v>42650</v>
      </c>
      <c r="J12" s="46">
        <v>37401</v>
      </c>
      <c r="K12" s="46">
        <v>35199</v>
      </c>
      <c r="L12" s="46">
        <v>39057</v>
      </c>
      <c r="M12" s="46">
        <f>38424+996</f>
        <v>39420</v>
      </c>
      <c r="N12" s="32">
        <f t="shared" si="0"/>
        <v>503548</v>
      </c>
      <c r="O12" s="46"/>
      <c r="P12" s="3"/>
      <c r="Q12" s="3"/>
      <c r="R12" s="3"/>
      <c r="S12" s="3"/>
    </row>
    <row r="13" spans="1:19" ht="13.5" thickBot="1" x14ac:dyDescent="0.25">
      <c r="A13" s="2">
        <v>2015</v>
      </c>
      <c r="B13" s="58">
        <v>34990</v>
      </c>
      <c r="C13" s="58">
        <v>35484</v>
      </c>
      <c r="D13" s="58">
        <v>43344</v>
      </c>
      <c r="E13" s="58">
        <v>35466</v>
      </c>
      <c r="F13" s="58">
        <v>36708</v>
      </c>
      <c r="G13" s="58">
        <v>38466</v>
      </c>
      <c r="H13" s="58">
        <v>37500</v>
      </c>
      <c r="I13" s="58">
        <v>36166</v>
      </c>
      <c r="J13" s="58">
        <v>36653</v>
      </c>
      <c r="K13" s="58">
        <v>33647</v>
      </c>
      <c r="L13" s="58">
        <v>35115</v>
      </c>
      <c r="M13" s="58">
        <v>38839</v>
      </c>
      <c r="N13" s="10">
        <f t="shared" si="0"/>
        <v>442378</v>
      </c>
      <c r="O13" s="3"/>
      <c r="P13" s="3"/>
      <c r="Q13" s="3"/>
      <c r="R13" s="3"/>
      <c r="S13" s="3"/>
    </row>
    <row r="14" spans="1:19" ht="13.5" thickTop="1" x14ac:dyDescent="0.2">
      <c r="A14" s="1" t="s">
        <v>19</v>
      </c>
      <c r="B14" s="48">
        <v>64016</v>
      </c>
      <c r="C14" s="48">
        <v>50517</v>
      </c>
      <c r="D14" s="48">
        <v>73314</v>
      </c>
      <c r="E14" s="48">
        <v>63839</v>
      </c>
      <c r="F14" s="48">
        <v>68383</v>
      </c>
      <c r="G14" s="48">
        <v>59003</v>
      </c>
      <c r="H14" s="48">
        <v>80940</v>
      </c>
      <c r="I14" s="48">
        <v>70671</v>
      </c>
      <c r="J14" s="48">
        <v>56028</v>
      </c>
      <c r="K14" s="48">
        <v>68743</v>
      </c>
      <c r="L14" s="48">
        <v>58616</v>
      </c>
      <c r="M14" s="48">
        <v>61382</v>
      </c>
      <c r="N14" s="32">
        <f t="shared" si="0"/>
        <v>775452</v>
      </c>
      <c r="O14" s="3"/>
      <c r="P14" s="3"/>
      <c r="Q14" s="3"/>
      <c r="R14" s="3"/>
      <c r="S14" s="3"/>
    </row>
    <row r="15" spans="1:19" ht="13.5" thickBot="1" x14ac:dyDescent="0.25">
      <c r="A15" s="2">
        <v>2015</v>
      </c>
      <c r="B15" s="58">
        <v>66858</v>
      </c>
      <c r="C15" s="58">
        <v>61310</v>
      </c>
      <c r="D15" s="58">
        <v>76152</v>
      </c>
      <c r="E15" s="58">
        <v>66623</v>
      </c>
      <c r="F15" s="58">
        <v>67066</v>
      </c>
      <c r="G15" s="58">
        <v>74127</v>
      </c>
      <c r="H15" s="58">
        <v>76793</v>
      </c>
      <c r="I15" s="58">
        <v>77678</v>
      </c>
      <c r="J15" s="58">
        <v>64524</v>
      </c>
      <c r="K15" s="58">
        <v>61929</v>
      </c>
      <c r="L15" s="58">
        <v>64822</v>
      </c>
      <c r="M15" s="58">
        <v>62715</v>
      </c>
      <c r="N15" s="10">
        <f t="shared" si="0"/>
        <v>820597</v>
      </c>
      <c r="O15" s="3"/>
      <c r="P15" s="3"/>
      <c r="Q15" s="3"/>
      <c r="R15" s="3"/>
      <c r="S15" s="3"/>
    </row>
    <row r="16" spans="1:19" ht="13.5" thickTop="1" x14ac:dyDescent="0.2">
      <c r="A16" s="70" t="s">
        <v>61</v>
      </c>
      <c r="B16" s="4">
        <f>B14+B12+B10+B8+B6+B4+B2</f>
        <v>1192100</v>
      </c>
      <c r="C16" s="4">
        <f t="shared" ref="C16:M16" si="1">C14+C12+C10+C8+C6+C4+C2</f>
        <v>1153726</v>
      </c>
      <c r="D16" s="4">
        <f>D14+D12+D10+D8+D6+D4+D2</f>
        <v>1454579</v>
      </c>
      <c r="E16" s="4">
        <f t="shared" si="1"/>
        <v>1289761</v>
      </c>
      <c r="F16" s="4">
        <f t="shared" si="1"/>
        <v>1396572</v>
      </c>
      <c r="G16" s="4">
        <f t="shared" si="1"/>
        <v>1529883</v>
      </c>
      <c r="H16" s="4">
        <f>H14+H12+H10+H8+H6+H4+H2</f>
        <v>1608115</v>
      </c>
      <c r="I16" s="4">
        <f>I14+I12+I10+I8+I6+I4+I2</f>
        <v>1554377</v>
      </c>
      <c r="J16" s="4">
        <f t="shared" si="1"/>
        <v>1361004</v>
      </c>
      <c r="K16" s="4">
        <f>K14+K12+K10+K8+K6+K4+K2</f>
        <v>1419098</v>
      </c>
      <c r="L16" s="4">
        <f t="shared" si="1"/>
        <v>1262523</v>
      </c>
      <c r="M16" s="4">
        <f t="shared" si="1"/>
        <v>1265797</v>
      </c>
      <c r="N16" s="32">
        <f t="shared" si="0"/>
        <v>16487535</v>
      </c>
      <c r="O16" s="3"/>
      <c r="P16" s="3"/>
      <c r="Q16" s="3"/>
      <c r="R16" s="3"/>
      <c r="S16" s="3"/>
    </row>
    <row r="17" spans="1:19" ht="13.5" thickBot="1" x14ac:dyDescent="0.25">
      <c r="A17" s="2">
        <v>2015</v>
      </c>
      <c r="B17" s="30">
        <f>+B15+B13+B11+B9+B7+B5+B3</f>
        <v>1104920</v>
      </c>
      <c r="C17" s="30">
        <f t="shared" ref="C17:M17" si="2">+C15+C13+C11+C9+C7+C5+C3</f>
        <v>1110179</v>
      </c>
      <c r="D17" s="30">
        <f t="shared" si="2"/>
        <v>1423363</v>
      </c>
      <c r="E17" s="30">
        <f t="shared" si="2"/>
        <v>1249600</v>
      </c>
      <c r="F17" s="30">
        <f t="shared" si="2"/>
        <v>1352816</v>
      </c>
      <c r="G17" s="30">
        <f t="shared" si="2"/>
        <v>1508762</v>
      </c>
      <c r="H17" s="30">
        <f t="shared" si="2"/>
        <v>1586433</v>
      </c>
      <c r="I17" s="30">
        <f>+I15+I13+I11+I9+I7+I5+I3</f>
        <v>1567032</v>
      </c>
      <c r="J17" s="30">
        <f t="shared" si="2"/>
        <v>1351873</v>
      </c>
      <c r="K17" s="30">
        <f t="shared" si="2"/>
        <v>1417000</v>
      </c>
      <c r="L17" s="30">
        <f t="shared" si="2"/>
        <v>1268281</v>
      </c>
      <c r="M17" s="30">
        <f t="shared" si="2"/>
        <v>1253595</v>
      </c>
      <c r="N17" s="10">
        <f t="shared" si="0"/>
        <v>16193854</v>
      </c>
      <c r="O17" s="3"/>
      <c r="P17" s="3"/>
      <c r="Q17" s="3"/>
      <c r="R17" s="3"/>
      <c r="S17" s="3"/>
    </row>
    <row r="18" spans="1:19" ht="13.5" thickTop="1" x14ac:dyDescent="0.2">
      <c r="A18" s="71" t="s">
        <v>60</v>
      </c>
      <c r="B18" s="4">
        <f>Humphrey!C20</f>
        <v>167154</v>
      </c>
      <c r="C18" s="4">
        <f>Humphrey!D20</f>
        <v>172305</v>
      </c>
      <c r="D18" s="4">
        <f>Humphrey!E20</f>
        <v>208278</v>
      </c>
      <c r="E18" s="4">
        <f>Humphrey!F20</f>
        <v>171832</v>
      </c>
      <c r="F18" s="4">
        <f>Humphrey!G20</f>
        <v>175955</v>
      </c>
      <c r="G18" s="4">
        <f>Humphrey!H20</f>
        <v>196637</v>
      </c>
      <c r="H18" s="4">
        <f>Humphrey!I20</f>
        <v>215489</v>
      </c>
      <c r="I18" s="4">
        <f>Humphrey!J20</f>
        <v>214399</v>
      </c>
      <c r="J18" s="4">
        <f>Humphrey!K20</f>
        <v>175095</v>
      </c>
      <c r="K18" s="4">
        <f>Humphrey!L20</f>
        <v>189261</v>
      </c>
      <c r="L18" s="4">
        <f>Humphrey!M20</f>
        <v>175210</v>
      </c>
      <c r="M18" s="4">
        <f>Humphrey!N20</f>
        <v>190968</v>
      </c>
      <c r="N18" s="32">
        <f>SUM(B18:M18)</f>
        <v>2252583</v>
      </c>
    </row>
    <row r="19" spans="1:19" ht="13.5" thickBot="1" x14ac:dyDescent="0.25">
      <c r="A19" s="2">
        <v>2015</v>
      </c>
      <c r="B19" s="30">
        <v>200567</v>
      </c>
      <c r="C19" s="30">
        <v>167599</v>
      </c>
      <c r="D19" s="30">
        <v>206192</v>
      </c>
      <c r="E19" s="30">
        <v>144767</v>
      </c>
      <c r="F19" s="30">
        <v>152438</v>
      </c>
      <c r="G19" s="30">
        <v>172092</v>
      </c>
      <c r="H19" s="30">
        <v>195337</v>
      </c>
      <c r="I19" s="30">
        <v>191262</v>
      </c>
      <c r="J19" s="30">
        <v>154820</v>
      </c>
      <c r="K19" s="30">
        <v>167658</v>
      </c>
      <c r="L19" s="30">
        <v>151432</v>
      </c>
      <c r="M19" s="30">
        <v>175431</v>
      </c>
      <c r="N19" s="10">
        <f>SUM(B19:M19)</f>
        <v>2079595</v>
      </c>
    </row>
    <row r="20" spans="1:19" ht="13.5" thickTop="1" x14ac:dyDescent="0.2">
      <c r="A20" s="57" t="s">
        <v>62</v>
      </c>
      <c r="B20" s="55">
        <f>B2+B4+B6+B8+B10+B12+B14+B18</f>
        <v>1359254</v>
      </c>
      <c r="C20" s="55">
        <f>C2+C4+C6+C8+C10+C12+C14+C18</f>
        <v>1326031</v>
      </c>
      <c r="D20" s="55">
        <f>D2+D4+D6+D8+D10+D12+D14+D18</f>
        <v>1662857</v>
      </c>
      <c r="E20" s="55">
        <f>E2+E4+E6+E8+E10+E12+E14+E18</f>
        <v>1461593</v>
      </c>
      <c r="F20" s="55">
        <f t="shared" ref="F20:M20" si="3">F2+F4+F6+F8+F10+F12+F14+F18</f>
        <v>1572527</v>
      </c>
      <c r="G20" s="55">
        <f t="shared" si="3"/>
        <v>1726520</v>
      </c>
      <c r="H20" s="55">
        <f>H2+H4+H6+H8+H10+H12+H14+H18</f>
        <v>1823604</v>
      </c>
      <c r="I20" s="55">
        <f>I2+I4+I6+I8+I10+I12+I14+I18</f>
        <v>1768776</v>
      </c>
      <c r="J20" s="55">
        <f t="shared" si="3"/>
        <v>1536099</v>
      </c>
      <c r="K20" s="55">
        <f>K2+K4+K6+K8+K10+K12+K14+K18</f>
        <v>1608359</v>
      </c>
      <c r="L20" s="55">
        <f>L2+L4+L6+L8+L10+L12+L14+L18</f>
        <v>1437733</v>
      </c>
      <c r="M20" s="55">
        <f t="shared" si="3"/>
        <v>1456765</v>
      </c>
      <c r="N20" s="56">
        <f>SUM(B20:M20)</f>
        <v>18740118</v>
      </c>
    </row>
    <row r="21" spans="1:19" ht="13.5" thickBot="1" x14ac:dyDescent="0.25">
      <c r="A21" s="6" t="s">
        <v>63</v>
      </c>
      <c r="B21" s="52">
        <f>+B19+B17</f>
        <v>1305487</v>
      </c>
      <c r="C21" s="52">
        <f t="shared" ref="C21:M21" si="4">+C19+C17</f>
        <v>1277778</v>
      </c>
      <c r="D21" s="52">
        <f t="shared" si="4"/>
        <v>1629555</v>
      </c>
      <c r="E21" s="52">
        <f t="shared" si="4"/>
        <v>1394367</v>
      </c>
      <c r="F21" s="52">
        <f t="shared" si="4"/>
        <v>1505254</v>
      </c>
      <c r="G21" s="52">
        <f t="shared" si="4"/>
        <v>1680854</v>
      </c>
      <c r="H21" s="52">
        <f t="shared" si="4"/>
        <v>1781770</v>
      </c>
      <c r="I21" s="52">
        <f>+I19+I17</f>
        <v>1758294</v>
      </c>
      <c r="J21" s="52">
        <f t="shared" si="4"/>
        <v>1506693</v>
      </c>
      <c r="K21" s="52">
        <f t="shared" si="4"/>
        <v>1584658</v>
      </c>
      <c r="L21" s="52">
        <f t="shared" si="4"/>
        <v>1419713</v>
      </c>
      <c r="M21" s="53">
        <f t="shared" si="4"/>
        <v>1429026</v>
      </c>
      <c r="N21" s="54">
        <f>SUM(B21:M21)</f>
        <v>18273449</v>
      </c>
    </row>
    <row r="22" spans="1:19" ht="13.5" thickTop="1" x14ac:dyDescent="0.2">
      <c r="A22" s="7" t="s">
        <v>20</v>
      </c>
      <c r="B22" s="59">
        <f>(B20-B21)/B21</f>
        <v>4.1185396714023194E-2</v>
      </c>
      <c r="C22" s="59">
        <f t="shared" ref="C22:N22" si="5">(C20-C21)/C21</f>
        <v>3.7763210823789424E-2</v>
      </c>
      <c r="D22" s="59">
        <f t="shared" si="5"/>
        <v>2.0436254069362496E-2</v>
      </c>
      <c r="E22" s="60">
        <f t="shared" si="5"/>
        <v>4.8212558099840284E-2</v>
      </c>
      <c r="F22" s="59">
        <f t="shared" si="5"/>
        <v>4.4692125049991566E-2</v>
      </c>
      <c r="G22" s="59">
        <f t="shared" si="5"/>
        <v>2.7168332288229673E-2</v>
      </c>
      <c r="H22" s="59">
        <f t="shared" si="5"/>
        <v>2.3478900194750164E-2</v>
      </c>
      <c r="I22" s="59">
        <f t="shared" si="5"/>
        <v>5.9614603701087536E-3</v>
      </c>
      <c r="J22" s="59">
        <f t="shared" si="5"/>
        <v>1.9516915522936655E-2</v>
      </c>
      <c r="K22" s="59">
        <f t="shared" si="5"/>
        <v>1.4956539518306158E-2</v>
      </c>
      <c r="L22" s="59">
        <f>(L20-L21)/L21</f>
        <v>1.2692706201887283E-2</v>
      </c>
      <c r="M22" s="59">
        <f t="shared" si="5"/>
        <v>1.9411123380540313E-2</v>
      </c>
      <c r="N22" s="36">
        <f t="shared" si="5"/>
        <v>2.5538090811428101E-2</v>
      </c>
    </row>
    <row r="23" spans="1:19" ht="13.5" thickBot="1" x14ac:dyDescent="0.25">
      <c r="A23" s="8"/>
      <c r="B23" s="4"/>
      <c r="C23" s="19"/>
      <c r="D23" s="8"/>
      <c r="E23" s="9"/>
      <c r="F23" s="8"/>
      <c r="G23" s="8"/>
      <c r="H23" s="8"/>
      <c r="I23" s="8"/>
      <c r="J23" s="8"/>
      <c r="K23" s="8"/>
      <c r="L23" s="8"/>
      <c r="M23" s="8"/>
      <c r="N23" s="37"/>
    </row>
    <row r="24" spans="1:19" ht="13.5" thickBot="1" x14ac:dyDescent="0.25">
      <c r="B24" s="12" t="s">
        <v>21</v>
      </c>
      <c r="C24" s="20" t="s">
        <v>22</v>
      </c>
      <c r="D24" s="13" t="s">
        <v>23</v>
      </c>
      <c r="E24" s="23" t="s">
        <v>24</v>
      </c>
      <c r="F24" s="13" t="s">
        <v>4</v>
      </c>
      <c r="G24" s="13" t="s">
        <v>25</v>
      </c>
      <c r="H24" s="13" t="s">
        <v>26</v>
      </c>
      <c r="I24" s="13" t="s">
        <v>27</v>
      </c>
      <c r="J24" s="13" t="s">
        <v>28</v>
      </c>
      <c r="K24" s="13" t="s">
        <v>29</v>
      </c>
      <c r="L24" s="13" t="s">
        <v>30</v>
      </c>
      <c r="M24" s="13" t="s">
        <v>31</v>
      </c>
      <c r="N24" s="33" t="s">
        <v>12</v>
      </c>
    </row>
    <row r="25" spans="1:19" ht="13.5" thickTop="1" x14ac:dyDescent="0.2">
      <c r="A25" t="s">
        <v>32</v>
      </c>
      <c r="B25" s="8"/>
      <c r="C25" s="9"/>
      <c r="D25" s="31"/>
      <c r="E25" s="9"/>
      <c r="F25" s="9"/>
      <c r="G25" s="9"/>
      <c r="H25" s="9"/>
      <c r="I25" s="9"/>
      <c r="J25" s="9"/>
      <c r="K25" s="9"/>
      <c r="L25" s="8"/>
      <c r="M25" s="8"/>
      <c r="N25" s="11"/>
    </row>
    <row r="26" spans="1:19" x14ac:dyDescent="0.2">
      <c r="A26" t="s">
        <v>33</v>
      </c>
      <c r="B26" s="8">
        <f>+'[1]Monthly Summary'!$C$5</f>
        <v>996347</v>
      </c>
      <c r="C26" s="8">
        <f>'[2]Monthly Summary'!$C$5</f>
        <v>983499</v>
      </c>
      <c r="D26" s="8">
        <f>'[3]Monthly Summary'!$C$5</f>
        <v>1246048</v>
      </c>
      <c r="E26" s="8">
        <f>'[4]Monthly Summary'!$C$5</f>
        <v>1064907</v>
      </c>
      <c r="F26" s="8">
        <f>'[5]Monthly Summary'!$C$5</f>
        <v>1160161</v>
      </c>
      <c r="G26" s="8">
        <f>'[6]Monthly Summary'!$C$5</f>
        <v>1298305</v>
      </c>
      <c r="H26" s="8">
        <f>'[7]Monthly Summary'!$C$5</f>
        <v>1387997</v>
      </c>
      <c r="I26" s="8">
        <f>'[8]Monthly Summary'!$C$5</f>
        <v>1346931</v>
      </c>
      <c r="J26" s="8">
        <f>'[9]Monthly Summary'!$C$5</f>
        <v>1174181</v>
      </c>
      <c r="K26" s="8">
        <f>'[10]Monthly Summary'!$C$5</f>
        <v>1202993</v>
      </c>
      <c r="L26" s="8">
        <f>'[11]Monthly Summary'!$C$5</f>
        <v>1065769</v>
      </c>
      <c r="M26" s="8">
        <f>'[12]Monthly Summary'!$C$5</f>
        <v>1075559</v>
      </c>
      <c r="N26" s="49">
        <f>SUM(B26:M26)</f>
        <v>14002697</v>
      </c>
    </row>
    <row r="27" spans="1:19" x14ac:dyDescent="0.2">
      <c r="A27" t="s">
        <v>34</v>
      </c>
      <c r="B27" s="8">
        <f>+'[1]Monthly Summary'!$C$6</f>
        <v>318441</v>
      </c>
      <c r="C27" s="8">
        <f>'[2]Monthly Summary'!$C$6</f>
        <v>298953</v>
      </c>
      <c r="D27" s="8">
        <f>'[3]Monthly Summary'!$C$6</f>
        <v>367544</v>
      </c>
      <c r="E27" s="8">
        <f>'[4]Monthly Summary'!$C$6</f>
        <v>349836</v>
      </c>
      <c r="F27" s="8">
        <f>'[5]Monthly Summary'!$C$6</f>
        <v>364004</v>
      </c>
      <c r="G27" s="8">
        <f>'[6]Monthly Summary'!$C$6</f>
        <v>377054</v>
      </c>
      <c r="H27" s="8">
        <f>'[7]Monthly Summary'!$C$6</f>
        <v>379244</v>
      </c>
      <c r="I27" s="8">
        <f>'[8]Monthly Summary'!$C$6</f>
        <v>366508</v>
      </c>
      <c r="J27" s="8">
        <f>'[9]Monthly Summary'!$C$6</f>
        <v>313873</v>
      </c>
      <c r="K27" s="8">
        <f>'[10]Monthly Summary'!$C$6</f>
        <v>356578</v>
      </c>
      <c r="L27" s="8">
        <f>'[11]Monthly Summary'!$C$6</f>
        <v>326998</v>
      </c>
      <c r="M27" s="8">
        <f>'[12]Monthly Summary'!$C$6</f>
        <v>335932</v>
      </c>
      <c r="N27" s="49">
        <f>SUM(B27:M27)</f>
        <v>4154965</v>
      </c>
    </row>
    <row r="28" spans="1:19" x14ac:dyDescent="0.2">
      <c r="A28" t="s">
        <v>35</v>
      </c>
      <c r="B28" s="8">
        <f>+'[1]Monthly Summary'!$C$7</f>
        <v>169</v>
      </c>
      <c r="C28" s="8">
        <f>'[2]Monthly Summary'!$C$7</f>
        <v>50</v>
      </c>
      <c r="D28" s="8">
        <f>'[3]Monthly Summary'!$C$7</f>
        <v>0</v>
      </c>
      <c r="E28" s="8">
        <f>'[4]Monthly Summary'!$C$7</f>
        <v>634</v>
      </c>
      <c r="F28" s="8">
        <f>'[5]Monthly Summary'!$C$7</f>
        <v>329</v>
      </c>
      <c r="G28" s="8">
        <f>'[6]Monthly Summary'!$C$7</f>
        <v>366</v>
      </c>
      <c r="H28" s="8">
        <f>'[7]Monthly Summary'!$C$7</f>
        <v>203</v>
      </c>
      <c r="I28" s="8">
        <f>'[8]Monthly Summary'!$C$7</f>
        <v>279</v>
      </c>
      <c r="J28" s="8">
        <f>'[9]Monthly Summary'!$C$7</f>
        <v>499</v>
      </c>
      <c r="K28" s="8">
        <f>'[10]Monthly Summary'!$C$7</f>
        <v>360</v>
      </c>
      <c r="L28" s="8">
        <f>'[11]Monthly Summary'!$C$7</f>
        <v>0</v>
      </c>
      <c r="M28" s="8">
        <f>'[12]Monthly Summary'!$C$7</f>
        <v>201</v>
      </c>
      <c r="N28" s="49">
        <f>SUM(B28:M28)</f>
        <v>3090</v>
      </c>
    </row>
    <row r="29" spans="1:19" ht="13.5" thickBot="1" x14ac:dyDescent="0.25">
      <c r="A29" t="s">
        <v>36</v>
      </c>
      <c r="B29" s="24">
        <f t="shared" ref="B29:N29" si="6">SUM(B26:B28)</f>
        <v>1314957</v>
      </c>
      <c r="C29" s="24">
        <f t="shared" ref="C29" si="7">SUM(C26:C28)</f>
        <v>1282502</v>
      </c>
      <c r="D29" s="24">
        <f t="shared" ref="D29:E29" si="8">SUM(D26:D28)</f>
        <v>1613592</v>
      </c>
      <c r="E29" s="24">
        <f t="shared" si="8"/>
        <v>1415377</v>
      </c>
      <c r="F29" s="24">
        <f t="shared" ref="F29:G29" si="9">SUM(F26:F28)</f>
        <v>1524494</v>
      </c>
      <c r="G29" s="24">
        <f t="shared" si="9"/>
        <v>1675725</v>
      </c>
      <c r="H29" s="24">
        <f t="shared" ref="H29:I29" si="10">SUM(H26:H28)</f>
        <v>1767444</v>
      </c>
      <c r="I29" s="24">
        <f t="shared" si="10"/>
        <v>1713718</v>
      </c>
      <c r="J29" s="24">
        <f t="shared" ref="J29" si="11">SUM(J26:J28)</f>
        <v>1488553</v>
      </c>
      <c r="K29" s="24">
        <f t="shared" ref="K29" si="12">SUM(K26:K28)</f>
        <v>1559931</v>
      </c>
      <c r="L29" s="24">
        <f t="shared" ref="L29:M29" si="13">SUM(L26:L28)</f>
        <v>1392767</v>
      </c>
      <c r="M29" s="24">
        <f t="shared" si="13"/>
        <v>1411692</v>
      </c>
      <c r="N29" s="38">
        <f t="shared" si="6"/>
        <v>18160752</v>
      </c>
    </row>
    <row r="30" spans="1:19" ht="14.25" thickTop="1" thickBo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37"/>
    </row>
    <row r="31" spans="1:19" x14ac:dyDescent="0.2">
      <c r="A31" t="s">
        <v>37</v>
      </c>
      <c r="B31" s="51">
        <f>+'[1]Monthly Summary'!$C$10</f>
        <v>44297</v>
      </c>
      <c r="C31" s="51">
        <f>'[2]Monthly Summary'!$C$10</f>
        <v>43529</v>
      </c>
      <c r="D31" s="51">
        <f>'[3]Monthly Summary'!$C$10</f>
        <v>49265</v>
      </c>
      <c r="E31" s="51">
        <f>'[4]Monthly Summary'!$C$10</f>
        <v>46216</v>
      </c>
      <c r="F31" s="51">
        <f>'[5]Monthly Summary'!$C$10</f>
        <v>48033</v>
      </c>
      <c r="G31" s="51">
        <f>'[6]Monthly Summary'!$C$10</f>
        <v>50795</v>
      </c>
      <c r="H31" s="51">
        <f>'[7]Monthly Summary'!$C$10</f>
        <v>56160</v>
      </c>
      <c r="I31" s="51">
        <f>'[8]Monthly Summary'!$C$10</f>
        <v>55058</v>
      </c>
      <c r="J31" s="51">
        <f>'[9]Monthly Summary'!$C$10</f>
        <v>47546</v>
      </c>
      <c r="K31" s="51">
        <f>'[10]Monthly Summary'!$C$10</f>
        <v>48428</v>
      </c>
      <c r="L31" s="51">
        <f>'[11]Monthly Summary'!$C$10</f>
        <v>44966</v>
      </c>
      <c r="M31" s="51">
        <f>'[12]Monthly Summary'!$C$10</f>
        <v>45073</v>
      </c>
      <c r="N31" s="62">
        <f>SUM(B31:M31)</f>
        <v>579366</v>
      </c>
    </row>
    <row r="32" spans="1:19" ht="13.5" thickBot="1" x14ac:dyDescent="0.25">
      <c r="A32" t="s">
        <v>38</v>
      </c>
      <c r="B32" s="14">
        <f t="shared" ref="B32:H32" si="14">B29+B31</f>
        <v>1359254</v>
      </c>
      <c r="C32" s="14">
        <f t="shared" si="14"/>
        <v>1326031</v>
      </c>
      <c r="D32" s="14">
        <f t="shared" si="14"/>
        <v>1662857</v>
      </c>
      <c r="E32" s="14">
        <f t="shared" si="14"/>
        <v>1461593</v>
      </c>
      <c r="F32" s="14">
        <f t="shared" si="14"/>
        <v>1572527</v>
      </c>
      <c r="G32" s="14">
        <f t="shared" si="14"/>
        <v>1726520</v>
      </c>
      <c r="H32" s="21">
        <f t="shared" si="14"/>
        <v>1823604</v>
      </c>
      <c r="I32" s="21">
        <f t="shared" ref="I32" si="15">I29+I31</f>
        <v>1768776</v>
      </c>
      <c r="J32" s="14">
        <f t="shared" ref="J32" si="16">J29+J31</f>
        <v>1536099</v>
      </c>
      <c r="K32" s="14">
        <f t="shared" ref="K32" si="17">K29+K31</f>
        <v>1608359</v>
      </c>
      <c r="L32" s="14">
        <f t="shared" ref="L32:M32" si="18">L29+L31</f>
        <v>1437733</v>
      </c>
      <c r="M32" s="14">
        <f t="shared" si="18"/>
        <v>1456765</v>
      </c>
      <c r="N32" s="50">
        <f>SUM(N29+N31)</f>
        <v>18740118</v>
      </c>
    </row>
    <row r="33" spans="2:14" ht="13.5" thickTop="1" x14ac:dyDescent="0.2">
      <c r="C33" s="22"/>
      <c r="E33" s="22"/>
    </row>
    <row r="34" spans="2:14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44"/>
    </row>
    <row r="35" spans="2:14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41"/>
      <c r="M35" s="19"/>
      <c r="N35" s="41"/>
    </row>
    <row r="36" spans="2:14" x14ac:dyDescent="0.2">
      <c r="B36" s="42"/>
      <c r="C36" s="19"/>
      <c r="D36" s="19"/>
      <c r="E36" s="19"/>
      <c r="F36" s="19"/>
      <c r="G36" s="19"/>
      <c r="H36" s="19"/>
      <c r="I36" s="19"/>
      <c r="J36" s="19"/>
      <c r="K36" s="19"/>
      <c r="L36" s="42"/>
      <c r="M36" s="42"/>
      <c r="N36" s="42"/>
    </row>
    <row r="37" spans="2:14" x14ac:dyDescent="0.2">
      <c r="C37" s="61"/>
      <c r="E37" s="8"/>
      <c r="G37" s="72"/>
      <c r="H37" s="74"/>
      <c r="I37" s="8"/>
    </row>
    <row r="38" spans="2:14" x14ac:dyDescent="0.2">
      <c r="E38" s="8"/>
      <c r="G38" s="72"/>
      <c r="H38" s="74"/>
    </row>
    <row r="39" spans="2:14" x14ac:dyDescent="0.2">
      <c r="C39" s="61"/>
      <c r="E39" s="61"/>
      <c r="G39" s="72"/>
      <c r="H39" s="74"/>
    </row>
    <row r="40" spans="2:14" x14ac:dyDescent="0.2">
      <c r="C40" s="61"/>
      <c r="E40" s="61"/>
      <c r="G40" s="72"/>
      <c r="H40" s="74"/>
    </row>
    <row r="41" spans="2:14" x14ac:dyDescent="0.2">
      <c r="C41" s="61"/>
      <c r="G41" s="72"/>
      <c r="H41" s="74"/>
    </row>
    <row r="42" spans="2:14" x14ac:dyDescent="0.2">
      <c r="C42" s="61"/>
      <c r="G42" s="72"/>
      <c r="H42" s="74"/>
    </row>
    <row r="43" spans="2:14" x14ac:dyDescent="0.2">
      <c r="C43" s="61"/>
      <c r="G43" s="72"/>
      <c r="H43" s="74"/>
    </row>
    <row r="44" spans="2:14" x14ac:dyDescent="0.2">
      <c r="G44" s="72"/>
      <c r="H44" s="74"/>
    </row>
    <row r="45" spans="2:14" x14ac:dyDescent="0.2">
      <c r="G45" s="72"/>
      <c r="H45" s="74"/>
    </row>
    <row r="46" spans="2:14" x14ac:dyDescent="0.2">
      <c r="H46" s="74"/>
    </row>
    <row r="47" spans="2:14" x14ac:dyDescent="0.2">
      <c r="H47" s="74"/>
    </row>
    <row r="48" spans="2:14" x14ac:dyDescent="0.2">
      <c r="H48" s="74"/>
    </row>
  </sheetData>
  <phoneticPr fontId="0" type="noConversion"/>
  <conditionalFormatting sqref="N35 L35">
    <cfRule type="expression" dxfId="0" priority="4" stopIfTrue="1">
      <formula>"*.*"</formula>
    </cfRule>
  </conditionalFormatting>
  <pageMargins left="0.75" right="0.75" top="1" bottom="1" header="0.5" footer="0.5"/>
  <pageSetup scale="67" orientation="landscape" r:id="rId1"/>
  <headerFooter alignWithMargins="0">
    <oddHeader>&amp;CMinneapolis-St. Paul International Airport
&amp;"Arial,Bold"&amp;A
2016 Year to date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36"/>
  <sheetViews>
    <sheetView workbookViewId="0">
      <selection activeCell="N13" sqref="N13"/>
    </sheetView>
  </sheetViews>
  <sheetFormatPr defaultRowHeight="12.75" x14ac:dyDescent="0.2"/>
  <cols>
    <col min="1" max="1" width="5.42578125" customWidth="1"/>
    <col min="2" max="2" width="26.2851562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7" x14ac:dyDescent="0.2">
      <c r="A9" s="26">
        <v>2016</v>
      </c>
      <c r="B9" s="26" t="s">
        <v>59</v>
      </c>
      <c r="E9" s="22"/>
    </row>
    <row r="10" spans="1:17" x14ac:dyDescent="0.2">
      <c r="B10" s="22" t="s">
        <v>43</v>
      </c>
      <c r="C10" s="16">
        <f>'[13]Jazz Air'!EL$33+'[13]Jazz Air'!EL$38</f>
        <v>3118</v>
      </c>
      <c r="D10" s="16">
        <f>'[13]Jazz Air'!EM$33+'[13]Jazz Air'!EM$38</f>
        <v>127</v>
      </c>
      <c r="E10" s="16">
        <f>'[13]Jazz Air'!EN$33+'[13]Jazz Air'!EN$38</f>
        <v>0</v>
      </c>
      <c r="F10" s="16">
        <f>'[13]Jazz Air'!EO$33+'[13]Jazz Air'!EO$38</f>
        <v>0</v>
      </c>
      <c r="G10" s="16">
        <f>'[13]Jazz Air'!EP$33+'[13]Jazz Air'!EP$38</f>
        <v>0</v>
      </c>
      <c r="H10" s="16">
        <f>'[13]Jazz Air'!EQ$33+'[13]Jazz Air'!EQ$38</f>
        <v>0</v>
      </c>
      <c r="I10" s="16">
        <f>'[13]Jazz Air'!ER$33+'[13]Jazz Air'!ER$38</f>
        <v>0</v>
      </c>
      <c r="J10" s="16">
        <f>'[13]Jazz Air'!ES$33+'[13]Jazz Air'!ES$38</f>
        <v>0</v>
      </c>
      <c r="K10" s="16">
        <f>'[13]Jazz Air'!ET$33+'[13]Jazz Air'!ET$38</f>
        <v>0</v>
      </c>
      <c r="L10" s="16">
        <f>'[13]Jazz Air'!EU$33+'[13]Jazz Air'!EU$38</f>
        <v>0</v>
      </c>
      <c r="M10" s="16">
        <f>'[13]Jazz Air'!EV$33+'[13]Jazz Air'!EV$38</f>
        <v>0</v>
      </c>
      <c r="N10" s="16">
        <f>'[13]Jazz Air'!EW$33+'[13]Jazz Air'!EW$38</f>
        <v>0</v>
      </c>
      <c r="P10" s="72"/>
      <c r="Q10" s="73"/>
    </row>
    <row r="11" spans="1:17" x14ac:dyDescent="0.2">
      <c r="B11" s="22" t="s">
        <v>68</v>
      </c>
      <c r="C11" s="16">
        <f>'[13]Air Georgian'!EL$33+'[13]Air Georgian'!EL$38</f>
        <v>0</v>
      </c>
      <c r="D11" s="16">
        <f>'[13]Air Georgian'!EM$33+'[13]Air Georgian'!EM$38</f>
        <v>2845</v>
      </c>
      <c r="E11" s="16">
        <f>'[13]Air Georgian'!EN$33+'[13]Air Georgian'!EN$38</f>
        <v>3713</v>
      </c>
      <c r="F11" s="16">
        <f>'[13]Air Georgian'!EO$33+'[13]Air Georgian'!EO$38</f>
        <v>3282</v>
      </c>
      <c r="G11" s="16">
        <f>'[13]Air Georgian'!EP$33+'[13]Air Georgian'!EP$38</f>
        <v>4616</v>
      </c>
      <c r="H11" s="16">
        <f>'[13]Air Georgian'!EQ$23+'[13]Air Georgian'!EQ$28</f>
        <v>0</v>
      </c>
      <c r="I11" s="16">
        <f>'[13]Air Georgian'!ER$33+'[13]Air Georgian'!ER$38</f>
        <v>5179</v>
      </c>
      <c r="J11" s="16">
        <f>'[13]Air Georgian'!ES$33+'[13]Air Georgian'!ES$38</f>
        <v>4976</v>
      </c>
      <c r="K11" s="16">
        <f>'[13]Air Georgian'!ET$33+'[13]Air Georgian'!ET$38</f>
        <v>4558</v>
      </c>
      <c r="L11" s="16">
        <f>'[13]Air Georgian'!EU$33+'[13]Air Georgian'!EU$38</f>
        <v>4563</v>
      </c>
      <c r="M11" s="16">
        <f>'[13]Air Georgian'!EV$33+'[13]Air Georgian'!EV$38</f>
        <v>2920</v>
      </c>
      <c r="N11" s="16">
        <f>'[13]Air Georgian'!EW$33+'[13]Air Georgian'!EW$38</f>
        <v>3216</v>
      </c>
      <c r="P11" s="72"/>
      <c r="Q11" s="73"/>
    </row>
    <row r="12" spans="1:17" x14ac:dyDescent="0.2">
      <c r="B12" s="22" t="s">
        <v>71</v>
      </c>
      <c r="C12" s="16">
        <f>'[13]Air Wisconsin'!EL$23+'[13]Air Wisconsin'!EL$28</f>
        <v>1243</v>
      </c>
      <c r="D12" s="16">
        <f>'[13]Air Wisconsin'!EM$23+'[13]Air Wisconsin'!EM$28</f>
        <v>486</v>
      </c>
      <c r="E12" s="16">
        <f>'[13]Air Wisconsin'!EN$23+'[13]Air Wisconsin'!EN$28</f>
        <v>289</v>
      </c>
      <c r="F12" s="16">
        <f>'[13]Air Wisconsin'!EO$23+'[13]Air Wisconsin'!EO$28</f>
        <v>85</v>
      </c>
      <c r="G12" s="16">
        <f>'[13]Air Wisconsin'!EP$23+'[13]Air Wisconsin'!EP$28</f>
        <v>0</v>
      </c>
      <c r="H12" s="16">
        <f>'[13]Air Wisconsin'!EQ$23+'[13]Air Wisconsin'!EQ$28</f>
        <v>0</v>
      </c>
      <c r="I12" s="16">
        <f>'[13]Air Wisconsin'!ER$23+'[13]Air Wisconsin'!ER$28</f>
        <v>0</v>
      </c>
      <c r="J12" s="16">
        <f>'[13]Air Wisconsin'!ES$23+'[13]Air Wisconsin'!ES$28</f>
        <v>0</v>
      </c>
      <c r="K12" s="16">
        <f>'[13]Air Wisconsin'!ET$23+'[13]Air Wisconsin'!ET$28</f>
        <v>45</v>
      </c>
      <c r="L12" s="16">
        <f>'[13]Air Wisconsin'!EU$23+'[13]Air Wisconsin'!EU$28</f>
        <v>0</v>
      </c>
      <c r="M12" s="16">
        <f>'[13]Air Wisconsin'!EV$23+'[13]Air Wisconsin'!EV$28</f>
        <v>0</v>
      </c>
      <c r="N12" s="16">
        <f>'[13]Air Wisconsin'!EW$23+'[13]Air Wisconsin'!EW$28</f>
        <v>0</v>
      </c>
      <c r="P12" s="72"/>
      <c r="Q12" s="73"/>
    </row>
    <row r="13" spans="1:17" x14ac:dyDescent="0.2">
      <c r="B13" s="22" t="s">
        <v>53</v>
      </c>
      <c r="C13" s="16">
        <f>[13]Alaska!EL$23+[13]Alaska!EL$28</f>
        <v>9873</v>
      </c>
      <c r="D13" s="16">
        <f>[13]Alaska!EM$23+[13]Alaska!EM$28</f>
        <v>9510</v>
      </c>
      <c r="E13" s="16">
        <f>[13]Alaska!EN$23+[13]Alaska!EN$28</f>
        <v>10031</v>
      </c>
      <c r="F13" s="16">
        <f>[13]Alaska!EO$23+[13]Alaska!EO$28</f>
        <v>7966</v>
      </c>
      <c r="G13" s="16">
        <f>[13]Alaska!EP$23+[13]Alaska!EP$28</f>
        <v>9759</v>
      </c>
      <c r="H13" s="16">
        <f>[13]Alaska!EQ$23+[13]Alaska!EQ$28</f>
        <v>12177</v>
      </c>
      <c r="I13" s="16">
        <f>[13]Alaska!ER$23+[13]Alaska!ER$28</f>
        <v>13806</v>
      </c>
      <c r="J13" s="16">
        <f>[13]Alaska!ES$23+[13]Alaska!ES$28</f>
        <v>13747</v>
      </c>
      <c r="K13" s="16">
        <f>[13]Alaska!ET$23+[13]Alaska!ET$28</f>
        <v>9470</v>
      </c>
      <c r="L13" s="16">
        <f>[13]Alaska!EU$23+[13]Alaska!EU$28</f>
        <v>9881</v>
      </c>
      <c r="M13" s="16">
        <f>[13]Alaska!EV$23+[13]Alaska!EV$28</f>
        <v>7533</v>
      </c>
      <c r="N13" s="16">
        <f>[13]Alaska!EW$23+[13]Alaska!EW$28</f>
        <v>8631</v>
      </c>
      <c r="P13" s="72"/>
      <c r="Q13" s="73"/>
    </row>
    <row r="14" spans="1:17" x14ac:dyDescent="0.2">
      <c r="B14" s="22" t="s">
        <v>67</v>
      </c>
      <c r="C14" s="16">
        <f>'[13]Sky West_AS'!EL$23+'[13]Sky West_AS'!EL$28</f>
        <v>0</v>
      </c>
      <c r="D14" s="16">
        <f>'[13]Sky West_AS'!EM$23+'[13]Sky West_AS'!EM$28</f>
        <v>0</v>
      </c>
      <c r="E14" s="16">
        <f>'[13]Sky West_AS'!EN$23+'[13]Sky West_AS'!EN$28</f>
        <v>2101</v>
      </c>
      <c r="F14" s="16">
        <f>'[13]Sky West_AS'!EO$23+'[13]Sky West_AS'!EO$28</f>
        <v>2066</v>
      </c>
      <c r="G14" s="16">
        <f>'[13]Sky West_AS'!EP$23+'[13]Sky West_AS'!EP$28</f>
        <v>2091</v>
      </c>
      <c r="H14" s="16">
        <f>'[13]Sky West_AS'!EQ$23+'[13]Sky West_AS'!EQ$28</f>
        <v>2072</v>
      </c>
      <c r="I14" s="16">
        <f>'[13]Sky West_AS'!ER$23+'[13]Sky West_AS'!ER$28</f>
        <v>2110</v>
      </c>
      <c r="J14" s="16">
        <f>'[13]Sky West_AS'!ES$23+'[13]Sky West_AS'!ES$28</f>
        <v>2256</v>
      </c>
      <c r="K14" s="16">
        <f>'[13]Sky West_AS'!ET$23+'[13]Sky West_AS'!ET$28</f>
        <v>2136</v>
      </c>
      <c r="L14" s="16">
        <f>'[13]Sky West_AS'!EU$23+'[13]Sky West_AS'!EU$28</f>
        <v>2244</v>
      </c>
      <c r="M14" s="16">
        <f>'[13]Sky West_AS'!EV$23+'[13]Sky West_AS'!EV$28</f>
        <v>2136</v>
      </c>
      <c r="N14" s="16">
        <f>'[13]Sky West_AS'!EW$23+'[13]Sky West_AS'!EW$28</f>
        <v>2067</v>
      </c>
      <c r="P14" s="72"/>
      <c r="Q14" s="73"/>
    </row>
    <row r="15" spans="1:17" x14ac:dyDescent="0.2">
      <c r="B15" s="22" t="s">
        <v>39</v>
      </c>
      <c r="C15" s="16">
        <f>[13]American!EL$23+[13]American!EL$28</f>
        <v>92350</v>
      </c>
      <c r="D15" s="16">
        <f>[13]American!EM$23+[13]American!EM$28</f>
        <v>85382</v>
      </c>
      <c r="E15" s="16">
        <f>[13]American!EN$23+[13]American!EN$28</f>
        <v>95177</v>
      </c>
      <c r="F15" s="16">
        <f>[13]American!EO$23+[13]American!EO$28</f>
        <v>80824</v>
      </c>
      <c r="G15" s="16">
        <f>[13]American!EP$23+[13]American!EP$28</f>
        <v>99864</v>
      </c>
      <c r="H15" s="16">
        <f>[13]American!EQ$23+[13]American!EQ$28</f>
        <v>98299</v>
      </c>
      <c r="I15" s="16">
        <f>[13]American!ER$23+[13]American!ER$28</f>
        <v>100527</v>
      </c>
      <c r="J15" s="16">
        <f>[13]American!ES$23+[13]American!ES$28</f>
        <v>93201</v>
      </c>
      <c r="K15" s="16">
        <f>[13]American!ET$23+[13]American!ET$28</f>
        <v>88690</v>
      </c>
      <c r="L15" s="16">
        <f>[13]American!EU$23+[13]American!EU$28</f>
        <v>97881</v>
      </c>
      <c r="M15" s="16">
        <f>[13]American!EV$23+[13]American!EV$28</f>
        <v>82251</v>
      </c>
      <c r="N15" s="16">
        <f>[13]American!EW$23+[13]American!EW$28</f>
        <v>88042</v>
      </c>
      <c r="P15" s="72"/>
      <c r="Q15" s="73"/>
    </row>
    <row r="16" spans="1:17" x14ac:dyDescent="0.2">
      <c r="B16" s="22" t="s">
        <v>72</v>
      </c>
      <c r="C16" s="16">
        <f>[13]PSA!EL$23+[13]PSA!EL$28</f>
        <v>0</v>
      </c>
      <c r="D16" s="16">
        <f>[13]PSA!EM$23+[13]PSA!EM$28</f>
        <v>0</v>
      </c>
      <c r="E16" s="16">
        <f>[13]PSA!EN$23+[13]PSA!EN$28</f>
        <v>0</v>
      </c>
      <c r="F16" s="16">
        <f>[13]PSA!EO$23+[13]PSA!EO$28</f>
        <v>0</v>
      </c>
      <c r="G16" s="16">
        <f>[13]PSA!EP$23+[13]PSA!EP$28</f>
        <v>521</v>
      </c>
      <c r="H16" s="16">
        <f>[13]PSA!EQ$23+[13]PSA!EQ$28</f>
        <v>967</v>
      </c>
      <c r="I16" s="16">
        <f>[13]PSA!ER$23+[13]PSA!ER$28</f>
        <v>1195</v>
      </c>
      <c r="J16" s="16">
        <f>[13]PSA!ES$23+[13]PSA!ES$28</f>
        <v>928</v>
      </c>
      <c r="K16" s="16">
        <f>[13]PSA!ET$23+[13]PSA!ET$28</f>
        <v>186</v>
      </c>
      <c r="L16" s="16">
        <f>[13]PSA!EU$23+[13]PSA!EU$28</f>
        <v>184</v>
      </c>
      <c r="M16" s="16">
        <f>[13]PSA!EV$23+[13]PSA!EV$28</f>
        <v>87</v>
      </c>
      <c r="N16" s="16">
        <f>[13]PSA!EW$23+[13]PSA!EW$28</f>
        <v>53</v>
      </c>
      <c r="P16" s="72"/>
      <c r="Q16" s="73"/>
    </row>
    <row r="17" spans="2:17" x14ac:dyDescent="0.2">
      <c r="B17" s="22" t="s">
        <v>69</v>
      </c>
      <c r="C17" s="16">
        <f>'[13]American Eagle'!EL$23+'[13]American Eagle'!EL$28</f>
        <v>556</v>
      </c>
      <c r="D17" s="16">
        <f>'[13]American Eagle'!EM$23+'[13]American Eagle'!EM$28</f>
        <v>256</v>
      </c>
      <c r="E17" s="16">
        <f>'[13]American Eagle'!EN$23+'[13]American Eagle'!EN$28</f>
        <v>862</v>
      </c>
      <c r="F17" s="16">
        <f>'[13]American Eagle'!EO$23+'[13]American Eagle'!EO$28</f>
        <v>306</v>
      </c>
      <c r="G17" s="16">
        <f>'[13]American Eagle'!EP$23+'[13]American Eagle'!EP$28</f>
        <v>294</v>
      </c>
      <c r="H17" s="16">
        <f>'[13]American Eagle'!EQ$23+'[13]American Eagle'!EQ$28</f>
        <v>0</v>
      </c>
      <c r="I17" s="16">
        <f>'[13]American Eagle'!ER$23+'[13]American Eagle'!ER$28</f>
        <v>448</v>
      </c>
      <c r="J17" s="16">
        <f>'[13]American Eagle'!ES$23+'[13]American Eagle'!ES$28</f>
        <v>479</v>
      </c>
      <c r="K17" s="16">
        <f>'[13]American Eagle'!ET$23+'[13]American Eagle'!ET$28</f>
        <v>384</v>
      </c>
      <c r="L17" s="16">
        <f>'[13]American Eagle'!EU$23+'[13]American Eagle'!EU$28</f>
        <v>725</v>
      </c>
      <c r="M17" s="16">
        <f>'[13]American Eagle'!EV$23+'[13]American Eagle'!EV$28</f>
        <v>515</v>
      </c>
      <c r="N17" s="16">
        <f>'[13]American Eagle'!EW$23+'[13]American Eagle'!EW$28</f>
        <v>293</v>
      </c>
      <c r="P17" s="72"/>
      <c r="Q17" s="73"/>
    </row>
    <row r="18" spans="2:17" x14ac:dyDescent="0.2">
      <c r="B18" s="77" t="s">
        <v>70</v>
      </c>
      <c r="C18" s="16">
        <f>'[13]Continental Express'!EL$23+'[13]Continental Express'!EL$28</f>
        <v>33346</v>
      </c>
      <c r="D18" s="16">
        <f>'[13]Continental Express'!EM$23+'[13]Continental Express'!EM$28</f>
        <v>860</v>
      </c>
      <c r="E18" s="16">
        <f>'[13]Continental Express'!EN$23+'[13]Continental Express'!EN$28</f>
        <v>1161</v>
      </c>
      <c r="F18" s="16">
        <f>'[13]Continental Express'!EO$23+'[13]Continental Express'!EO$28</f>
        <v>976</v>
      </c>
      <c r="G18" s="16">
        <f>'[13]Continental Express'!EP$23+'[13]Continental Express'!EP$28</f>
        <v>688</v>
      </c>
      <c r="H18" s="16">
        <f>'[13]Continental Express'!EQ$23+'[13]Continental Express'!EQ$28</f>
        <v>575</v>
      </c>
      <c r="I18" s="16">
        <f>'[13]Continental Express'!ER$23+'[13]Continental Express'!ER$28</f>
        <v>477</v>
      </c>
      <c r="J18" s="16">
        <f>'[13]Continental Express'!ES$23+'[13]Continental Express'!ES$28</f>
        <v>193</v>
      </c>
      <c r="K18" s="16">
        <f>'[13]Continental Express'!ET$23+'[13]Continental Express'!ET$28</f>
        <v>95</v>
      </c>
      <c r="L18" s="16">
        <f>'[13]Continental Express'!EU$23+'[13]Continental Express'!EU$28</f>
        <v>150</v>
      </c>
      <c r="M18" s="16">
        <f>'[13]Continental Express'!EV$23+'[13]Continental Express'!EV$28</f>
        <v>617</v>
      </c>
      <c r="N18" s="16">
        <f>'[13]Continental Express'!EW$23+'[13]Continental Express'!EW$28</f>
        <v>290</v>
      </c>
      <c r="P18" s="72"/>
      <c r="Q18" s="73"/>
    </row>
    <row r="19" spans="2:17" x14ac:dyDescent="0.2">
      <c r="B19" s="22" t="s">
        <v>41</v>
      </c>
      <c r="C19" s="16">
        <f>[13]Frontier!EL$23+[13]Frontier!EL$28</f>
        <v>11721</v>
      </c>
      <c r="D19" s="16">
        <f>[13]Frontier!EM$23+[13]Frontier!EM$28</f>
        <v>11428</v>
      </c>
      <c r="E19" s="16">
        <f>[13]Frontier!EN$23+[13]Frontier!EN$28</f>
        <v>13403</v>
      </c>
      <c r="F19" s="16">
        <f>[13]Frontier!EO$23+[13]Frontier!EO$28</f>
        <v>12966</v>
      </c>
      <c r="G19" s="16">
        <f>[13]Frontier!EP$23+[13]Frontier!EP$28</f>
        <v>14528</v>
      </c>
      <c r="H19" s="16">
        <f>[13]Frontier!EQ$23+[13]Frontier!EQ$28</f>
        <v>14452</v>
      </c>
      <c r="I19" s="16">
        <f>[13]Frontier!ER$23+[13]Frontier!ER$28</f>
        <v>18435</v>
      </c>
      <c r="J19" s="16">
        <f>[13]Frontier!ES$23+[13]Frontier!ES$28</f>
        <v>15463</v>
      </c>
      <c r="K19" s="16">
        <f>[13]Frontier!ET$23+[13]Frontier!ET$28</f>
        <v>12389</v>
      </c>
      <c r="L19" s="16">
        <f>[13]Frontier!EU$23+[13]Frontier!EU$28</f>
        <v>12995</v>
      </c>
      <c r="M19" s="16">
        <f>[13]Frontier!EV$23+[13]Frontier!EV$28</f>
        <v>13231</v>
      </c>
      <c r="N19" s="16">
        <f>[13]Frontier!EW$23+[13]Frontier!EW$28</f>
        <v>14103</v>
      </c>
      <c r="P19" s="72"/>
      <c r="Q19" s="73"/>
    </row>
    <row r="20" spans="2:17" x14ac:dyDescent="0.2">
      <c r="B20" s="22" t="s">
        <v>55</v>
      </c>
      <c r="C20" s="16">
        <f>'[13]Go Jet_UA'!EL$23+'[13]Go Jet_UA'!EL$28</f>
        <v>0</v>
      </c>
      <c r="D20" s="16">
        <f>'[13]Go Jet_UA'!EM$23+'[13]Go Jet_UA'!EM$28</f>
        <v>1664</v>
      </c>
      <c r="E20" s="16">
        <f>'[13]Go Jet_UA'!EN$23+'[13]Go Jet_UA'!EN$28</f>
        <v>2474</v>
      </c>
      <c r="F20" s="16">
        <f>'[13]Go Jet_UA'!EO$23+'[13]Go Jet_UA'!EO$28</f>
        <v>496</v>
      </c>
      <c r="G20" s="16">
        <f>'[13]Go Jet_UA'!EP$23+'[13]Go Jet_UA'!EP$28</f>
        <v>1018</v>
      </c>
      <c r="H20" s="16">
        <f>'[13]Go Jet_UA'!EQ$23+'[13]Go Jet_UA'!EQ$28</f>
        <v>1742</v>
      </c>
      <c r="I20" s="16">
        <f>'[13]Go Jet_UA'!ER$23+'[13]Go Jet_UA'!ER$28</f>
        <v>611</v>
      </c>
      <c r="J20" s="16">
        <f>'[13]Go Jet_UA'!ES$23+'[13]Go Jet_UA'!ES$28</f>
        <v>487</v>
      </c>
      <c r="K20" s="16">
        <f>'[13]Go Jet_UA'!ET$23+'[13]Go Jet_UA'!ET$28</f>
        <v>70</v>
      </c>
      <c r="L20" s="16">
        <f>'[13]Go Jet_UA'!EU$23+'[13]Go Jet_UA'!EU$28</f>
        <v>198</v>
      </c>
      <c r="M20" s="16">
        <f>'[13]Go Jet_UA'!EV$23+'[13]Go Jet_UA'!EV$28</f>
        <v>70</v>
      </c>
      <c r="N20" s="16">
        <f>'[13]Go Jet_UA'!EW$23+'[13]Go Jet_UA'!EW$28</f>
        <v>1764</v>
      </c>
      <c r="P20" s="72"/>
      <c r="Q20" s="73"/>
    </row>
    <row r="21" spans="2:17" x14ac:dyDescent="0.2">
      <c r="B21" s="22" t="s">
        <v>54</v>
      </c>
      <c r="C21" s="16">
        <f>[13]MESA_UA!EL$23+[13]MESA_UA!EL$28</f>
        <v>0</v>
      </c>
      <c r="D21" s="16">
        <f>[13]MESA_UA!EM$23+[13]MESA_UA!EM$28</f>
        <v>6018</v>
      </c>
      <c r="E21" s="16">
        <f>[13]MESA_UA!EN$23+[13]MESA_UA!EN$28</f>
        <v>7500</v>
      </c>
      <c r="F21" s="16">
        <f>[13]MESA_UA!EO$23+[13]MESA_UA!EO$28</f>
        <v>4813</v>
      </c>
      <c r="G21" s="16">
        <f>[13]MESA_UA!EP$23+[13]MESA_UA!EP$28</f>
        <v>7123</v>
      </c>
      <c r="H21" s="16">
        <f>[13]MESA_UA!EQ$23+[13]MESA_UA!EQ$28</f>
        <v>11163</v>
      </c>
      <c r="I21" s="16">
        <f>[13]MESA_UA!ER$23+[13]MESA_UA!ER$28</f>
        <v>12486</v>
      </c>
      <c r="J21" s="16">
        <f>[13]MESA_UA!ES$23+[13]MESA_UA!ES$28</f>
        <v>13767</v>
      </c>
      <c r="K21" s="16">
        <f>[13]MESA_UA!ET$23+[13]MESA_UA!ET$28</f>
        <v>12587</v>
      </c>
      <c r="L21" s="16">
        <f>[13]MESA_UA!EU$23+[13]MESA_UA!EU$28</f>
        <v>11254</v>
      </c>
      <c r="M21" s="16">
        <f>[13]MESA_UA!EV$23+[13]MESA_UA!EV$28</f>
        <v>11830</v>
      </c>
      <c r="N21" s="16">
        <f>[13]MESA_UA!EW$23+[13]MESA_UA!EW$28</f>
        <v>9551</v>
      </c>
      <c r="P21" s="72"/>
      <c r="Q21" s="73"/>
    </row>
    <row r="22" spans="2:17" x14ac:dyDescent="0.2">
      <c r="B22" s="22" t="s">
        <v>64</v>
      </c>
      <c r="C22" s="16">
        <f>[13]MESA!EL$23+[13]MESA!EL$28</f>
        <v>511</v>
      </c>
      <c r="D22" s="16">
        <f>[13]MESA!EM$23+[13]MESA!EM$28</f>
        <v>0</v>
      </c>
      <c r="E22" s="16">
        <f>[13]MESA!EN$23+[13]MESA!EN$28</f>
        <v>0</v>
      </c>
      <c r="F22" s="16">
        <f>[13]MESA!EO$23+[13]MESA!EO$28</f>
        <v>0</v>
      </c>
      <c r="G22" s="16">
        <f>[13]MESA!EP$23+[13]MESA!EP$28</f>
        <v>0</v>
      </c>
      <c r="H22" s="16">
        <f>[13]MESA!EQ$23+[13]MESA!EQ$28</f>
        <v>0</v>
      </c>
      <c r="I22" s="16">
        <f>[13]MESA!ER$23+[13]MESA!ER$28</f>
        <v>0</v>
      </c>
      <c r="J22" s="16">
        <f>[13]MESA!ES$23+[13]MESA!ES$28</f>
        <v>0</v>
      </c>
      <c r="K22" s="16">
        <f>[13]MESA!ET$23+[13]MESA!ET$28</f>
        <v>0</v>
      </c>
      <c r="L22" s="16">
        <f>[13]MESA!EU$23+[13]MESA!EU$28</f>
        <v>0</v>
      </c>
      <c r="M22" s="16">
        <f>[13]MESA!EV$23+[13]MESA!EV$28</f>
        <v>0</v>
      </c>
      <c r="N22" s="16">
        <f>[13]MESA!EW$23+[13]MESA!EW$28</f>
        <v>0</v>
      </c>
      <c r="P22" s="72"/>
      <c r="Q22" s="73"/>
    </row>
    <row r="23" spans="2:17" x14ac:dyDescent="0.2">
      <c r="B23" s="77" t="s">
        <v>65</v>
      </c>
      <c r="C23" s="16">
        <f>[13]Republic!EL$23+[13]Republic!EL$28</f>
        <v>3617</v>
      </c>
      <c r="D23" s="16">
        <f>[13]Republic!EM$23+[13]Republic!EM$28</f>
        <v>4680</v>
      </c>
      <c r="E23" s="16">
        <f>[13]Republic!EN$23+[13]Republic!EN$28</f>
        <v>7806</v>
      </c>
      <c r="F23" s="16">
        <f>[13]Republic!EO$23+[13]Republic!EO$28</f>
        <v>11774</v>
      </c>
      <c r="G23" s="16">
        <f>[13]Republic!EP$23+[13]Republic!EP$28</f>
        <v>12009</v>
      </c>
      <c r="H23" s="16">
        <f>[13]Republic!EQ$23+[13]Republic!EQ$28</f>
        <v>14694</v>
      </c>
      <c r="I23" s="16">
        <f>[13]Republic!ER$23+[13]Republic!ER$28</f>
        <v>16062</v>
      </c>
      <c r="J23" s="16">
        <f>[13]Republic!ES$23+[13]Republic!ES$28</f>
        <v>14666</v>
      </c>
      <c r="K23" s="16">
        <f>[13]Republic!ET$23+[13]Republic!ET$28</f>
        <v>9380</v>
      </c>
      <c r="L23" s="16">
        <f>[13]Republic!EU$23+[13]Republic!EU$28</f>
        <v>8472</v>
      </c>
      <c r="M23" s="16">
        <f>[13]Republic!EV$23+[13]Republic!EV$28</f>
        <v>7731</v>
      </c>
      <c r="N23" s="16">
        <f>[13]Republic!EW$23+[13]Republic!EW$28</f>
        <v>7135</v>
      </c>
      <c r="P23" s="72"/>
      <c r="Q23" s="73"/>
    </row>
    <row r="24" spans="2:17" x14ac:dyDescent="0.2">
      <c r="B24" s="77" t="s">
        <v>66</v>
      </c>
      <c r="C24" s="16">
        <f>[13]Republic_UA!EL$23+[13]Republic_UA!EL$28</f>
        <v>0</v>
      </c>
      <c r="D24" s="16">
        <f>[13]Republic_UA!EM$23+[13]Republic_UA!EM$28</f>
        <v>3198</v>
      </c>
      <c r="E24" s="16">
        <f>[13]Republic_UA!EN$23+[13]Republic_UA!EN$28</f>
        <v>5256</v>
      </c>
      <c r="F24" s="16">
        <f>[13]Republic_UA!EO$23+[13]Republic_UA!EO$28</f>
        <v>4609</v>
      </c>
      <c r="G24" s="16">
        <f>[13]Republic_UA!EP$23+[13]Republic_UA!EP$28</f>
        <v>5928</v>
      </c>
      <c r="H24" s="16">
        <f>[13]Republic_UA!EQ$23+[13]Republic_UA!EQ$28</f>
        <v>6585</v>
      </c>
      <c r="I24" s="16">
        <f>[13]Republic_UA!ER$23+[13]Republic_UA!ER$28</f>
        <v>9585</v>
      </c>
      <c r="J24" s="16">
        <f>[13]Republic_UA!ES$23+[13]Republic_UA!ES$28</f>
        <v>9213</v>
      </c>
      <c r="K24" s="16">
        <f>[13]Republic_UA!ET$23+[13]Republic_UA!ET$28</f>
        <v>6630</v>
      </c>
      <c r="L24" s="16">
        <f>[13]Republic_UA!EU$23+[13]Republic_UA!EU$28</f>
        <v>7476</v>
      </c>
      <c r="M24" s="16">
        <f>[13]Republic_UA!EV$23+[13]Republic_UA!EV$28</f>
        <v>5354</v>
      </c>
      <c r="N24" s="16">
        <f>[13]Republic_UA!EW$23+[13]Republic_UA!EW$28</f>
        <v>7109</v>
      </c>
      <c r="P24" s="72"/>
      <c r="Q24" s="73"/>
    </row>
    <row r="25" spans="2:17" x14ac:dyDescent="0.2">
      <c r="B25" s="22" t="s">
        <v>42</v>
      </c>
      <c r="C25" s="16">
        <f>'[13]Shuttle America'!EL$23+'[13]Shuttle America'!EL$28</f>
        <v>0</v>
      </c>
      <c r="D25" s="16">
        <f>'[13]Shuttle America'!EM$23+'[13]Shuttle America'!EM$28</f>
        <v>4857</v>
      </c>
      <c r="E25" s="16">
        <f>'[13]Shuttle America'!EN$23+'[13]Shuttle America'!EN$28</f>
        <v>4839</v>
      </c>
      <c r="F25" s="16">
        <f>'[13]Shuttle America'!EO$23+'[13]Shuttle America'!EO$28</f>
        <v>2215</v>
      </c>
      <c r="G25" s="16">
        <f>'[13]Shuttle America'!EP$23+'[13]Shuttle America'!EP$28</f>
        <v>2787</v>
      </c>
      <c r="H25" s="16">
        <f>'[13]Shuttle America'!EQ$23+'[13]Shuttle America'!EQ$28</f>
        <v>899</v>
      </c>
      <c r="I25" s="16">
        <f>'[13]Shuttle America'!ER$23+'[13]Shuttle America'!ER$28</f>
        <v>620</v>
      </c>
      <c r="J25" s="16">
        <f>'[13]Shuttle America'!ES$23+'[13]Shuttle America'!ES$28</f>
        <v>348</v>
      </c>
      <c r="K25" s="16">
        <f>'[13]Shuttle America'!ET$23+'[13]Shuttle America'!ET$28</f>
        <v>1199</v>
      </c>
      <c r="L25" s="16">
        <f>'[13]Shuttle America'!EU$23+'[13]Shuttle America'!EU$28</f>
        <v>661</v>
      </c>
      <c r="M25" s="16">
        <f>'[13]Shuttle America'!EV$23+'[13]Shuttle America'!EV$28</f>
        <v>1387</v>
      </c>
      <c r="N25" s="16">
        <f>'[13]Shuttle America'!EW$23+'[13]Shuttle America'!EW$28</f>
        <v>589</v>
      </c>
      <c r="P25" s="72"/>
      <c r="Q25" s="73"/>
    </row>
    <row r="26" spans="2:17" x14ac:dyDescent="0.2">
      <c r="B26" s="22" t="s">
        <v>57</v>
      </c>
      <c r="C26" s="16">
        <f>'[13]Sky West_UA'!EL$23+'[13]Sky West_UA'!EL$28</f>
        <v>0</v>
      </c>
      <c r="D26" s="16">
        <f>'[13]Sky West_UA'!EM$23+'[13]Sky West_UA'!EM$28</f>
        <v>12179</v>
      </c>
      <c r="E26" s="16">
        <f>'[13]Sky West_UA'!EN$23+'[13]Sky West_UA'!EN$28</f>
        <v>14999</v>
      </c>
      <c r="F26" s="16">
        <f>'[13]Sky West_UA'!EO$23+'[13]Sky West_UA'!EO$28</f>
        <v>13929</v>
      </c>
      <c r="G26" s="16">
        <f>'[13]Sky West_UA'!EP$23+'[13]Sky West_UA'!EP$28</f>
        <v>14874</v>
      </c>
      <c r="H26" s="16">
        <f>'[13]Sky West_UA'!EQ$23+'[13]Sky West_UA'!EQ$28</f>
        <v>15657</v>
      </c>
      <c r="I26" s="16">
        <f>'[13]Sky West_UA'!ER$23+'[13]Sky West_UA'!ER$28</f>
        <v>15049</v>
      </c>
      <c r="J26" s="16">
        <f>'[13]Sky West_UA'!ES$23+'[13]Sky West_UA'!ES$28</f>
        <v>11418</v>
      </c>
      <c r="K26" s="16">
        <f>'[13]Sky West_UA'!ET$23+'[13]Sky West_UA'!ET$28</f>
        <v>9983</v>
      </c>
      <c r="L26" s="16">
        <f>'[13]Sky West_UA'!EU$23+'[13]Sky West_UA'!EU$28</f>
        <v>11375</v>
      </c>
      <c r="M26" s="16">
        <f>'[13]Sky West_UA'!EV$23+'[13]Sky West_UA'!EV$28</f>
        <v>9855</v>
      </c>
      <c r="N26" s="16">
        <f>'[13]Sky West_UA'!EW$23+'[13]Sky West_UA'!EW$28</f>
        <v>8039</v>
      </c>
      <c r="P26" s="72"/>
      <c r="Q26" s="73"/>
    </row>
    <row r="27" spans="2:17" x14ac:dyDescent="0.2">
      <c r="B27" s="22" t="s">
        <v>52</v>
      </c>
      <c r="C27" s="16">
        <f>+[13]Spirit!EL$23+[13]Spirit!EL$28</f>
        <v>49660</v>
      </c>
      <c r="D27" s="16">
        <f>+[13]Spirit!EM$23+[13]Spirit!EM$28</f>
        <v>46826</v>
      </c>
      <c r="E27" s="16">
        <f>+[13]Spirit!EN$23+[13]Spirit!EN$28</f>
        <v>55659</v>
      </c>
      <c r="F27" s="16">
        <f>+[13]Spirit!EO$23+[13]Spirit!EO$28</f>
        <v>41995</v>
      </c>
      <c r="G27" s="16">
        <f>+[13]Spirit!EP$23+[13]Spirit!EP$28</f>
        <v>51281</v>
      </c>
      <c r="H27" s="16">
        <f>+[13]Spirit!EQ$23+[13]Spirit!EQ$28</f>
        <v>53272</v>
      </c>
      <c r="I27" s="16">
        <f>+[13]Spirit!ER$23+[13]Spirit!ER$28</f>
        <v>57078</v>
      </c>
      <c r="J27" s="16">
        <f>+[13]Spirit!ES$23+[13]Spirit!ES$28</f>
        <v>59576</v>
      </c>
      <c r="K27" s="16">
        <f>+[13]Spirit!ET$23+[13]Spirit!ET$28</f>
        <v>48763</v>
      </c>
      <c r="L27" s="16">
        <f>+[13]Spirit!EU$23+[13]Spirit!EU$28</f>
        <v>53353</v>
      </c>
      <c r="M27" s="16">
        <f>+[13]Spirit!EV$23+[13]Spirit!EV$28</f>
        <v>44350</v>
      </c>
      <c r="N27" s="16">
        <f>+[13]Spirit!EW$23+[13]Spirit!EW$28</f>
        <v>49478</v>
      </c>
      <c r="P27" s="72"/>
      <c r="Q27" s="73"/>
    </row>
    <row r="28" spans="2:17" x14ac:dyDescent="0.2">
      <c r="B28" s="22" t="s">
        <v>40</v>
      </c>
      <c r="C28" s="16">
        <f>[13]United!EL$23+[13]United!EL$28</f>
        <v>28221</v>
      </c>
      <c r="D28" s="16">
        <f>[13]United!EM$23+[13]United!EM$28</f>
        <v>29123</v>
      </c>
      <c r="E28" s="16">
        <f>[13]United!EN$23+[13]United!EN$28</f>
        <v>28879</v>
      </c>
      <c r="F28" s="16">
        <f>[13]United!EO$23+[13]United!EO$28</f>
        <v>35976</v>
      </c>
      <c r="G28" s="16">
        <f>[13]United!EP$23+[13]United!EP$28</f>
        <v>40818</v>
      </c>
      <c r="H28" s="16">
        <f>[13]United!EQ$23+[13]United!EQ$28</f>
        <v>47735</v>
      </c>
      <c r="I28" s="16">
        <f>[13]United!ER$23+[13]United!ER$28</f>
        <v>44527</v>
      </c>
      <c r="J28" s="16">
        <f>[13]United!ES$23+[13]United!ES$28</f>
        <v>54453</v>
      </c>
      <c r="K28" s="16">
        <f>[13]United!ET$23+[13]United!ET$28</f>
        <v>53905</v>
      </c>
      <c r="L28" s="16">
        <f>[13]United!EU$23+[13]United!EU$28</f>
        <v>55962</v>
      </c>
      <c r="M28" s="16">
        <f>[13]United!EV$23+[13]United!EV$28</f>
        <v>44333</v>
      </c>
      <c r="N28" s="16">
        <f>[13]United!EW$23+[13]United!EW$28</f>
        <v>39843</v>
      </c>
      <c r="P28" s="72"/>
      <c r="Q28" s="73"/>
    </row>
    <row r="29" spans="2:17" x14ac:dyDescent="0.2">
      <c r="E29" s="22"/>
    </row>
    <row r="30" spans="2:17" ht="27.75" customHeight="1" thickBot="1" x14ac:dyDescent="0.25">
      <c r="B30" s="25" t="s">
        <v>44</v>
      </c>
      <c r="C30" s="18">
        <f t="shared" ref="C30:N30" si="0">SUM(C10:C29)</f>
        <v>234216</v>
      </c>
      <c r="D30" s="18">
        <f t="shared" si="0"/>
        <v>219439</v>
      </c>
      <c r="E30" s="63">
        <f t="shared" si="0"/>
        <v>254149</v>
      </c>
      <c r="F30" s="18">
        <f t="shared" si="0"/>
        <v>224278</v>
      </c>
      <c r="G30" s="18">
        <f t="shared" si="0"/>
        <v>268199</v>
      </c>
      <c r="H30" s="18">
        <f t="shared" si="0"/>
        <v>280289</v>
      </c>
      <c r="I30" s="18">
        <f t="shared" si="0"/>
        <v>298195</v>
      </c>
      <c r="J30" s="18">
        <f t="shared" si="0"/>
        <v>295171</v>
      </c>
      <c r="K30" s="18">
        <f t="shared" si="0"/>
        <v>260470</v>
      </c>
      <c r="L30" s="18">
        <f t="shared" si="0"/>
        <v>277374</v>
      </c>
      <c r="M30" s="18">
        <f t="shared" si="0"/>
        <v>234200</v>
      </c>
      <c r="N30" s="18">
        <f t="shared" si="0"/>
        <v>240203</v>
      </c>
    </row>
    <row r="31" spans="2:17" ht="13.5" thickTop="1" x14ac:dyDescent="0.2"/>
    <row r="33" spans="3:12" x14ac:dyDescent="0.2">
      <c r="L33" s="16"/>
    </row>
    <row r="34" spans="3:12" x14ac:dyDescent="0.2">
      <c r="L34" s="22"/>
    </row>
    <row r="35" spans="3:12" x14ac:dyDescent="0.2">
      <c r="C35" s="16"/>
      <c r="L35" s="39"/>
    </row>
    <row r="36" spans="3:12" x14ac:dyDescent="0.2">
      <c r="G36" s="16"/>
      <c r="L36" s="4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7"/>
  <sheetViews>
    <sheetView workbookViewId="0">
      <selection activeCell="N18" sqref="N18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8"/>
      <c r="C4" s="27"/>
      <c r="D4" s="27"/>
    </row>
    <row r="5" spans="1:14" ht="20.25" x14ac:dyDescent="0.3">
      <c r="B5" s="28"/>
      <c r="C5" s="27"/>
      <c r="D5" s="27"/>
    </row>
    <row r="7" spans="1:14" ht="13.5" thickBot="1" x14ac:dyDescent="0.25">
      <c r="C7" s="15" t="s">
        <v>21</v>
      </c>
      <c r="D7" s="15" t="s">
        <v>22</v>
      </c>
      <c r="E7" s="15" t="s">
        <v>23</v>
      </c>
      <c r="F7" s="15" t="s">
        <v>24</v>
      </c>
      <c r="G7" s="15" t="s">
        <v>4</v>
      </c>
      <c r="H7" s="15" t="s">
        <v>25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15" t="s">
        <v>31</v>
      </c>
    </row>
    <row r="9" spans="1:14" x14ac:dyDescent="0.2">
      <c r="A9" s="35">
        <v>2016</v>
      </c>
      <c r="B9" s="43" t="s">
        <v>58</v>
      </c>
    </row>
    <row r="10" spans="1:14" x14ac:dyDescent="0.2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x14ac:dyDescent="0.2">
      <c r="B11" s="22" t="s">
        <v>49</v>
      </c>
      <c r="C11" s="16">
        <f>[13]AirTran!EL$23+[13]AirTran!EL$28</f>
        <v>0</v>
      </c>
      <c r="D11" s="16">
        <f>[13]AirTran!EM$23+[13]AirTran!EM$28</f>
        <v>0</v>
      </c>
      <c r="E11" s="16">
        <f>[13]AirTran!EN$23+[13]AirTran!EN$28</f>
        <v>0</v>
      </c>
      <c r="F11" s="16">
        <f>[13]AirTran!EO$23+[13]AirTran!EO$28</f>
        <v>0</v>
      </c>
      <c r="G11" s="16">
        <f>[13]AirTran!EP$23+[13]AirTran!EP$28</f>
        <v>0</v>
      </c>
      <c r="H11" s="16">
        <f>[13]AirTran!EQ$23+[13]AirTran!EQ$28</f>
        <v>0</v>
      </c>
      <c r="I11" s="16">
        <f>[13]AirTran!ER$23+[13]AirTran!ER$28</f>
        <v>0</v>
      </c>
      <c r="J11" s="16">
        <f>[13]AirTran!ES$23+[13]AirTran!ES$28</f>
        <v>0</v>
      </c>
      <c r="K11" s="16">
        <f>[13]AirTran!ET$23+[13]AirTran!ET$28</f>
        <v>0</v>
      </c>
      <c r="L11" s="16">
        <f>[13]AirTran!EU$23+[13]AirTran!EU$28</f>
        <v>0</v>
      </c>
      <c r="M11" s="16">
        <f>[13]AirTran!EV$23+[13]AirTran!EV$28</f>
        <v>0</v>
      </c>
      <c r="N11" s="16">
        <f>[13]AirTran!EW$23+[13]AirTran!EW$28</f>
        <v>0</v>
      </c>
    </row>
    <row r="12" spans="1:14" x14ac:dyDescent="0.2">
      <c r="B12" s="22" t="s">
        <v>47</v>
      </c>
      <c r="C12" s="16">
        <f>[13]Southwest!EL$23+[13]Southwest!EL$28+[13]Southwest!EL$33+[13]Southwest!EL$38</f>
        <v>76850</v>
      </c>
      <c r="D12" s="16">
        <f>[13]Southwest!EM$23+[13]Southwest!EM$28+[13]Southwest!EM$33+[13]Southwest!EM$38</f>
        <v>71127</v>
      </c>
      <c r="E12" s="16">
        <f>[13]Southwest!EN$23+[13]Southwest!EN$28+[13]Southwest!EN$33+[13]Southwest!EN$38</f>
        <v>86254</v>
      </c>
      <c r="F12" s="16">
        <f>[13]Southwest!EO$23+[13]Southwest!EO$28+[13]Southwest!EO$33+[13]Southwest!EO$38</f>
        <v>83952</v>
      </c>
      <c r="G12" s="16">
        <f>[13]Southwest!EP$23+[13]Southwest!EP$28+[13]Southwest!EP$33+[13]Southwest!EP$38</f>
        <v>90707</v>
      </c>
      <c r="H12" s="16">
        <f>[13]Southwest!EQ$23+[13]Southwest!EQ$28+[13]Southwest!EQ$33+[13]Southwest!EQ$38</f>
        <v>94776</v>
      </c>
      <c r="I12" s="16">
        <f>[13]Southwest!ER$23+[13]Southwest!ER$28+[13]Southwest!ER$33+[13]Southwest!ER$38</f>
        <v>96334</v>
      </c>
      <c r="J12" s="16">
        <f>[13]Southwest!ES$23+[13]Southwest!ES$28+[13]Southwest!ES$33+[13]Southwest!ES$38</f>
        <v>104799</v>
      </c>
      <c r="K12" s="16">
        <f>[13]Southwest!ET$23+[13]Southwest!ET$28+[13]Southwest!ET$33+[13]Southwest!ET$38</f>
        <v>97023</v>
      </c>
      <c r="L12" s="16">
        <f>[13]Southwest!EU$23+[13]Southwest!EU$28+[13]Southwest!EU$33+[13]Southwest!EU$38</f>
        <v>102081</v>
      </c>
      <c r="M12" s="16">
        <f>[13]Southwest!EV$23+[13]Southwest!EV$28+[13]Southwest!EV$33+[13]Southwest!EV$38</f>
        <v>84459</v>
      </c>
      <c r="N12" s="16">
        <f>[13]Southwest!EW$23+[13]Southwest!EW$28+[13]Southwest!EW$33+[13]Southwest!EW$38</f>
        <v>80604</v>
      </c>
    </row>
    <row r="13" spans="1:14" x14ac:dyDescent="0.2">
      <c r="B13" s="22" t="s">
        <v>45</v>
      </c>
      <c r="C13" s="16">
        <f>[13]Icelandair!EL$23+[13]Icelandair!EL$28+[13]Icelandair!EL$33+[13]Icelandair!EL$38</f>
        <v>609</v>
      </c>
      <c r="D13" s="16">
        <f>[13]Icelandair!EM$23+[13]Icelandair!EM$28+[13]Icelandair!EM$33+[13]Icelandair!EM$38</f>
        <v>0</v>
      </c>
      <c r="E13" s="16">
        <f>[13]Icelandair!EN$23+[13]Icelandair!EN$28+[13]Icelandair!EN$33+[13]Icelandair!EN$38</f>
        <v>0</v>
      </c>
      <c r="F13" s="16">
        <f>[13]Icelandair!EO$23+[13]Icelandair!EO$28+[13]Icelandair!EO$33+[13]Icelandair!EO$38</f>
        <v>502</v>
      </c>
      <c r="G13" s="16">
        <f>[13]Icelandair!EP$23+[13]Icelandair!EP$28+[13]Icelandair!EP$33+[13]Icelandair!EP$38</f>
        <v>4498</v>
      </c>
      <c r="H13" s="16">
        <f>[13]Icelandair!EQ$23+[13]Icelandair!EQ$28+[13]Icelandair!EQ$33+[13]Icelandair!EQ$38</f>
        <v>6320</v>
      </c>
      <c r="I13" s="16">
        <f>[13]Icelandair!ER$23+[13]Icelandair!ER$28+[13]Icelandair!ER$33+[13]Icelandair!ER$38</f>
        <v>7742</v>
      </c>
      <c r="J13" s="16">
        <f>[13]Icelandair!ES$23+[13]Icelandair!ES$28+[13]Icelandair!ES$33+[13]Icelandair!ES$38</f>
        <v>7048</v>
      </c>
      <c r="K13" s="16">
        <f>[13]Icelandair!ET$23+[13]Icelandair!ET$28+[13]Icelandair!ET$33+[13]Icelandair!ET$38</f>
        <v>4869</v>
      </c>
      <c r="L13" s="16">
        <f>[13]Icelandair!EU$23+[13]Icelandair!EU$28+[13]Icelandair!EU$33+[13]Icelandair!EU$38</f>
        <v>3640</v>
      </c>
      <c r="M13" s="16">
        <f>[13]Icelandair!EV$23+[13]Icelandair!EV$28+[13]Icelandair!EV$33+[13]Icelandair!EV$38</f>
        <v>2525</v>
      </c>
      <c r="N13" s="16">
        <f>[13]Icelandair!EW$23+[13]Icelandair!EW$28+[13]Icelandair!EW$33+[13]Icelandair!EW$38</f>
        <v>2434</v>
      </c>
    </row>
    <row r="14" spans="1:14" x14ac:dyDescent="0.2">
      <c r="B14" s="22" t="s">
        <v>46</v>
      </c>
      <c r="C14" s="16">
        <f>'[13]Sun Country'!EL$23+'[13]Sun Country'!EL$28+'[13]Sun Country'!EL$33+'[13]Sun Country'!EL$38</f>
        <v>89526</v>
      </c>
      <c r="D14" s="16">
        <f>'[13]Sun Country'!EM$23+'[13]Sun Country'!EM$28+'[13]Sun Country'!EM$33+'[13]Sun Country'!EM$38</f>
        <v>101128</v>
      </c>
      <c r="E14" s="16">
        <f>'[13]Sun Country'!EN$23+'[13]Sun Country'!EN$28+'[13]Sun Country'!EN$33+'[13]Sun Country'!EN$38</f>
        <v>122024</v>
      </c>
      <c r="F14" s="16">
        <f>'[13]Sun Country'!EO$23+'[13]Sun Country'!EO$28+'[13]Sun Country'!EO$33+'[13]Sun Country'!EO$38</f>
        <v>86744</v>
      </c>
      <c r="G14" s="16">
        <f>'[13]Sun Country'!EP$23+'[13]Sun Country'!EP$28+'[13]Sun Country'!EP$33+'[13]Sun Country'!EP$38</f>
        <v>80421</v>
      </c>
      <c r="H14" s="16">
        <f>'[13]Sun Country'!EQ$23+'[13]Sun Country'!EQ$28+'[13]Sun Country'!EQ$33+'[13]Sun Country'!EQ$38</f>
        <v>92212</v>
      </c>
      <c r="I14" s="16">
        <f>'[13]Sun Country'!ER$23+'[13]Sun Country'!ER$28+'[13]Sun Country'!ER$33+'[13]Sun Country'!ER$38</f>
        <v>108588</v>
      </c>
      <c r="J14" s="16">
        <f>'[13]Sun Country'!ES$23+'[13]Sun Country'!ES$28+'[13]Sun Country'!ES$33+'[13]Sun Country'!ES$38</f>
        <v>99414</v>
      </c>
      <c r="K14" s="16">
        <f>'[13]Sun Country'!ET$23+'[13]Sun Country'!ET$28+'[13]Sun Country'!ET$33+'[13]Sun Country'!ET$38</f>
        <v>72147</v>
      </c>
      <c r="L14" s="16">
        <f>'[13]Sun Country'!EU$23+'[13]Sun Country'!EU$28+'[13]Sun Country'!EU$33+'[13]Sun Country'!EU$38</f>
        <v>83180</v>
      </c>
      <c r="M14" s="16">
        <f>'[13]Sun Country'!EV$23+'[13]Sun Country'!EV$28+'[13]Sun Country'!EV$33+'[13]Sun Country'!EV$38</f>
        <v>88226</v>
      </c>
      <c r="N14" s="16">
        <f>'[13]Sun Country'!EW$23+'[13]Sun Country'!EW$28+'[13]Sun Country'!EW$33+'[13]Sun Country'!EW$38</f>
        <v>107729</v>
      </c>
    </row>
    <row r="15" spans="1:14" x14ac:dyDescent="0.2">
      <c r="B15" s="22" t="s">
        <v>56</v>
      </c>
      <c r="C15" s="16">
        <f>[13]Condor!EL$23+[13]Condor!EL$28+[13]Condor!EL$33+[13]Condor!EL$38</f>
        <v>0</v>
      </c>
      <c r="D15" s="16">
        <f>[13]Condor!EM$23+[13]Condor!EM$28+[13]Condor!EM$33+[13]Condor!EM$38</f>
        <v>0</v>
      </c>
      <c r="E15" s="16">
        <f>[13]Condor!EN$23+[13]Condor!EN$28+[13]Condor!EN$33+[13]Condor!EN$38</f>
        <v>0</v>
      </c>
      <c r="F15" s="16">
        <f>[13]Condor!EO$23+[13]Condor!EO$28+[13]Condor!EO$33+[13]Condor!EO$38</f>
        <v>0</v>
      </c>
      <c r="G15" s="16">
        <f>[13]Condor!EP$23+[13]Condor!EP$28+[13]Condor!EP$33+[13]Condor!EP$38</f>
        <v>0</v>
      </c>
      <c r="H15" s="16">
        <f>[13]Condor!EQ$23+[13]Condor!EQ$28+[13]Condor!EQ$33+[13]Condor!EQ$38</f>
        <v>3106</v>
      </c>
      <c r="I15" s="16">
        <f>[13]Condor!ER$23+[13]Condor!ER$28+[13]Condor!ER$33+[13]Condor!ER$38</f>
        <v>2622</v>
      </c>
      <c r="J15" s="16">
        <f>[13]Condor!ES$23+[13]Condor!ES$28+[13]Condor!ES$33+[13]Condor!ES$38</f>
        <v>2859</v>
      </c>
      <c r="K15" s="16">
        <f>[13]Condor!ET$23+[13]Condor!ET$28+[13]Condor!ET$33+[13]Condor!ET$38</f>
        <v>557</v>
      </c>
      <c r="L15" s="16">
        <f>[13]Condor!EU$23+[13]Condor!EU$28+[13]Condor!EU$33+[13]Condor!EU$38</f>
        <v>0</v>
      </c>
      <c r="M15" s="16">
        <f>[13]Condor!EV$23+[13]Condor!EV$28+[13]Condor!EV$33+[13]Condor!EV$38</f>
        <v>0</v>
      </c>
      <c r="N15" s="16">
        <f>[13]Condor!EW$23+[13]Condor!EW$28+[13]Condor!EW$33+[13]Condor!EW$38</f>
        <v>0</v>
      </c>
    </row>
    <row r="16" spans="1:14" x14ac:dyDescent="0.2">
      <c r="B16" s="22" t="s">
        <v>50</v>
      </c>
      <c r="C16" s="16">
        <f>'[13]Charter Misc'!EL$23+'[13]Charter Misc'!EL$28+'[13]Charter Misc'!EL$33+'[13]Charter Misc'!EL$38</f>
        <v>169</v>
      </c>
      <c r="D16" s="16">
        <f>'[13]Charter Misc'!EM$23+'[13]Charter Misc'!EM$28+'[13]Charter Misc'!EM$33+'[13]Charter Misc'!EM$38</f>
        <v>50</v>
      </c>
      <c r="E16" s="16">
        <f>'[13]Charter Misc'!EN$23+'[13]Charter Misc'!EN$28+'[13]Charter Misc'!EN$33+'[13]Charter Misc'!EN$38</f>
        <v>0</v>
      </c>
      <c r="F16" s="16">
        <f>'[13]Charter Misc'!EO$23+'[13]Charter Misc'!EO$28+'[13]Charter Misc'!EO$33+'[13]Charter Misc'!EO$38</f>
        <v>270</v>
      </c>
      <c r="G16" s="16">
        <f>'[13]Charter Misc'!EP$23+'[13]Charter Misc'!EP$28+'[13]Charter Misc'!EP$33+'[13]Charter Misc'!EP$38</f>
        <v>86</v>
      </c>
      <c r="H16" s="16">
        <f>'[13]Charter Misc'!EQ$23+'[13]Charter Misc'!EQ$28+'[13]Charter Misc'!EQ$33+'[13]Charter Misc'!EQ$38</f>
        <v>17</v>
      </c>
      <c r="I16" s="16">
        <f>'[13]Charter Misc'!ER$23+'[13]Charter Misc'!ER$28+'[13]Charter Misc'!ER$33+'[13]Charter Misc'!ER$38</f>
        <v>203</v>
      </c>
      <c r="J16" s="16">
        <f>'[13]Charter Misc'!ES$23+'[13]Charter Misc'!ES$28+'[13]Charter Misc'!ES$33+'[13]Charter Misc'!ES$38</f>
        <v>86</v>
      </c>
      <c r="K16" s="16">
        <f>'[13]Charter Misc'!ET$23+'[13]Charter Misc'!ET$28+'[13]Charter Misc'!ET$33+'[13]Charter Misc'!ET$38</f>
        <v>499</v>
      </c>
      <c r="L16" s="16">
        <f>'[13]Charter Misc'!EU$23+'[13]Charter Misc'!EU$28+'[13]Charter Misc'!EU$33+'[13]Charter Misc'!EU$38</f>
        <v>360</v>
      </c>
      <c r="M16" s="16">
        <f>'[13]Charter Misc'!EV$23+'[13]Charter Misc'!EV$28+'[13]Charter Misc'!EV$33+'[13]Charter Misc'!EV$38</f>
        <v>0</v>
      </c>
      <c r="N16" s="16">
        <f>'[13]Charter Misc'!EW$23+'[13]Charter Misc'!EW$28+'[13]Charter Misc'!EW$33+'[13]Charter Misc'!EW$38</f>
        <v>0</v>
      </c>
    </row>
    <row r="17" spans="2:14" x14ac:dyDescent="0.2">
      <c r="B17" s="22" t="s">
        <v>51</v>
      </c>
      <c r="C17" s="16">
        <f>[13]Xtra!$EL$23+[13]Xtra!$EL$28+[13]Xtra!$EL$33+[13]Xtra!$EL$38</f>
        <v>0</v>
      </c>
      <c r="D17" s="16">
        <f>[13]Xtra!$EL$23+[13]Xtra!$EL$28+[13]Xtra!$EL$33+[13]Xtra!$EL$38</f>
        <v>0</v>
      </c>
      <c r="E17" s="16">
        <f>[13]Xtra!$EL$23+[13]Xtra!$EL$28+[13]Xtra!$EL$33+[13]Xtra!$EL$38</f>
        <v>0</v>
      </c>
      <c r="F17" s="16">
        <f>[13]Xtra!$EL$23+[13]Xtra!$EL$28+[13]Xtra!$EL$33+[13]Xtra!$EL$38</f>
        <v>0</v>
      </c>
      <c r="G17" s="16">
        <f>[13]Xtra!$EL$23+[13]Xtra!$EL$28+[13]Xtra!$EL$33+[13]Xtra!$EL$38</f>
        <v>0</v>
      </c>
      <c r="H17" s="16">
        <f>[13]Xtra!$EL$23+[13]Xtra!$EL$28+[13]Xtra!$EL$33+[13]Xtra!$EL$38</f>
        <v>0</v>
      </c>
      <c r="I17" s="16">
        <f>[13]Xtra!$EL$23+[13]Xtra!$EL$28+[13]Xtra!$EL$33+[13]Xtra!$EL$38</f>
        <v>0</v>
      </c>
      <c r="J17" s="16">
        <f>[13]Xtra!$EL$23+[13]Xtra!$EL$28+[13]Xtra!$EL$33+[13]Xtra!$EL$38</f>
        <v>0</v>
      </c>
      <c r="K17" s="16">
        <f>[13]Xtra!$EL$23+[13]Xtra!$EL$28+[13]Xtra!$EL$33+[13]Xtra!$EL$38</f>
        <v>0</v>
      </c>
      <c r="L17" s="16">
        <f>[13]Xtra!$EL$23+[13]Xtra!$EL$28+[13]Xtra!$EL$33+[13]Xtra!$EL$38</f>
        <v>0</v>
      </c>
      <c r="M17" s="16">
        <f>[13]Xtra!$EL$23+[13]Xtra!$EL$28+[13]Xtra!$EL$33+[13]Xtra!$EL$38</f>
        <v>0</v>
      </c>
      <c r="N17" s="16">
        <f>[13]Xtra!$EL$23+[13]Xtra!$EL$28+[13]Xtra!$EL$33+[13]Xtra!$EL$38</f>
        <v>0</v>
      </c>
    </row>
    <row r="18" spans="2:14" x14ac:dyDescent="0.2">
      <c r="B18" s="22" t="s">
        <v>48</v>
      </c>
      <c r="C18" s="16">
        <f>[13]Omni!EL$23+[13]Omni!EL$28+[13]Omni!EL$33+[13]Omni!EL$38</f>
        <v>0</v>
      </c>
      <c r="D18" s="16">
        <f>[13]Omni!EM$23+[13]Omni!EM$28+[13]Omni!EM$33+[13]Omni!EM$38</f>
        <v>0</v>
      </c>
      <c r="E18" s="16">
        <f>[13]Omni!EN$23+[13]Omni!EN$28+[13]Omni!EN$33+[13]Omni!EN$38</f>
        <v>0</v>
      </c>
      <c r="F18" s="16">
        <f>[13]Omni!EO$23+[13]Omni!EO$28+[13]Omni!EO$33+[13]Omni!EO$38</f>
        <v>364</v>
      </c>
      <c r="G18" s="16">
        <f>[13]Omni!EP$23+[13]Omni!EP$28+[13]Omni!EP$33+[13]Omni!EP$38</f>
        <v>243</v>
      </c>
      <c r="H18" s="16">
        <f>[13]Omni!EQ$23+[13]Omni!EQ$28+[13]Omni!EQ$33+[13]Omni!EQ$38</f>
        <v>206</v>
      </c>
      <c r="I18" s="16">
        <f>[13]Omni!ER$23+[13]Omni!ER$28+[13]Omni!ER$33+[13]Omni!ER$38</f>
        <v>0</v>
      </c>
      <c r="J18" s="16">
        <f>[13]Omni!ES$23+[13]Omni!ES$28+[13]Omni!ES$33+[13]Omni!ES$38</f>
        <v>193</v>
      </c>
      <c r="K18" s="16">
        <f>[13]Omni!ET$23+[13]Omni!ET$28+[13]Omni!ET$33+[13]Omni!ET$38</f>
        <v>0</v>
      </c>
      <c r="L18" s="16">
        <f>[13]Omni!EU$23+[13]Omni!EU$28+[13]Omni!EU$33+[13]Omni!EU$38</f>
        <v>0</v>
      </c>
      <c r="M18" s="16">
        <f>[13]Omni!EV$23+[13]Omni!EV$28+[13]Omni!EV$33+[13]Omni!EV$38</f>
        <v>0</v>
      </c>
      <c r="N18" s="16">
        <f>[13]Omni!EW$23+[13]Omni!EW$28+[13]Omni!EW$33+[13]Omni!EW$38</f>
        <v>201</v>
      </c>
    </row>
    <row r="19" spans="2:14" x14ac:dyDescent="0.2">
      <c r="B19" s="2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2:14" ht="26.25" thickBot="1" x14ac:dyDescent="0.25">
      <c r="B20" s="25" t="s">
        <v>44</v>
      </c>
      <c r="C20" s="17">
        <f>SUM(C10:C18)</f>
        <v>167154</v>
      </c>
      <c r="D20" s="17">
        <f t="shared" ref="D20:N20" si="0">SUM(D10:D18)</f>
        <v>172305</v>
      </c>
      <c r="E20" s="17">
        <f t="shared" si="0"/>
        <v>208278</v>
      </c>
      <c r="F20" s="17">
        <f t="shared" si="0"/>
        <v>171832</v>
      </c>
      <c r="G20" s="17">
        <f t="shared" si="0"/>
        <v>175955</v>
      </c>
      <c r="H20" s="17">
        <f>SUM(H10:H18)</f>
        <v>196637</v>
      </c>
      <c r="I20" s="17">
        <f>SUM(I10:I18)</f>
        <v>215489</v>
      </c>
      <c r="J20" s="17">
        <f>SUM(J10:J18)</f>
        <v>214399</v>
      </c>
      <c r="K20" s="17">
        <f t="shared" si="0"/>
        <v>175095</v>
      </c>
      <c r="L20" s="17">
        <f t="shared" si="0"/>
        <v>189261</v>
      </c>
      <c r="M20" s="17">
        <f t="shared" si="0"/>
        <v>175210</v>
      </c>
      <c r="N20" s="17">
        <f t="shared" si="0"/>
        <v>190968</v>
      </c>
    </row>
    <row r="21" spans="2:14" ht="13.5" thickTop="1" x14ac:dyDescent="0.2"/>
    <row r="23" spans="2:14" x14ac:dyDescent="0.2">
      <c r="B23" s="16"/>
      <c r="C23" s="64"/>
      <c r="D23" s="64"/>
      <c r="E23" s="64"/>
      <c r="F23" s="64"/>
      <c r="G23" s="64"/>
      <c r="H23" s="64"/>
      <c r="I23" s="64"/>
      <c r="J23" s="64"/>
      <c r="K23" s="64"/>
    </row>
    <row r="24" spans="2:14" x14ac:dyDescent="0.2">
      <c r="C24" s="16"/>
    </row>
    <row r="26" spans="2:14" x14ac:dyDescent="0.2">
      <c r="M26" s="16"/>
    </row>
    <row r="27" spans="2:14" x14ac:dyDescent="0.2">
      <c r="H27" s="16"/>
      <c r="M27" s="16"/>
    </row>
    <row r="28" spans="2:14" x14ac:dyDescent="0.2">
      <c r="B28" s="16"/>
    </row>
    <row r="37" spans="4:4" x14ac:dyDescent="0.2">
      <c r="D37" s="16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Concourse Report</vt:lpstr>
      <vt:lpstr>E Detail</vt:lpstr>
      <vt:lpstr>Humphrey</vt:lpstr>
      <vt:lpstr>'Concourse Report'!Print_Area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2017-01-25T18:43:07Z</cp:lastPrinted>
  <dcterms:created xsi:type="dcterms:W3CDTF">2008-03-10T18:44:02Z</dcterms:created>
  <dcterms:modified xsi:type="dcterms:W3CDTF">2019-05-19T07:38:28Z</dcterms:modified>
</cp:coreProperties>
</file>