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305" yWindow="120" windowWidth="14790" windowHeight="7125"/>
  </bookViews>
  <sheets>
    <sheet name="Concourse Report" sheetId="1" r:id="rId1"/>
    <sheet name="E Detail" sheetId="2" r:id="rId2"/>
    <sheet name="Humphre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'Concourse Report'!$A$1:$N$32</definedName>
  </definedNames>
  <calcPr calcId="145621"/>
</workbook>
</file>

<file path=xl/calcChain.xml><?xml version="1.0" encoding="utf-8"?>
<calcChain xmlns="http://schemas.openxmlformats.org/spreadsheetml/2006/main">
  <c r="L26" i="1" l="1"/>
  <c r="D22" i="2" l="1"/>
  <c r="E22" i="2"/>
  <c r="F22" i="2"/>
  <c r="G22" i="2"/>
  <c r="H22" i="2"/>
  <c r="I22" i="2"/>
  <c r="J22" i="2"/>
  <c r="K22" i="2"/>
  <c r="L22" i="2"/>
  <c r="M22" i="2"/>
  <c r="N22" i="2"/>
  <c r="C22" i="2"/>
  <c r="L31" i="1" l="1"/>
  <c r="L28" i="1"/>
  <c r="L27" i="1"/>
  <c r="K31" i="1" l="1"/>
  <c r="K28" i="1"/>
  <c r="K27" i="1"/>
  <c r="K26" i="1"/>
  <c r="J31" i="1" l="1"/>
  <c r="J28" i="1"/>
  <c r="J27" i="1"/>
  <c r="J26" i="1"/>
  <c r="I31" i="1" l="1"/>
  <c r="I28" i="1"/>
  <c r="I27" i="1"/>
  <c r="I26" i="1"/>
  <c r="I14" i="1" l="1"/>
  <c r="I2" i="1"/>
  <c r="I12" i="1"/>
  <c r="H31" i="1" l="1"/>
  <c r="H28" i="1"/>
  <c r="H27" i="1"/>
  <c r="H26" i="1"/>
  <c r="N12" i="2"/>
  <c r="M12" i="2"/>
  <c r="L12" i="2"/>
  <c r="K12" i="2"/>
  <c r="J12" i="2"/>
  <c r="I12" i="2"/>
  <c r="H12" i="2"/>
  <c r="G12" i="2"/>
  <c r="F12" i="2"/>
  <c r="E12" i="2"/>
  <c r="D12" i="2"/>
  <c r="H29" i="1" l="1"/>
  <c r="H32" i="1" s="1"/>
  <c r="G31" i="1"/>
  <c r="G28" i="1"/>
  <c r="G27" i="1"/>
  <c r="G26" i="1"/>
  <c r="G12" i="1" l="1"/>
  <c r="D31" i="1" l="1"/>
  <c r="D28" i="1"/>
  <c r="D27" i="1"/>
  <c r="D26" i="1"/>
  <c r="E31" i="1"/>
  <c r="E28" i="1"/>
  <c r="E27" i="1"/>
  <c r="E26" i="1"/>
  <c r="F31" i="1"/>
  <c r="F28" i="1"/>
  <c r="F27" i="1"/>
  <c r="F26" i="1" l="1"/>
  <c r="E12" i="1" l="1"/>
  <c r="D14" i="1" l="1"/>
  <c r="N29" i="2" l="1"/>
  <c r="M29" i="2"/>
  <c r="L29" i="2"/>
  <c r="K29" i="2"/>
  <c r="J29" i="2"/>
  <c r="I29" i="2"/>
  <c r="H29" i="2"/>
  <c r="G29" i="2"/>
  <c r="F29" i="2"/>
  <c r="E29" i="2"/>
  <c r="D29" i="2"/>
  <c r="C29" i="2"/>
  <c r="C31" i="1" l="1"/>
  <c r="C28" i="1"/>
  <c r="C27" i="1"/>
  <c r="C26" i="1"/>
  <c r="B31" i="1" l="1"/>
  <c r="B28" i="1"/>
  <c r="B27" i="1"/>
  <c r="B26" i="1"/>
  <c r="D11" i="3" l="1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C18" i="3"/>
  <c r="C16" i="3"/>
  <c r="C15" i="3"/>
  <c r="C14" i="3"/>
  <c r="C13" i="3"/>
  <c r="C12" i="3"/>
  <c r="C11" i="3"/>
  <c r="D10" i="2"/>
  <c r="E10" i="2"/>
  <c r="F10" i="2"/>
  <c r="G10" i="2"/>
  <c r="H10" i="2"/>
  <c r="I10" i="2"/>
  <c r="J10" i="2"/>
  <c r="K10" i="2"/>
  <c r="L10" i="2"/>
  <c r="M10" i="2"/>
  <c r="N10" i="2"/>
  <c r="D11" i="2"/>
  <c r="E11" i="2"/>
  <c r="F11" i="2"/>
  <c r="G11" i="2"/>
  <c r="H11" i="2"/>
  <c r="I11" i="2"/>
  <c r="J11" i="2"/>
  <c r="K11" i="2"/>
  <c r="L11" i="2"/>
  <c r="M11" i="2"/>
  <c r="N11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C31" i="2"/>
  <c r="C30" i="2"/>
  <c r="C28" i="2"/>
  <c r="C27" i="2"/>
  <c r="C26" i="2"/>
  <c r="C25" i="2"/>
  <c r="C24" i="2"/>
  <c r="C23" i="2"/>
  <c r="C21" i="2"/>
  <c r="C20" i="2"/>
  <c r="C19" i="2"/>
  <c r="C18" i="2"/>
  <c r="C17" i="2"/>
  <c r="C16" i="2"/>
  <c r="C15" i="2"/>
  <c r="C14" i="2"/>
  <c r="C13" i="2"/>
  <c r="C11" i="2"/>
  <c r="C10" i="2"/>
  <c r="K33" i="2" l="1"/>
  <c r="G33" i="2"/>
  <c r="H33" i="2"/>
  <c r="J33" i="2"/>
  <c r="F33" i="2"/>
  <c r="L33" i="2"/>
  <c r="M33" i="2"/>
  <c r="L6" i="1" s="1"/>
  <c r="I33" i="2"/>
  <c r="C33" i="2"/>
  <c r="D33" i="2"/>
  <c r="N33" i="2"/>
  <c r="E33" i="2"/>
  <c r="K29" i="1"/>
  <c r="K32" i="1" s="1"/>
  <c r="L16" i="1" l="1"/>
  <c r="I29" i="1"/>
  <c r="I32" i="1" s="1"/>
  <c r="G29" i="1" l="1"/>
  <c r="G32" i="1" s="1"/>
  <c r="F29" i="1" l="1"/>
  <c r="F32" i="1" l="1"/>
  <c r="E29" i="1" l="1"/>
  <c r="E32" i="1" s="1"/>
  <c r="D29" i="1" l="1"/>
  <c r="D32" i="1" s="1"/>
  <c r="C17" i="3" l="1"/>
  <c r="L29" i="1" l="1"/>
  <c r="L32" i="1" s="1"/>
  <c r="J29" i="1" l="1"/>
  <c r="J32" i="1" s="1"/>
  <c r="C29" i="1" l="1"/>
  <c r="C32" i="1" s="1"/>
  <c r="N4" i="1" l="1"/>
  <c r="N12" i="1"/>
  <c r="B21" i="1"/>
  <c r="C21" i="1"/>
  <c r="D21" i="1"/>
  <c r="E21" i="1"/>
  <c r="F21" i="1"/>
  <c r="G21" i="1"/>
  <c r="H21" i="1"/>
  <c r="I21" i="1"/>
  <c r="J21" i="1"/>
  <c r="K21" i="1"/>
  <c r="L21" i="1"/>
  <c r="M21" i="1"/>
  <c r="N14" i="1"/>
  <c r="N15" i="1"/>
  <c r="N10" i="1"/>
  <c r="N11" i="1"/>
  <c r="N8" i="1"/>
  <c r="N9" i="1"/>
  <c r="N7" i="1"/>
  <c r="N5" i="1"/>
  <c r="N3" i="1"/>
  <c r="N13" i="1"/>
  <c r="N19" i="1"/>
  <c r="N2" i="1"/>
  <c r="N17" i="1" l="1"/>
  <c r="N21" i="1"/>
  <c r="B29" i="1"/>
  <c r="B32" i="1" s="1"/>
  <c r="H6" i="1"/>
  <c r="M6" i="1"/>
  <c r="K20" i="3"/>
  <c r="J18" i="1" s="1"/>
  <c r="L20" i="3"/>
  <c r="K18" i="1" s="1"/>
  <c r="D20" i="3"/>
  <c r="C18" i="1" s="1"/>
  <c r="F20" i="3"/>
  <c r="E18" i="1" s="1"/>
  <c r="E20" i="3"/>
  <c r="D18" i="1" s="1"/>
  <c r="I6" i="1"/>
  <c r="C20" i="3"/>
  <c r="B18" i="1" s="1"/>
  <c r="I20" i="3"/>
  <c r="H18" i="1" s="1"/>
  <c r="H20" i="3"/>
  <c r="G18" i="1" s="1"/>
  <c r="G20" i="3"/>
  <c r="F18" i="1" s="1"/>
  <c r="N20" i="3"/>
  <c r="M18" i="1" s="1"/>
  <c r="J20" i="3"/>
  <c r="I18" i="1" s="1"/>
  <c r="M20" i="3"/>
  <c r="L18" i="1" s="1"/>
  <c r="L20" i="1" s="1"/>
  <c r="E6" i="1"/>
  <c r="F6" i="1"/>
  <c r="D6" i="1"/>
  <c r="K6" i="1"/>
  <c r="B6" i="1"/>
  <c r="J6" i="1"/>
  <c r="G6" i="1"/>
  <c r="C6" i="1"/>
  <c r="C16" i="1" l="1"/>
  <c r="K16" i="1"/>
  <c r="I16" i="1"/>
  <c r="M16" i="1"/>
  <c r="G20" i="1"/>
  <c r="B20" i="1"/>
  <c r="F16" i="1"/>
  <c r="H16" i="1"/>
  <c r="D20" i="1"/>
  <c r="D16" i="1"/>
  <c r="J20" i="1"/>
  <c r="J16" i="1"/>
  <c r="N18" i="1"/>
  <c r="G22" i="1" l="1"/>
  <c r="C20" i="1"/>
  <c r="B22" i="1"/>
  <c r="G16" i="1"/>
  <c r="M20" i="1"/>
  <c r="I20" i="1"/>
  <c r="F20" i="1"/>
  <c r="K20" i="1"/>
  <c r="B16" i="1"/>
  <c r="H20" i="1"/>
  <c r="J22" i="1"/>
  <c r="D22" i="1"/>
  <c r="E16" i="1"/>
  <c r="N6" i="1"/>
  <c r="E20" i="1"/>
  <c r="M22" i="1" l="1"/>
  <c r="L22" i="1"/>
  <c r="K22" i="1"/>
  <c r="I22" i="1"/>
  <c r="H22" i="1"/>
  <c r="F22" i="1"/>
  <c r="C22" i="1"/>
  <c r="N16" i="1"/>
  <c r="N20" i="1"/>
  <c r="N22" i="1" s="1"/>
  <c r="E22" i="1"/>
  <c r="M28" i="1" l="1"/>
  <c r="N28" i="1" s="1"/>
  <c r="M26" i="1" l="1"/>
  <c r="M27" i="1"/>
  <c r="N27" i="1" s="1"/>
  <c r="M31" i="1"/>
  <c r="N31" i="1" s="1"/>
  <c r="M29" i="1" l="1"/>
  <c r="M32" i="1" s="1"/>
  <c r="N26" i="1"/>
  <c r="N29" i="1" s="1"/>
  <c r="N32" i="1" s="1"/>
</calcChain>
</file>

<file path=xl/sharedStrings.xml><?xml version="1.0" encoding="utf-8"?>
<sst xmlns="http://schemas.openxmlformats.org/spreadsheetml/2006/main" count="103" uniqueCount="76">
  <si>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</si>
  <si>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</si>
  <si>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</si>
  <si>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</si>
  <si>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</si>
  <si>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</si>
  <si>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</si>
  <si>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</si>
  <si>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</si>
  <si>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</si>
  <si>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</si>
  <si>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</si>
  <si>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</si>
  <si>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</si>
  <si>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</si>
  <si>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</si>
  <si>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</si>
  <si>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</si>
  <si>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</si>
  <si>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</si>
  <si>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</si>
  <si>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</si>
  <si>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</si>
  <si>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</si>
  <si>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</si>
  <si>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</si>
  <si>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</si>
  <si>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</si>
  <si>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</si>
  <si>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</si>
  <si>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</si>
  <si>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</si>
  <si>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</si>
  <si>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</si>
  <si>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</si>
  <si>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</si>
  <si>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</si>
  <si>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</si>
  <si>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</si>
  <si>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</si>
  <si>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</si>
  <si>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</si>
  <si>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Air Canada Jazz</t>
  </si>
  <si>
    <t>Total Rev/Non-Rev Enplanements</t>
  </si>
  <si>
    <t>Iceland Air</t>
  </si>
  <si>
    <t>Sun Country</t>
  </si>
  <si>
    <t>Southwest Airways</t>
  </si>
  <si>
    <t>Omni</t>
  </si>
  <si>
    <t>AirTran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</si>
  <si>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</si>
  <si>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</si>
  <si>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</si>
  <si>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</si>
  <si>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</si>
  <si>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</si>
  <si>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</si>
  <si>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</si>
  <si>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2 - Humphrey Enplanements</t>
  </si>
  <si>
    <t>Terminal 1 - Lindbergh E Concourse enplanements</t>
  </si>
  <si>
    <t>Terminal 2 - Humphrey</t>
  </si>
  <si>
    <t>Terminal 1 - Lindbergh Total 2016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</si>
  <si>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</si>
  <si>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</si>
  <si>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</si>
  <si>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</si>
  <si>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</si>
  <si>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</si>
  <si>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</si>
  <si>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</si>
  <si>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</si>
  <si>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2016 Grand Total</t>
  </si>
  <si>
    <t>2017 Grand TOTAL</t>
  </si>
  <si>
    <t>Sky West (AA)</t>
  </si>
  <si>
    <t>Sky Regional (AC)</t>
  </si>
  <si>
    <t>Shuttle America (UA)</t>
  </si>
  <si>
    <t>Horizon Air (AS)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</si>
</sst>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9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3" fontId="0" fillId="0" borderId="1" xfId="0" applyNumberFormat="1" applyFill="1" applyBorder="1"/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Fill="1"/>
    <xf numFmtId="3" fontId="0" fillId="2" borderId="3" xfId="0" applyNumberFormat="1" applyFill="1" applyBorder="1"/>
    <xf numFmtId="3" fontId="0" fillId="2" borderId="4" xfId="0" applyNumberFormat="1" applyFill="1" applyBorder="1"/>
    <xf numFmtId="3" fontId="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3" fontId="5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5" fillId="0" borderId="7" xfId="0" applyNumberFormat="1" applyFont="1" applyBorder="1"/>
    <xf numFmtId="41" fontId="2" fillId="0" borderId="7" xfId="0" applyNumberFormat="1" applyFont="1" applyBorder="1"/>
    <xf numFmtId="3" fontId="0" fillId="0" borderId="0" xfId="0" applyNumberFormat="1" applyFill="1" applyBorder="1"/>
    <xf numFmtId="3" fontId="5" fillId="0" borderId="2" xfId="0" applyNumberFormat="1" applyFont="1" applyFill="1" applyBorder="1" applyAlignment="1">
      <alignment horizontal="center"/>
    </xf>
    <xf numFmtId="3" fontId="5" fillId="0" borderId="5" xfId="0" applyNumberFormat="1" applyFont="1" applyFill="1" applyBorder="1"/>
    <xf numFmtId="0" fontId="0" fillId="0" borderId="0" xfId="0" applyFill="1"/>
    <xf numFmtId="10" fontId="5" fillId="0" borderId="2" xfId="0" applyNumberFormat="1" applyFont="1" applyFill="1" applyBorder="1" applyAlignment="1">
      <alignment horizontal="center"/>
    </xf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9" fillId="0" borderId="0" xfId="0" applyFont="1" applyBorder="1" applyAlignment="1">
      <alignment horizontal="center"/>
    </xf>
    <xf numFmtId="3" fontId="2" fillId="2" borderId="9" xfId="0" applyNumberFormat="1" applyFont="1" applyFill="1" applyBorder="1"/>
    <xf numFmtId="3" fontId="4" fillId="2" borderId="10" xfId="0" applyNumberFormat="1" applyFont="1" applyFill="1" applyBorder="1" applyAlignment="1">
      <alignment horizontal="center"/>
    </xf>
    <xf numFmtId="165" fontId="0" fillId="0" borderId="0" xfId="1" applyNumberFormat="1" applyFont="1" applyBorder="1"/>
    <xf numFmtId="0" fontId="5" fillId="0" borderId="0" xfId="0" applyFont="1"/>
    <xf numFmtId="164" fontId="0" fillId="0" borderId="4" xfId="0" applyNumberFormat="1" applyFill="1" applyBorder="1"/>
    <xf numFmtId="3" fontId="0" fillId="0" borderId="4" xfId="0" applyNumberFormat="1" applyFill="1" applyBorder="1"/>
    <xf numFmtId="3" fontId="2" fillId="2" borderId="11" xfId="0" applyNumberFormat="1" applyFont="1" applyFill="1" applyBorder="1"/>
    <xf numFmtId="41" fontId="10" fillId="0" borderId="0" xfId="0" applyNumberFormat="1" applyFont="1" applyFill="1"/>
    <xf numFmtId="41" fontId="0" fillId="0" borderId="0" xfId="0" applyNumberFormat="1" applyFill="1"/>
    <xf numFmtId="3" fontId="1" fillId="0" borderId="0" xfId="0" applyNumberFormat="1" applyFont="1" applyFill="1" applyBorder="1"/>
    <xf numFmtId="0" fontId="0" fillId="0" borderId="0" xfId="0" applyFill="1" applyBorder="1"/>
    <xf numFmtId="0" fontId="11" fillId="0" borderId="0" xfId="0" applyFont="1"/>
    <xf numFmtId="10" fontId="0" fillId="0" borderId="0" xfId="0" applyNumberFormat="1" applyAlignment="1">
      <alignment horizontal="right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1" xfId="0" applyNumberFormat="1" applyFill="1" applyBorder="1"/>
    <xf numFmtId="165" fontId="0" fillId="0" borderId="1" xfId="0" quotePrefix="1" applyNumberFormat="1" applyBorder="1"/>
    <xf numFmtId="3" fontId="2" fillId="2" borderId="4" xfId="0" applyNumberFormat="1" applyFont="1" applyFill="1" applyBorder="1"/>
    <xf numFmtId="3" fontId="5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Fill="1" applyBorder="1"/>
    <xf numFmtId="3" fontId="3" fillId="0" borderId="14" xfId="0" applyNumberFormat="1" applyFont="1" applyFill="1" applyBorder="1"/>
    <xf numFmtId="3" fontId="0" fillId="0" borderId="11" xfId="0" applyNumberFormat="1" applyFill="1" applyBorder="1"/>
    <xf numFmtId="3" fontId="12" fillId="5" borderId="1" xfId="0" applyNumberFormat="1" applyFont="1" applyFill="1" applyBorder="1"/>
    <xf numFmtId="3" fontId="12" fillId="5" borderId="9" xfId="0" applyNumberFormat="1" applyFont="1" applyFill="1" applyBorder="1"/>
    <xf numFmtId="0" fontId="12" fillId="5" borderId="0" xfId="0" applyFont="1" applyFill="1" applyBorder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 applyBorder="1"/>
    <xf numFmtId="10" fontId="0" fillId="0" borderId="0" xfId="0" applyNumberFormat="1" applyFill="1" applyBorder="1"/>
    <xf numFmtId="165" fontId="0" fillId="0" borderId="0" xfId="1" applyNumberFormat="1" applyFont="1"/>
    <xf numFmtId="3" fontId="2" fillId="2" borderId="15" xfId="0" applyNumberFormat="1" applyFont="1" applyFill="1" applyBorder="1"/>
    <xf numFmtId="9" fontId="0" fillId="0" borderId="0" xfId="2" applyFont="1"/>
    <xf numFmtId="0" fontId="13" fillId="0" borderId="0" xfId="0" applyFont="1"/>
    <xf numFmtId="3" fontId="14" fillId="0" borderId="16" xfId="0" applyNumberFormat="1" applyFont="1" applyBorder="1" applyAlignment="1">
      <alignment horizontal="center"/>
    </xf>
    <xf numFmtId="3" fontId="14" fillId="0" borderId="16" xfId="0" applyNumberFormat="1" applyFont="1" applyFill="1" applyBorder="1" applyAlignment="1">
      <alignment horizontal="center"/>
    </xf>
    <xf numFmtId="3" fontId="14" fillId="2" borderId="17" xfId="0" applyNumberFormat="1" applyFont="1" applyFill="1" applyBorder="1" applyAlignment="1">
      <alignment horizontal="center"/>
    </xf>
    <xf numFmtId="0" fontId="15" fillId="0" borderId="0" xfId="0" applyFont="1"/>
    <xf numFmtId="0" fontId="2" fillId="0" borderId="0" xfId="0" applyFont="1" applyBorder="1" applyAlignment="1"/>
    <xf numFmtId="0" fontId="2" fillId="0" borderId="1" xfId="0" applyFont="1" applyBorder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165" fontId="1" fillId="0" borderId="1" xfId="0" applyNumberFormat="1" applyFont="1" applyBorder="1"/>
    <xf numFmtId="0" fontId="1" fillId="0" borderId="0" xfId="0" applyFont="1" applyFill="1"/>
    <xf numFmtId="3" fontId="0" fillId="0" borderId="18" xfId="0" applyNumberFormat="1" applyBorder="1"/>
    <xf numFmtId="165" fontId="0" fillId="0" borderId="0" xfId="0" applyNumberFormat="1"/>
    <xf numFmtId="41" fontId="0" fillId="0" borderId="0" xfId="0" applyNumberFormat="1" applyFill="1" applyBorder="1"/>
    <xf numFmtId="165" fontId="1" fillId="0" borderId="0" xfId="1" applyNumberFormat="1" applyFont="1" applyFill="1" applyBorder="1"/>
    <xf numFmtId="43" fontId="0" fillId="0" borderId="0" xfId="1" applyFont="1" applyFill="1" applyBorder="1"/>
    <xf numFmtId="165" fontId="0" fillId="0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10" fontId="0" fillId="0" borderId="0" xfId="2" applyNumberFormat="1" applyFont="1" applyFill="1" applyBorder="1"/>
    <xf numFmtId="165" fontId="0" fillId="0" borderId="0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1014259</v>
          </cell>
        </row>
        <row r="6">
          <cell r="C6">
            <v>296026</v>
          </cell>
        </row>
        <row r="7">
          <cell r="C7">
            <v>74</v>
          </cell>
        </row>
        <row r="10">
          <cell r="C10">
            <v>46333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1257658</v>
          </cell>
        </row>
        <row r="6">
          <cell r="C6">
            <v>317475</v>
          </cell>
        </row>
        <row r="7">
          <cell r="C7">
            <v>503</v>
          </cell>
        </row>
        <row r="10">
          <cell r="C10">
            <v>52158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1138867</v>
          </cell>
        </row>
        <row r="6">
          <cell r="C6">
            <v>301136</v>
          </cell>
        </row>
        <row r="7">
          <cell r="C7">
            <v>68</v>
          </cell>
        </row>
        <row r="10">
          <cell r="C10">
            <v>46076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  <sheetName val="December 2017"/>
    </sheetNames>
    <sheetDataSet>
      <sheetData sheetId="0">
        <row r="5">
          <cell r="C5">
            <v>1113331</v>
          </cell>
        </row>
        <row r="6">
          <cell r="C6">
            <v>310002</v>
          </cell>
        </row>
        <row r="7">
          <cell r="C7">
            <v>150</v>
          </cell>
        </row>
        <row r="10">
          <cell r="C10">
            <v>48088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/>
      <sheetData sheetId="5">
        <row r="23">
          <cell r="EZ23">
            <v>7774</v>
          </cell>
          <cell r="FA23">
            <v>4155</v>
          </cell>
          <cell r="FB23">
            <v>7662</v>
          </cell>
          <cell r="FC23">
            <v>8403</v>
          </cell>
          <cell r="FD23">
            <v>11537</v>
          </cell>
          <cell r="FE23">
            <v>13500</v>
          </cell>
          <cell r="FF23">
            <v>13483</v>
          </cell>
          <cell r="FG23">
            <v>13039</v>
          </cell>
          <cell r="FH23">
            <v>8781</v>
          </cell>
          <cell r="FI23">
            <v>8896</v>
          </cell>
          <cell r="FJ23">
            <v>7831</v>
          </cell>
          <cell r="FK23">
            <v>6902</v>
          </cell>
        </row>
        <row r="28">
          <cell r="EZ28">
            <v>366</v>
          </cell>
          <cell r="FA28">
            <v>235</v>
          </cell>
          <cell r="FB28">
            <v>308</v>
          </cell>
          <cell r="FC28">
            <v>328</v>
          </cell>
          <cell r="FD28">
            <v>387</v>
          </cell>
          <cell r="FE28">
            <v>491</v>
          </cell>
          <cell r="FF28">
            <v>620</v>
          </cell>
          <cell r="FG28">
            <v>584</v>
          </cell>
          <cell r="FH28">
            <v>376</v>
          </cell>
          <cell r="FI28">
            <v>461</v>
          </cell>
          <cell r="FJ28">
            <v>349</v>
          </cell>
          <cell r="FK28">
            <v>322</v>
          </cell>
        </row>
      </sheetData>
      <sheetData sheetId="6"/>
      <sheetData sheetId="7">
        <row r="23">
          <cell r="EZ23">
            <v>79435</v>
          </cell>
          <cell r="FA23">
            <v>79637</v>
          </cell>
          <cell r="FB23">
            <v>100906</v>
          </cell>
          <cell r="FC23">
            <v>82973</v>
          </cell>
          <cell r="FD23">
            <v>85211</v>
          </cell>
          <cell r="FE23">
            <v>91273</v>
          </cell>
          <cell r="FF23">
            <v>92026</v>
          </cell>
          <cell r="FG23">
            <v>96017</v>
          </cell>
          <cell r="FH23">
            <v>81936</v>
          </cell>
          <cell r="FI23">
            <v>85825</v>
          </cell>
          <cell r="FJ23">
            <v>74930</v>
          </cell>
          <cell r="FK23">
            <v>77281</v>
          </cell>
        </row>
        <row r="28">
          <cell r="EZ28">
            <v>3642</v>
          </cell>
          <cell r="FA28">
            <v>3215</v>
          </cell>
          <cell r="FB28">
            <v>3961</v>
          </cell>
          <cell r="FC28">
            <v>3462</v>
          </cell>
          <cell r="FD28">
            <v>3621</v>
          </cell>
          <cell r="FE28">
            <v>3949</v>
          </cell>
          <cell r="FF28">
            <v>4584</v>
          </cell>
          <cell r="FG28">
            <v>4255</v>
          </cell>
          <cell r="FH28">
            <v>3676</v>
          </cell>
          <cell r="FI28">
            <v>3205</v>
          </cell>
          <cell r="FJ28">
            <v>2954</v>
          </cell>
          <cell r="FK28">
            <v>3258</v>
          </cell>
        </row>
      </sheetData>
      <sheetData sheetId="8"/>
      <sheetData sheetId="9"/>
      <sheetData sheetId="10">
        <row r="23">
          <cell r="EZ23"/>
          <cell r="FA23"/>
          <cell r="FB23"/>
          <cell r="FC23"/>
          <cell r="FD23"/>
          <cell r="FE23"/>
          <cell r="FF23"/>
          <cell r="FG23"/>
          <cell r="FH23"/>
          <cell r="FI23"/>
          <cell r="FJ23"/>
          <cell r="FK23"/>
        </row>
        <row r="28">
          <cell r="EZ28"/>
          <cell r="FA28"/>
          <cell r="FB28"/>
          <cell r="FC28"/>
          <cell r="FD28"/>
          <cell r="FE28"/>
          <cell r="FF28"/>
          <cell r="FG28"/>
          <cell r="FH28"/>
          <cell r="FI28"/>
          <cell r="FJ28"/>
          <cell r="FK28"/>
        </row>
        <row r="33">
          <cell r="EZ33"/>
          <cell r="FA33"/>
          <cell r="FB33"/>
          <cell r="FC33"/>
          <cell r="FD33">
            <v>2027</v>
          </cell>
          <cell r="FE33">
            <v>3496</v>
          </cell>
          <cell r="FF33">
            <v>4300</v>
          </cell>
          <cell r="FG33">
            <v>4114</v>
          </cell>
          <cell r="FH33">
            <v>465</v>
          </cell>
          <cell r="FI33"/>
          <cell r="FJ33"/>
          <cell r="FK33"/>
        </row>
        <row r="38">
          <cell r="EZ38"/>
          <cell r="FA38"/>
          <cell r="FB38"/>
          <cell r="FC38"/>
          <cell r="FD38">
            <v>33</v>
          </cell>
          <cell r="FE38">
            <v>29</v>
          </cell>
          <cell r="FF38">
            <v>48</v>
          </cell>
          <cell r="FG38">
            <v>5</v>
          </cell>
          <cell r="FH38">
            <v>3</v>
          </cell>
          <cell r="FI38"/>
          <cell r="FJ38"/>
          <cell r="FK38"/>
        </row>
      </sheetData>
      <sheetData sheetId="11"/>
      <sheetData sheetId="12">
        <row r="23">
          <cell r="EZ23">
            <v>14640</v>
          </cell>
          <cell r="FA23">
            <v>13688</v>
          </cell>
          <cell r="FB23">
            <v>15894</v>
          </cell>
          <cell r="FC23">
            <v>13647</v>
          </cell>
          <cell r="FD23">
            <v>11186</v>
          </cell>
          <cell r="FE23">
            <v>11947</v>
          </cell>
          <cell r="FF23">
            <v>12671</v>
          </cell>
          <cell r="FG23">
            <v>12739</v>
          </cell>
          <cell r="FH23">
            <v>12029</v>
          </cell>
          <cell r="FI23">
            <v>15582</v>
          </cell>
          <cell r="FJ23">
            <v>18610</v>
          </cell>
          <cell r="FK23">
            <v>22163</v>
          </cell>
        </row>
        <row r="28">
          <cell r="EZ28">
            <v>127</v>
          </cell>
          <cell r="FA28">
            <v>148</v>
          </cell>
          <cell r="FB28">
            <v>143</v>
          </cell>
          <cell r="FC28">
            <v>154</v>
          </cell>
          <cell r="FD28">
            <v>146</v>
          </cell>
          <cell r="FE28">
            <v>149</v>
          </cell>
          <cell r="FF28">
            <v>151</v>
          </cell>
          <cell r="FG28">
            <v>156</v>
          </cell>
          <cell r="FH28">
            <v>106</v>
          </cell>
          <cell r="FI28">
            <v>81</v>
          </cell>
          <cell r="FJ28">
            <v>129</v>
          </cell>
          <cell r="FK28">
            <v>170</v>
          </cell>
        </row>
      </sheetData>
      <sheetData sheetId="13"/>
      <sheetData sheetId="14">
        <row r="23">
          <cell r="EZ23"/>
          <cell r="FA23"/>
          <cell r="FB23"/>
          <cell r="FC23"/>
          <cell r="FD23"/>
          <cell r="FE23"/>
          <cell r="FF23"/>
          <cell r="FG23"/>
          <cell r="FH23"/>
          <cell r="FI23"/>
          <cell r="FJ23"/>
          <cell r="FK23"/>
        </row>
        <row r="28">
          <cell r="EZ28"/>
          <cell r="FA28"/>
          <cell r="FB28"/>
          <cell r="FC28"/>
          <cell r="FD28"/>
          <cell r="FE28"/>
          <cell r="FF28"/>
          <cell r="FG28"/>
          <cell r="FH28"/>
          <cell r="FI28"/>
          <cell r="FJ28"/>
          <cell r="FK28"/>
        </row>
        <row r="33">
          <cell r="EZ33">
            <v>2146</v>
          </cell>
          <cell r="FA33">
            <v>1798</v>
          </cell>
          <cell r="FB33">
            <v>3162</v>
          </cell>
          <cell r="FC33">
            <v>2943</v>
          </cell>
          <cell r="FD33">
            <v>5986</v>
          </cell>
          <cell r="FE33">
            <v>7011</v>
          </cell>
          <cell r="FF33">
            <v>7069</v>
          </cell>
          <cell r="FG33">
            <v>6878</v>
          </cell>
          <cell r="FH33">
            <v>5032</v>
          </cell>
          <cell r="FI33">
            <v>3573</v>
          </cell>
          <cell r="FJ33">
            <v>2467</v>
          </cell>
          <cell r="FK33">
            <v>2333</v>
          </cell>
        </row>
        <row r="38">
          <cell r="EZ38">
            <v>51</v>
          </cell>
          <cell r="FA38">
            <v>62</v>
          </cell>
          <cell r="FB38">
            <v>52</v>
          </cell>
          <cell r="FC38">
            <v>58</v>
          </cell>
          <cell r="FD38">
            <v>62</v>
          </cell>
          <cell r="FE38">
            <v>28</v>
          </cell>
          <cell r="FF38">
            <v>81</v>
          </cell>
          <cell r="FG38">
            <v>45</v>
          </cell>
          <cell r="FH38">
            <v>50</v>
          </cell>
          <cell r="FI38">
            <v>79</v>
          </cell>
          <cell r="FJ38">
            <v>113</v>
          </cell>
          <cell r="FK38">
            <v>82</v>
          </cell>
        </row>
      </sheetData>
      <sheetData sheetId="15"/>
      <sheetData sheetId="16"/>
      <sheetData sheetId="17"/>
      <sheetData sheetId="18">
        <row r="23">
          <cell r="EZ23">
            <v>77771</v>
          </cell>
          <cell r="FA23">
            <v>72426</v>
          </cell>
          <cell r="FB23">
            <v>99080</v>
          </cell>
          <cell r="FC23">
            <v>87876</v>
          </cell>
          <cell r="FD23">
            <v>85183</v>
          </cell>
          <cell r="FE23">
            <v>88672</v>
          </cell>
          <cell r="FF23">
            <v>90392</v>
          </cell>
          <cell r="FG23">
            <v>97090</v>
          </cell>
          <cell r="FH23">
            <v>84634</v>
          </cell>
          <cell r="FI23">
            <v>91404</v>
          </cell>
          <cell r="FJ23">
            <v>77384</v>
          </cell>
          <cell r="FK23">
            <v>76139</v>
          </cell>
        </row>
        <row r="28">
          <cell r="EZ28">
            <v>1465</v>
          </cell>
          <cell r="FA28">
            <v>1281</v>
          </cell>
          <cell r="FB28">
            <v>1611</v>
          </cell>
          <cell r="FC28">
            <v>1600</v>
          </cell>
          <cell r="FD28">
            <v>1367</v>
          </cell>
          <cell r="FE28">
            <v>1640</v>
          </cell>
          <cell r="FF28">
            <v>2141</v>
          </cell>
          <cell r="FG28">
            <v>1855</v>
          </cell>
          <cell r="FH28">
            <v>1550</v>
          </cell>
          <cell r="FI28">
            <v>1535</v>
          </cell>
          <cell r="FJ28">
            <v>1317</v>
          </cell>
          <cell r="FK28">
            <v>1404</v>
          </cell>
        </row>
        <row r="33">
          <cell r="EZ33"/>
          <cell r="FA33"/>
          <cell r="FB33"/>
          <cell r="FC33"/>
          <cell r="FD33"/>
          <cell r="FE33"/>
          <cell r="FF33"/>
          <cell r="FG33"/>
          <cell r="FH33"/>
          <cell r="FI33"/>
          <cell r="FJ33"/>
          <cell r="FK33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</row>
      </sheetData>
      <sheetData sheetId="19">
        <row r="23">
          <cell r="EZ23">
            <v>49824</v>
          </cell>
          <cell r="FA23">
            <v>50708</v>
          </cell>
          <cell r="FB23">
            <v>65956</v>
          </cell>
          <cell r="FC23">
            <v>48330</v>
          </cell>
          <cell r="FD23">
            <v>49115</v>
          </cell>
          <cell r="FE23">
            <v>50764</v>
          </cell>
          <cell r="FF23">
            <v>55859</v>
          </cell>
          <cell r="FG23">
            <v>57212</v>
          </cell>
          <cell r="FH23">
            <v>47100</v>
          </cell>
          <cell r="FI23">
            <v>53226</v>
          </cell>
          <cell r="FJ23">
            <v>46946</v>
          </cell>
          <cell r="FK23">
            <v>46886</v>
          </cell>
        </row>
        <row r="28">
          <cell r="EZ28">
            <v>385</v>
          </cell>
          <cell r="FA28">
            <v>293</v>
          </cell>
          <cell r="FB28">
            <v>370</v>
          </cell>
          <cell r="FC28">
            <v>459</v>
          </cell>
          <cell r="FD28">
            <v>363</v>
          </cell>
          <cell r="FE28">
            <v>377</v>
          </cell>
          <cell r="FF28">
            <v>469</v>
          </cell>
          <cell r="FG28">
            <v>431</v>
          </cell>
          <cell r="FH28">
            <v>355</v>
          </cell>
          <cell r="FI28">
            <v>394</v>
          </cell>
          <cell r="FJ28">
            <v>418</v>
          </cell>
          <cell r="FK28">
            <v>338</v>
          </cell>
        </row>
      </sheetData>
      <sheetData sheetId="20">
        <row r="23">
          <cell r="EZ23">
            <v>75401</v>
          </cell>
          <cell r="FA23">
            <v>79878</v>
          </cell>
          <cell r="FB23">
            <v>98386</v>
          </cell>
          <cell r="FC23">
            <v>82150</v>
          </cell>
          <cell r="FD23">
            <v>83485</v>
          </cell>
          <cell r="FE23">
            <v>93683</v>
          </cell>
          <cell r="FF23">
            <v>112636</v>
          </cell>
          <cell r="FG23">
            <v>99372</v>
          </cell>
          <cell r="FH23">
            <v>67918</v>
          </cell>
          <cell r="FI23">
            <v>86228</v>
          </cell>
          <cell r="FJ23">
            <v>91269</v>
          </cell>
          <cell r="FK23">
            <v>102955</v>
          </cell>
        </row>
        <row r="28">
          <cell r="EZ28">
            <v>1667</v>
          </cell>
          <cell r="FA28">
            <v>1496</v>
          </cell>
          <cell r="FB28">
            <v>1608</v>
          </cell>
          <cell r="FC28">
            <v>1831</v>
          </cell>
          <cell r="FD28">
            <v>1992</v>
          </cell>
          <cell r="FE28">
            <v>1988</v>
          </cell>
          <cell r="FF28">
            <v>2257</v>
          </cell>
          <cell r="FG28">
            <v>2118</v>
          </cell>
          <cell r="FH28">
            <v>1711</v>
          </cell>
          <cell r="FI28">
            <v>1872</v>
          </cell>
          <cell r="FJ28">
            <v>1850</v>
          </cell>
          <cell r="FK28">
            <v>1850</v>
          </cell>
        </row>
        <row r="33">
          <cell r="EZ33">
            <v>22590</v>
          </cell>
          <cell r="FA33">
            <v>34518</v>
          </cell>
          <cell r="FB33">
            <v>42363</v>
          </cell>
          <cell r="FC33">
            <v>13452</v>
          </cell>
          <cell r="FD33">
            <v>2370</v>
          </cell>
          <cell r="FE33">
            <v>1588</v>
          </cell>
          <cell r="FF33">
            <v>945</v>
          </cell>
          <cell r="FG33">
            <v>1108</v>
          </cell>
          <cell r="FH33">
            <v>467</v>
          </cell>
          <cell r="FI33">
            <v>1931</v>
          </cell>
          <cell r="FJ33">
            <v>4390</v>
          </cell>
          <cell r="FK33">
            <v>14031</v>
          </cell>
        </row>
        <row r="38">
          <cell r="EZ38">
            <v>219</v>
          </cell>
          <cell r="FA38">
            <v>280</v>
          </cell>
          <cell r="FB38">
            <v>291</v>
          </cell>
          <cell r="FC38">
            <v>188</v>
          </cell>
          <cell r="FD38">
            <v>32</v>
          </cell>
          <cell r="FE38">
            <v>3</v>
          </cell>
          <cell r="FF38">
            <v>3</v>
          </cell>
          <cell r="FG38">
            <v>7</v>
          </cell>
          <cell r="FH38">
            <v>5</v>
          </cell>
          <cell r="FI38">
            <v>31</v>
          </cell>
          <cell r="FJ38">
            <v>68</v>
          </cell>
          <cell r="FK38">
            <v>68</v>
          </cell>
        </row>
      </sheetData>
      <sheetData sheetId="21">
        <row r="23">
          <cell r="EZ23">
            <v>32906</v>
          </cell>
          <cell r="FA23">
            <v>33246</v>
          </cell>
          <cell r="FB23">
            <v>41022</v>
          </cell>
          <cell r="FC23">
            <v>35281</v>
          </cell>
          <cell r="FD23">
            <v>42172</v>
          </cell>
          <cell r="FE23">
            <v>50665</v>
          </cell>
          <cell r="FF23">
            <v>52629</v>
          </cell>
          <cell r="FG23">
            <v>53383</v>
          </cell>
          <cell r="FH23">
            <v>48960</v>
          </cell>
          <cell r="FI23">
            <v>44140</v>
          </cell>
          <cell r="FJ23">
            <v>35979</v>
          </cell>
          <cell r="FK23">
            <v>29560</v>
          </cell>
        </row>
        <row r="28">
          <cell r="EZ28">
            <v>1295</v>
          </cell>
          <cell r="FA28">
            <v>1317</v>
          </cell>
          <cell r="FB28">
            <v>1550</v>
          </cell>
          <cell r="FC28">
            <v>1398</v>
          </cell>
          <cell r="FD28">
            <v>2065</v>
          </cell>
          <cell r="FE28">
            <v>2263</v>
          </cell>
          <cell r="FF28">
            <v>2387</v>
          </cell>
          <cell r="FG28">
            <v>2052</v>
          </cell>
          <cell r="FH28">
            <v>1929</v>
          </cell>
          <cell r="FI28">
            <v>1852</v>
          </cell>
          <cell r="FJ28">
            <v>1157</v>
          </cell>
          <cell r="FK28">
            <v>1041</v>
          </cell>
        </row>
      </sheetData>
      <sheetData sheetId="22"/>
      <sheetData sheetId="23"/>
      <sheetData sheetId="24">
        <row r="33">
          <cell r="EZ33"/>
          <cell r="FA33"/>
          <cell r="FB33"/>
          <cell r="FC33"/>
          <cell r="FD33"/>
          <cell r="FE33"/>
          <cell r="FF33"/>
          <cell r="FG33"/>
          <cell r="FH33"/>
          <cell r="FI33"/>
          <cell r="FJ33"/>
          <cell r="FK33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</row>
      </sheetData>
      <sheetData sheetId="25">
        <row r="33">
          <cell r="EZ33">
            <v>3007</v>
          </cell>
          <cell r="FA33">
            <v>2824</v>
          </cell>
          <cell r="FB33">
            <v>3526</v>
          </cell>
          <cell r="FC33">
            <v>3196</v>
          </cell>
          <cell r="FD33">
            <v>3872</v>
          </cell>
          <cell r="FE33">
            <v>1877</v>
          </cell>
          <cell r="FF33"/>
          <cell r="FG33"/>
          <cell r="FH33"/>
          <cell r="FI33"/>
          <cell r="FJ33"/>
          <cell r="FK33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</row>
      </sheetData>
      <sheetData sheetId="26">
        <row r="23">
          <cell r="EZ23"/>
          <cell r="FA23">
            <v>40</v>
          </cell>
          <cell r="FB23"/>
          <cell r="FC23"/>
          <cell r="FD23"/>
          <cell r="FE23"/>
          <cell r="FF23"/>
          <cell r="FG23"/>
          <cell r="FH23"/>
          <cell r="FI23"/>
          <cell r="FJ23"/>
          <cell r="FK23"/>
        </row>
        <row r="28">
          <cell r="EZ28"/>
          <cell r="FA28">
            <v>1</v>
          </cell>
          <cell r="FB28"/>
          <cell r="FC28"/>
          <cell r="FD28"/>
          <cell r="FE28"/>
          <cell r="FF28"/>
          <cell r="FG28"/>
          <cell r="FH28"/>
          <cell r="FI28"/>
          <cell r="FJ28"/>
          <cell r="FK28"/>
        </row>
      </sheetData>
      <sheetData sheetId="27">
        <row r="23">
          <cell r="EZ23">
            <v>443</v>
          </cell>
          <cell r="FA23">
            <v>433</v>
          </cell>
          <cell r="FB23">
            <v>428</v>
          </cell>
          <cell r="FC23">
            <v>416</v>
          </cell>
          <cell r="FD23">
            <v>824</v>
          </cell>
          <cell r="FE23">
            <v>225</v>
          </cell>
          <cell r="FF23">
            <v>275</v>
          </cell>
          <cell r="FG23">
            <v>212</v>
          </cell>
          <cell r="FH23"/>
          <cell r="FI23">
            <v>195</v>
          </cell>
          <cell r="FJ23">
            <v>380</v>
          </cell>
          <cell r="FK23">
            <v>522</v>
          </cell>
        </row>
        <row r="28">
          <cell r="EZ28">
            <v>54</v>
          </cell>
          <cell r="FA28">
            <v>31</v>
          </cell>
          <cell r="FB28">
            <v>28</v>
          </cell>
          <cell r="FC28">
            <v>28</v>
          </cell>
          <cell r="FD28">
            <v>48</v>
          </cell>
          <cell r="FE28">
            <v>10</v>
          </cell>
          <cell r="FF28">
            <v>11</v>
          </cell>
          <cell r="FG28">
            <v>8</v>
          </cell>
          <cell r="FH28"/>
          <cell r="FI28">
            <v>7</v>
          </cell>
          <cell r="FJ28">
            <v>21</v>
          </cell>
          <cell r="FK28">
            <v>38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23">
          <cell r="EZ23">
            <v>511</v>
          </cell>
          <cell r="FA23">
            <v>664</v>
          </cell>
          <cell r="FB23">
            <v>677</v>
          </cell>
          <cell r="FC23">
            <v>427</v>
          </cell>
          <cell r="FD23">
            <v>49</v>
          </cell>
          <cell r="FE23">
            <v>145</v>
          </cell>
          <cell r="FF23">
            <v>242</v>
          </cell>
          <cell r="FG23">
            <v>100</v>
          </cell>
          <cell r="FH23">
            <v>191</v>
          </cell>
          <cell r="FI23">
            <v>404</v>
          </cell>
          <cell r="FJ23">
            <v>48</v>
          </cell>
          <cell r="FK23">
            <v>325</v>
          </cell>
        </row>
        <row r="28">
          <cell r="EZ28">
            <v>19</v>
          </cell>
          <cell r="FA28">
            <v>22</v>
          </cell>
          <cell r="FB28">
            <v>12</v>
          </cell>
          <cell r="FC28">
            <v>5</v>
          </cell>
          <cell r="FD28">
            <v>1</v>
          </cell>
          <cell r="FE28">
            <v>1</v>
          </cell>
          <cell r="FF28">
            <v>5</v>
          </cell>
          <cell r="FG28"/>
          <cell r="FH28">
            <v>7</v>
          </cell>
          <cell r="FI28">
            <v>16</v>
          </cell>
          <cell r="FJ28">
            <v>2</v>
          </cell>
          <cell r="FK28">
            <v>9</v>
          </cell>
        </row>
      </sheetData>
      <sheetData sheetId="35"/>
      <sheetData sheetId="36"/>
      <sheetData sheetId="37">
        <row r="23">
          <cell r="EZ23">
            <v>946</v>
          </cell>
          <cell r="FA23">
            <v>295</v>
          </cell>
          <cell r="FB23">
            <v>1287</v>
          </cell>
          <cell r="FC23">
            <v>68</v>
          </cell>
          <cell r="FD23">
            <v>246</v>
          </cell>
          <cell r="FE23">
            <v>1743</v>
          </cell>
          <cell r="FF23">
            <v>867</v>
          </cell>
          <cell r="FG23">
            <v>1369</v>
          </cell>
          <cell r="FH23">
            <v>318</v>
          </cell>
          <cell r="FI23">
            <v>459</v>
          </cell>
          <cell r="FJ23">
            <v>5787</v>
          </cell>
          <cell r="FK23">
            <v>3163</v>
          </cell>
        </row>
        <row r="28">
          <cell r="EZ28">
            <v>21</v>
          </cell>
          <cell r="FA28">
            <v>21</v>
          </cell>
          <cell r="FB28">
            <v>19</v>
          </cell>
          <cell r="FC28">
            <v>1</v>
          </cell>
          <cell r="FD28">
            <v>17</v>
          </cell>
          <cell r="FE28">
            <v>44</v>
          </cell>
          <cell r="FF28">
            <v>26</v>
          </cell>
          <cell r="FG28">
            <v>14</v>
          </cell>
          <cell r="FH28">
            <v>9</v>
          </cell>
          <cell r="FI28">
            <v>11</v>
          </cell>
          <cell r="FJ28">
            <v>95</v>
          </cell>
          <cell r="FK28">
            <v>53</v>
          </cell>
        </row>
      </sheetData>
      <sheetData sheetId="38">
        <row r="23">
          <cell r="EZ23"/>
          <cell r="FA23"/>
          <cell r="FB23"/>
          <cell r="FC23"/>
          <cell r="FD23"/>
          <cell r="FE23"/>
          <cell r="FF23"/>
          <cell r="FG23"/>
          <cell r="FH23"/>
          <cell r="FI23"/>
          <cell r="FJ23">
            <v>1517</v>
          </cell>
          <cell r="FK23">
            <v>4592</v>
          </cell>
        </row>
        <row r="28">
          <cell r="EZ28"/>
          <cell r="FA28"/>
          <cell r="FB28"/>
          <cell r="FC28"/>
          <cell r="FD28"/>
          <cell r="FE28"/>
          <cell r="FF28"/>
          <cell r="FG28"/>
          <cell r="FH28"/>
          <cell r="FI28"/>
          <cell r="FJ28">
            <v>55</v>
          </cell>
          <cell r="FK28">
            <v>129</v>
          </cell>
        </row>
      </sheetData>
      <sheetData sheetId="39">
        <row r="23">
          <cell r="EZ23">
            <v>9333</v>
          </cell>
          <cell r="FA23">
            <v>8080</v>
          </cell>
          <cell r="FB23">
            <v>11602</v>
          </cell>
          <cell r="FC23">
            <v>8269</v>
          </cell>
          <cell r="FD23">
            <v>7349</v>
          </cell>
          <cell r="FE23">
            <v>8427</v>
          </cell>
          <cell r="FF23">
            <v>9178</v>
          </cell>
          <cell r="FG23">
            <v>8333</v>
          </cell>
          <cell r="FH23">
            <v>7201</v>
          </cell>
          <cell r="FI23">
            <v>9613</v>
          </cell>
          <cell r="FJ23">
            <v>9431</v>
          </cell>
          <cell r="FK23">
            <v>6775</v>
          </cell>
        </row>
        <row r="28">
          <cell r="EZ28">
            <v>371</v>
          </cell>
          <cell r="FA28">
            <v>270</v>
          </cell>
          <cell r="FB28">
            <v>417</v>
          </cell>
          <cell r="FC28">
            <v>417</v>
          </cell>
          <cell r="FD28">
            <v>406</v>
          </cell>
          <cell r="FE28">
            <v>308</v>
          </cell>
          <cell r="FF28">
            <v>352</v>
          </cell>
          <cell r="FG28">
            <v>369</v>
          </cell>
          <cell r="FH28">
            <v>335</v>
          </cell>
          <cell r="FI28">
            <v>344</v>
          </cell>
          <cell r="FJ28">
            <v>263</v>
          </cell>
          <cell r="FK28">
            <v>135</v>
          </cell>
        </row>
      </sheetData>
      <sheetData sheetId="40">
        <row r="23">
          <cell r="EZ23"/>
          <cell r="FA23"/>
          <cell r="FB23"/>
          <cell r="FC23"/>
          <cell r="FD23"/>
          <cell r="FE23"/>
          <cell r="FF23"/>
          <cell r="FG23"/>
          <cell r="FH23"/>
          <cell r="FI23"/>
          <cell r="FJ23"/>
          <cell r="FK23"/>
        </row>
        <row r="28">
          <cell r="EZ28"/>
          <cell r="FA28"/>
          <cell r="FB28"/>
          <cell r="FC28"/>
          <cell r="FD28"/>
          <cell r="FE28"/>
          <cell r="FF28"/>
          <cell r="FG28"/>
          <cell r="FH28"/>
          <cell r="FI28"/>
          <cell r="FJ28"/>
          <cell r="FK28"/>
        </row>
      </sheetData>
      <sheetData sheetId="41"/>
      <sheetData sheetId="42"/>
      <sheetData sheetId="43">
        <row r="23">
          <cell r="EZ23">
            <v>707</v>
          </cell>
          <cell r="FA23">
            <v>814</v>
          </cell>
          <cell r="FB23">
            <v>1112</v>
          </cell>
          <cell r="FC23">
            <v>793</v>
          </cell>
          <cell r="FD23">
            <v>993</v>
          </cell>
          <cell r="FE23">
            <v>1061</v>
          </cell>
          <cell r="FF23">
            <v>1019</v>
          </cell>
          <cell r="FG23">
            <v>1309</v>
          </cell>
          <cell r="FH23">
            <v>1641</v>
          </cell>
          <cell r="FI23">
            <v>2961</v>
          </cell>
          <cell r="FJ23">
            <v>3128</v>
          </cell>
          <cell r="FK23">
            <v>1534</v>
          </cell>
        </row>
        <row r="28">
          <cell r="EZ28">
            <v>27</v>
          </cell>
          <cell r="FA28">
            <v>28</v>
          </cell>
          <cell r="FB28">
            <v>37</v>
          </cell>
          <cell r="FC28">
            <v>16</v>
          </cell>
          <cell r="FD28">
            <v>33</v>
          </cell>
          <cell r="FE28">
            <v>33</v>
          </cell>
          <cell r="FF28">
            <v>39</v>
          </cell>
          <cell r="FG28">
            <v>44</v>
          </cell>
          <cell r="FH28">
            <v>64</v>
          </cell>
          <cell r="FI28">
            <v>172</v>
          </cell>
          <cell r="FJ28">
            <v>63</v>
          </cell>
          <cell r="FK28">
            <v>48</v>
          </cell>
        </row>
      </sheetData>
      <sheetData sheetId="44">
        <row r="23">
          <cell r="EZ23">
            <v>4700</v>
          </cell>
          <cell r="FA23">
            <v>5045</v>
          </cell>
          <cell r="FB23">
            <v>7312</v>
          </cell>
          <cell r="FC23">
            <v>10657</v>
          </cell>
          <cell r="FD23">
            <v>11986</v>
          </cell>
          <cell r="FE23">
            <v>12225</v>
          </cell>
          <cell r="FF23">
            <v>12183</v>
          </cell>
          <cell r="FG23">
            <v>11794</v>
          </cell>
          <cell r="FH23">
            <v>9767</v>
          </cell>
          <cell r="FI23">
            <v>9857</v>
          </cell>
          <cell r="FJ23">
            <v>10377</v>
          </cell>
          <cell r="FK23">
            <v>10140</v>
          </cell>
        </row>
        <row r="28">
          <cell r="EZ28">
            <v>196</v>
          </cell>
          <cell r="FA28">
            <v>219</v>
          </cell>
          <cell r="FB28">
            <v>312</v>
          </cell>
          <cell r="FC28">
            <v>488</v>
          </cell>
          <cell r="FD28">
            <v>566</v>
          </cell>
          <cell r="FE28">
            <v>604</v>
          </cell>
          <cell r="FF28">
            <v>662</v>
          </cell>
          <cell r="FG28">
            <v>641</v>
          </cell>
          <cell r="FH28">
            <v>517</v>
          </cell>
          <cell r="FI28">
            <v>504</v>
          </cell>
          <cell r="FJ28">
            <v>414</v>
          </cell>
          <cell r="FK28">
            <v>462</v>
          </cell>
        </row>
      </sheetData>
      <sheetData sheetId="45">
        <row r="23">
          <cell r="EZ23">
            <v>6666</v>
          </cell>
          <cell r="FA23">
            <v>5472</v>
          </cell>
          <cell r="FB23">
            <v>7652</v>
          </cell>
          <cell r="FC23">
            <v>8739</v>
          </cell>
          <cell r="FD23">
            <v>10019</v>
          </cell>
          <cell r="FE23">
            <v>11131</v>
          </cell>
          <cell r="FF23">
            <v>9416</v>
          </cell>
          <cell r="FG23">
            <v>13226</v>
          </cell>
          <cell r="FH23">
            <v>9178</v>
          </cell>
          <cell r="FI23">
            <v>10023</v>
          </cell>
          <cell r="FJ23">
            <v>11016</v>
          </cell>
          <cell r="FK23">
            <v>14492</v>
          </cell>
        </row>
        <row r="28">
          <cell r="EZ28">
            <v>173</v>
          </cell>
          <cell r="FA28">
            <v>194</v>
          </cell>
          <cell r="FB28">
            <v>223</v>
          </cell>
          <cell r="FC28">
            <v>451</v>
          </cell>
          <cell r="FD28">
            <v>614</v>
          </cell>
          <cell r="FE28">
            <v>438</v>
          </cell>
          <cell r="FF28">
            <v>292</v>
          </cell>
          <cell r="FG28"/>
          <cell r="FH28">
            <v>464</v>
          </cell>
          <cell r="FI28">
            <v>456</v>
          </cell>
          <cell r="FJ28">
            <v>442</v>
          </cell>
          <cell r="FK28">
            <v>448</v>
          </cell>
        </row>
      </sheetData>
      <sheetData sheetId="46">
        <row r="33">
          <cell r="FA33"/>
          <cell r="FB33"/>
          <cell r="FC33"/>
          <cell r="FD33"/>
          <cell r="FE33">
            <v>3307</v>
          </cell>
          <cell r="FF33">
            <v>5362</v>
          </cell>
          <cell r="FG33">
            <v>5406</v>
          </cell>
          <cell r="FH33">
            <v>5001</v>
          </cell>
          <cell r="FI33">
            <v>4854</v>
          </cell>
          <cell r="FJ33">
            <v>3997</v>
          </cell>
          <cell r="FK33">
            <v>4021</v>
          </cell>
        </row>
        <row r="38">
          <cell r="FA38"/>
          <cell r="FB38"/>
          <cell r="FC38"/>
          <cell r="FD38"/>
          <cell r="FE38">
            <v>22</v>
          </cell>
          <cell r="FF38">
            <v>72</v>
          </cell>
          <cell r="FG38">
            <v>62</v>
          </cell>
          <cell r="FH38">
            <v>57</v>
          </cell>
          <cell r="FI38">
            <v>50</v>
          </cell>
          <cell r="FJ38">
            <v>38</v>
          </cell>
          <cell r="FK38">
            <v>37</v>
          </cell>
        </row>
      </sheetData>
      <sheetData sheetId="47"/>
      <sheetData sheetId="48">
        <row r="23">
          <cell r="EZ23">
            <v>9458</v>
          </cell>
          <cell r="FA23">
            <v>8333</v>
          </cell>
          <cell r="FB23">
            <v>9650</v>
          </cell>
          <cell r="FC23">
            <v>8546</v>
          </cell>
          <cell r="FD23">
            <v>9217</v>
          </cell>
          <cell r="FE23">
            <v>7044</v>
          </cell>
          <cell r="FF23">
            <v>7817</v>
          </cell>
          <cell r="FG23">
            <v>6666</v>
          </cell>
          <cell r="FH23">
            <v>5724</v>
          </cell>
          <cell r="FI23">
            <v>12343</v>
          </cell>
          <cell r="FJ23">
            <v>7811</v>
          </cell>
          <cell r="FK23">
            <v>6672</v>
          </cell>
        </row>
        <row r="28">
          <cell r="EZ28">
            <v>150</v>
          </cell>
          <cell r="FA28">
            <v>170</v>
          </cell>
          <cell r="FB28">
            <v>163</v>
          </cell>
          <cell r="FC28">
            <v>222</v>
          </cell>
          <cell r="FD28">
            <v>272</v>
          </cell>
          <cell r="FE28">
            <v>195</v>
          </cell>
          <cell r="FF28">
            <v>152</v>
          </cell>
          <cell r="FG28">
            <v>124</v>
          </cell>
          <cell r="FH28">
            <v>111</v>
          </cell>
          <cell r="FI28">
            <v>269</v>
          </cell>
          <cell r="FJ28">
            <v>106</v>
          </cell>
          <cell r="FK28">
            <v>214</v>
          </cell>
        </row>
      </sheetData>
      <sheetData sheetId="49"/>
      <sheetData sheetId="50">
        <row r="23">
          <cell r="EZ23"/>
          <cell r="FA23">
            <v>103</v>
          </cell>
          <cell r="FB23">
            <v>226</v>
          </cell>
          <cell r="FC23">
            <v>523</v>
          </cell>
          <cell r="FD23">
            <v>233</v>
          </cell>
          <cell r="FE23">
            <v>236</v>
          </cell>
          <cell r="FF23">
            <v>425</v>
          </cell>
          <cell r="FG23">
            <v>187</v>
          </cell>
          <cell r="FH23"/>
          <cell r="FI23">
            <v>2931</v>
          </cell>
          <cell r="FJ23">
            <v>412</v>
          </cell>
          <cell r="FK23"/>
        </row>
        <row r="28">
          <cell r="EZ28"/>
          <cell r="FA28">
            <v>13</v>
          </cell>
          <cell r="FB28">
            <v>10</v>
          </cell>
          <cell r="FC28">
            <v>30</v>
          </cell>
          <cell r="FD28">
            <v>12</v>
          </cell>
          <cell r="FE28">
            <v>17</v>
          </cell>
          <cell r="FF28">
            <v>17</v>
          </cell>
          <cell r="FG28">
            <v>8</v>
          </cell>
          <cell r="FH28"/>
          <cell r="FI28">
            <v>93</v>
          </cell>
          <cell r="FJ28">
            <v>7</v>
          </cell>
          <cell r="FK28"/>
        </row>
      </sheetData>
      <sheetData sheetId="51">
        <row r="23">
          <cell r="EZ23">
            <v>1766</v>
          </cell>
          <cell r="FA23">
            <v>1728</v>
          </cell>
          <cell r="FB23">
            <v>2095</v>
          </cell>
          <cell r="FC23">
            <v>1980</v>
          </cell>
          <cell r="FD23">
            <v>2114</v>
          </cell>
          <cell r="FE23">
            <v>1974</v>
          </cell>
          <cell r="FF23">
            <v>3380</v>
          </cell>
          <cell r="FG23">
            <v>5389</v>
          </cell>
          <cell r="FH23">
            <v>5305</v>
          </cell>
          <cell r="FI23">
            <v>5918</v>
          </cell>
          <cell r="FJ23">
            <v>5749</v>
          </cell>
          <cell r="FK23">
            <v>4677</v>
          </cell>
        </row>
        <row r="28">
          <cell r="EZ28">
            <v>75</v>
          </cell>
          <cell r="FA28">
            <v>108</v>
          </cell>
          <cell r="FB28">
            <v>79</v>
          </cell>
          <cell r="FC28">
            <v>81</v>
          </cell>
          <cell r="FD28">
            <v>86</v>
          </cell>
          <cell r="FE28">
            <v>92</v>
          </cell>
          <cell r="FF28">
            <v>112</v>
          </cell>
          <cell r="FG28">
            <v>138</v>
          </cell>
          <cell r="FH28">
            <v>111</v>
          </cell>
          <cell r="FI28">
            <v>109</v>
          </cell>
          <cell r="FJ28">
            <v>121</v>
          </cell>
          <cell r="FK28">
            <v>129</v>
          </cell>
        </row>
      </sheetData>
      <sheetData sheetId="52"/>
      <sheetData sheetId="53">
        <row r="23">
          <cell r="EZ23">
            <v>668</v>
          </cell>
          <cell r="FA23"/>
          <cell r="FB23"/>
          <cell r="FC23"/>
          <cell r="FD23"/>
          <cell r="FE23"/>
          <cell r="FF23"/>
          <cell r="FG23"/>
          <cell r="FH23"/>
          <cell r="FI23"/>
          <cell r="FJ23"/>
          <cell r="FK23"/>
        </row>
        <row r="28">
          <cell r="EZ28">
            <v>18</v>
          </cell>
          <cell r="FA28"/>
          <cell r="FB28"/>
          <cell r="FC28"/>
          <cell r="FD28"/>
          <cell r="FE28"/>
          <cell r="FF28"/>
          <cell r="FG28"/>
          <cell r="FH28"/>
          <cell r="FI28"/>
          <cell r="FJ28"/>
          <cell r="FK28"/>
        </row>
      </sheetData>
      <sheetData sheetId="54"/>
      <sheetData sheetId="55"/>
      <sheetData sheetId="56"/>
      <sheetData sheetId="57"/>
      <sheetData sheetId="58">
        <row r="23">
          <cell r="EL23"/>
        </row>
        <row r="28">
          <cell r="EL28"/>
        </row>
        <row r="33">
          <cell r="EL33"/>
        </row>
        <row r="38">
          <cell r="EL38"/>
        </row>
      </sheetData>
      <sheetData sheetId="59">
        <row r="23">
          <cell r="EZ23"/>
          <cell r="FA23"/>
          <cell r="FB23"/>
          <cell r="FC23"/>
          <cell r="FD23"/>
          <cell r="FE23"/>
          <cell r="FF23"/>
          <cell r="FG23"/>
          <cell r="FH23"/>
          <cell r="FI23">
            <v>153</v>
          </cell>
          <cell r="FJ23"/>
          <cell r="FK23"/>
        </row>
        <row r="28">
          <cell r="EZ28"/>
          <cell r="FA28"/>
          <cell r="FB28"/>
          <cell r="FC28"/>
          <cell r="FD28"/>
          <cell r="FE28"/>
          <cell r="FF28"/>
          <cell r="FG28"/>
          <cell r="FH28"/>
          <cell r="FI28"/>
          <cell r="FJ28"/>
          <cell r="FK28"/>
        </row>
        <row r="33">
          <cell r="EZ33"/>
          <cell r="FA33">
            <v>102</v>
          </cell>
          <cell r="FB33"/>
          <cell r="FC33"/>
          <cell r="FD33"/>
          <cell r="FE33"/>
          <cell r="FF33"/>
          <cell r="FG33"/>
          <cell r="FH33">
            <v>180</v>
          </cell>
          <cell r="FI33"/>
          <cell r="FJ33"/>
          <cell r="FK33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</row>
      </sheetData>
      <sheetData sheetId="60"/>
      <sheetData sheetId="61">
        <row r="23">
          <cell r="EZ23">
            <v>74</v>
          </cell>
          <cell r="FA23">
            <v>150</v>
          </cell>
          <cell r="FB23"/>
          <cell r="FC23">
            <v>150</v>
          </cell>
          <cell r="FD23"/>
          <cell r="FE23">
            <v>475</v>
          </cell>
          <cell r="FF23">
            <v>162</v>
          </cell>
          <cell r="FG23">
            <v>181</v>
          </cell>
          <cell r="FH23"/>
          <cell r="FI23">
            <v>350</v>
          </cell>
          <cell r="FJ23">
            <v>68</v>
          </cell>
          <cell r="FK23">
            <v>150</v>
          </cell>
        </row>
        <row r="28">
          <cell r="EZ28"/>
          <cell r="FA28"/>
          <cell r="FB28"/>
          <cell r="FC28"/>
          <cell r="FD28"/>
          <cell r="FE28"/>
          <cell r="FF28"/>
          <cell r="FG28"/>
          <cell r="FH28"/>
          <cell r="FI28"/>
          <cell r="FJ28"/>
          <cell r="FK28"/>
        </row>
        <row r="33">
          <cell r="EZ33"/>
          <cell r="FA33"/>
          <cell r="FB33"/>
          <cell r="FC33"/>
          <cell r="FD33">
            <v>240</v>
          </cell>
          <cell r="FE33">
            <v>336</v>
          </cell>
          <cell r="FF33"/>
          <cell r="FG33"/>
          <cell r="FH33"/>
          <cell r="FI33"/>
          <cell r="FJ33"/>
          <cell r="FK33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996970</v>
          </cell>
        </row>
        <row r="6">
          <cell r="C6">
            <v>272291</v>
          </cell>
        </row>
        <row r="7">
          <cell r="C7">
            <v>252</v>
          </cell>
        </row>
        <row r="10">
          <cell r="C10">
            <v>43792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1317395</v>
          </cell>
        </row>
        <row r="6">
          <cell r="C6">
            <v>362243</v>
          </cell>
        </row>
        <row r="7">
          <cell r="C7">
            <v>0</v>
          </cell>
        </row>
        <row r="10">
          <cell r="C10">
            <v>51949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1141677</v>
          </cell>
        </row>
        <row r="6">
          <cell r="C6">
            <v>308419</v>
          </cell>
        </row>
        <row r="7">
          <cell r="C7">
            <v>150</v>
          </cell>
        </row>
        <row r="10">
          <cell r="C10">
            <v>49823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1210167</v>
          </cell>
        </row>
        <row r="6">
          <cell r="C6">
            <v>330839</v>
          </cell>
        </row>
        <row r="7">
          <cell r="C7">
            <v>240</v>
          </cell>
        </row>
        <row r="10">
          <cell r="C10">
            <v>51976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1341128</v>
          </cell>
        </row>
        <row r="6">
          <cell r="C6">
            <v>339927</v>
          </cell>
        </row>
        <row r="7">
          <cell r="C7">
            <v>811</v>
          </cell>
        </row>
        <row r="10">
          <cell r="C10">
            <v>56892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1439526</v>
          </cell>
        </row>
        <row r="6">
          <cell r="C6">
            <v>328947</v>
          </cell>
        </row>
        <row r="7">
          <cell r="C7">
            <v>162</v>
          </cell>
        </row>
        <row r="10">
          <cell r="C10">
            <v>62888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1434234</v>
          </cell>
        </row>
        <row r="6">
          <cell r="C6">
            <v>336400</v>
          </cell>
        </row>
        <row r="7">
          <cell r="C7">
            <v>181</v>
          </cell>
        </row>
        <row r="10">
          <cell r="C10">
            <v>58327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1190390</v>
          </cell>
        </row>
        <row r="6">
          <cell r="C6">
            <v>283076</v>
          </cell>
        </row>
        <row r="7">
          <cell r="C7">
            <v>180</v>
          </cell>
        </row>
        <row r="10">
          <cell r="C10">
            <v>49088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="115" zoomScaleNormal="115" workbookViewId="0">
      <selection activeCell="A39" sqref="A39"/>
    </sheetView>
  </sheetViews>
  <sheetFormatPr defaultRowHeight="12.75" x14ac:dyDescent="0.2"/>
  <cols>
    <col min="1" max="1" width="32.28515625" bestFit="1" customWidth="1"/>
    <col min="2" max="2" width="9.7109375" bestFit="1" customWidth="1"/>
    <col min="3" max="3" width="18.140625" bestFit="1" customWidth="1"/>
    <col min="4" max="4" width="15" bestFit="1" customWidth="1"/>
    <col min="5" max="5" width="14" bestFit="1" customWidth="1"/>
    <col min="6" max="6" width="11.7109375" bestFit="1" customWidth="1"/>
    <col min="7" max="7" width="13.7109375" bestFit="1" customWidth="1"/>
    <col min="8" max="8" width="11.42578125" bestFit="1" customWidth="1"/>
    <col min="9" max="9" width="10.28515625" bestFit="1" customWidth="1"/>
    <col min="10" max="11" width="11.5703125" bestFit="1" customWidth="1"/>
    <col min="12" max="12" width="12.28515625" customWidth="1"/>
    <col min="13" max="13" width="11.42578125" bestFit="1" customWidth="1"/>
    <col min="14" max="14" width="12.28515625" bestFit="1" customWidth="1"/>
    <col min="16" max="16" width="10.28515625" bestFit="1" customWidth="1"/>
    <col min="17" max="17" width="11.28515625" bestFit="1" customWidth="1"/>
  </cols>
  <sheetData>
    <row r="1" spans="1:19" s="68" customFormat="1" ht="15.75" thickBot="1" x14ac:dyDescent="0.3">
      <c r="A1" s="64"/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6" t="s">
        <v>5</v>
      </c>
      <c r="H1" s="66" t="s">
        <v>6</v>
      </c>
      <c r="I1" s="65" t="s">
        <v>7</v>
      </c>
      <c r="J1" s="65" t="s">
        <v>8</v>
      </c>
      <c r="K1" s="65" t="s">
        <v>9</v>
      </c>
      <c r="L1" s="65" t="s">
        <v>10</v>
      </c>
      <c r="M1" s="65" t="s">
        <v>11</v>
      </c>
      <c r="N1" s="67" t="s">
        <v>12</v>
      </c>
    </row>
    <row r="2" spans="1:19" ht="13.5" thickTop="1" x14ac:dyDescent="0.2">
      <c r="A2" s="1" t="s">
        <v>13</v>
      </c>
      <c r="B2" s="45">
        <v>323701</v>
      </c>
      <c r="C2" s="45">
        <v>310285</v>
      </c>
      <c r="D2" s="45">
        <v>404559</v>
      </c>
      <c r="E2" s="45">
        <v>361857</v>
      </c>
      <c r="F2" s="45">
        <v>381033</v>
      </c>
      <c r="G2" s="74">
        <v>409141</v>
      </c>
      <c r="H2" s="45">
        <v>422490</v>
      </c>
      <c r="I2" s="45">
        <f>411282+10054</f>
        <v>421336</v>
      </c>
      <c r="J2" s="45">
        <v>362773</v>
      </c>
      <c r="K2" s="45">
        <v>370844</v>
      </c>
      <c r="L2" s="74">
        <v>333946</v>
      </c>
      <c r="M2" s="45">
        <v>332222</v>
      </c>
      <c r="N2" s="32">
        <f>SUM(B2:M2)</f>
        <v>4434187</v>
      </c>
      <c r="O2" s="3"/>
      <c r="P2" s="3"/>
      <c r="Q2" s="34"/>
      <c r="R2" s="3"/>
      <c r="S2" s="4"/>
    </row>
    <row r="3" spans="1:19" ht="13.5" thickBot="1" x14ac:dyDescent="0.25">
      <c r="A3" s="2">
        <v>2016</v>
      </c>
      <c r="B3" s="58">
        <v>308580</v>
      </c>
      <c r="C3" s="58">
        <v>300458</v>
      </c>
      <c r="D3" s="58">
        <v>396709</v>
      </c>
      <c r="E3" s="58">
        <v>349430</v>
      </c>
      <c r="F3" s="58">
        <v>359729</v>
      </c>
      <c r="G3" s="58">
        <v>407630</v>
      </c>
      <c r="H3" s="58">
        <v>410484</v>
      </c>
      <c r="I3" s="58">
        <v>386563</v>
      </c>
      <c r="J3" s="58">
        <v>352051</v>
      </c>
      <c r="K3" s="58">
        <v>380840</v>
      </c>
      <c r="L3" s="58">
        <v>353132</v>
      </c>
      <c r="M3" s="58">
        <v>348021</v>
      </c>
      <c r="N3" s="10">
        <f t="shared" ref="N3:N17" si="0">SUM(B3:M3)</f>
        <v>4353627</v>
      </c>
      <c r="O3" s="3"/>
      <c r="P3" s="3"/>
      <c r="Q3" s="34"/>
      <c r="R3" s="3"/>
      <c r="S3" s="4"/>
    </row>
    <row r="4" spans="1:19" ht="13.5" thickTop="1" x14ac:dyDescent="0.2">
      <c r="A4" s="3" t="s">
        <v>14</v>
      </c>
      <c r="B4" s="46">
        <v>248286</v>
      </c>
      <c r="C4" s="46">
        <v>243553</v>
      </c>
      <c r="D4" s="46">
        <v>318113</v>
      </c>
      <c r="E4" s="46">
        <v>269724</v>
      </c>
      <c r="F4" s="46">
        <v>308411</v>
      </c>
      <c r="G4" s="46">
        <v>341098</v>
      </c>
      <c r="H4" s="46">
        <v>345775</v>
      </c>
      <c r="I4" s="46">
        <v>343389</v>
      </c>
      <c r="J4" s="46">
        <v>298550</v>
      </c>
      <c r="K4" s="46">
        <v>307593</v>
      </c>
      <c r="L4" s="46">
        <v>271951</v>
      </c>
      <c r="M4" s="46">
        <v>266448</v>
      </c>
      <c r="N4" s="32">
        <f t="shared" si="0"/>
        <v>3562891</v>
      </c>
      <c r="O4" s="3"/>
      <c r="P4" s="3"/>
      <c r="Q4" s="34"/>
      <c r="R4" s="3"/>
      <c r="S4" s="4"/>
    </row>
    <row r="5" spans="1:19" ht="13.5" thickBot="1" x14ac:dyDescent="0.25">
      <c r="A5" s="2">
        <v>2016</v>
      </c>
      <c r="B5" s="58">
        <v>239060</v>
      </c>
      <c r="C5" s="58">
        <v>240458</v>
      </c>
      <c r="D5" s="58">
        <v>308757</v>
      </c>
      <c r="E5" s="58">
        <v>258469</v>
      </c>
      <c r="F5" s="58">
        <v>302736</v>
      </c>
      <c r="G5" s="58">
        <v>334527</v>
      </c>
      <c r="H5" s="58">
        <v>355189</v>
      </c>
      <c r="I5" s="58">
        <v>343644</v>
      </c>
      <c r="J5" s="58">
        <v>306692</v>
      </c>
      <c r="K5" s="58">
        <v>292315</v>
      </c>
      <c r="L5" s="58">
        <v>258966</v>
      </c>
      <c r="M5" s="58">
        <v>263979</v>
      </c>
      <c r="N5" s="10">
        <f t="shared" si="0"/>
        <v>3504792</v>
      </c>
      <c r="O5" s="3"/>
      <c r="P5" s="3"/>
      <c r="Q5" s="34"/>
      <c r="R5" s="3"/>
      <c r="S5" s="4"/>
    </row>
    <row r="6" spans="1:19" ht="13.5" thickTop="1" x14ac:dyDescent="0.2">
      <c r="A6" s="1" t="s">
        <v>15</v>
      </c>
      <c r="B6" s="5">
        <f>+'E Detail'!C33</f>
        <v>229703</v>
      </c>
      <c r="C6" s="5">
        <f>+'E Detail'!D33</f>
        <v>221550</v>
      </c>
      <c r="D6" s="5">
        <f>+'E Detail'!E33</f>
        <v>284639</v>
      </c>
      <c r="E6" s="5">
        <f>+'E Detail'!F33</f>
        <v>239788</v>
      </c>
      <c r="F6" s="5">
        <f>+'E Detail'!G33</f>
        <v>254760</v>
      </c>
      <c r="G6" s="5">
        <f>+'E Detail'!H33</f>
        <v>276537</v>
      </c>
      <c r="H6" s="5">
        <f>+'E Detail'!I33</f>
        <v>286783</v>
      </c>
      <c r="I6" s="5">
        <f>+'E Detail'!J33</f>
        <v>295267</v>
      </c>
      <c r="J6" s="5">
        <f>+'E Detail'!K33</f>
        <v>251249</v>
      </c>
      <c r="K6" s="5">
        <f>+'E Detail'!L33</f>
        <v>275251</v>
      </c>
      <c r="L6" s="5">
        <f>+'E Detail'!M33+323</f>
        <v>250906</v>
      </c>
      <c r="M6" s="5">
        <f>+'E Detail'!N33</f>
        <v>246536</v>
      </c>
      <c r="N6" s="32">
        <f t="shared" si="0"/>
        <v>3112969</v>
      </c>
      <c r="O6" s="3"/>
      <c r="P6" s="3"/>
      <c r="Q6" s="34"/>
      <c r="R6" s="3"/>
      <c r="S6" s="3"/>
    </row>
    <row r="7" spans="1:19" ht="13.5" thickBot="1" x14ac:dyDescent="0.25">
      <c r="A7" s="2">
        <v>2016</v>
      </c>
      <c r="B7" s="29">
        <v>234216</v>
      </c>
      <c r="C7" s="29">
        <v>219439</v>
      </c>
      <c r="D7" s="29">
        <v>254149</v>
      </c>
      <c r="E7" s="29">
        <v>224278</v>
      </c>
      <c r="F7" s="29">
        <v>268199</v>
      </c>
      <c r="G7" s="29">
        <v>280289</v>
      </c>
      <c r="H7" s="29">
        <v>298195</v>
      </c>
      <c r="I7" s="29">
        <v>295171</v>
      </c>
      <c r="J7" s="29">
        <v>260470</v>
      </c>
      <c r="K7" s="29">
        <v>277374</v>
      </c>
      <c r="L7" s="29">
        <v>234200</v>
      </c>
      <c r="M7" s="29">
        <v>240203</v>
      </c>
      <c r="N7" s="10">
        <f t="shared" si="0"/>
        <v>3086183</v>
      </c>
      <c r="O7" s="3"/>
      <c r="P7" s="3"/>
      <c r="Q7" s="34"/>
      <c r="R7" s="3"/>
      <c r="S7" s="4"/>
    </row>
    <row r="8" spans="1:19" ht="13.5" thickTop="1" x14ac:dyDescent="0.2">
      <c r="A8" s="3" t="s">
        <v>16</v>
      </c>
      <c r="B8" s="46">
        <v>67648</v>
      </c>
      <c r="C8" s="46">
        <v>63407</v>
      </c>
      <c r="D8" s="46">
        <v>89879</v>
      </c>
      <c r="E8" s="46">
        <v>88394</v>
      </c>
      <c r="F8" s="46">
        <v>83770</v>
      </c>
      <c r="G8" s="46">
        <v>96842</v>
      </c>
      <c r="H8" s="46">
        <v>103935</v>
      </c>
      <c r="I8" s="46">
        <v>104011</v>
      </c>
      <c r="J8" s="46">
        <v>84282</v>
      </c>
      <c r="K8" s="46">
        <v>83179</v>
      </c>
      <c r="L8" s="46">
        <v>76750</v>
      </c>
      <c r="M8" s="46">
        <v>76430</v>
      </c>
      <c r="N8" s="32">
        <f t="shared" si="0"/>
        <v>1018527</v>
      </c>
      <c r="O8" s="3"/>
      <c r="P8" s="3"/>
      <c r="Q8" s="3"/>
      <c r="R8" s="3"/>
      <c r="S8" s="4"/>
    </row>
    <row r="9" spans="1:19" ht="13.5" thickBot="1" x14ac:dyDescent="0.25">
      <c r="A9" s="2">
        <v>2016</v>
      </c>
      <c r="B9" s="58">
        <v>73642</v>
      </c>
      <c r="C9" s="58">
        <v>76122</v>
      </c>
      <c r="D9" s="58">
        <v>86140</v>
      </c>
      <c r="E9" s="58">
        <v>78889</v>
      </c>
      <c r="F9" s="58">
        <v>76508</v>
      </c>
      <c r="G9" s="58">
        <v>85115</v>
      </c>
      <c r="H9" s="58">
        <v>96469</v>
      </c>
      <c r="I9" s="58">
        <v>88117</v>
      </c>
      <c r="J9" s="58">
        <v>75817</v>
      </c>
      <c r="K9" s="58">
        <v>97705</v>
      </c>
      <c r="L9" s="58">
        <v>78524</v>
      </c>
      <c r="M9" s="58">
        <v>69906</v>
      </c>
      <c r="N9" s="10">
        <f t="shared" si="0"/>
        <v>982954</v>
      </c>
      <c r="O9" s="3"/>
      <c r="P9" s="3"/>
      <c r="Q9" s="3"/>
      <c r="R9" s="3"/>
      <c r="S9" s="3"/>
    </row>
    <row r="10" spans="1:19" ht="13.5" thickTop="1" x14ac:dyDescent="0.2">
      <c r="A10" s="1" t="s">
        <v>17</v>
      </c>
      <c r="B10" s="47">
        <v>218909</v>
      </c>
      <c r="C10" s="45">
        <v>207359</v>
      </c>
      <c r="D10" s="45">
        <v>294145</v>
      </c>
      <c r="E10" s="45">
        <v>267075</v>
      </c>
      <c r="F10" s="45">
        <v>284776</v>
      </c>
      <c r="G10" s="45">
        <v>315572</v>
      </c>
      <c r="H10" s="45">
        <v>341861</v>
      </c>
      <c r="I10" s="45">
        <v>355510</v>
      </c>
      <c r="J10" s="45">
        <v>289033</v>
      </c>
      <c r="K10" s="45">
        <v>320993</v>
      </c>
      <c r="L10" s="45">
        <v>291357</v>
      </c>
      <c r="M10" s="45">
        <v>261636</v>
      </c>
      <c r="N10" s="32">
        <f t="shared" si="0"/>
        <v>3448226</v>
      </c>
      <c r="O10" s="3"/>
      <c r="P10" s="3"/>
      <c r="Q10" s="3"/>
      <c r="R10" s="3"/>
      <c r="S10" s="3"/>
    </row>
    <row r="11" spans="1:19" ht="13.5" thickBot="1" x14ac:dyDescent="0.25">
      <c r="A11" s="2">
        <v>2016</v>
      </c>
      <c r="B11" s="58">
        <v>231547</v>
      </c>
      <c r="C11" s="58">
        <v>226354</v>
      </c>
      <c r="D11" s="58">
        <v>291214</v>
      </c>
      <c r="E11" s="58">
        <v>263623</v>
      </c>
      <c r="F11" s="58">
        <v>270236</v>
      </c>
      <c r="G11" s="58">
        <v>320354</v>
      </c>
      <c r="H11" s="58">
        <v>327709</v>
      </c>
      <c r="I11" s="58">
        <v>327561</v>
      </c>
      <c r="J11" s="58">
        <v>272545</v>
      </c>
      <c r="K11" s="58">
        <v>266922</v>
      </c>
      <c r="L11" s="58">
        <v>240028</v>
      </c>
      <c r="M11" s="58">
        <v>242886</v>
      </c>
      <c r="N11" s="10">
        <f t="shared" si="0"/>
        <v>3280979</v>
      </c>
      <c r="O11" s="3"/>
      <c r="P11" s="3"/>
      <c r="Q11" s="3"/>
      <c r="R11" s="3"/>
      <c r="S11" s="3"/>
    </row>
    <row r="12" spans="1:19" ht="13.5" thickTop="1" x14ac:dyDescent="0.2">
      <c r="A12" s="3" t="s">
        <v>18</v>
      </c>
      <c r="B12" s="46">
        <v>33563</v>
      </c>
      <c r="C12" s="46">
        <v>29834</v>
      </c>
      <c r="D12" s="46">
        <v>30425</v>
      </c>
      <c r="E12" s="46">
        <f>28056+812+21</f>
        <v>28889</v>
      </c>
      <c r="F12" s="46">
        <v>35037</v>
      </c>
      <c r="G12" s="46">
        <f>36327+922</f>
        <v>37249</v>
      </c>
      <c r="H12" s="46">
        <v>37001</v>
      </c>
      <c r="I12" s="46">
        <f>39067</f>
        <v>39067</v>
      </c>
      <c r="J12" s="46">
        <v>29175</v>
      </c>
      <c r="K12" s="46">
        <v>33670</v>
      </c>
      <c r="L12" s="46">
        <v>32134</v>
      </c>
      <c r="M12" s="46">
        <v>36512</v>
      </c>
      <c r="N12" s="32">
        <f t="shared" si="0"/>
        <v>402556</v>
      </c>
      <c r="O12" s="46"/>
      <c r="P12" s="3"/>
      <c r="Q12" s="3"/>
      <c r="R12" s="3"/>
      <c r="S12" s="3"/>
    </row>
    <row r="13" spans="1:19" ht="13.5" thickBot="1" x14ac:dyDescent="0.25">
      <c r="A13" s="2">
        <v>2016</v>
      </c>
      <c r="B13" s="58">
        <v>41039</v>
      </c>
      <c r="C13" s="58">
        <v>40378</v>
      </c>
      <c r="D13" s="58">
        <v>44296</v>
      </c>
      <c r="E13" s="58">
        <v>51233</v>
      </c>
      <c r="F13" s="58">
        <v>50781</v>
      </c>
      <c r="G13" s="58">
        <v>42965</v>
      </c>
      <c r="H13" s="58">
        <v>39129</v>
      </c>
      <c r="I13" s="58">
        <v>42650</v>
      </c>
      <c r="J13" s="58">
        <v>37401</v>
      </c>
      <c r="K13" s="58">
        <v>35199</v>
      </c>
      <c r="L13" s="58">
        <v>39057</v>
      </c>
      <c r="M13" s="58">
        <v>39420</v>
      </c>
      <c r="N13" s="10">
        <f t="shared" si="0"/>
        <v>503548</v>
      </c>
      <c r="O13" s="3"/>
      <c r="P13" s="3"/>
      <c r="Q13" s="3"/>
      <c r="R13" s="3"/>
      <c r="S13" s="3"/>
    </row>
    <row r="14" spans="1:19" ht="13.5" thickTop="1" x14ac:dyDescent="0.2">
      <c r="A14" s="1" t="s">
        <v>19</v>
      </c>
      <c r="B14" s="48">
        <v>53498</v>
      </c>
      <c r="C14" s="48">
        <v>45326</v>
      </c>
      <c r="D14" s="48">
        <f>62316+426+532</f>
        <v>63274</v>
      </c>
      <c r="E14" s="48">
        <v>54094</v>
      </c>
      <c r="F14" s="48">
        <v>62658</v>
      </c>
      <c r="G14" s="48">
        <v>63370</v>
      </c>
      <c r="H14" s="48">
        <v>73644</v>
      </c>
      <c r="I14" s="48">
        <f>56826+963</f>
        <v>57789</v>
      </c>
      <c r="J14" s="48">
        <v>45657</v>
      </c>
      <c r="K14" s="48">
        <v>49108</v>
      </c>
      <c r="L14" s="48">
        <v>50177</v>
      </c>
      <c r="M14" s="48">
        <v>52775</v>
      </c>
      <c r="N14" s="32">
        <f t="shared" si="0"/>
        <v>671370</v>
      </c>
      <c r="O14" s="3"/>
      <c r="P14" s="3"/>
      <c r="Q14" s="3"/>
      <c r="R14" s="3"/>
      <c r="S14" s="3"/>
    </row>
    <row r="15" spans="1:19" ht="13.5" thickBot="1" x14ac:dyDescent="0.25">
      <c r="A15" s="2">
        <v>2016</v>
      </c>
      <c r="B15" s="58">
        <v>64016</v>
      </c>
      <c r="C15" s="58">
        <v>50517</v>
      </c>
      <c r="D15" s="58">
        <v>73314</v>
      </c>
      <c r="E15" s="58">
        <v>63839</v>
      </c>
      <c r="F15" s="58">
        <v>68383</v>
      </c>
      <c r="G15" s="58">
        <v>59003</v>
      </c>
      <c r="H15" s="58">
        <v>80940</v>
      </c>
      <c r="I15" s="58">
        <v>70671</v>
      </c>
      <c r="J15" s="58">
        <v>56028</v>
      </c>
      <c r="K15" s="58">
        <v>68743</v>
      </c>
      <c r="L15" s="58">
        <v>58616</v>
      </c>
      <c r="M15" s="58">
        <v>61382</v>
      </c>
      <c r="N15" s="10">
        <f t="shared" si="0"/>
        <v>775452</v>
      </c>
      <c r="O15" s="3"/>
      <c r="P15" s="3"/>
      <c r="Q15" s="3"/>
      <c r="R15" s="3"/>
      <c r="S15" s="3"/>
    </row>
    <row r="16" spans="1:19" ht="13.5" thickTop="1" x14ac:dyDescent="0.2">
      <c r="A16" s="69" t="s">
        <v>60</v>
      </c>
      <c r="B16" s="4">
        <f>B14+B12+B10+B8+B6+B4+B2</f>
        <v>1175308</v>
      </c>
      <c r="C16" s="4">
        <f t="shared" ref="C16:M16" si="1">C14+C12+C10+C8+C6+C4+C2</f>
        <v>1121314</v>
      </c>
      <c r="D16" s="4">
        <f>D14+D12+D10+D8+D6+D4+D2</f>
        <v>1485034</v>
      </c>
      <c r="E16" s="4">
        <f t="shared" si="1"/>
        <v>1309821</v>
      </c>
      <c r="F16" s="4">
        <f t="shared" si="1"/>
        <v>1410445</v>
      </c>
      <c r="G16" s="4">
        <f t="shared" si="1"/>
        <v>1539809</v>
      </c>
      <c r="H16" s="4">
        <f>H14+H12+H10+H8+H6+H4+H2</f>
        <v>1611489</v>
      </c>
      <c r="I16" s="4">
        <f>I14+I12+I10+I8+I6+I4+I2</f>
        <v>1616369</v>
      </c>
      <c r="J16" s="4">
        <f t="shared" si="1"/>
        <v>1360719</v>
      </c>
      <c r="K16" s="4">
        <f>K14+K12+K10+K8+K6+K4+K2</f>
        <v>1440638</v>
      </c>
      <c r="L16" s="4">
        <f>L14+L12+L10+L8+L6+L4+L2</f>
        <v>1307221</v>
      </c>
      <c r="M16" s="4">
        <f t="shared" si="1"/>
        <v>1272559</v>
      </c>
      <c r="N16" s="32">
        <f t="shared" si="0"/>
        <v>16650726</v>
      </c>
      <c r="O16" s="3"/>
      <c r="P16" s="3"/>
      <c r="Q16" s="3"/>
      <c r="R16" s="3"/>
      <c r="S16" s="3"/>
    </row>
    <row r="17" spans="1:19" ht="13.5" thickBot="1" x14ac:dyDescent="0.25">
      <c r="A17" s="2">
        <v>2016</v>
      </c>
      <c r="B17" s="30">
        <v>1192100</v>
      </c>
      <c r="C17" s="30">
        <v>1153726</v>
      </c>
      <c r="D17" s="30">
        <v>1454579</v>
      </c>
      <c r="E17" s="30">
        <v>1289761</v>
      </c>
      <c r="F17" s="30">
        <v>1396572</v>
      </c>
      <c r="G17" s="30">
        <v>1529883</v>
      </c>
      <c r="H17" s="30">
        <v>1608115</v>
      </c>
      <c r="I17" s="30">
        <v>1554377</v>
      </c>
      <c r="J17" s="30">
        <v>1361004</v>
      </c>
      <c r="K17" s="30">
        <v>1419098</v>
      </c>
      <c r="L17" s="30">
        <v>1262523</v>
      </c>
      <c r="M17" s="30">
        <v>1265797</v>
      </c>
      <c r="N17" s="10">
        <f t="shared" si="0"/>
        <v>16487535</v>
      </c>
      <c r="O17" s="3"/>
      <c r="P17" s="3"/>
      <c r="Q17" s="3"/>
      <c r="R17" s="3"/>
      <c r="S17" s="3"/>
    </row>
    <row r="18" spans="1:19" ht="13.5" thickTop="1" x14ac:dyDescent="0.2">
      <c r="A18" s="70" t="s">
        <v>59</v>
      </c>
      <c r="B18" s="4">
        <f>Humphrey!C20</f>
        <v>181384</v>
      </c>
      <c r="C18" s="4">
        <f>Humphrey!D20</f>
        <v>191991</v>
      </c>
      <c r="D18" s="4">
        <f>Humphrey!E20</f>
        <v>246553</v>
      </c>
      <c r="E18" s="4">
        <f>Humphrey!F20</f>
        <v>190248</v>
      </c>
      <c r="F18" s="4">
        <f>Humphrey!G20</f>
        <v>182777</v>
      </c>
      <c r="G18" s="4">
        <f>Humphrey!H20</f>
        <v>198949</v>
      </c>
      <c r="H18" s="4">
        <f>Humphrey!I20</f>
        <v>220034</v>
      </c>
      <c r="I18" s="4">
        <f>Humphrey!J20</f>
        <v>212773</v>
      </c>
      <c r="J18" s="4">
        <f>Humphrey!K20</f>
        <v>162015</v>
      </c>
      <c r="K18" s="4">
        <f>Humphrey!L20</f>
        <v>187156</v>
      </c>
      <c r="L18" s="4">
        <f>Humphrey!M20</f>
        <v>178926</v>
      </c>
      <c r="M18" s="4">
        <f>Humphrey!N20</f>
        <v>199012</v>
      </c>
      <c r="N18" s="32">
        <f>SUM(B18:M18)</f>
        <v>2351818</v>
      </c>
      <c r="P18" s="3"/>
    </row>
    <row r="19" spans="1:19" ht="13.5" thickBot="1" x14ac:dyDescent="0.25">
      <c r="A19" s="2">
        <v>2016</v>
      </c>
      <c r="B19" s="30">
        <v>167154</v>
      </c>
      <c r="C19" s="30">
        <v>172305</v>
      </c>
      <c r="D19" s="30">
        <v>208278</v>
      </c>
      <c r="E19" s="30">
        <v>171832</v>
      </c>
      <c r="F19" s="30">
        <v>175955</v>
      </c>
      <c r="G19" s="30">
        <v>196637</v>
      </c>
      <c r="H19" s="30">
        <v>215489</v>
      </c>
      <c r="I19" s="30">
        <v>214399</v>
      </c>
      <c r="J19" s="30">
        <v>175095</v>
      </c>
      <c r="K19" s="30">
        <v>189261</v>
      </c>
      <c r="L19" s="30">
        <v>175210</v>
      </c>
      <c r="M19" s="30">
        <v>190968</v>
      </c>
      <c r="N19" s="10">
        <f>SUM(B19:M19)</f>
        <v>2252583</v>
      </c>
      <c r="P19" s="3"/>
    </row>
    <row r="20" spans="1:19" ht="13.5" thickTop="1" x14ac:dyDescent="0.2">
      <c r="A20" s="57" t="s">
        <v>71</v>
      </c>
      <c r="B20" s="55">
        <f>B2+B4+B6+B8+B10+B12+B14+B18</f>
        <v>1356692</v>
      </c>
      <c r="C20" s="55">
        <f>C2+C4+C6+C8+C10+C12+C14+C18</f>
        <v>1313305</v>
      </c>
      <c r="D20" s="55">
        <f>D2+D4+D6+D8+D10+D12+D14+D18</f>
        <v>1731587</v>
      </c>
      <c r="E20" s="55">
        <f>E2+E4+E6+E8+E10+E12+E14+E18</f>
        <v>1500069</v>
      </c>
      <c r="F20" s="55">
        <f t="shared" ref="F20:M20" si="2">F2+F4+F6+F8+F10+F12+F14+F18</f>
        <v>1593222</v>
      </c>
      <c r="G20" s="55">
        <f t="shared" si="2"/>
        <v>1738758</v>
      </c>
      <c r="H20" s="55">
        <f>H2+H4+H6+H8+H10+H12+H14+H18</f>
        <v>1831523</v>
      </c>
      <c r="I20" s="55">
        <f>I2+I4+I6+I8+I10+I12+I14+I18</f>
        <v>1829142</v>
      </c>
      <c r="J20" s="55">
        <f t="shared" si="2"/>
        <v>1522734</v>
      </c>
      <c r="K20" s="55">
        <f>K2+K4+K6+K8+K10+K12+K14+K18</f>
        <v>1627794</v>
      </c>
      <c r="L20" s="55">
        <f>L2+L4+L6+L8+L10+L12+L14+L18</f>
        <v>1486147</v>
      </c>
      <c r="M20" s="55">
        <f t="shared" si="2"/>
        <v>1471571</v>
      </c>
      <c r="N20" s="56">
        <f>SUM(B20:M20)</f>
        <v>19002544</v>
      </c>
    </row>
    <row r="21" spans="1:19" ht="13.5" thickBot="1" x14ac:dyDescent="0.25">
      <c r="A21" s="6" t="s">
        <v>70</v>
      </c>
      <c r="B21" s="52">
        <f>+B19+B17</f>
        <v>1359254</v>
      </c>
      <c r="C21" s="52">
        <f t="shared" ref="C21:M21" si="3">+C19+C17</f>
        <v>1326031</v>
      </c>
      <c r="D21" s="52">
        <f t="shared" si="3"/>
        <v>1662857</v>
      </c>
      <c r="E21" s="52">
        <f t="shared" si="3"/>
        <v>1461593</v>
      </c>
      <c r="F21" s="52">
        <f t="shared" si="3"/>
        <v>1572527</v>
      </c>
      <c r="G21" s="52">
        <f t="shared" si="3"/>
        <v>1726520</v>
      </c>
      <c r="H21" s="52">
        <f t="shared" si="3"/>
        <v>1823604</v>
      </c>
      <c r="I21" s="52">
        <f>+I19+I17</f>
        <v>1768776</v>
      </c>
      <c r="J21" s="52">
        <f t="shared" si="3"/>
        <v>1536099</v>
      </c>
      <c r="K21" s="52">
        <f t="shared" si="3"/>
        <v>1608359</v>
      </c>
      <c r="L21" s="52">
        <f t="shared" si="3"/>
        <v>1437733</v>
      </c>
      <c r="M21" s="53">
        <f t="shared" si="3"/>
        <v>1456765</v>
      </c>
      <c r="N21" s="54">
        <f>SUM(B21:M21)</f>
        <v>18740118</v>
      </c>
    </row>
    <row r="22" spans="1:19" ht="13.5" thickTop="1" x14ac:dyDescent="0.2">
      <c r="A22" s="7" t="s">
        <v>20</v>
      </c>
      <c r="B22" s="59">
        <f>(B20-B21)/B21</f>
        <v>-1.8848574291486359E-3</v>
      </c>
      <c r="C22" s="59">
        <f t="shared" ref="C22:N22" si="4">(C20-C21)/C21</f>
        <v>-9.5970607022007777E-3</v>
      </c>
      <c r="D22" s="59">
        <f t="shared" si="4"/>
        <v>4.1332477777704275E-2</v>
      </c>
      <c r="E22" s="60">
        <f t="shared" si="4"/>
        <v>2.6324701883492875E-2</v>
      </c>
      <c r="F22" s="59">
        <f t="shared" si="4"/>
        <v>1.3160346372431126E-2</v>
      </c>
      <c r="G22" s="59">
        <f t="shared" si="4"/>
        <v>7.0882468781131988E-3</v>
      </c>
      <c r="H22" s="59">
        <f t="shared" si="4"/>
        <v>4.3424997971050735E-3</v>
      </c>
      <c r="I22" s="59">
        <f t="shared" si="4"/>
        <v>3.4128685599533234E-2</v>
      </c>
      <c r="J22" s="59">
        <f t="shared" si="4"/>
        <v>-8.7006110934256184E-3</v>
      </c>
      <c r="K22" s="59">
        <f t="shared" si="4"/>
        <v>1.2083744984795062E-2</v>
      </c>
      <c r="L22" s="59">
        <f>(L20-L21)/L21</f>
        <v>3.3673846256571979E-2</v>
      </c>
      <c r="M22" s="59">
        <f t="shared" si="4"/>
        <v>1.0163615957275196E-2</v>
      </c>
      <c r="N22" s="36">
        <f t="shared" si="4"/>
        <v>1.400343370303218E-2</v>
      </c>
    </row>
    <row r="23" spans="1:19" ht="13.5" thickBot="1" x14ac:dyDescent="0.25">
      <c r="A23" s="8"/>
      <c r="B23" s="4"/>
      <c r="C23" s="19"/>
      <c r="D23" s="8"/>
      <c r="E23" s="9"/>
      <c r="F23" s="8"/>
      <c r="G23" s="8"/>
      <c r="H23" s="8"/>
      <c r="I23" s="8"/>
      <c r="J23" s="8"/>
      <c r="K23" s="8"/>
      <c r="L23" s="8"/>
      <c r="M23" s="8"/>
      <c r="N23" s="37"/>
    </row>
    <row r="24" spans="1:19" ht="13.5" thickBot="1" x14ac:dyDescent="0.25">
      <c r="B24" s="12" t="s">
        <v>21</v>
      </c>
      <c r="C24" s="20" t="s">
        <v>22</v>
      </c>
      <c r="D24" s="13" t="s">
        <v>23</v>
      </c>
      <c r="E24" s="23" t="s">
        <v>24</v>
      </c>
      <c r="F24" s="13" t="s">
        <v>4</v>
      </c>
      <c r="G24" s="13" t="s">
        <v>25</v>
      </c>
      <c r="H24" s="13" t="s">
        <v>26</v>
      </c>
      <c r="I24" s="13" t="s">
        <v>27</v>
      </c>
      <c r="J24" s="13" t="s">
        <v>28</v>
      </c>
      <c r="K24" s="13" t="s">
        <v>29</v>
      </c>
      <c r="L24" s="13" t="s">
        <v>30</v>
      </c>
      <c r="M24" s="13" t="s">
        <v>31</v>
      </c>
      <c r="N24" s="33" t="s">
        <v>12</v>
      </c>
    </row>
    <row r="25" spans="1:19" ht="13.5" thickTop="1" x14ac:dyDescent="0.2">
      <c r="A25" t="s">
        <v>32</v>
      </c>
      <c r="B25" s="8"/>
      <c r="C25" s="9"/>
      <c r="D25" s="31"/>
      <c r="E25" s="9"/>
      <c r="F25" s="9"/>
      <c r="G25" s="9"/>
      <c r="H25" s="9"/>
      <c r="I25" s="9"/>
      <c r="J25" s="9"/>
      <c r="K25" s="9"/>
      <c r="L25" s="8"/>
      <c r="M25" s="8"/>
      <c r="N25" s="11"/>
    </row>
    <row r="26" spans="1:19" x14ac:dyDescent="0.2">
      <c r="A26" t="s">
        <v>33</v>
      </c>
      <c r="B26" s="8">
        <f>+'[1]Monthly Summary'!$C$5</f>
        <v>1014259</v>
      </c>
      <c r="C26" s="8">
        <f>+'[2]Monthly Summary'!$C$5</f>
        <v>996970</v>
      </c>
      <c r="D26" s="8">
        <f>+'[3]Monthly Summary'!C5</f>
        <v>1317395</v>
      </c>
      <c r="E26" s="8">
        <f>+'[4]Monthly Summary'!$C$5</f>
        <v>1141677</v>
      </c>
      <c r="F26" s="8">
        <f>+'[5]Monthly Summary'!$C$5</f>
        <v>1210167</v>
      </c>
      <c r="G26" s="8">
        <f>+'[6]Monthly Summary'!$C$5</f>
        <v>1341128</v>
      </c>
      <c r="H26" s="8">
        <f>+'[7]Monthly Summary'!$C$5</f>
        <v>1439526</v>
      </c>
      <c r="I26" s="8">
        <f>+'[8]Monthly Summary'!$C$5</f>
        <v>1434234</v>
      </c>
      <c r="J26" s="8">
        <f>+'[9]Monthly Summary'!$C$5</f>
        <v>1190390</v>
      </c>
      <c r="K26" s="8">
        <f>+'[10]Monthly Summary'!$C$5</f>
        <v>1257658</v>
      </c>
      <c r="L26" s="8">
        <f>+'[11]Monthly Summary'!$C$5</f>
        <v>1138867</v>
      </c>
      <c r="M26" s="8">
        <f>+'[12]Monthly Summary'!$C$5</f>
        <v>1113331</v>
      </c>
      <c r="N26" s="49">
        <f>SUM(B26:M26)</f>
        <v>14595602</v>
      </c>
    </row>
    <row r="27" spans="1:19" x14ac:dyDescent="0.2">
      <c r="A27" t="s">
        <v>34</v>
      </c>
      <c r="B27" s="8">
        <f>+'[1]Monthly Summary'!$C$6</f>
        <v>296026</v>
      </c>
      <c r="C27" s="8">
        <f>+'[2]Monthly Summary'!$C$6</f>
        <v>272291</v>
      </c>
      <c r="D27" s="8">
        <f>+'[3]Monthly Summary'!C6</f>
        <v>362243</v>
      </c>
      <c r="E27" s="8">
        <f>+'[4]Monthly Summary'!$C$6</f>
        <v>308419</v>
      </c>
      <c r="F27" s="8">
        <f>+'[5]Monthly Summary'!$C$6</f>
        <v>330839</v>
      </c>
      <c r="G27" s="8">
        <f>+'[6]Monthly Summary'!$C6</f>
        <v>339927</v>
      </c>
      <c r="H27" s="8">
        <f>+'[7]Monthly Summary'!$C6</f>
        <v>328947</v>
      </c>
      <c r="I27" s="8">
        <f>+'[8]Monthly Summary'!$C6</f>
        <v>336400</v>
      </c>
      <c r="J27" s="8">
        <f>+'[9]Monthly Summary'!$C6</f>
        <v>283076</v>
      </c>
      <c r="K27" s="8">
        <f>+'[10]Monthly Summary'!$C6</f>
        <v>317475</v>
      </c>
      <c r="L27" s="8">
        <f>+'[11]Monthly Summary'!$C6</f>
        <v>301136</v>
      </c>
      <c r="M27" s="8">
        <f>+'[12]Monthly Summary'!$C6</f>
        <v>310002</v>
      </c>
      <c r="N27" s="49">
        <f>SUM(B27:M27)</f>
        <v>3786781</v>
      </c>
    </row>
    <row r="28" spans="1:19" x14ac:dyDescent="0.2">
      <c r="A28" t="s">
        <v>35</v>
      </c>
      <c r="B28" s="8">
        <f>+'[1]Monthly Summary'!$C$7</f>
        <v>74</v>
      </c>
      <c r="C28" s="8">
        <f>+'[2]Monthly Summary'!$C$7</f>
        <v>252</v>
      </c>
      <c r="D28" s="8">
        <f>+'[3]Monthly Summary'!C7</f>
        <v>0</v>
      </c>
      <c r="E28" s="8">
        <f>+'[4]Monthly Summary'!$C$7</f>
        <v>150</v>
      </c>
      <c r="F28" s="8">
        <f>+'[5]Monthly Summary'!$C$7</f>
        <v>240</v>
      </c>
      <c r="G28" s="8">
        <f>+'[6]Monthly Summary'!$C7</f>
        <v>811</v>
      </c>
      <c r="H28" s="8">
        <f>+'[7]Monthly Summary'!$C7</f>
        <v>162</v>
      </c>
      <c r="I28" s="8">
        <f>+'[8]Monthly Summary'!$C7</f>
        <v>181</v>
      </c>
      <c r="J28" s="8">
        <f>+'[9]Monthly Summary'!$C7</f>
        <v>180</v>
      </c>
      <c r="K28" s="8">
        <f>+'[10]Monthly Summary'!$C7</f>
        <v>503</v>
      </c>
      <c r="L28" s="8">
        <f>+'[11]Monthly Summary'!$C7</f>
        <v>68</v>
      </c>
      <c r="M28" s="8">
        <f>+'[12]Monthly Summary'!$C7</f>
        <v>150</v>
      </c>
      <c r="N28" s="49">
        <f>SUM(B28:M28)</f>
        <v>2771</v>
      </c>
    </row>
    <row r="29" spans="1:19" ht="13.5" thickBot="1" x14ac:dyDescent="0.25">
      <c r="A29" t="s">
        <v>36</v>
      </c>
      <c r="B29" s="24">
        <f t="shared" ref="B29:N29" si="5">SUM(B26:B28)</f>
        <v>1310359</v>
      </c>
      <c r="C29" s="24">
        <f t="shared" ref="C29" si="6">SUM(C26:C28)</f>
        <v>1269513</v>
      </c>
      <c r="D29" s="24">
        <f t="shared" ref="D29:E29" si="7">SUM(D26:D28)</f>
        <v>1679638</v>
      </c>
      <c r="E29" s="24">
        <f t="shared" si="7"/>
        <v>1450246</v>
      </c>
      <c r="F29" s="24">
        <f t="shared" ref="F29:G29" si="8">SUM(F26:F28)</f>
        <v>1541246</v>
      </c>
      <c r="G29" s="24">
        <f t="shared" si="8"/>
        <v>1681866</v>
      </c>
      <c r="H29" s="24">
        <f t="shared" ref="H29" si="9">SUM(H26:H28)</f>
        <v>1768635</v>
      </c>
      <c r="I29" s="24">
        <f t="shared" ref="I29" si="10">SUM(I26:I28)</f>
        <v>1770815</v>
      </c>
      <c r="J29" s="24">
        <f t="shared" ref="J29" si="11">SUM(J26:J28)</f>
        <v>1473646</v>
      </c>
      <c r="K29" s="24">
        <f t="shared" ref="K29" si="12">SUM(K26:K28)</f>
        <v>1575636</v>
      </c>
      <c r="L29" s="24">
        <f t="shared" ref="L29" si="13">SUM(L26:L28)</f>
        <v>1440071</v>
      </c>
      <c r="M29" s="24">
        <f t="shared" ref="M29" si="14">SUM(M26:M28)</f>
        <v>1423483</v>
      </c>
      <c r="N29" s="38">
        <f t="shared" si="5"/>
        <v>18385154</v>
      </c>
    </row>
    <row r="30" spans="1:19" ht="14.25" thickTop="1" thickBo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37"/>
    </row>
    <row r="31" spans="1:19" x14ac:dyDescent="0.2">
      <c r="A31" t="s">
        <v>37</v>
      </c>
      <c r="B31" s="51">
        <f>+'[1]Monthly Summary'!$C$10</f>
        <v>46333</v>
      </c>
      <c r="C31" s="51">
        <f>+'[2]Monthly Summary'!$C$10</f>
        <v>43792</v>
      </c>
      <c r="D31" s="51">
        <f>+'[3]Monthly Summary'!C10</f>
        <v>51949</v>
      </c>
      <c r="E31" s="51">
        <f>+'[4]Monthly Summary'!$C$10</f>
        <v>49823</v>
      </c>
      <c r="F31" s="51">
        <f>+'[5]Monthly Summary'!$C$10</f>
        <v>51976</v>
      </c>
      <c r="G31" s="76">
        <f>+'[6]Monthly Summary'!$C10</f>
        <v>56892</v>
      </c>
      <c r="H31" s="76">
        <f>+'[7]Monthly Summary'!$C10</f>
        <v>62888</v>
      </c>
      <c r="I31" s="76">
        <f>+'[8]Monthly Summary'!$C10</f>
        <v>58327</v>
      </c>
      <c r="J31" s="76">
        <f>+'[9]Monthly Summary'!$C10</f>
        <v>49088</v>
      </c>
      <c r="K31" s="76">
        <f>+'[10]Monthly Summary'!$C10</f>
        <v>52158</v>
      </c>
      <c r="L31" s="76">
        <f>+'[11]Monthly Summary'!$C10</f>
        <v>46076</v>
      </c>
      <c r="M31" s="76">
        <f>+'[12]Monthly Summary'!$C10</f>
        <v>48088</v>
      </c>
      <c r="N31" s="62">
        <f>SUM(B31:M31)</f>
        <v>617390</v>
      </c>
    </row>
    <row r="32" spans="1:19" ht="13.5" thickBot="1" x14ac:dyDescent="0.25">
      <c r="A32" t="s">
        <v>38</v>
      </c>
      <c r="B32" s="14">
        <f>B29+B31</f>
        <v>1356692</v>
      </c>
      <c r="C32" s="14">
        <f t="shared" ref="C32:G32" si="15">C29+C31</f>
        <v>1313305</v>
      </c>
      <c r="D32" s="14">
        <f t="shared" si="15"/>
        <v>1731587</v>
      </c>
      <c r="E32" s="14">
        <f t="shared" si="15"/>
        <v>1500069</v>
      </c>
      <c r="F32" s="14">
        <f t="shared" si="15"/>
        <v>1593222</v>
      </c>
      <c r="G32" s="14">
        <f t="shared" si="15"/>
        <v>1738758</v>
      </c>
      <c r="H32" s="14">
        <f t="shared" ref="H32" si="16">H29+H31</f>
        <v>1831523</v>
      </c>
      <c r="I32" s="21">
        <f t="shared" ref="I32" si="17">I29+I31</f>
        <v>1829142</v>
      </c>
      <c r="J32" s="14">
        <f t="shared" ref="J32" si="18">J29+J31</f>
        <v>1522734</v>
      </c>
      <c r="K32" s="14">
        <f t="shared" ref="K32" si="19">K29+K31</f>
        <v>1627794</v>
      </c>
      <c r="L32" s="14">
        <f t="shared" ref="L32" si="20">L29+L31</f>
        <v>1486147</v>
      </c>
      <c r="M32" s="14">
        <f t="shared" ref="M32" si="21">M29+M31</f>
        <v>1471571</v>
      </c>
      <c r="N32" s="50">
        <f>SUM(N29+N31)</f>
        <v>19002544</v>
      </c>
    </row>
    <row r="33" spans="1:14" ht="13.5" thickTop="1" x14ac:dyDescent="0.2">
      <c r="C33" s="22"/>
      <c r="E33" s="22"/>
    </row>
    <row r="34" spans="1:14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1:14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41"/>
      <c r="M35" s="19"/>
      <c r="N35" s="41"/>
    </row>
    <row r="36" spans="1:14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42"/>
      <c r="N36" s="42"/>
    </row>
    <row r="37" spans="1:14" x14ac:dyDescent="0.2">
      <c r="C37" s="61"/>
      <c r="E37" s="8"/>
      <c r="G37" s="71"/>
      <c r="H37" s="73"/>
      <c r="I37" s="8"/>
      <c r="J37" s="8"/>
      <c r="K37" s="8"/>
      <c r="L37" s="41"/>
      <c r="M37" s="19"/>
      <c r="N37" s="41"/>
    </row>
    <row r="38" spans="1:14" x14ac:dyDescent="0.2">
      <c r="E38" s="8"/>
      <c r="G38" s="71"/>
      <c r="H38" s="73"/>
      <c r="J38" s="78"/>
      <c r="K38" s="78"/>
      <c r="L38" s="78"/>
      <c r="M38" s="42"/>
      <c r="N38" s="42"/>
    </row>
    <row r="39" spans="1:14" x14ac:dyDescent="0.2">
      <c r="C39" s="61"/>
      <c r="E39" s="61"/>
      <c r="G39" s="71"/>
      <c r="H39" s="73"/>
      <c r="I39" s="77"/>
      <c r="J39" s="8"/>
      <c r="K39" s="8"/>
      <c r="L39" s="41"/>
      <c r="M39" s="19"/>
      <c r="N39" s="41"/>
    </row>
    <row r="40" spans="1:14" x14ac:dyDescent="0.2">
      <c r="C40" s="61"/>
      <c r="E40" s="61"/>
      <c r="G40" s="71"/>
      <c r="H40" s="73"/>
      <c r="J40" s="78"/>
      <c r="K40" s="78"/>
      <c r="L40" s="78"/>
      <c r="M40" s="42"/>
      <c r="N40" s="42"/>
    </row>
    <row r="41" spans="1:14" x14ac:dyDescent="0.2">
      <c r="C41" s="79"/>
      <c r="D41" s="42"/>
      <c r="E41" s="42"/>
      <c r="F41" s="42"/>
      <c r="G41" s="80"/>
      <c r="H41" s="73"/>
      <c r="J41" s="8"/>
      <c r="K41" s="8"/>
      <c r="L41" s="41"/>
      <c r="M41" s="19"/>
      <c r="N41" s="41"/>
    </row>
    <row r="42" spans="1:14" x14ac:dyDescent="0.2">
      <c r="C42" s="81"/>
      <c r="D42" s="42"/>
      <c r="E42" s="42"/>
      <c r="F42" s="42"/>
      <c r="G42" s="80"/>
      <c r="H42" s="73"/>
      <c r="J42" s="78"/>
      <c r="K42" s="78"/>
      <c r="L42" s="78"/>
      <c r="M42" s="42"/>
      <c r="N42" s="42"/>
    </row>
    <row r="43" spans="1:14" x14ac:dyDescent="0.2">
      <c r="C43" s="81"/>
      <c r="D43" s="42"/>
      <c r="E43" s="42"/>
      <c r="F43" s="42"/>
      <c r="G43" s="80"/>
      <c r="H43" s="73"/>
      <c r="J43" s="8"/>
      <c r="K43" s="8"/>
      <c r="L43" s="41"/>
      <c r="M43" s="19"/>
      <c r="N43" s="41"/>
    </row>
    <row r="44" spans="1:14" x14ac:dyDescent="0.2">
      <c r="C44" s="42"/>
      <c r="D44" s="82"/>
      <c r="E44" s="82"/>
      <c r="F44" s="42"/>
      <c r="G44" s="82"/>
      <c r="H44" s="73"/>
      <c r="J44" s="78"/>
      <c r="K44" s="78"/>
      <c r="L44" s="78"/>
      <c r="M44" s="42"/>
      <c r="N44" s="42"/>
    </row>
    <row r="45" spans="1:14" x14ac:dyDescent="0.2">
      <c r="C45" s="42"/>
      <c r="D45" s="81"/>
      <c r="E45" s="81"/>
      <c r="F45" s="42"/>
      <c r="G45" s="83"/>
      <c r="H45" s="73"/>
      <c r="J45" s="8"/>
      <c r="K45" s="8"/>
      <c r="L45" s="41"/>
      <c r="M45" s="19"/>
      <c r="N45" s="41"/>
    </row>
    <row r="46" spans="1:14" x14ac:dyDescent="0.2">
      <c r="C46" s="42"/>
      <c r="D46" s="81"/>
      <c r="E46" s="81"/>
      <c r="F46" s="42"/>
      <c r="G46" s="83"/>
      <c r="H46" s="73"/>
      <c r="J46" s="78"/>
      <c r="K46" s="78"/>
      <c r="L46" s="78"/>
      <c r="M46" s="42"/>
      <c r="N46" s="42"/>
    </row>
    <row r="47" spans="1:14" x14ac:dyDescent="0.2">
      <c r="C47" s="42"/>
      <c r="D47" s="81"/>
      <c r="E47" s="81"/>
      <c r="F47" s="42"/>
      <c r="G47" s="83"/>
      <c r="H47" s="73"/>
      <c r="J47" s="8"/>
      <c r="K47" s="8"/>
      <c r="L47" s="41"/>
      <c r="M47" s="19"/>
      <c r="N47" s="41"/>
    </row>
    <row r="48" spans="1:14" x14ac:dyDescent="0.2">
      <c r="C48" s="42"/>
      <c r="D48" s="81"/>
      <c r="E48" s="81"/>
      <c r="F48" s="42"/>
      <c r="G48" s="83"/>
      <c r="H48" s="73"/>
      <c r="J48" s="78"/>
      <c r="K48" s="78"/>
      <c r="L48" s="78"/>
      <c r="M48" s="42"/>
      <c r="N48" s="42"/>
    </row>
    <row r="49" spans="3:14" x14ac:dyDescent="0.2">
      <c r="C49" s="42"/>
      <c r="D49" s="81"/>
      <c r="E49" s="81"/>
      <c r="F49" s="42"/>
      <c r="G49" s="83"/>
      <c r="H49" s="73"/>
      <c r="J49" s="8"/>
      <c r="K49" s="8"/>
      <c r="L49" s="41"/>
      <c r="M49" s="19"/>
      <c r="N49" s="41"/>
    </row>
    <row r="50" spans="3:14" x14ac:dyDescent="0.2">
      <c r="C50" s="42"/>
      <c r="D50" s="42"/>
      <c r="E50" s="42"/>
      <c r="F50" s="42"/>
      <c r="G50" s="42"/>
      <c r="H50" s="73"/>
    </row>
    <row r="51" spans="3:14" x14ac:dyDescent="0.2">
      <c r="C51" s="42"/>
      <c r="D51" s="42"/>
      <c r="E51" s="42"/>
      <c r="F51" s="42"/>
      <c r="G51" s="42"/>
      <c r="H51" s="73"/>
    </row>
    <row r="52" spans="3:14" x14ac:dyDescent="0.2">
      <c r="C52" s="42"/>
      <c r="D52" s="82"/>
      <c r="E52" s="82"/>
      <c r="F52" s="42"/>
      <c r="G52" s="82"/>
      <c r="H52" s="73"/>
    </row>
    <row r="53" spans="3:14" x14ac:dyDescent="0.2">
      <c r="C53" s="42"/>
      <c r="D53" s="81"/>
      <c r="E53" s="81"/>
      <c r="F53" s="42"/>
      <c r="G53" s="83"/>
      <c r="H53" s="73"/>
    </row>
    <row r="54" spans="3:14" x14ac:dyDescent="0.2">
      <c r="C54" s="42"/>
      <c r="D54" s="81"/>
      <c r="E54" s="81"/>
      <c r="F54" s="42"/>
      <c r="G54" s="83"/>
      <c r="H54" s="73"/>
    </row>
    <row r="55" spans="3:14" x14ac:dyDescent="0.2">
      <c r="C55" s="42"/>
      <c r="D55" s="81"/>
      <c r="E55" s="81"/>
      <c r="F55" s="42"/>
      <c r="G55" s="83"/>
      <c r="H55" s="73"/>
    </row>
    <row r="56" spans="3:14" x14ac:dyDescent="0.2">
      <c r="C56" s="42"/>
      <c r="D56" s="81"/>
      <c r="E56" s="81"/>
      <c r="F56" s="42"/>
      <c r="G56" s="83"/>
      <c r="H56" s="73"/>
    </row>
    <row r="57" spans="3:14" x14ac:dyDescent="0.2">
      <c r="C57" s="42"/>
      <c r="D57" s="84"/>
      <c r="E57" s="81"/>
      <c r="F57" s="42"/>
      <c r="G57" s="83"/>
      <c r="H57" s="73"/>
    </row>
    <row r="58" spans="3:14" x14ac:dyDescent="0.2">
      <c r="H58" s="73"/>
    </row>
  </sheetData>
  <phoneticPr fontId="0" type="noConversion"/>
  <conditionalFormatting sqref="N35 L35 N37 N39 N41 N43 N45 N47 N49 L37 L39 L41 L43 L45 L47 L49">
    <cfRule type="expression" dxfId="0" priority="4" stopIfTrue="1">
      <formula>"*.*"</formula>
    </cfRule>
  </conditionalFormatting>
  <pageMargins left="0.75" right="0.75" top="1" bottom="1" header="0.5" footer="0.5"/>
  <pageSetup scale="67" orientation="landscape" r:id="rId1"/>
  <headerFooter alignWithMargins="0">
    <oddHeader>&amp;CMinneapolis-St. Paul International Airport
&amp;"Arial,Bold"&amp;A
2016 Year to date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Q39"/>
  <sheetViews>
    <sheetView workbookViewId="0">
      <selection activeCell="H18" sqref="H18"/>
    </sheetView>
  </sheetViews>
  <sheetFormatPr defaultRowHeight="12.75" x14ac:dyDescent="0.2"/>
  <cols>
    <col min="1" max="1" width="5.42578125" customWidth="1"/>
    <col min="2" max="2" width="26.28515625" bestFit="1" customWidth="1"/>
    <col min="3" max="3" width="10.28515625" bestFit="1" customWidth="1"/>
    <col min="16" max="17" width="10.28515625" bestFit="1" customWidth="1"/>
  </cols>
  <sheetData>
    <row r="7" spans="1:17" ht="13.5" thickBot="1" x14ac:dyDescent="0.25">
      <c r="C7" s="15" t="s">
        <v>21</v>
      </c>
      <c r="D7" s="15" t="s">
        <v>22</v>
      </c>
      <c r="E7" s="15" t="s">
        <v>23</v>
      </c>
      <c r="F7" s="15" t="s">
        <v>24</v>
      </c>
      <c r="G7" s="15" t="s">
        <v>4</v>
      </c>
      <c r="H7" s="15" t="s">
        <v>25</v>
      </c>
      <c r="I7" s="15" t="s">
        <v>26</v>
      </c>
      <c r="J7" s="15" t="s">
        <v>27</v>
      </c>
      <c r="K7" s="15" t="s">
        <v>28</v>
      </c>
      <c r="L7" s="15" t="s">
        <v>29</v>
      </c>
      <c r="M7" s="15" t="s">
        <v>30</v>
      </c>
      <c r="N7" s="15" t="s">
        <v>31</v>
      </c>
    </row>
    <row r="9" spans="1:17" x14ac:dyDescent="0.2">
      <c r="A9" s="26">
        <v>2017</v>
      </c>
      <c r="B9" s="26" t="s">
        <v>58</v>
      </c>
      <c r="E9" s="22"/>
    </row>
    <row r="10" spans="1:17" x14ac:dyDescent="0.2">
      <c r="B10" s="22" t="s">
        <v>42</v>
      </c>
      <c r="C10" s="16">
        <f>'[13]Jazz Air'!EZ$33+'[13]Jazz Air'!EZ$38</f>
        <v>0</v>
      </c>
      <c r="D10" s="16">
        <f>'[13]Jazz Air'!FA$33+'[13]Jazz Air'!FA$38</f>
        <v>0</v>
      </c>
      <c r="E10" s="16">
        <f>'[13]Jazz Air'!FB$33+'[13]Jazz Air'!FB$38</f>
        <v>0</v>
      </c>
      <c r="F10" s="16">
        <f>'[13]Jazz Air'!FC$33+'[13]Jazz Air'!FC$38</f>
        <v>0</v>
      </c>
      <c r="G10" s="16">
        <f>'[13]Jazz Air'!FD$33+'[13]Jazz Air'!FD$38</f>
        <v>0</v>
      </c>
      <c r="H10" s="16">
        <f>'[13]Jazz Air'!FE$33+'[13]Jazz Air'!FE$38</f>
        <v>0</v>
      </c>
      <c r="I10" s="16">
        <f>'[13]Jazz Air'!FF$33+'[13]Jazz Air'!FF$38</f>
        <v>0</v>
      </c>
      <c r="J10" s="16">
        <f>'[13]Jazz Air'!FG$33+'[13]Jazz Air'!FG$38</f>
        <v>0</v>
      </c>
      <c r="K10" s="16">
        <f>'[13]Jazz Air'!FH$33+'[13]Jazz Air'!FH$38</f>
        <v>0</v>
      </c>
      <c r="L10" s="16">
        <f>'[13]Jazz Air'!FI$33+'[13]Jazz Air'!FI$38</f>
        <v>0</v>
      </c>
      <c r="M10" s="16">
        <f>'[13]Jazz Air'!FJ$33+'[13]Jazz Air'!FJ$38</f>
        <v>0</v>
      </c>
      <c r="N10" s="16">
        <f>'[13]Jazz Air'!FK$33+'[13]Jazz Air'!FK$38</f>
        <v>0</v>
      </c>
      <c r="P10" s="71"/>
      <c r="Q10" s="72"/>
    </row>
    <row r="11" spans="1:17" x14ac:dyDescent="0.2">
      <c r="B11" s="22" t="s">
        <v>65</v>
      </c>
      <c r="C11" s="16">
        <f>'[13]Air Georgian'!EZ$33+'[13]Air Georgian'!EZ$38</f>
        <v>3007</v>
      </c>
      <c r="D11" s="16">
        <f>'[13]Air Georgian'!FA$33+'[13]Air Georgian'!FA$38</f>
        <v>2824</v>
      </c>
      <c r="E11" s="16">
        <f>'[13]Air Georgian'!FB$33+'[13]Air Georgian'!FB$38</f>
        <v>3526</v>
      </c>
      <c r="F11" s="16">
        <f>'[13]Air Georgian'!FC$33+'[13]Air Georgian'!FC$38</f>
        <v>3196</v>
      </c>
      <c r="G11" s="16">
        <f>'[13]Air Georgian'!FD$33+'[13]Air Georgian'!FD$38</f>
        <v>3872</v>
      </c>
      <c r="H11" s="16">
        <f>'[13]Air Georgian'!FE$33+'[13]Air Georgian'!FE$38</f>
        <v>1877</v>
      </c>
      <c r="I11" s="16">
        <f>'[13]Air Georgian'!FF$33+'[13]Air Georgian'!FF$38</f>
        <v>0</v>
      </c>
      <c r="J11" s="16">
        <f>'[13]Air Georgian'!FG$33+'[13]Air Georgian'!FG$38</f>
        <v>0</v>
      </c>
      <c r="K11" s="16">
        <f>'[13]Air Georgian'!FH$33+'[13]Air Georgian'!FH$38</f>
        <v>0</v>
      </c>
      <c r="L11" s="16">
        <f>'[13]Air Georgian'!FI$33+'[13]Air Georgian'!FI$38</f>
        <v>0</v>
      </c>
      <c r="M11" s="16">
        <f>'[13]Air Georgian'!FJ$33+'[13]Air Georgian'!FJ$38</f>
        <v>0</v>
      </c>
      <c r="N11" s="16">
        <f>'[13]Air Georgian'!FK$33+'[13]Air Georgian'!FK$38</f>
        <v>0</v>
      </c>
      <c r="P11" s="71"/>
      <c r="Q11" s="72"/>
    </row>
    <row r="12" spans="1:17" x14ac:dyDescent="0.2">
      <c r="B12" s="22" t="s">
        <v>73</v>
      </c>
      <c r="C12" s="16">
        <v>0</v>
      </c>
      <c r="D12" s="16">
        <f>'[13]Sky Regional'!FA$33+'[13]Sky Regional'!FA$38</f>
        <v>0</v>
      </c>
      <c r="E12" s="16">
        <f>'[13]Sky Regional'!FB$33+'[13]Sky Regional'!FB$38</f>
        <v>0</v>
      </c>
      <c r="F12" s="16">
        <f>'[13]Sky Regional'!FC$33+'[13]Sky Regional'!FC$38</f>
        <v>0</v>
      </c>
      <c r="G12" s="16">
        <f>'[13]Sky Regional'!FD$33+'[13]Sky Regional'!FD$38</f>
        <v>0</v>
      </c>
      <c r="H12" s="16">
        <f>'[13]Sky Regional'!FE$33+'[13]Sky Regional'!FE$38</f>
        <v>3329</v>
      </c>
      <c r="I12" s="16">
        <f>'[13]Sky Regional'!FF$33+'[13]Sky Regional'!FF$38</f>
        <v>5434</v>
      </c>
      <c r="J12" s="16">
        <f>'[13]Sky Regional'!FG$33+'[13]Sky Regional'!FG$38</f>
        <v>5468</v>
      </c>
      <c r="K12" s="16">
        <f>'[13]Sky Regional'!FH$33+'[13]Sky Regional'!FH$38</f>
        <v>5058</v>
      </c>
      <c r="L12" s="16">
        <f>'[13]Sky Regional'!FI$33+'[13]Sky Regional'!FI$38</f>
        <v>4904</v>
      </c>
      <c r="M12" s="40">
        <f>'[13]Sky Regional'!FJ$33+'[13]Sky Regional'!FJ$38</f>
        <v>4035</v>
      </c>
      <c r="N12" s="16">
        <f>'[13]Sky Regional'!FK$33+'[13]Sky Regional'!FK$38</f>
        <v>4058</v>
      </c>
      <c r="P12" s="71"/>
      <c r="Q12" s="72"/>
    </row>
    <row r="13" spans="1:17" x14ac:dyDescent="0.2">
      <c r="B13" s="22" t="s">
        <v>68</v>
      </c>
      <c r="C13" s="16">
        <f>'[13]Air Wisconsin'!EZ$23+'[13]Air Wisconsin'!EZ$28</f>
        <v>0</v>
      </c>
      <c r="D13" s="16">
        <f>'[13]Air Wisconsin'!FA$23+'[13]Air Wisconsin'!FA$28</f>
        <v>41</v>
      </c>
      <c r="E13" s="16">
        <f>'[13]Air Wisconsin'!FB$23+'[13]Air Wisconsin'!FB$28</f>
        <v>0</v>
      </c>
      <c r="F13" s="16">
        <f>'[13]Air Wisconsin'!FC$23+'[13]Air Wisconsin'!FC$28</f>
        <v>0</v>
      </c>
      <c r="G13" s="16">
        <f>'[13]Air Wisconsin'!FD$23+'[13]Air Wisconsin'!FD$28</f>
        <v>0</v>
      </c>
      <c r="H13" s="16">
        <f>'[13]Air Wisconsin'!FE$23+'[13]Air Wisconsin'!FE$28</f>
        <v>0</v>
      </c>
      <c r="I13" s="16">
        <f>'[13]Air Wisconsin'!FF$23+'[13]Air Wisconsin'!FF$28</f>
        <v>0</v>
      </c>
      <c r="J13" s="16">
        <f>'[13]Air Wisconsin'!FG$23+'[13]Air Wisconsin'!FG$28</f>
        <v>0</v>
      </c>
      <c r="K13" s="16">
        <f>'[13]Air Wisconsin'!FH$23+'[13]Air Wisconsin'!FH$28</f>
        <v>0</v>
      </c>
      <c r="L13" s="16">
        <f>'[13]Air Wisconsin'!FI$23+'[13]Air Wisconsin'!FI$28</f>
        <v>0</v>
      </c>
      <c r="M13" s="40">
        <f>'[13]Air Wisconsin'!FJ$23+'[13]Air Wisconsin'!FJ$28</f>
        <v>0</v>
      </c>
      <c r="N13" s="16">
        <f>'[13]Air Wisconsin'!FK$23+'[13]Air Wisconsin'!FK$28</f>
        <v>0</v>
      </c>
      <c r="P13" s="71"/>
      <c r="Q13" s="72"/>
    </row>
    <row r="14" spans="1:17" x14ac:dyDescent="0.2">
      <c r="B14" s="22" t="s">
        <v>52</v>
      </c>
      <c r="C14" s="16">
        <f>[13]Alaska!EZ$23+[13]Alaska!EZ$28</f>
        <v>8140</v>
      </c>
      <c r="D14" s="16">
        <f>[13]Alaska!FA$23+[13]Alaska!FA$28</f>
        <v>4390</v>
      </c>
      <c r="E14" s="16">
        <f>[13]Alaska!FB$23+[13]Alaska!FB$28</f>
        <v>7970</v>
      </c>
      <c r="F14" s="16">
        <f>[13]Alaska!FC$23+[13]Alaska!FC$28</f>
        <v>8731</v>
      </c>
      <c r="G14" s="16">
        <f>[13]Alaska!FD$23+[13]Alaska!FD$28</f>
        <v>11924</v>
      </c>
      <c r="H14" s="16">
        <f>[13]Alaska!FE$23+[13]Alaska!FE$28</f>
        <v>13991</v>
      </c>
      <c r="I14" s="16">
        <f>[13]Alaska!FF$23+[13]Alaska!FF$28</f>
        <v>14103</v>
      </c>
      <c r="J14" s="16">
        <f>[13]Alaska!FG$23+[13]Alaska!FG$28</f>
        <v>13623</v>
      </c>
      <c r="K14" s="16">
        <f>[13]Alaska!FH$23+[13]Alaska!FH$28</f>
        <v>9157</v>
      </c>
      <c r="L14" s="16">
        <f>[13]Alaska!FI$23+[13]Alaska!FI$28</f>
        <v>9357</v>
      </c>
      <c r="M14" s="40">
        <f>[13]Alaska!FJ$23+[13]Alaska!FJ$28</f>
        <v>8180</v>
      </c>
      <c r="N14" s="16">
        <f>[13]Alaska!FK$23+[13]Alaska!FK$28</f>
        <v>7224</v>
      </c>
      <c r="P14" s="71"/>
      <c r="Q14" s="72"/>
    </row>
    <row r="15" spans="1:17" x14ac:dyDescent="0.2">
      <c r="B15" s="22" t="s">
        <v>64</v>
      </c>
      <c r="C15" s="16">
        <f>'[13]Sky West_AS'!EZ$23+'[13]Sky West_AS'!EZ$28</f>
        <v>1841</v>
      </c>
      <c r="D15" s="16">
        <f>'[13]Sky West_AS'!FA$23+'[13]Sky West_AS'!FA$28</f>
        <v>1836</v>
      </c>
      <c r="E15" s="16">
        <f>'[13]Sky West_AS'!FB$23+'[13]Sky West_AS'!FB$28</f>
        <v>2174</v>
      </c>
      <c r="F15" s="16">
        <f>'[13]Sky West_AS'!FC$23+'[13]Sky West_AS'!FC$28</f>
        <v>2061</v>
      </c>
      <c r="G15" s="16">
        <f>'[13]Sky West_AS'!FD$23+'[13]Sky West_AS'!FD$28</f>
        <v>2200</v>
      </c>
      <c r="H15" s="16">
        <f>'[13]Sky West_AS'!FE$23+'[13]Sky West_AS'!FE$28</f>
        <v>2066</v>
      </c>
      <c r="I15" s="16">
        <f>'[13]Sky West_AS'!FF$23+'[13]Sky West_AS'!FF$28</f>
        <v>3492</v>
      </c>
      <c r="J15" s="16">
        <f>'[13]Sky West_AS'!FG$23+'[13]Sky West_AS'!FG$28</f>
        <v>5527</v>
      </c>
      <c r="K15" s="16">
        <f>'[13]Sky West_AS'!FH$23+'[13]Sky West_AS'!FH$28</f>
        <v>5416</v>
      </c>
      <c r="L15" s="16">
        <f>'[13]Sky West_AS'!FI$23+'[13]Sky West_AS'!FI$28</f>
        <v>6027</v>
      </c>
      <c r="M15" s="40">
        <f>'[13]Sky West_AS'!FJ$23+'[13]Sky West_AS'!FJ$28</f>
        <v>5870</v>
      </c>
      <c r="N15" s="16">
        <f>'[13]Sky West_AS'!FK$23+'[13]Sky West_AS'!FK$28</f>
        <v>4806</v>
      </c>
      <c r="P15" s="71"/>
      <c r="Q15" s="72"/>
    </row>
    <row r="16" spans="1:17" x14ac:dyDescent="0.2">
      <c r="B16" s="22" t="s">
        <v>39</v>
      </c>
      <c r="C16" s="16">
        <f>[13]American!EZ$23+[13]American!EZ$28</f>
        <v>83077</v>
      </c>
      <c r="D16" s="16">
        <f>[13]American!FA$23+[13]American!FA$28</f>
        <v>82852</v>
      </c>
      <c r="E16" s="16">
        <f>[13]American!FB$23+[13]American!FB$28</f>
        <v>104867</v>
      </c>
      <c r="F16" s="16">
        <f>[13]American!FC$23+[13]American!FC$28</f>
        <v>86435</v>
      </c>
      <c r="G16" s="16">
        <f>[13]American!FD$23+[13]American!FD$28</f>
        <v>88832</v>
      </c>
      <c r="H16" s="16">
        <f>[13]American!FE$23+[13]American!FE$28</f>
        <v>95222</v>
      </c>
      <c r="I16" s="16">
        <f>[13]American!FF$23+[13]American!FF$28</f>
        <v>96610</v>
      </c>
      <c r="J16" s="16">
        <f>[13]American!FG$23+[13]American!FG$28</f>
        <v>100272</v>
      </c>
      <c r="K16" s="16">
        <f>[13]American!FH$23+[13]American!FH$28</f>
        <v>85612</v>
      </c>
      <c r="L16" s="16">
        <f>[13]American!FI$23+[13]American!FI$28</f>
        <v>89030</v>
      </c>
      <c r="M16" s="40">
        <f>[13]American!FJ$23+[13]American!FJ$28</f>
        <v>77884</v>
      </c>
      <c r="N16" s="16">
        <f>[13]American!FK$23+[13]American!FK$28</f>
        <v>80539</v>
      </c>
      <c r="P16" s="71"/>
      <c r="Q16" s="72"/>
    </row>
    <row r="17" spans="2:17" x14ac:dyDescent="0.2">
      <c r="B17" s="22" t="s">
        <v>69</v>
      </c>
      <c r="C17" s="16">
        <f>[13]PSA!EZ$23+[13]PSA!EZ$28</f>
        <v>734</v>
      </c>
      <c r="D17" s="16">
        <f>[13]PSA!FA$23+[13]PSA!FA$28</f>
        <v>842</v>
      </c>
      <c r="E17" s="16">
        <f>[13]PSA!FB$23+[13]PSA!FB$28</f>
        <v>1149</v>
      </c>
      <c r="F17" s="16">
        <f>[13]PSA!FC$23+[13]PSA!FC$28</f>
        <v>809</v>
      </c>
      <c r="G17" s="16">
        <f>[13]PSA!FD$23+[13]PSA!FD$28</f>
        <v>1026</v>
      </c>
      <c r="H17" s="16">
        <f>[13]PSA!FE$23+[13]PSA!FE$28</f>
        <v>1094</v>
      </c>
      <c r="I17" s="16">
        <f>[13]PSA!FF$23+[13]PSA!FF$28</f>
        <v>1058</v>
      </c>
      <c r="J17" s="16">
        <f>[13]PSA!FG$23+[13]PSA!FG$28</f>
        <v>1353</v>
      </c>
      <c r="K17" s="16">
        <f>[13]PSA!FH$23+[13]PSA!FH$28</f>
        <v>1705</v>
      </c>
      <c r="L17" s="16">
        <f>[13]PSA!FI$23+[13]PSA!FI$28</f>
        <v>3133</v>
      </c>
      <c r="M17" s="40">
        <f>[13]PSA!FJ$23+[13]PSA!FJ$28</f>
        <v>3191</v>
      </c>
      <c r="N17" s="16">
        <f>[13]PSA!FK$23+[13]PSA!FK$28</f>
        <v>1582</v>
      </c>
      <c r="P17" s="71"/>
      <c r="Q17" s="72"/>
    </row>
    <row r="18" spans="2:17" x14ac:dyDescent="0.2">
      <c r="B18" s="22" t="s">
        <v>66</v>
      </c>
      <c r="C18" s="16">
        <f>'[13]American Eagle'!EZ$23+'[13]American Eagle'!EZ$28</f>
        <v>497</v>
      </c>
      <c r="D18" s="16">
        <f>'[13]American Eagle'!FA$23+'[13]American Eagle'!FA$28</f>
        <v>464</v>
      </c>
      <c r="E18" s="16">
        <f>'[13]American Eagle'!FB$23+'[13]American Eagle'!FB$28</f>
        <v>456</v>
      </c>
      <c r="F18" s="16">
        <f>'[13]American Eagle'!FC$23+'[13]American Eagle'!FC$28</f>
        <v>444</v>
      </c>
      <c r="G18" s="16">
        <f>'[13]American Eagle'!FD$23+'[13]American Eagle'!FD$28</f>
        <v>872</v>
      </c>
      <c r="H18" s="16">
        <f>'[13]American Eagle'!FE$23+'[13]American Eagle'!FE$28</f>
        <v>235</v>
      </c>
      <c r="I18" s="16">
        <f>'[13]American Eagle'!FF$23+'[13]American Eagle'!FF$28</f>
        <v>286</v>
      </c>
      <c r="J18" s="16">
        <f>'[13]American Eagle'!FG$23+'[13]American Eagle'!FG$28</f>
        <v>220</v>
      </c>
      <c r="K18" s="16">
        <f>'[13]American Eagle'!FH$23+'[13]American Eagle'!FH$28</f>
        <v>0</v>
      </c>
      <c r="L18" s="16">
        <f>'[13]American Eagle'!FI$23+'[13]American Eagle'!FI$28</f>
        <v>202</v>
      </c>
      <c r="M18" s="40">
        <f>'[13]American Eagle'!FJ$23+'[13]American Eagle'!FJ$28</f>
        <v>401</v>
      </c>
      <c r="N18" s="16">
        <f>'[13]American Eagle'!FK$23+'[13]American Eagle'!FK$28</f>
        <v>560</v>
      </c>
      <c r="P18" s="71"/>
      <c r="Q18" s="72"/>
    </row>
    <row r="19" spans="2:17" x14ac:dyDescent="0.2">
      <c r="B19" s="75" t="s">
        <v>67</v>
      </c>
      <c r="C19" s="16">
        <f>'[13]Continental Express'!EZ$23+'[13]Continental Express'!EZ$28</f>
        <v>530</v>
      </c>
      <c r="D19" s="16">
        <f>'[13]Continental Express'!FA$23+'[13]Continental Express'!FA$28</f>
        <v>686</v>
      </c>
      <c r="E19" s="16">
        <f>'[13]Continental Express'!FB$23+'[13]Continental Express'!FB$28</f>
        <v>689</v>
      </c>
      <c r="F19" s="16">
        <f>'[13]Continental Express'!FC$23+'[13]Continental Express'!FC$28</f>
        <v>432</v>
      </c>
      <c r="G19" s="16">
        <f>'[13]Continental Express'!FD$23+'[13]Continental Express'!FD$28</f>
        <v>50</v>
      </c>
      <c r="H19" s="16">
        <f>'[13]Continental Express'!FE$23+'[13]Continental Express'!FE$28</f>
        <v>146</v>
      </c>
      <c r="I19" s="16">
        <f>'[13]Continental Express'!FF$23+'[13]Continental Express'!FF$28</f>
        <v>247</v>
      </c>
      <c r="J19" s="16">
        <f>'[13]Continental Express'!FG$23+'[13]Continental Express'!FG$28</f>
        <v>100</v>
      </c>
      <c r="K19" s="16">
        <f>'[13]Continental Express'!FH$23+'[13]Continental Express'!FH$28</f>
        <v>198</v>
      </c>
      <c r="L19" s="16">
        <f>'[13]Continental Express'!FI$23+'[13]Continental Express'!FI$28</f>
        <v>420</v>
      </c>
      <c r="M19" s="40">
        <f>'[13]Continental Express'!FJ$23+'[13]Continental Express'!FJ$28</f>
        <v>50</v>
      </c>
      <c r="N19" s="16">
        <f>'[13]Continental Express'!FK$23+'[13]Continental Express'!FK$28</f>
        <v>334</v>
      </c>
      <c r="P19" s="71"/>
      <c r="Q19" s="72"/>
    </row>
    <row r="20" spans="2:17" x14ac:dyDescent="0.2">
      <c r="B20" s="22" t="s">
        <v>41</v>
      </c>
      <c r="C20" s="16">
        <f>[13]Frontier!EZ$23+[13]Frontier!EZ$28</f>
        <v>14767</v>
      </c>
      <c r="D20" s="16">
        <f>[13]Frontier!FA$23+[13]Frontier!FA$28</f>
        <v>13836</v>
      </c>
      <c r="E20" s="16">
        <f>[13]Frontier!FB$23+[13]Frontier!FB$28</f>
        <v>16037</v>
      </c>
      <c r="F20" s="16">
        <f>[13]Frontier!FC$23+[13]Frontier!FC$28</f>
        <v>13801</v>
      </c>
      <c r="G20" s="16">
        <f>[13]Frontier!FD$23+[13]Frontier!FD$28</f>
        <v>11332</v>
      </c>
      <c r="H20" s="16">
        <f>[13]Frontier!FE$23+[13]Frontier!FE$28</f>
        <v>12096</v>
      </c>
      <c r="I20" s="16">
        <f>[13]Frontier!FF$23+[13]Frontier!FF$28</f>
        <v>12822</v>
      </c>
      <c r="J20" s="16">
        <f>[13]Frontier!FG$23+[13]Frontier!FG$28</f>
        <v>12895</v>
      </c>
      <c r="K20" s="16">
        <f>[13]Frontier!FH$23+[13]Frontier!FH$28</f>
        <v>12135</v>
      </c>
      <c r="L20" s="16">
        <f>[13]Frontier!FI$23+[13]Frontier!FI$28</f>
        <v>15663</v>
      </c>
      <c r="M20" s="40">
        <f>[13]Frontier!FJ$23+[13]Frontier!FJ$28</f>
        <v>18739</v>
      </c>
      <c r="N20" s="16">
        <f>[13]Frontier!FK$23+[13]Frontier!FK$28</f>
        <v>22333</v>
      </c>
      <c r="P20" s="71"/>
      <c r="Q20" s="72"/>
    </row>
    <row r="21" spans="2:17" x14ac:dyDescent="0.2">
      <c r="B21" s="22" t="s">
        <v>54</v>
      </c>
      <c r="C21" s="16">
        <f>'[13]Go Jet_UA'!EZ$23+'[13]Go Jet_UA'!EZ$28</f>
        <v>967</v>
      </c>
      <c r="D21" s="16">
        <f>'[13]Go Jet_UA'!FA$23+'[13]Go Jet_UA'!FA$28</f>
        <v>316</v>
      </c>
      <c r="E21" s="16">
        <f>'[13]Go Jet_UA'!FB$23+'[13]Go Jet_UA'!FB$28</f>
        <v>1306</v>
      </c>
      <c r="F21" s="16">
        <f>'[13]Go Jet_UA'!FC$23+'[13]Go Jet_UA'!FC$28</f>
        <v>69</v>
      </c>
      <c r="G21" s="16">
        <f>'[13]Go Jet_UA'!FD$23+'[13]Go Jet_UA'!FD$28</f>
        <v>263</v>
      </c>
      <c r="H21" s="16">
        <f>'[13]Go Jet_UA'!FE$23+'[13]Go Jet_UA'!FE$28</f>
        <v>1787</v>
      </c>
      <c r="I21" s="16">
        <f>'[13]Go Jet_UA'!FF$23+'[13]Go Jet_UA'!FF$28</f>
        <v>893</v>
      </c>
      <c r="J21" s="16">
        <f>'[13]Go Jet_UA'!FG$23+'[13]Go Jet_UA'!FG$28</f>
        <v>1383</v>
      </c>
      <c r="K21" s="16">
        <f>'[13]Go Jet_UA'!FH$23+'[13]Go Jet_UA'!FH$28</f>
        <v>327</v>
      </c>
      <c r="L21" s="16">
        <f>'[13]Go Jet_UA'!FI$23+'[13]Go Jet_UA'!FI$28</f>
        <v>470</v>
      </c>
      <c r="M21" s="40">
        <f>'[13]Go Jet_UA'!FJ$23+'[13]Go Jet_UA'!FJ$28</f>
        <v>5882</v>
      </c>
      <c r="N21" s="16">
        <f>'[13]Go Jet_UA'!FK$23+'[13]Go Jet_UA'!FK$28</f>
        <v>3216</v>
      </c>
      <c r="P21" s="71"/>
      <c r="Q21" s="72"/>
    </row>
    <row r="22" spans="2:17" x14ac:dyDescent="0.2">
      <c r="B22" s="22" t="s">
        <v>75</v>
      </c>
      <c r="C22" s="16">
        <f>[13]Horizon_AS!EZ$23+[13]Horizon_AS!EZ$28</f>
        <v>0</v>
      </c>
      <c r="D22" s="16">
        <f>[13]Horizon_AS!FA$23+[13]Horizon_AS!FA$28</f>
        <v>0</v>
      </c>
      <c r="E22" s="16">
        <f>[13]Horizon_AS!FB$23+[13]Horizon_AS!FB$28</f>
        <v>0</v>
      </c>
      <c r="F22" s="16">
        <f>[13]Horizon_AS!FC$23+[13]Horizon_AS!FC$28</f>
        <v>0</v>
      </c>
      <c r="G22" s="16">
        <f>[13]Horizon_AS!FD$23+[13]Horizon_AS!FD$28</f>
        <v>0</v>
      </c>
      <c r="H22" s="16">
        <f>[13]Horizon_AS!FE$23+[13]Horizon_AS!FE$28</f>
        <v>0</v>
      </c>
      <c r="I22" s="16">
        <f>[13]Horizon_AS!FF$23+[13]Horizon_AS!FF$28</f>
        <v>0</v>
      </c>
      <c r="J22" s="16">
        <f>[13]Horizon_AS!FG$23+[13]Horizon_AS!FG$28</f>
        <v>0</v>
      </c>
      <c r="K22" s="16">
        <f>[13]Horizon_AS!FH$23+[13]Horizon_AS!FH$28</f>
        <v>0</v>
      </c>
      <c r="L22" s="16">
        <f>[13]Horizon_AS!FI$23+[13]Horizon_AS!FI$28</f>
        <v>0</v>
      </c>
      <c r="M22" s="40">
        <f>[13]Horizon_AS!FJ$23+[13]Horizon_AS!FJ$28</f>
        <v>1572</v>
      </c>
      <c r="N22" s="16">
        <f>[13]Horizon_AS!FK$23+[13]Horizon_AS!FK$28</f>
        <v>4721</v>
      </c>
      <c r="P22" s="71"/>
      <c r="Q22" s="72"/>
    </row>
    <row r="23" spans="2:17" x14ac:dyDescent="0.2">
      <c r="B23" s="22" t="s">
        <v>53</v>
      </c>
      <c r="C23" s="16">
        <f>[13]MESA_UA!EZ$23+[13]MESA_UA!EZ$28</f>
        <v>9704</v>
      </c>
      <c r="D23" s="16">
        <f>[13]MESA_UA!FA$23+[13]MESA_UA!FA$28</f>
        <v>8350</v>
      </c>
      <c r="E23" s="16">
        <f>[13]MESA_UA!FB$23+[13]MESA_UA!FB$28</f>
        <v>12019</v>
      </c>
      <c r="F23" s="16">
        <f>[13]MESA_UA!FC$23+[13]MESA_UA!FC$28</f>
        <v>8686</v>
      </c>
      <c r="G23" s="16">
        <f>[13]MESA_UA!FD$23+[13]MESA_UA!FD$28</f>
        <v>7755</v>
      </c>
      <c r="H23" s="16">
        <f>[13]MESA_UA!FE$23+[13]MESA_UA!FE$28</f>
        <v>8735</v>
      </c>
      <c r="I23" s="16">
        <f>[13]MESA_UA!FF$23+[13]MESA_UA!FF$28</f>
        <v>9530</v>
      </c>
      <c r="J23" s="16">
        <f>[13]MESA_UA!FG$23+[13]MESA_UA!FG$28</f>
        <v>8702</v>
      </c>
      <c r="K23" s="16">
        <f>[13]MESA_UA!FH$23+[13]MESA_UA!FH$28</f>
        <v>7536</v>
      </c>
      <c r="L23" s="16">
        <f>[13]MESA_UA!FI$23+[13]MESA_UA!FI$28</f>
        <v>9957</v>
      </c>
      <c r="M23" s="40">
        <f>[13]MESA_UA!FJ$23+[13]MESA_UA!FJ$28</f>
        <v>9694</v>
      </c>
      <c r="N23" s="16">
        <f>[13]MESA_UA!FK$23+[13]MESA_UA!FK$28</f>
        <v>6910</v>
      </c>
      <c r="P23" s="71"/>
      <c r="Q23" s="72"/>
    </row>
    <row r="24" spans="2:17" x14ac:dyDescent="0.2">
      <c r="B24" s="22" t="s">
        <v>61</v>
      </c>
      <c r="C24" s="16">
        <f>[13]MESA!EZ$23+[13]MESA!EZ$28</f>
        <v>0</v>
      </c>
      <c r="D24" s="16">
        <f>[13]MESA!FA$23+[13]MESA!FA$28</f>
        <v>0</v>
      </c>
      <c r="E24" s="16">
        <f>[13]MESA!FB$23+[13]MESA!FB$28</f>
        <v>0</v>
      </c>
      <c r="F24" s="16">
        <f>[13]MESA!FC$23+[13]MESA!FC$28</f>
        <v>0</v>
      </c>
      <c r="G24" s="16">
        <f>[13]MESA!FD$23+[13]MESA!FD$28</f>
        <v>0</v>
      </c>
      <c r="H24" s="16">
        <f>[13]MESA!FE$23+[13]MESA!FE$28</f>
        <v>0</v>
      </c>
      <c r="I24" s="16">
        <f>[13]MESA!FF$23+[13]MESA!FF$28</f>
        <v>0</v>
      </c>
      <c r="J24" s="16">
        <f>[13]MESA!FG$23+[13]MESA!FG$28</f>
        <v>0</v>
      </c>
      <c r="K24" s="16">
        <f>[13]MESA!FH$23+[13]MESA!FH$28</f>
        <v>0</v>
      </c>
      <c r="L24" s="16">
        <f>[13]MESA!FI$23+[13]MESA!FI$28</f>
        <v>0</v>
      </c>
      <c r="M24" s="40">
        <f>[13]MESA!FJ$23+[13]MESA!FJ$28</f>
        <v>0</v>
      </c>
      <c r="N24" s="16">
        <f>[13]MESA!FK$23+[13]MESA!FK$28</f>
        <v>0</v>
      </c>
      <c r="P24" s="71"/>
      <c r="Q24" s="72"/>
    </row>
    <row r="25" spans="2:17" x14ac:dyDescent="0.2">
      <c r="B25" s="75" t="s">
        <v>62</v>
      </c>
      <c r="C25" s="16">
        <f>[13]Republic!EZ$23+[13]Republic!EZ$28</f>
        <v>4896</v>
      </c>
      <c r="D25" s="16">
        <f>[13]Republic!FA$23+[13]Republic!FA$28</f>
        <v>5264</v>
      </c>
      <c r="E25" s="16">
        <f>[13]Republic!FB$23+[13]Republic!FB$28</f>
        <v>7624</v>
      </c>
      <c r="F25" s="16">
        <f>[13]Republic!FC$23+[13]Republic!FC$28</f>
        <v>11145</v>
      </c>
      <c r="G25" s="16">
        <f>[13]Republic!FD$23+[13]Republic!FD$28</f>
        <v>12552</v>
      </c>
      <c r="H25" s="16">
        <f>[13]Republic!FE$23+[13]Republic!FE$28</f>
        <v>12829</v>
      </c>
      <c r="I25" s="16">
        <f>[13]Republic!FF$23+[13]Republic!FF$28</f>
        <v>12845</v>
      </c>
      <c r="J25" s="16">
        <f>[13]Republic!FG$23+[13]Republic!FG$28</f>
        <v>12435</v>
      </c>
      <c r="K25" s="16">
        <f>[13]Republic!FH$23+[13]Republic!FH$28</f>
        <v>10284</v>
      </c>
      <c r="L25" s="16">
        <f>[13]Republic!FI$23+[13]Republic!FI$28</f>
        <v>10361</v>
      </c>
      <c r="M25" s="40">
        <f>[13]Republic!FJ$23+[13]Republic!FJ$28</f>
        <v>10791</v>
      </c>
      <c r="N25" s="16">
        <f>[13]Republic!FK$23+[13]Republic!FK$28</f>
        <v>10602</v>
      </c>
      <c r="P25" s="71"/>
      <c r="Q25" s="72"/>
    </row>
    <row r="26" spans="2:17" x14ac:dyDescent="0.2">
      <c r="B26" s="75" t="s">
        <v>63</v>
      </c>
      <c r="C26" s="16">
        <f>[13]Republic_UA!EZ$23+[13]Republic_UA!EZ$28</f>
        <v>6839</v>
      </c>
      <c r="D26" s="16">
        <f>[13]Republic_UA!FA$23+[13]Republic_UA!FA$28</f>
        <v>5666</v>
      </c>
      <c r="E26" s="16">
        <f>[13]Republic_UA!FB$23+[13]Republic_UA!FB$28</f>
        <v>7875</v>
      </c>
      <c r="F26" s="16">
        <f>[13]Republic_UA!FC$23+[13]Republic_UA!FC$28</f>
        <v>9190</v>
      </c>
      <c r="G26" s="16">
        <f>[13]Republic_UA!FD$23+[13]Republic_UA!FD$28</f>
        <v>10633</v>
      </c>
      <c r="H26" s="16">
        <f>[13]Republic_UA!FE$23+[13]Republic_UA!FE$28</f>
        <v>11569</v>
      </c>
      <c r="I26" s="16">
        <f>[13]Republic_UA!FF$23+[13]Republic_UA!FF$28</f>
        <v>9708</v>
      </c>
      <c r="J26" s="16">
        <f>[13]Republic_UA!FG$23+[13]Republic_UA!FG$28</f>
        <v>13226</v>
      </c>
      <c r="K26" s="16">
        <f>[13]Republic_UA!FH$23+[13]Republic_UA!FH$28</f>
        <v>9642</v>
      </c>
      <c r="L26" s="16">
        <f>[13]Republic_UA!FI$23+[13]Republic_UA!FI$28</f>
        <v>10479</v>
      </c>
      <c r="M26" s="40">
        <f>[13]Republic_UA!FJ$23+[13]Republic_UA!FJ$28</f>
        <v>11458</v>
      </c>
      <c r="N26" s="16">
        <f>[13]Republic_UA!FK$23+[13]Republic_UA!FK$28</f>
        <v>14940</v>
      </c>
      <c r="P26" s="71"/>
      <c r="Q26" s="72"/>
    </row>
    <row r="27" spans="2:17" x14ac:dyDescent="0.2">
      <c r="B27" s="75" t="s">
        <v>74</v>
      </c>
      <c r="C27" s="16">
        <f>'[13]Shuttle America'!EZ$23+'[13]Shuttle America'!EZ$28</f>
        <v>686</v>
      </c>
      <c r="D27" s="16">
        <f>'[13]Shuttle America'!FA$23+'[13]Shuttle America'!FA$28</f>
        <v>0</v>
      </c>
      <c r="E27" s="16">
        <f>'[13]Shuttle America'!FB$23+'[13]Shuttle America'!FB$28</f>
        <v>0</v>
      </c>
      <c r="F27" s="16">
        <f>'[13]Shuttle America'!FC$23+'[13]Shuttle America'!FC$28</f>
        <v>0</v>
      </c>
      <c r="G27" s="16">
        <f>'[13]Shuttle America'!FD$23+'[13]Shuttle America'!FD$28</f>
        <v>0</v>
      </c>
      <c r="H27" s="16">
        <f>'[13]Shuttle America'!FE$23+'[13]Shuttle America'!FE$28</f>
        <v>0</v>
      </c>
      <c r="I27" s="16">
        <f>'[13]Shuttle America'!FF$23+'[13]Shuttle America'!FF$28</f>
        <v>0</v>
      </c>
      <c r="J27" s="16">
        <f>'[13]Shuttle America'!FG$23+'[13]Shuttle America'!FG$28</f>
        <v>0</v>
      </c>
      <c r="K27" s="16">
        <f>'[13]Shuttle America'!FH$23+'[13]Shuttle America'!FH$28</f>
        <v>0</v>
      </c>
      <c r="L27" s="16">
        <f>'[13]Shuttle America'!FI$23+'[13]Shuttle America'!FI$28</f>
        <v>0</v>
      </c>
      <c r="M27" s="40">
        <f>'[13]Shuttle America'!FJ$23+'[13]Shuttle America'!FJ$28</f>
        <v>0</v>
      </c>
      <c r="N27" s="16">
        <f>'[13]Shuttle America'!FK$23+'[13]Shuttle America'!FK$28</f>
        <v>0</v>
      </c>
      <c r="P27" s="71"/>
      <c r="Q27" s="72"/>
    </row>
    <row r="28" spans="2:17" x14ac:dyDescent="0.2">
      <c r="B28" s="22" t="s">
        <v>56</v>
      </c>
      <c r="C28" s="16">
        <f>'[13]Sky West_UA'!EZ$23+'[13]Sky West_UA'!EZ$28</f>
        <v>9608</v>
      </c>
      <c r="D28" s="16">
        <f>'[13]Sky West_UA'!FA$23+'[13]Sky West_UA'!FA$28</f>
        <v>8503</v>
      </c>
      <c r="E28" s="16">
        <f>'[13]Sky West_UA'!FB$23+'[13]Sky West_UA'!FB$28</f>
        <v>9813</v>
      </c>
      <c r="F28" s="16">
        <f>'[13]Sky West_UA'!FC$23+'[13]Sky West_UA'!FC$28</f>
        <v>8768</v>
      </c>
      <c r="G28" s="16">
        <f>'[13]Sky West_UA'!FD$23+'[13]Sky West_UA'!FD$28</f>
        <v>9489</v>
      </c>
      <c r="H28" s="16">
        <f>'[13]Sky West_UA'!FE$23+'[13]Sky West_UA'!FE$28</f>
        <v>7239</v>
      </c>
      <c r="I28" s="16">
        <f>'[13]Sky West_UA'!FF$23+'[13]Sky West_UA'!FF$28</f>
        <v>7969</v>
      </c>
      <c r="J28" s="16">
        <f>'[13]Sky West_UA'!FG$23+'[13]Sky West_UA'!FG$28</f>
        <v>6790</v>
      </c>
      <c r="K28" s="16">
        <f>'[13]Sky West_UA'!FH$23+'[13]Sky West_UA'!FH$28</f>
        <v>5835</v>
      </c>
      <c r="L28" s="16">
        <f>'[13]Sky West_UA'!FI$23+'[13]Sky West_UA'!FI$28</f>
        <v>12612</v>
      </c>
      <c r="M28" s="40">
        <f>'[13]Sky West_UA'!FJ$23+'[13]Sky West_UA'!FJ$28</f>
        <v>7917</v>
      </c>
      <c r="N28" s="16">
        <f>'[13]Sky West_UA'!FK$23+'[13]Sky West_UA'!FK$28</f>
        <v>6886</v>
      </c>
      <c r="P28" s="71"/>
      <c r="Q28" s="72"/>
    </row>
    <row r="29" spans="2:17" x14ac:dyDescent="0.2">
      <c r="B29" s="22" t="s">
        <v>72</v>
      </c>
      <c r="C29" s="16">
        <f>'[13]Sky West_AA'!EZ$23+'[13]Sky West_AA'!EZ$28</f>
        <v>0</v>
      </c>
      <c r="D29" s="16">
        <f>'[13]Sky West_AA'!FA$23+'[13]Sky West_AA'!FA$28</f>
        <v>116</v>
      </c>
      <c r="E29" s="16">
        <f>'[13]Sky West_AA'!FB$23+'[13]Sky West_AA'!FB$28</f>
        <v>236</v>
      </c>
      <c r="F29" s="16">
        <f>'[13]Sky West_AA'!FC$23+'[13]Sky West_AA'!FC$28</f>
        <v>553</v>
      </c>
      <c r="G29" s="16">
        <f>'[13]Sky West_AA'!FD$23+'[13]Sky West_AA'!FD$28</f>
        <v>245</v>
      </c>
      <c r="H29" s="16">
        <f>'[13]Sky West_AA'!FE$23+'[13]Sky West_AA'!FE$28</f>
        <v>253</v>
      </c>
      <c r="I29" s="16">
        <f>'[13]Sky West_AA'!FF$23+'[13]Sky West_AA'!FF$28</f>
        <v>442</v>
      </c>
      <c r="J29" s="16">
        <f>'[13]Sky West_AA'!FG$23+'[13]Sky West_AA'!FG$28</f>
        <v>195</v>
      </c>
      <c r="K29" s="16">
        <f>'[13]Sky West_AA'!FH$23+'[13]Sky West_AA'!FH$28</f>
        <v>0</v>
      </c>
      <c r="L29" s="16">
        <f>'[13]Sky West_AA'!FI$23+'[13]Sky West_AA'!FI$28</f>
        <v>3024</v>
      </c>
      <c r="M29" s="40">
        <f>'[13]Sky West_AA'!FJ$23+'[13]Sky West_AA'!FJ$28</f>
        <v>419</v>
      </c>
      <c r="N29" s="16">
        <f>'[13]Sky West_AA'!FK$23+'[13]Sky West_AA'!FK$28</f>
        <v>0</v>
      </c>
      <c r="P29" s="71"/>
      <c r="Q29" s="72"/>
    </row>
    <row r="30" spans="2:17" x14ac:dyDescent="0.2">
      <c r="B30" s="22" t="s">
        <v>51</v>
      </c>
      <c r="C30" s="16">
        <f>+[13]Spirit!EZ$23+[13]Spirit!EZ$28</f>
        <v>50209</v>
      </c>
      <c r="D30" s="16">
        <f>+[13]Spirit!FA$23+[13]Spirit!FA$28</f>
        <v>51001</v>
      </c>
      <c r="E30" s="16">
        <f>+[13]Spirit!FB$23+[13]Spirit!FB$28</f>
        <v>66326</v>
      </c>
      <c r="F30" s="16">
        <f>+[13]Spirit!FC$23+[13]Spirit!FC$28</f>
        <v>48789</v>
      </c>
      <c r="G30" s="16">
        <f>+[13]Spirit!FD$23+[13]Spirit!FD$28</f>
        <v>49478</v>
      </c>
      <c r="H30" s="16">
        <f>+[13]Spirit!FE$23+[13]Spirit!FE$28</f>
        <v>51141</v>
      </c>
      <c r="I30" s="16">
        <f>+[13]Spirit!FF$23+[13]Spirit!FF$28</f>
        <v>56328</v>
      </c>
      <c r="J30" s="16">
        <f>+[13]Spirit!FG$23+[13]Spirit!FG$28</f>
        <v>57643</v>
      </c>
      <c r="K30" s="16">
        <f>+[13]Spirit!FH$23+[13]Spirit!FH$28</f>
        <v>47455</v>
      </c>
      <c r="L30" s="16">
        <f>+[13]Spirit!FI$23+[13]Spirit!FI$28</f>
        <v>53620</v>
      </c>
      <c r="M30" s="40">
        <f>+[13]Spirit!FJ$23+[13]Spirit!FJ$28</f>
        <v>47364</v>
      </c>
      <c r="N30" s="16">
        <f>+[13]Spirit!FK$23+[13]Spirit!FK$28</f>
        <v>47224</v>
      </c>
      <c r="P30" s="71"/>
      <c r="Q30" s="72"/>
    </row>
    <row r="31" spans="2:17" x14ac:dyDescent="0.2">
      <c r="B31" s="22" t="s">
        <v>40</v>
      </c>
      <c r="C31" s="16">
        <f>[13]United!EZ$23+[13]United!EZ$28</f>
        <v>34201</v>
      </c>
      <c r="D31" s="16">
        <f>[13]United!FA$23+[13]United!FA$28</f>
        <v>34563</v>
      </c>
      <c r="E31" s="16">
        <f>[13]United!FB$23+[13]United!FB$28</f>
        <v>42572</v>
      </c>
      <c r="F31" s="16">
        <f>[13]United!FC$23+[13]United!FC$28</f>
        <v>36679</v>
      </c>
      <c r="G31" s="16">
        <f>[13]United!FD$23+[13]United!FD$28</f>
        <v>44237</v>
      </c>
      <c r="H31" s="16">
        <f>[13]United!FE$23+[13]United!FE$28</f>
        <v>52928</v>
      </c>
      <c r="I31" s="16">
        <f>[13]United!FF$23+[13]United!FF$28</f>
        <v>55016</v>
      </c>
      <c r="J31" s="16">
        <f>[13]United!FG$23+[13]United!FG$28</f>
        <v>55435</v>
      </c>
      <c r="K31" s="16">
        <f>[13]United!FH$23+[13]United!FH$28</f>
        <v>50889</v>
      </c>
      <c r="L31" s="16">
        <f>[13]United!FI$23+[13]United!FI$28</f>
        <v>45992</v>
      </c>
      <c r="M31" s="40">
        <f>[13]United!FJ$23+[13]United!FJ$28</f>
        <v>37136</v>
      </c>
      <c r="N31" s="16">
        <f>[13]United!FK$23+[13]United!FK$28</f>
        <v>30601</v>
      </c>
      <c r="P31" s="71"/>
      <c r="Q31" s="72"/>
    </row>
    <row r="32" spans="2:17" x14ac:dyDescent="0.2">
      <c r="E32" s="22"/>
      <c r="M32" s="22"/>
    </row>
    <row r="33" spans="2:14" ht="27.75" customHeight="1" thickBot="1" x14ac:dyDescent="0.25">
      <c r="B33" s="25" t="s">
        <v>43</v>
      </c>
      <c r="C33" s="18">
        <f>SUM(C10:C32)</f>
        <v>229703</v>
      </c>
      <c r="D33" s="18">
        <f t="shared" ref="D33:N33" si="0">SUM(D10:D32)</f>
        <v>221550</v>
      </c>
      <c r="E33" s="18">
        <f t="shared" si="0"/>
        <v>284639</v>
      </c>
      <c r="F33" s="18">
        <f t="shared" ref="F33:M33" si="1">SUM(F10:F32)</f>
        <v>239788</v>
      </c>
      <c r="G33" s="18">
        <f t="shared" si="1"/>
        <v>254760</v>
      </c>
      <c r="H33" s="18">
        <f t="shared" si="1"/>
        <v>276537</v>
      </c>
      <c r="I33" s="18">
        <f t="shared" si="1"/>
        <v>286783</v>
      </c>
      <c r="J33" s="18">
        <f t="shared" si="1"/>
        <v>295267</v>
      </c>
      <c r="K33" s="18">
        <f t="shared" si="1"/>
        <v>251249</v>
      </c>
      <c r="L33" s="18">
        <f t="shared" si="1"/>
        <v>275251</v>
      </c>
      <c r="M33" s="18">
        <f t="shared" si="1"/>
        <v>250583</v>
      </c>
      <c r="N33" s="18">
        <f t="shared" si="0"/>
        <v>246536</v>
      </c>
    </row>
    <row r="34" spans="2:14" ht="13.5" thickTop="1" x14ac:dyDescent="0.2"/>
    <row r="36" spans="2:14" x14ac:dyDescent="0.2">
      <c r="L36" s="16"/>
    </row>
    <row r="37" spans="2:14" x14ac:dyDescent="0.2">
      <c r="L37" s="22"/>
    </row>
    <row r="38" spans="2:14" x14ac:dyDescent="0.2">
      <c r="C38" s="16"/>
      <c r="L38" s="39"/>
    </row>
    <row r="39" spans="2:14" x14ac:dyDescent="0.2">
      <c r="G39" s="16"/>
      <c r="L39" s="40"/>
    </row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37"/>
  <sheetViews>
    <sheetView workbookViewId="0">
      <selection activeCell="J17" sqref="J17"/>
    </sheetView>
  </sheetViews>
  <sheetFormatPr defaultRowHeight="12.75" x14ac:dyDescent="0.2"/>
  <cols>
    <col min="1" max="1" width="5.5703125" customWidth="1"/>
    <col min="2" max="2" width="24.28515625" bestFit="1" customWidth="1"/>
    <col min="3" max="3" width="9.28515625" bestFit="1" customWidth="1"/>
    <col min="8" max="8" width="9.28515625" bestFit="1" customWidth="1"/>
    <col min="10" max="10" width="9.28515625" bestFit="1" customWidth="1"/>
  </cols>
  <sheetData>
    <row r="4" spans="1:14" ht="20.25" x14ac:dyDescent="0.3">
      <c r="B4" s="28"/>
      <c r="C4" s="27"/>
      <c r="D4" s="27"/>
    </row>
    <row r="5" spans="1:14" ht="20.25" x14ac:dyDescent="0.3">
      <c r="B5" s="28"/>
      <c r="C5" s="27"/>
      <c r="D5" s="27"/>
    </row>
    <row r="7" spans="1:14" ht="13.5" thickBot="1" x14ac:dyDescent="0.25">
      <c r="C7" s="15" t="s">
        <v>21</v>
      </c>
      <c r="D7" s="15" t="s">
        <v>22</v>
      </c>
      <c r="E7" s="15" t="s">
        <v>23</v>
      </c>
      <c r="F7" s="15" t="s">
        <v>24</v>
      </c>
      <c r="G7" s="15" t="s">
        <v>4</v>
      </c>
      <c r="H7" s="15" t="s">
        <v>25</v>
      </c>
      <c r="I7" s="15" t="s">
        <v>26</v>
      </c>
      <c r="J7" s="15" t="s">
        <v>27</v>
      </c>
      <c r="K7" s="15" t="s">
        <v>28</v>
      </c>
      <c r="L7" s="15" t="s">
        <v>29</v>
      </c>
      <c r="M7" s="15" t="s">
        <v>30</v>
      </c>
      <c r="N7" s="15" t="s">
        <v>31</v>
      </c>
    </row>
    <row r="9" spans="1:14" x14ac:dyDescent="0.2">
      <c r="A9" s="35">
        <v>2017</v>
      </c>
      <c r="B9" s="43" t="s">
        <v>57</v>
      </c>
    </row>
    <row r="10" spans="1:14" x14ac:dyDescent="0.2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x14ac:dyDescent="0.2">
      <c r="B11" s="22" t="s">
        <v>48</v>
      </c>
      <c r="C11" s="16">
        <f>[13]AirTran!EZ$23+[13]AirTran!EZ$28</f>
        <v>0</v>
      </c>
      <c r="D11" s="16">
        <f>[13]AirTran!FA$23+[13]AirTran!FA$28</f>
        <v>0</v>
      </c>
      <c r="E11" s="16">
        <f>[13]AirTran!FB$23+[13]AirTran!FB$28</f>
        <v>0</v>
      </c>
      <c r="F11" s="16">
        <f>[13]AirTran!FC$23+[13]AirTran!FC$28</f>
        <v>0</v>
      </c>
      <c r="G11" s="16">
        <f>[13]AirTran!FD$23+[13]AirTran!FD$28</f>
        <v>0</v>
      </c>
      <c r="H11" s="16">
        <f>[13]AirTran!FE$23+[13]AirTran!FE$28</f>
        <v>0</v>
      </c>
      <c r="I11" s="16">
        <f>[13]AirTran!FF$23+[13]AirTran!FF$28</f>
        <v>0</v>
      </c>
      <c r="J11" s="16">
        <f>[13]AirTran!FG$23+[13]AirTran!FG$28</f>
        <v>0</v>
      </c>
      <c r="K11" s="16">
        <f>[13]AirTran!FH$23+[13]AirTran!FH$28</f>
        <v>0</v>
      </c>
      <c r="L11" s="16">
        <f>[13]AirTran!FI$23+[13]AirTran!FI$28</f>
        <v>0</v>
      </c>
      <c r="M11" s="16">
        <f>[13]AirTran!FJ$23+[13]AirTran!FJ$28</f>
        <v>0</v>
      </c>
      <c r="N11" s="16">
        <f>[13]AirTran!FK$23+[13]AirTran!FK$28</f>
        <v>0</v>
      </c>
    </row>
    <row r="12" spans="1:14" x14ac:dyDescent="0.2">
      <c r="B12" s="22" t="s">
        <v>46</v>
      </c>
      <c r="C12" s="16">
        <f>[13]Southwest!EZ$23+[13]Southwest!EZ$28+[13]Southwest!EZ$33+[13]Southwest!EZ$38</f>
        <v>79236</v>
      </c>
      <c r="D12" s="16">
        <f>[13]Southwest!FA$23+[13]Southwest!FA$28+[13]Southwest!FA$33+[13]Southwest!FA$38</f>
        <v>73707</v>
      </c>
      <c r="E12" s="16">
        <f>[13]Southwest!FB$23+[13]Southwest!FB$28+[13]Southwest!FB$33+[13]Southwest!FB$38</f>
        <v>100691</v>
      </c>
      <c r="F12" s="16">
        <f>[13]Southwest!FC$23+[13]Southwest!FC$28+[13]Southwest!FC$33+[13]Southwest!FC$38</f>
        <v>89476</v>
      </c>
      <c r="G12" s="16">
        <f>[13]Southwest!FD$23+[13]Southwest!FD$28+[13]Southwest!FD$33+[13]Southwest!FD$38</f>
        <v>86550</v>
      </c>
      <c r="H12" s="16">
        <f>[13]Southwest!FE$23+[13]Southwest!FE$28+[13]Southwest!FE$33+[13]Southwest!FE$38</f>
        <v>90312</v>
      </c>
      <c r="I12" s="16">
        <f>[13]Southwest!FF$23+[13]Southwest!FF$28+[13]Southwest!FF$33+[13]Southwest!FF$38</f>
        <v>92533</v>
      </c>
      <c r="J12" s="16">
        <f>[13]Southwest!FG$23+[13]Southwest!FG$28+[13]Southwest!FG$33+[13]Southwest!FG$38</f>
        <v>98945</v>
      </c>
      <c r="K12" s="16">
        <f>[13]Southwest!FH$23+[13]Southwest!FH$28+[13]Southwest!FH$33+[13]Southwest!FH$38</f>
        <v>86184</v>
      </c>
      <c r="L12" s="16">
        <f>[13]Southwest!FI$23+[13]Southwest!FI$28+[13]Southwest!FI$33+[13]Southwest!FI$38</f>
        <v>92939</v>
      </c>
      <c r="M12" s="40">
        <f>[13]Southwest!FJ$23+[13]Southwest!FJ$28+[13]Southwest!FJ$33+[13]Southwest!FJ$38</f>
        <v>78701</v>
      </c>
      <c r="N12" s="16">
        <f>[13]Southwest!FK$23+[13]Southwest!FK$28+[13]Southwest!FK$33+[13]Southwest!FK$38</f>
        <v>77543</v>
      </c>
    </row>
    <row r="13" spans="1:14" x14ac:dyDescent="0.2">
      <c r="B13" s="22" t="s">
        <v>44</v>
      </c>
      <c r="C13" s="16">
        <f>[13]Icelandair!EZ$23+[13]Icelandair!EZ$28+[13]Icelandair!EZ$33+[13]Icelandair!EZ$38</f>
        <v>2197</v>
      </c>
      <c r="D13" s="16">
        <f>[13]Icelandair!FA$23+[13]Icelandair!FA$28+[13]Icelandair!FA$33+[13]Icelandair!FA$38</f>
        <v>1860</v>
      </c>
      <c r="E13" s="16">
        <f>[13]Icelandair!FB$23+[13]Icelandair!FB$28+[13]Icelandair!FB$33+[13]Icelandair!FB$38</f>
        <v>3214</v>
      </c>
      <c r="F13" s="16">
        <f>[13]Icelandair!FC$23+[13]Icelandair!FC$28+[13]Icelandair!FC$33+[13]Icelandair!FC$38</f>
        <v>3001</v>
      </c>
      <c r="G13" s="16">
        <f>[13]Icelandair!FD$23+[13]Icelandair!FD$28+[13]Icelandair!FD$33+[13]Icelandair!FD$38</f>
        <v>6048</v>
      </c>
      <c r="H13" s="16">
        <f>[13]Icelandair!FE$23+[13]Icelandair!FE$28+[13]Icelandair!FE$33+[13]Icelandair!FE$38</f>
        <v>7039</v>
      </c>
      <c r="I13" s="16">
        <f>[13]Icelandair!FF$23+[13]Icelandair!FF$28+[13]Icelandair!FF$33+[13]Icelandair!FF$38</f>
        <v>7150</v>
      </c>
      <c r="J13" s="16">
        <f>[13]Icelandair!FG$23+[13]Icelandair!FG$28+[13]Icelandair!FG$33+[13]Icelandair!FG$38</f>
        <v>6923</v>
      </c>
      <c r="K13" s="16">
        <f>[13]Icelandair!FH$23+[13]Icelandair!FH$28+[13]Icelandair!FH$33+[13]Icelandair!FH$38</f>
        <v>5082</v>
      </c>
      <c r="L13" s="16">
        <f>[13]Icelandair!FI$23+[13]Icelandair!FI$28+[13]Icelandair!FI$33+[13]Icelandair!FI$38</f>
        <v>3652</v>
      </c>
      <c r="M13" s="40">
        <f>[13]Icelandair!FJ$23+[13]Icelandair!FJ$28+[13]Icelandair!FJ$33+[13]Icelandair!FJ$38</f>
        <v>2580</v>
      </c>
      <c r="N13" s="16">
        <f>[13]Icelandair!FK$23+[13]Icelandair!FK$28+[13]Icelandair!FK$33+[13]Icelandair!FK$38</f>
        <v>2415</v>
      </c>
    </row>
    <row r="14" spans="1:14" x14ac:dyDescent="0.2">
      <c r="B14" s="22" t="s">
        <v>45</v>
      </c>
      <c r="C14" s="16">
        <f>'[13]Sun Country'!EZ$23+'[13]Sun Country'!EZ$28+'[13]Sun Country'!EZ$33+'[13]Sun Country'!EZ$38</f>
        <v>99877</v>
      </c>
      <c r="D14" s="16">
        <f>'[13]Sun Country'!FA$23+'[13]Sun Country'!FA$28+'[13]Sun Country'!FA$33+'[13]Sun Country'!FA$38</f>
        <v>116172</v>
      </c>
      <c r="E14" s="16">
        <f>'[13]Sun Country'!FB$23+'[13]Sun Country'!FB$28+'[13]Sun Country'!FB$33+'[13]Sun Country'!FB$38</f>
        <v>142648</v>
      </c>
      <c r="F14" s="16">
        <f>'[13]Sun Country'!FC$23+'[13]Sun Country'!FC$28+'[13]Sun Country'!FC$33+'[13]Sun Country'!FC$38</f>
        <v>97621</v>
      </c>
      <c r="G14" s="16">
        <f>'[13]Sun Country'!FD$23+'[13]Sun Country'!FD$28+'[13]Sun Country'!FD$33+'[13]Sun Country'!FD$38</f>
        <v>87879</v>
      </c>
      <c r="H14" s="16">
        <f>'[13]Sun Country'!FE$23+'[13]Sun Country'!FE$28+'[13]Sun Country'!FE$33+'[13]Sun Country'!FE$38</f>
        <v>97262</v>
      </c>
      <c r="I14" s="16">
        <f>'[13]Sun Country'!FF$23+'[13]Sun Country'!FF$28+'[13]Sun Country'!FF$33+'[13]Sun Country'!FF$38</f>
        <v>115841</v>
      </c>
      <c r="J14" s="16">
        <f>'[13]Sun Country'!FG$23+'[13]Sun Country'!FG$28+'[13]Sun Country'!FG$33+'[13]Sun Country'!FG$38</f>
        <v>102605</v>
      </c>
      <c r="K14" s="16">
        <f>'[13]Sun Country'!FH$23+'[13]Sun Country'!FH$28+'[13]Sun Country'!FH$33+'[13]Sun Country'!FH$38</f>
        <v>70101</v>
      </c>
      <c r="L14" s="16">
        <f>'[13]Sun Country'!FI$23+'[13]Sun Country'!FI$28+'[13]Sun Country'!FI$33+'[13]Sun Country'!FI$38</f>
        <v>90062</v>
      </c>
      <c r="M14" s="40">
        <f>'[13]Sun Country'!FJ$23+'[13]Sun Country'!FJ$28+'[13]Sun Country'!FJ$33+'[13]Sun Country'!FJ$38</f>
        <v>97577</v>
      </c>
      <c r="N14" s="16">
        <f>'[13]Sun Country'!FK$23+'[13]Sun Country'!FK$28+'[13]Sun Country'!FK$33+'[13]Sun Country'!FK$38</f>
        <v>118904</v>
      </c>
    </row>
    <row r="15" spans="1:14" x14ac:dyDescent="0.2">
      <c r="B15" s="22" t="s">
        <v>55</v>
      </c>
      <c r="C15" s="16">
        <f>[13]Condor!EZ$23+[13]Condor!EZ$28+[13]Condor!EZ$33+[13]Condor!EZ$38</f>
        <v>0</v>
      </c>
      <c r="D15" s="16">
        <f>[13]Condor!FA$23+[13]Condor!FA$28+[13]Condor!FA$33+[13]Condor!FA$38</f>
        <v>0</v>
      </c>
      <c r="E15" s="16">
        <f>[13]Condor!FB$23+[13]Condor!FB$28+[13]Condor!FB$33+[13]Condor!FB$38</f>
        <v>0</v>
      </c>
      <c r="F15" s="16">
        <f>[13]Condor!FC$23+[13]Condor!FC$28+[13]Condor!FC$33+[13]Condor!FC$38</f>
        <v>0</v>
      </c>
      <c r="G15" s="16">
        <f>[13]Condor!FD$23+[13]Condor!FD$28+[13]Condor!FD$33+[13]Condor!FD$38</f>
        <v>2060</v>
      </c>
      <c r="H15" s="16">
        <f>[13]Condor!FE$23+[13]Condor!FE$28+[13]Condor!FE$33+[13]Condor!FE$38</f>
        <v>3525</v>
      </c>
      <c r="I15" s="16">
        <f>[13]Condor!FF$23+[13]Condor!FF$28+[13]Condor!FF$33+[13]Condor!FF$38</f>
        <v>4348</v>
      </c>
      <c r="J15" s="16">
        <f>[13]Condor!FG$23+[13]Condor!FG$28+[13]Condor!FG$33+[13]Condor!FG$38</f>
        <v>4119</v>
      </c>
      <c r="K15" s="16">
        <f>[13]Condor!FH$23+[13]Condor!FH$28+[13]Condor!FH$33+[13]Condor!FH$38</f>
        <v>468</v>
      </c>
      <c r="L15" s="16">
        <f>[13]Condor!FI$23+[13]Condor!FI$28+[13]Condor!FI$33+[13]Condor!FI$38</f>
        <v>0</v>
      </c>
      <c r="M15" s="40">
        <f>[13]Condor!FJ$23+[13]Condor!FJ$28+[13]Condor!FJ$33+[13]Condor!FJ$38</f>
        <v>0</v>
      </c>
      <c r="N15" s="16">
        <f>[13]Condor!FK$23+[13]Condor!FK$28+[13]Condor!FK$33+[13]Condor!FK$38</f>
        <v>0</v>
      </c>
    </row>
    <row r="16" spans="1:14" x14ac:dyDescent="0.2">
      <c r="B16" s="22" t="s">
        <v>49</v>
      </c>
      <c r="C16" s="16">
        <f>'[13]Charter Misc'!EZ$23+'[13]Charter Misc'!EZ$28+'[13]Charter Misc'!EZ$33+'[13]Charter Misc'!EZ$38</f>
        <v>74</v>
      </c>
      <c r="D16" s="16">
        <f>'[13]Charter Misc'!FA$23+'[13]Charter Misc'!FA$28+'[13]Charter Misc'!FA$33+'[13]Charter Misc'!FA$38</f>
        <v>150</v>
      </c>
      <c r="E16" s="16">
        <f>'[13]Charter Misc'!FB$23+'[13]Charter Misc'!FB$28+'[13]Charter Misc'!FB$33+'[13]Charter Misc'!FB$38</f>
        <v>0</v>
      </c>
      <c r="F16" s="16">
        <f>'[13]Charter Misc'!FC$23+'[13]Charter Misc'!FC$28+'[13]Charter Misc'!FC$33+'[13]Charter Misc'!FC$38</f>
        <v>150</v>
      </c>
      <c r="G16" s="16">
        <f>'[13]Charter Misc'!FD$23+'[13]Charter Misc'!FD$28+'[13]Charter Misc'!FD$33+'[13]Charter Misc'!FD$38</f>
        <v>240</v>
      </c>
      <c r="H16" s="16">
        <f>'[13]Charter Misc'!FE$23+'[13]Charter Misc'!FE$28+'[13]Charter Misc'!FE$33+'[13]Charter Misc'!FE$38</f>
        <v>811</v>
      </c>
      <c r="I16" s="16">
        <f>'[13]Charter Misc'!FF$23+'[13]Charter Misc'!FF$28+'[13]Charter Misc'!FF$33+'[13]Charter Misc'!FF$38</f>
        <v>162</v>
      </c>
      <c r="J16" s="16">
        <f>'[13]Charter Misc'!FG$23+'[13]Charter Misc'!FG$28+'[13]Charter Misc'!FG$33+'[13]Charter Misc'!FG$38</f>
        <v>181</v>
      </c>
      <c r="K16" s="16">
        <f>'[13]Charter Misc'!FH$23+'[13]Charter Misc'!FH$28+'[13]Charter Misc'!FH$33+'[13]Charter Misc'!FH$38</f>
        <v>0</v>
      </c>
      <c r="L16" s="16">
        <f>'[13]Charter Misc'!FI$23+'[13]Charter Misc'!FI$28+'[13]Charter Misc'!FI$33+'[13]Charter Misc'!FI$38</f>
        <v>350</v>
      </c>
      <c r="M16" s="40">
        <f>'[13]Charter Misc'!FJ$23+'[13]Charter Misc'!FJ$28+'[13]Charter Misc'!FJ$33+'[13]Charter Misc'!FJ$38</f>
        <v>68</v>
      </c>
      <c r="N16" s="16">
        <f>'[13]Charter Misc'!FK$23+'[13]Charter Misc'!FK$28+'[13]Charter Misc'!FK$33+'[13]Charter Misc'!FK$38</f>
        <v>150</v>
      </c>
    </row>
    <row r="17" spans="2:14" x14ac:dyDescent="0.2">
      <c r="B17" s="22" t="s">
        <v>50</v>
      </c>
      <c r="C17" s="16">
        <f>[13]Xtra!$EL$23+[13]Xtra!$EL$28+[13]Xtra!$EL$33+[13]Xtra!$EL$38</f>
        <v>0</v>
      </c>
      <c r="D17" s="16">
        <f>[13]Xtra!$EL$23+[13]Xtra!$EL$28+[13]Xtra!$EL$33+[13]Xtra!$EL$38</f>
        <v>0</v>
      </c>
      <c r="E17" s="16">
        <f>[13]Xtra!$EL$23+[13]Xtra!$EL$28+[13]Xtra!$EL$33+[13]Xtra!$EL$38</f>
        <v>0</v>
      </c>
      <c r="F17" s="16">
        <f>[13]Xtra!$EL$23+[13]Xtra!$EL$28+[13]Xtra!$EL$33+[13]Xtra!$EL$38</f>
        <v>0</v>
      </c>
      <c r="G17" s="16">
        <f>[13]Xtra!$EL$23+[13]Xtra!$EL$28+[13]Xtra!$EL$33+[13]Xtra!$EL$38</f>
        <v>0</v>
      </c>
      <c r="H17" s="16">
        <f>[13]Xtra!$EL$23+[13]Xtra!$EL$28+[13]Xtra!$EL$33+[13]Xtra!$EL$38</f>
        <v>0</v>
      </c>
      <c r="I17" s="16">
        <f>[13]Xtra!$EL$23+[13]Xtra!$EL$28+[13]Xtra!$EL$33+[13]Xtra!$EL$38</f>
        <v>0</v>
      </c>
      <c r="J17" s="16">
        <f>[13]Xtra!$EL$23+[13]Xtra!$EL$28+[13]Xtra!$EL$33+[13]Xtra!$EL$38</f>
        <v>0</v>
      </c>
      <c r="K17" s="16">
        <f>[13]Xtra!$EL$23+[13]Xtra!$EL$28+[13]Xtra!$EL$33+[13]Xtra!$EL$38</f>
        <v>0</v>
      </c>
      <c r="L17" s="16">
        <f>[13]Xtra!$EL$23+[13]Xtra!$EL$28+[13]Xtra!$EL$33+[13]Xtra!$EL$38</f>
        <v>0</v>
      </c>
      <c r="M17" s="16">
        <f>[13]Xtra!$EL$23+[13]Xtra!$EL$28+[13]Xtra!$EL$33+[13]Xtra!$EL$38</f>
        <v>0</v>
      </c>
      <c r="N17" s="16">
        <f>[13]Xtra!$EL$23+[13]Xtra!$EL$28+[13]Xtra!$EL$33+[13]Xtra!$EL$38</f>
        <v>0</v>
      </c>
    </row>
    <row r="18" spans="2:14" x14ac:dyDescent="0.2">
      <c r="B18" s="22" t="s">
        <v>47</v>
      </c>
      <c r="C18" s="16">
        <f>[13]Omni!EZ$23+[13]Omni!EZ$28+[13]Omni!EZ$33+[13]Omni!EZ$38</f>
        <v>0</v>
      </c>
      <c r="D18" s="16">
        <f>[13]Omni!FA$23+[13]Omni!FA$28+[13]Omni!FA$33+[13]Omni!FA$38</f>
        <v>102</v>
      </c>
      <c r="E18" s="16">
        <f>[13]Omni!FB$23+[13]Omni!FB$28+[13]Omni!FB$33+[13]Omni!FB$38</f>
        <v>0</v>
      </c>
      <c r="F18" s="16">
        <f>[13]Omni!FC$23+[13]Omni!FC$28+[13]Omni!FC$33+[13]Omni!FC$38</f>
        <v>0</v>
      </c>
      <c r="G18" s="16">
        <f>[13]Omni!FD$23+[13]Omni!FD$28+[13]Omni!FD$33+[13]Omni!FD$38</f>
        <v>0</v>
      </c>
      <c r="H18" s="16">
        <f>[13]Omni!FE$23+[13]Omni!FE$28+[13]Omni!FE$33+[13]Omni!FE$38</f>
        <v>0</v>
      </c>
      <c r="I18" s="16">
        <f>[13]Omni!FF$23+[13]Omni!FF$28+[13]Omni!FF$33+[13]Omni!FF$38</f>
        <v>0</v>
      </c>
      <c r="J18" s="16">
        <f>[13]Omni!FG$23+[13]Omni!FG$28+[13]Omni!FG$33+[13]Omni!FG$38</f>
        <v>0</v>
      </c>
      <c r="K18" s="16">
        <f>[13]Omni!FH$23+[13]Omni!FH$28+[13]Omni!FH$33+[13]Omni!FH$38</f>
        <v>180</v>
      </c>
      <c r="L18" s="16">
        <f>[13]Omni!FI$23+[13]Omni!FI$28+[13]Omni!FI$33+[13]Omni!FI$38</f>
        <v>153</v>
      </c>
      <c r="M18" s="16">
        <f>[13]Omni!FJ$23+[13]Omni!FJ$28+[13]Omni!FJ$33+[13]Omni!FJ$38</f>
        <v>0</v>
      </c>
      <c r="N18" s="16">
        <f>[13]Omni!FK$23+[13]Omni!FK$28+[13]Omni!FK$33+[13]Omni!FK$38</f>
        <v>0</v>
      </c>
    </row>
    <row r="19" spans="2:14" x14ac:dyDescent="0.2">
      <c r="B19" s="22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2:14" ht="26.25" thickBot="1" x14ac:dyDescent="0.25">
      <c r="B20" s="25" t="s">
        <v>43</v>
      </c>
      <c r="C20" s="17">
        <f>SUM(C10:C18)</f>
        <v>181384</v>
      </c>
      <c r="D20" s="17">
        <f t="shared" ref="D20:N20" si="0">SUM(D10:D18)</f>
        <v>191991</v>
      </c>
      <c r="E20" s="17">
        <f t="shared" si="0"/>
        <v>246553</v>
      </c>
      <c r="F20" s="17">
        <f t="shared" si="0"/>
        <v>190248</v>
      </c>
      <c r="G20" s="17">
        <f t="shared" si="0"/>
        <v>182777</v>
      </c>
      <c r="H20" s="17">
        <f>SUM(H10:H18)</f>
        <v>198949</v>
      </c>
      <c r="I20" s="17">
        <f>SUM(I10:I18)</f>
        <v>220034</v>
      </c>
      <c r="J20" s="17">
        <f>SUM(J10:J18)</f>
        <v>212773</v>
      </c>
      <c r="K20" s="17">
        <f t="shared" si="0"/>
        <v>162015</v>
      </c>
      <c r="L20" s="17">
        <f t="shared" si="0"/>
        <v>187156</v>
      </c>
      <c r="M20" s="17">
        <f t="shared" si="0"/>
        <v>178926</v>
      </c>
      <c r="N20" s="17">
        <f t="shared" si="0"/>
        <v>199012</v>
      </c>
    </row>
    <row r="21" spans="2:14" ht="13.5" thickTop="1" x14ac:dyDescent="0.2"/>
    <row r="23" spans="2:14" x14ac:dyDescent="0.2">
      <c r="B23" s="16"/>
      <c r="C23" s="63"/>
      <c r="D23" s="63"/>
      <c r="E23" s="63"/>
      <c r="F23" s="63"/>
      <c r="G23" s="63"/>
      <c r="H23" s="63"/>
      <c r="I23" s="63"/>
      <c r="J23" s="63"/>
      <c r="K23" s="63"/>
    </row>
    <row r="24" spans="2:14" x14ac:dyDescent="0.2">
      <c r="C24" s="16"/>
    </row>
    <row r="26" spans="2:14" x14ac:dyDescent="0.2">
      <c r="M26" s="16"/>
    </row>
    <row r="27" spans="2:14" x14ac:dyDescent="0.2">
      <c r="H27" s="16"/>
      <c r="M27" s="16"/>
    </row>
    <row r="28" spans="2:14" x14ac:dyDescent="0.2">
      <c r="B28" s="16"/>
    </row>
    <row r="37" spans="4:4" x14ac:dyDescent="0.2">
      <c r="D37" s="16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Concourse Report</vt:lpstr>
      <vt:lpstr>E Detail</vt:lpstr>
      <vt:lpstr>Humphrey</vt:lpstr>
      <vt:lpstr>'Concourse Report'!Print_Area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2017-01-25T18:43:07Z</cp:lastPrinted>
  <dcterms:created xsi:type="dcterms:W3CDTF">2008-03-10T18:44:02Z</dcterms:created>
  <dcterms:modified xsi:type="dcterms:W3CDTF">2019-05-19T07:38:13Z</dcterms:modified>
</cp:coreProperties>
</file>