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7B505126-0D03-4ED3-97FB-9ADAD46C9864}" xr6:coauthVersionLast="44" xr6:coauthVersionMax="44" xr10:uidLastSave="{00000000-0000-0000-0000-000000000000}"/>
  <bookViews>
    <workbookView xWindow="25080" yWindow="-120" windowWidth="25440" windowHeight="15390" xr2:uid="{00000000-000D-0000-FFFF-FFFF00000000}"/>
  </bookViews>
  <sheets>
    <sheet name="Concourse Report" sheetId="1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'Concourse Report'!$A$1:$N$32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" l="1"/>
  <c r="M28" i="1"/>
  <c r="M27" i="1"/>
  <c r="M26" i="1"/>
  <c r="L31" i="1" l="1"/>
  <c r="L28" i="1"/>
  <c r="L27" i="1"/>
  <c r="L26" i="1"/>
  <c r="L29" i="1" l="1"/>
  <c r="L32" i="1" s="1"/>
  <c r="K31" i="1"/>
  <c r="K28" i="1"/>
  <c r="K27" i="1"/>
  <c r="K26" i="1"/>
  <c r="K14" i="1" l="1"/>
  <c r="K2" i="1"/>
  <c r="J31" i="1" l="1"/>
  <c r="J27" i="1"/>
  <c r="J28" i="1"/>
  <c r="J26" i="1"/>
  <c r="I28" i="1" l="1"/>
  <c r="I27" i="1"/>
  <c r="I31" i="1"/>
  <c r="I26" i="1"/>
  <c r="I14" i="1" l="1"/>
  <c r="H14" i="1" l="1"/>
  <c r="H2" i="1"/>
  <c r="H31" i="1" l="1"/>
  <c r="H28" i="1"/>
  <c r="H27" i="1"/>
  <c r="H26" i="1"/>
  <c r="H29" i="1" l="1"/>
  <c r="H32" i="1" s="1"/>
  <c r="G31" i="1"/>
  <c r="G28" i="1"/>
  <c r="G27" i="1"/>
  <c r="G26" i="1"/>
  <c r="G29" i="1" l="1"/>
  <c r="G32" i="1" s="1"/>
  <c r="G12" i="1"/>
  <c r="G2" i="1"/>
  <c r="N17" i="3" l="1"/>
  <c r="M17" i="3"/>
  <c r="L17" i="3"/>
  <c r="K17" i="3"/>
  <c r="J17" i="3"/>
  <c r="I17" i="3"/>
  <c r="H17" i="3"/>
  <c r="G17" i="3"/>
  <c r="F17" i="3"/>
  <c r="E17" i="3"/>
  <c r="D17" i="3"/>
  <c r="C17" i="3"/>
  <c r="F31" i="1" l="1"/>
  <c r="F28" i="1"/>
  <c r="F27" i="1"/>
  <c r="F26" i="1"/>
  <c r="F29" i="1" l="1"/>
  <c r="F32" i="1" s="1"/>
  <c r="D31" i="1" l="1"/>
  <c r="D28" i="1"/>
  <c r="D27" i="1"/>
  <c r="D26" i="1"/>
  <c r="D29" i="1" l="1"/>
  <c r="D32" i="1" l="1"/>
  <c r="D12" i="1" l="1"/>
  <c r="D2" i="1"/>
  <c r="C31" i="1" l="1"/>
  <c r="C28" i="1"/>
  <c r="C27" i="1"/>
  <c r="C26" i="1"/>
  <c r="D12" i="2" l="1"/>
  <c r="E12" i="2"/>
  <c r="F12" i="2"/>
  <c r="G12" i="2"/>
  <c r="H12" i="2"/>
  <c r="I12" i="2"/>
  <c r="J12" i="2"/>
  <c r="K12" i="2"/>
  <c r="L12" i="2"/>
  <c r="M12" i="2"/>
  <c r="N12" i="2"/>
  <c r="C12" i="2"/>
  <c r="B31" i="1" l="1"/>
  <c r="B27" i="1"/>
  <c r="B28" i="1"/>
  <c r="B26" i="1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C19" i="3"/>
  <c r="C16" i="3"/>
  <c r="C15" i="3"/>
  <c r="C14" i="3"/>
  <c r="C13" i="3"/>
  <c r="C12" i="3"/>
  <c r="C11" i="3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29" i="2"/>
  <c r="E29" i="2"/>
  <c r="F29" i="2"/>
  <c r="G29" i="2"/>
  <c r="H29" i="2"/>
  <c r="I29" i="2"/>
  <c r="J29" i="2"/>
  <c r="K29" i="2"/>
  <c r="L29" i="2"/>
  <c r="M29" i="2"/>
  <c r="N29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C31" i="2"/>
  <c r="C30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29" i="2"/>
  <c r="C14" i="2"/>
  <c r="C13" i="2"/>
  <c r="C11" i="2"/>
  <c r="C10" i="2"/>
  <c r="K21" i="3" l="1"/>
  <c r="G21" i="3"/>
  <c r="N21" i="3"/>
  <c r="J21" i="3"/>
  <c r="F21" i="3"/>
  <c r="M21" i="3"/>
  <c r="I21" i="3"/>
  <c r="E21" i="3"/>
  <c r="L21" i="3"/>
  <c r="H21" i="3"/>
  <c r="D21" i="3"/>
  <c r="C17" i="1"/>
  <c r="D17" i="1"/>
  <c r="E17" i="1"/>
  <c r="F17" i="1"/>
  <c r="G17" i="1"/>
  <c r="H17" i="1"/>
  <c r="I17" i="1"/>
  <c r="J17" i="1"/>
  <c r="K17" i="1"/>
  <c r="L17" i="1"/>
  <c r="M17" i="1"/>
  <c r="B17" i="1"/>
  <c r="B21" i="1" s="1"/>
  <c r="K33" i="2" l="1"/>
  <c r="J6" i="1" s="1"/>
  <c r="J16" i="1" s="1"/>
  <c r="G33" i="2"/>
  <c r="F6" i="1" s="1"/>
  <c r="F16" i="1" s="1"/>
  <c r="H33" i="2"/>
  <c r="G6" i="1" s="1"/>
  <c r="G16" i="1" s="1"/>
  <c r="J33" i="2"/>
  <c r="I6" i="1" s="1"/>
  <c r="I16" i="1" s="1"/>
  <c r="F33" i="2"/>
  <c r="E6" i="1" s="1"/>
  <c r="E16" i="1" s="1"/>
  <c r="L33" i="2"/>
  <c r="K6" i="1" s="1"/>
  <c r="K16" i="1" s="1"/>
  <c r="M33" i="2"/>
  <c r="L6" i="1" s="1"/>
  <c r="L16" i="1" s="1"/>
  <c r="I33" i="2"/>
  <c r="H6" i="1" s="1"/>
  <c r="H16" i="1" s="1"/>
  <c r="C33" i="2"/>
  <c r="B6" i="1" s="1"/>
  <c r="B16" i="1" s="1"/>
  <c r="D33" i="2"/>
  <c r="C6" i="1" s="1"/>
  <c r="C16" i="1" s="1"/>
  <c r="N33" i="2"/>
  <c r="M6" i="1" s="1"/>
  <c r="M16" i="1" s="1"/>
  <c r="E33" i="2"/>
  <c r="D6" i="1" s="1"/>
  <c r="D16" i="1" s="1"/>
  <c r="K29" i="1"/>
  <c r="K32" i="1" s="1"/>
  <c r="I29" i="1" l="1"/>
  <c r="I32" i="1" s="1"/>
  <c r="C18" i="3" l="1"/>
  <c r="C21" i="3" s="1"/>
  <c r="J29" i="1" l="1"/>
  <c r="J32" i="1" s="1"/>
  <c r="C29" i="1" l="1"/>
  <c r="C32" i="1" s="1"/>
  <c r="N4" i="1" l="1"/>
  <c r="N12" i="1"/>
  <c r="C21" i="1"/>
  <c r="D21" i="1"/>
  <c r="E21" i="1"/>
  <c r="F21" i="1"/>
  <c r="G21" i="1"/>
  <c r="H21" i="1"/>
  <c r="I21" i="1"/>
  <c r="J21" i="1"/>
  <c r="K21" i="1"/>
  <c r="L21" i="1"/>
  <c r="M21" i="1"/>
  <c r="N14" i="1"/>
  <c r="N15" i="1"/>
  <c r="N10" i="1"/>
  <c r="N11" i="1"/>
  <c r="N8" i="1"/>
  <c r="N9" i="1"/>
  <c r="N7" i="1"/>
  <c r="N5" i="1"/>
  <c r="N3" i="1"/>
  <c r="N13" i="1"/>
  <c r="N19" i="1"/>
  <c r="N2" i="1"/>
  <c r="N17" i="1" l="1"/>
  <c r="N21" i="1"/>
  <c r="B29" i="1"/>
  <c r="B32" i="1" s="1"/>
  <c r="J18" i="1"/>
  <c r="K18" i="1"/>
  <c r="C18" i="1"/>
  <c r="E18" i="1"/>
  <c r="D18" i="1"/>
  <c r="B18" i="1"/>
  <c r="H18" i="1"/>
  <c r="G18" i="1"/>
  <c r="F18" i="1"/>
  <c r="M18" i="1"/>
  <c r="I18" i="1"/>
  <c r="L18" i="1" l="1"/>
  <c r="L20" i="1" s="1"/>
  <c r="G20" i="1"/>
  <c r="B20" i="1"/>
  <c r="D20" i="1"/>
  <c r="J20" i="1"/>
  <c r="N18" i="1" l="1"/>
  <c r="G22" i="1"/>
  <c r="C20" i="1"/>
  <c r="B22" i="1"/>
  <c r="M20" i="1"/>
  <c r="I20" i="1"/>
  <c r="F20" i="1"/>
  <c r="K20" i="1"/>
  <c r="H20" i="1"/>
  <c r="J22" i="1"/>
  <c r="D22" i="1"/>
  <c r="N6" i="1"/>
  <c r="E20" i="1"/>
  <c r="M22" i="1" l="1"/>
  <c r="L22" i="1"/>
  <c r="K22" i="1"/>
  <c r="I22" i="1"/>
  <c r="H22" i="1"/>
  <c r="F22" i="1"/>
  <c r="C22" i="1"/>
  <c r="N16" i="1"/>
  <c r="N20" i="1"/>
  <c r="N22" i="1" s="1"/>
  <c r="E22" i="1"/>
  <c r="M29" i="1" l="1"/>
  <c r="M32" i="1" s="1"/>
  <c r="E28" i="1" l="1"/>
  <c r="N28" i="1" s="1"/>
  <c r="E26" i="1"/>
  <c r="N26" i="1" l="1"/>
  <c r="E27" i="1"/>
  <c r="N27" i="1" s="1"/>
  <c r="E31" i="1"/>
  <c r="N31" i="1" s="1"/>
  <c r="N29" i="1" l="1"/>
  <c r="N32" i="1" s="1"/>
  <c r="E29" i="1"/>
  <c r="E32" i="1" s="1"/>
</calcChain>
</file>

<file path=xl/sharedStrings.xml><?xml version="1.0" encoding="utf-8"?>
<sst xmlns="http://schemas.openxmlformats.org/spreadsheetml/2006/main" count="104" uniqueCount="77">
  <si>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</si>
  <si>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</si>
  <si>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</si>
  <si>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</si>
  <si>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</si>
  <si>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</si>
  <si>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</si>
  <si>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</si>
  <si>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</si>
  <si>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</si>
  <si>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</si>
  <si>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</si>
  <si>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</si>
  <si>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</si>
  <si>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</si>
  <si>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</si>
  <si>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</si>
  <si>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</si>
  <si>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</si>
  <si>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</si>
  <si>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</si>
  <si>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</si>
  <si>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</si>
  <si>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</si>
  <si>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</si>
  <si>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</si>
  <si>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</si>
  <si>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</si>
  <si>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</si>
  <si>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</si>
  <si>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</si>
  <si>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</si>
  <si>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</si>
  <si>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</si>
  <si>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</si>
  <si>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</si>
  <si>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</si>
  <si>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</si>
  <si>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</si>
  <si>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</si>
  <si>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</si>
  <si>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</si>
  <si>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Air Canada Jazz</t>
  </si>
  <si>
    <t>Total Rev/Non-Rev Enplanements</t>
  </si>
  <si>
    <t>Iceland Air</t>
  </si>
  <si>
    <t>Sun Country</t>
  </si>
  <si>
    <t>Southwest Airways</t>
  </si>
  <si>
    <t>Omni</t>
  </si>
  <si>
    <t>AirTran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</si>
  <si>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</si>
  <si>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</si>
  <si>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</si>
  <si>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</si>
  <si>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</si>
  <si>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</si>
  <si>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</si>
  <si>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</si>
  <si>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</si>
  <si>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</si>
  <si>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</si>
  <si>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</si>
  <si>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</si>
  <si>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</si>
  <si>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</si>
  <si>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</si>
  <si>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</si>
  <si>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</si>
  <si>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</si>
  <si>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</si>
  <si>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</si>
  <si>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</si>
  <si>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</si>
  <si>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</si>
  <si>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Terminal 1 - Lindbergh Total 2018</t>
  </si>
  <si>
    <t>2018 Grand TOTAL</t>
  </si>
  <si>
    <t>2017 Grand Total</t>
  </si>
  <si>
    <t>Jet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</si>
</sst>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4" fillId="0" borderId="2" xfId="0" applyNumberFormat="1" applyFont="1" applyFill="1" applyBorder="1" applyAlignment="1">
      <alignment horizontal="center"/>
    </xf>
    <xf numFmtId="3" fontId="4" fillId="0" borderId="5" xfId="0" applyNumberFormat="1" applyFont="1" applyFill="1" applyBorder="1"/>
    <xf numFmtId="0" fontId="0" fillId="0" borderId="0" xfId="0" applyFill="1"/>
    <xf numFmtId="10" fontId="4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9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0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0" borderId="16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0" applyNumberFormat="1"/>
    <xf numFmtId="41" fontId="0" fillId="0" borderId="0" xfId="0" applyNumberFormat="1" applyFill="1" applyBorder="1"/>
    <xf numFmtId="165" fontId="0" fillId="0" borderId="0" xfId="1" applyNumberFormat="1" applyFont="1" applyAlignment="1">
      <alignment horizontal="right"/>
    </xf>
    <xf numFmtId="0" fontId="1" fillId="0" borderId="0" xfId="0" applyFont="1" applyFill="1"/>
    <xf numFmtId="41" fontId="1" fillId="0" borderId="0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165" fontId="0" fillId="0" borderId="0" xfId="1" applyNumberFormat="1" applyFont="1" applyFill="1" applyBorder="1"/>
    <xf numFmtId="0" fontId="0" fillId="0" borderId="0" xfId="0" applyFont="1" applyFill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1026886</v>
          </cell>
        </row>
        <row r="6">
          <cell r="C6">
            <v>271910</v>
          </cell>
        </row>
        <row r="7">
          <cell r="C7">
            <v>272</v>
          </cell>
        </row>
        <row r="10">
          <cell r="C10">
            <v>45872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1246056</v>
          </cell>
        </row>
        <row r="6">
          <cell r="C6">
            <v>315201</v>
          </cell>
        </row>
        <row r="7">
          <cell r="C7">
            <v>174</v>
          </cell>
        </row>
        <row r="10">
          <cell r="C10">
            <v>53332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1121137</v>
          </cell>
        </row>
        <row r="6">
          <cell r="C6">
            <v>304271</v>
          </cell>
        </row>
        <row r="7">
          <cell r="C7">
            <v>147</v>
          </cell>
        </row>
        <row r="10">
          <cell r="C10">
            <v>47792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 refreshError="1">
        <row r="5">
          <cell r="C5">
            <v>1094137</v>
          </cell>
        </row>
        <row r="6">
          <cell r="C6">
            <v>312952</v>
          </cell>
        </row>
        <row r="7">
          <cell r="C7">
            <v>0</v>
          </cell>
        </row>
        <row r="10">
          <cell r="C10">
            <v>49269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1">
          <cell r="B21">
            <v>137179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Trans State"/>
      <sheetName val="Aeromexico"/>
      <sheetName val="Champion"/>
      <sheetName val="Ryan"/>
      <sheetName val="Xtra"/>
      <sheetName val="Shuttle Americ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 refreshError="1"/>
      <sheetData sheetId="1" refreshError="1"/>
      <sheetData sheetId="2">
        <row r="4">
          <cell r="FZ4">
            <v>1188</v>
          </cell>
        </row>
      </sheetData>
      <sheetData sheetId="3"/>
      <sheetData sheetId="4">
        <row r="4">
          <cell r="FZ4">
            <v>0</v>
          </cell>
        </row>
      </sheetData>
      <sheetData sheetId="5" refreshError="1"/>
      <sheetData sheetId="6">
        <row r="4">
          <cell r="FZ4">
            <v>710</v>
          </cell>
        </row>
        <row r="23">
          <cell r="FN23">
            <v>7827</v>
          </cell>
          <cell r="FO23">
            <v>7784</v>
          </cell>
          <cell r="FP23">
            <v>8651</v>
          </cell>
          <cell r="FQ23">
            <v>7767</v>
          </cell>
          <cell r="FR23">
            <v>9664</v>
          </cell>
          <cell r="FS23">
            <v>9945</v>
          </cell>
          <cell r="FT23">
            <v>10158</v>
          </cell>
          <cell r="FU23">
            <v>10186</v>
          </cell>
          <cell r="FV23">
            <v>9758</v>
          </cell>
          <cell r="FW23">
            <v>10077</v>
          </cell>
          <cell r="FX23">
            <v>8856</v>
          </cell>
          <cell r="FY23">
            <v>8431</v>
          </cell>
        </row>
        <row r="28">
          <cell r="FN28">
            <v>375</v>
          </cell>
          <cell r="FO28">
            <v>471</v>
          </cell>
          <cell r="FP28">
            <v>393</v>
          </cell>
          <cell r="FQ28">
            <v>272</v>
          </cell>
          <cell r="FR28">
            <v>384</v>
          </cell>
          <cell r="FS28">
            <v>376</v>
          </cell>
          <cell r="FT28">
            <v>490</v>
          </cell>
          <cell r="FU28">
            <v>458</v>
          </cell>
          <cell r="FV28">
            <v>371</v>
          </cell>
          <cell r="FW28">
            <v>400</v>
          </cell>
          <cell r="FX28">
            <v>379</v>
          </cell>
          <cell r="FY28">
            <v>477</v>
          </cell>
        </row>
      </sheetData>
      <sheetData sheetId="7" refreshError="1"/>
      <sheetData sheetId="8">
        <row r="4">
          <cell r="FZ4">
            <v>7106</v>
          </cell>
        </row>
        <row r="23">
          <cell r="FN23">
            <v>69167</v>
          </cell>
          <cell r="FO23">
            <v>68846</v>
          </cell>
          <cell r="FP23">
            <v>75507</v>
          </cell>
          <cell r="FQ23">
            <v>61171</v>
          </cell>
          <cell r="FR23">
            <v>72932</v>
          </cell>
          <cell r="FS23">
            <v>80350</v>
          </cell>
          <cell r="FT23">
            <v>81225</v>
          </cell>
          <cell r="FU23">
            <v>81128</v>
          </cell>
          <cell r="FV23">
            <v>66689</v>
          </cell>
          <cell r="FW23">
            <v>76994</v>
          </cell>
          <cell r="FX23">
            <v>65829</v>
          </cell>
          <cell r="FY23">
            <v>65733</v>
          </cell>
        </row>
        <row r="28">
          <cell r="FN28">
            <v>2836</v>
          </cell>
          <cell r="FO28">
            <v>2461</v>
          </cell>
          <cell r="FP28">
            <v>2744</v>
          </cell>
          <cell r="FQ28">
            <v>2593</v>
          </cell>
          <cell r="FR28">
            <v>3220</v>
          </cell>
          <cell r="FS28">
            <v>3927</v>
          </cell>
          <cell r="FT28">
            <v>4338</v>
          </cell>
          <cell r="FU28">
            <v>4016</v>
          </cell>
          <cell r="FV28">
            <v>3609</v>
          </cell>
          <cell r="FW28">
            <v>3487</v>
          </cell>
          <cell r="FX28">
            <v>3279</v>
          </cell>
          <cell r="FY28">
            <v>3270</v>
          </cell>
        </row>
      </sheetData>
      <sheetData sheetId="9"/>
      <sheetData sheetId="10">
        <row r="4">
          <cell r="FZ4">
            <v>7688</v>
          </cell>
        </row>
        <row r="23">
          <cell r="FN23">
            <v>80452</v>
          </cell>
          <cell r="FO23">
            <v>86517</v>
          </cell>
          <cell r="FP23">
            <v>101593</v>
          </cell>
          <cell r="FQ23">
            <v>83426</v>
          </cell>
          <cell r="FR23">
            <v>83908</v>
          </cell>
          <cell r="FS23">
            <v>84695</v>
          </cell>
          <cell r="FT23">
            <v>99959</v>
          </cell>
          <cell r="FU23">
            <v>94952</v>
          </cell>
          <cell r="FV23">
            <v>66912</v>
          </cell>
          <cell r="FW23">
            <v>86253</v>
          </cell>
          <cell r="FX23">
            <v>78694</v>
          </cell>
          <cell r="FY23">
            <v>94648</v>
          </cell>
        </row>
        <row r="28">
          <cell r="FN28">
            <v>1847</v>
          </cell>
          <cell r="FO28">
            <v>1399</v>
          </cell>
          <cell r="FP28">
            <v>1409</v>
          </cell>
          <cell r="FQ28">
            <v>1729</v>
          </cell>
          <cell r="FR28">
            <v>1519</v>
          </cell>
          <cell r="FS28">
            <v>1645</v>
          </cell>
          <cell r="FT28">
            <v>1880</v>
          </cell>
          <cell r="FU28">
            <v>2074</v>
          </cell>
          <cell r="FV28">
            <v>1542</v>
          </cell>
          <cell r="FW28">
            <v>1383</v>
          </cell>
          <cell r="FX28">
            <v>1189</v>
          </cell>
          <cell r="FY28">
            <v>1714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  <cell r="FW33">
            <v>1823</v>
          </cell>
          <cell r="FX33">
            <v>3098</v>
          </cell>
          <cell r="FY33">
            <v>13771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  <cell r="FW38">
            <v>23</v>
          </cell>
          <cell r="FX38">
            <v>38</v>
          </cell>
          <cell r="FY38">
            <v>61</v>
          </cell>
        </row>
      </sheetData>
      <sheetData sheetId="11">
        <row r="4">
          <cell r="FZ4">
            <v>894</v>
          </cell>
        </row>
      </sheetData>
      <sheetData sheetId="12">
        <row r="4">
          <cell r="FZ4">
            <v>1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</row>
      </sheetData>
      <sheetData sheetId="13">
        <row r="4">
          <cell r="FZ4">
            <v>66430</v>
          </cell>
        </row>
      </sheetData>
      <sheetData sheetId="14">
        <row r="4">
          <cell r="FZ4">
            <v>1647</v>
          </cell>
        </row>
        <row r="23">
          <cell r="FN23">
            <v>19279</v>
          </cell>
          <cell r="FO23">
            <v>18630</v>
          </cell>
          <cell r="FP23">
            <v>20051</v>
          </cell>
          <cell r="FQ23">
            <v>20210</v>
          </cell>
          <cell r="FR23">
            <v>22697</v>
          </cell>
          <cell r="FS23">
            <v>20037</v>
          </cell>
          <cell r="FT23">
            <v>22899</v>
          </cell>
          <cell r="FU23">
            <v>24400</v>
          </cell>
          <cell r="FV23">
            <v>20727</v>
          </cell>
          <cell r="FW23">
            <v>20629</v>
          </cell>
          <cell r="FX23">
            <v>18204</v>
          </cell>
          <cell r="FY23">
            <v>18271</v>
          </cell>
        </row>
        <row r="28">
          <cell r="FN28">
            <v>173</v>
          </cell>
          <cell r="FO28">
            <v>168</v>
          </cell>
          <cell r="FP28">
            <v>183</v>
          </cell>
          <cell r="FQ28">
            <v>181</v>
          </cell>
          <cell r="FR28">
            <v>147</v>
          </cell>
          <cell r="FS28">
            <v>176</v>
          </cell>
          <cell r="FT28">
            <v>172</v>
          </cell>
          <cell r="FU28">
            <v>162</v>
          </cell>
          <cell r="FV28">
            <v>156</v>
          </cell>
          <cell r="FW28">
            <v>187</v>
          </cell>
          <cell r="FX28">
            <v>145</v>
          </cell>
          <cell r="FY28">
            <v>142</v>
          </cell>
        </row>
      </sheetData>
      <sheetData sheetId="15" refreshError="1"/>
      <sheetData sheetId="16">
        <row r="8">
          <cell r="FZ8">
            <v>0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  <cell r="FW33">
            <v>3249</v>
          </cell>
          <cell r="FX33">
            <v>2363</v>
          </cell>
          <cell r="FY33">
            <v>2178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  <cell r="FW38">
            <v>49</v>
          </cell>
          <cell r="FX38">
            <v>80</v>
          </cell>
          <cell r="FY38">
            <v>65</v>
          </cell>
        </row>
      </sheetData>
      <sheetData sheetId="17">
        <row r="4">
          <cell r="FZ4">
            <v>696</v>
          </cell>
        </row>
        <row r="23">
          <cell r="FR23">
            <v>9944</v>
          </cell>
          <cell r="FS23">
            <v>11551</v>
          </cell>
          <cell r="FT23">
            <v>11478</v>
          </cell>
          <cell r="FU23">
            <v>10129</v>
          </cell>
          <cell r="FV23">
            <v>10193</v>
          </cell>
          <cell r="FW23">
            <v>8530</v>
          </cell>
          <cell r="FX23">
            <v>8577</v>
          </cell>
          <cell r="FY23">
            <v>6793</v>
          </cell>
        </row>
        <row r="28">
          <cell r="FR28">
            <v>336</v>
          </cell>
          <cell r="FS28">
            <v>271</v>
          </cell>
          <cell r="FT28">
            <v>286</v>
          </cell>
          <cell r="FU28">
            <v>258</v>
          </cell>
          <cell r="FV28">
            <v>265</v>
          </cell>
          <cell r="FW28">
            <v>240</v>
          </cell>
          <cell r="FX28">
            <v>231</v>
          </cell>
          <cell r="FY28">
            <v>217</v>
          </cell>
        </row>
      </sheetData>
      <sheetData sheetId="18">
        <row r="4">
          <cell r="FZ4">
            <v>0</v>
          </cell>
        </row>
      </sheetData>
      <sheetData sheetId="19" refreshError="1"/>
      <sheetData sheetId="20" refreshError="1"/>
      <sheetData sheetId="21">
        <row r="4">
          <cell r="FZ4">
            <v>8066</v>
          </cell>
        </row>
        <row r="23">
          <cell r="FN23">
            <v>74136</v>
          </cell>
          <cell r="FO23">
            <v>71500</v>
          </cell>
          <cell r="FP23">
            <v>88076</v>
          </cell>
          <cell r="FQ23">
            <v>72683</v>
          </cell>
          <cell r="FR23">
            <v>78654</v>
          </cell>
          <cell r="FS23">
            <v>83884</v>
          </cell>
          <cell r="FT23">
            <v>90672</v>
          </cell>
          <cell r="FU23">
            <v>91706</v>
          </cell>
          <cell r="FV23">
            <v>80967</v>
          </cell>
          <cell r="FW23">
            <v>90743</v>
          </cell>
          <cell r="FX23">
            <v>76342</v>
          </cell>
          <cell r="FY23">
            <v>71348</v>
          </cell>
        </row>
        <row r="28">
          <cell r="FN28">
            <v>1379</v>
          </cell>
          <cell r="FO28">
            <v>1378</v>
          </cell>
          <cell r="FP28">
            <v>1501</v>
          </cell>
          <cell r="FQ28">
            <v>1597</v>
          </cell>
          <cell r="FR28">
            <v>1698</v>
          </cell>
          <cell r="FS28">
            <v>1945</v>
          </cell>
          <cell r="FT28">
            <v>2440</v>
          </cell>
          <cell r="FU28">
            <v>2227</v>
          </cell>
          <cell r="FV28">
            <v>1897</v>
          </cell>
          <cell r="FW28">
            <v>1998</v>
          </cell>
          <cell r="FX28">
            <v>1801</v>
          </cell>
          <cell r="FY28">
            <v>1846</v>
          </cell>
        </row>
      </sheetData>
      <sheetData sheetId="22">
        <row r="4">
          <cell r="FZ4">
            <v>4183</v>
          </cell>
        </row>
        <row r="23">
          <cell r="FN23">
            <v>47823</v>
          </cell>
          <cell r="FO23">
            <v>48918</v>
          </cell>
          <cell r="FP23">
            <v>59405</v>
          </cell>
          <cell r="FQ23">
            <v>37027</v>
          </cell>
          <cell r="FR23">
            <v>43978</v>
          </cell>
          <cell r="FS23">
            <v>49958</v>
          </cell>
          <cell r="FT23">
            <v>54759</v>
          </cell>
          <cell r="FU23">
            <v>56085</v>
          </cell>
          <cell r="FV23">
            <v>42408</v>
          </cell>
          <cell r="FW23">
            <v>44891</v>
          </cell>
          <cell r="FX23">
            <v>45272</v>
          </cell>
          <cell r="FY23">
            <v>48846</v>
          </cell>
        </row>
        <row r="28">
          <cell r="FN28">
            <v>378</v>
          </cell>
          <cell r="FO28">
            <v>386</v>
          </cell>
          <cell r="FP28">
            <v>356</v>
          </cell>
          <cell r="FQ28">
            <v>260</v>
          </cell>
          <cell r="FR28">
            <v>285</v>
          </cell>
          <cell r="FS28">
            <v>343</v>
          </cell>
          <cell r="FT28">
            <v>331</v>
          </cell>
          <cell r="FU28">
            <v>326</v>
          </cell>
          <cell r="FV28">
            <v>253</v>
          </cell>
          <cell r="FW28">
            <v>271</v>
          </cell>
          <cell r="FX28">
            <v>290</v>
          </cell>
          <cell r="FY28">
            <v>223</v>
          </cell>
        </row>
      </sheetData>
      <sheetData sheetId="23">
        <row r="4">
          <cell r="FZ4">
            <v>3616</v>
          </cell>
        </row>
        <row r="23">
          <cell r="FN23">
            <v>28103</v>
          </cell>
          <cell r="FO23">
            <v>35620</v>
          </cell>
          <cell r="FP23">
            <v>36902</v>
          </cell>
          <cell r="FQ23">
            <v>28506</v>
          </cell>
          <cell r="FR23">
            <v>33082</v>
          </cell>
          <cell r="FS23">
            <v>45681</v>
          </cell>
          <cell r="FT23">
            <v>51105</v>
          </cell>
          <cell r="FU23">
            <v>50476</v>
          </cell>
          <cell r="FV23">
            <v>39747</v>
          </cell>
          <cell r="FW23">
            <v>44308</v>
          </cell>
          <cell r="FX23">
            <v>33597</v>
          </cell>
          <cell r="FY23">
            <v>28385</v>
          </cell>
        </row>
        <row r="28">
          <cell r="FN28">
            <v>1052</v>
          </cell>
          <cell r="FO28">
            <v>1081</v>
          </cell>
          <cell r="FP28">
            <v>1279</v>
          </cell>
          <cell r="FQ28">
            <v>1246</v>
          </cell>
          <cell r="FR28">
            <v>1603</v>
          </cell>
          <cell r="FS28">
            <v>1723</v>
          </cell>
          <cell r="FT28">
            <v>1723</v>
          </cell>
          <cell r="FU28">
            <v>1423</v>
          </cell>
          <cell r="FV28">
            <v>1404</v>
          </cell>
          <cell r="FW28">
            <v>1384</v>
          </cell>
          <cell r="FX28">
            <v>1145</v>
          </cell>
          <cell r="FY28">
            <v>1051</v>
          </cell>
        </row>
      </sheetData>
      <sheetData sheetId="24" refreshError="1"/>
      <sheetData sheetId="25">
        <row r="19">
          <cell r="EZ19">
            <v>0</v>
          </cell>
        </row>
      </sheetData>
      <sheetData sheetId="26">
        <row r="19">
          <cell r="EZ19">
            <v>172</v>
          </cell>
        </row>
      </sheetData>
      <sheetData sheetId="27">
        <row r="19">
          <cell r="EZ19">
            <v>0</v>
          </cell>
        </row>
      </sheetData>
      <sheetData sheetId="28">
        <row r="4">
          <cell r="FZ4">
            <v>207</v>
          </cell>
        </row>
        <row r="23">
          <cell r="FN23">
            <v>392</v>
          </cell>
          <cell r="FO23">
            <v>1107</v>
          </cell>
          <cell r="FP23">
            <v>1964</v>
          </cell>
          <cell r="FQ23">
            <v>4407</v>
          </cell>
          <cell r="FR23">
            <v>2437</v>
          </cell>
          <cell r="FS23">
            <v>601</v>
          </cell>
          <cell r="FT23">
            <v>130</v>
          </cell>
          <cell r="FU23">
            <v>170</v>
          </cell>
          <cell r="FV23">
            <v>169</v>
          </cell>
          <cell r="FW23">
            <v>181</v>
          </cell>
          <cell r="FX23">
            <v>266</v>
          </cell>
          <cell r="FY23">
            <v>302</v>
          </cell>
        </row>
        <row r="28">
          <cell r="FN28">
            <v>21</v>
          </cell>
          <cell r="FO28">
            <v>48</v>
          </cell>
          <cell r="FP28">
            <v>103</v>
          </cell>
          <cell r="FQ28">
            <v>263</v>
          </cell>
          <cell r="FR28">
            <v>143</v>
          </cell>
          <cell r="FS28">
            <v>41</v>
          </cell>
          <cell r="FT28">
            <v>22</v>
          </cell>
          <cell r="FU28">
            <v>14</v>
          </cell>
          <cell r="FV28">
            <v>34</v>
          </cell>
          <cell r="FW28">
            <v>19</v>
          </cell>
          <cell r="FX28">
            <v>29</v>
          </cell>
          <cell r="FY28">
            <v>40</v>
          </cell>
        </row>
      </sheetData>
      <sheetData sheetId="29">
        <row r="4">
          <cell r="FZ4">
            <v>630</v>
          </cell>
        </row>
      </sheetData>
      <sheetData sheetId="30" refreshError="1"/>
      <sheetData sheetId="31" refreshError="1"/>
      <sheetData sheetId="32" refreshError="1"/>
      <sheetData sheetId="33">
        <row r="4">
          <cell r="FZ4">
            <v>0</v>
          </cell>
        </row>
      </sheetData>
      <sheetData sheetId="34" refreshError="1"/>
      <sheetData sheetId="35">
        <row r="4">
          <cell r="FZ4">
            <v>32</v>
          </cell>
        </row>
        <row r="23">
          <cell r="FN23">
            <v>253</v>
          </cell>
          <cell r="FO23">
            <v>240</v>
          </cell>
          <cell r="FP23">
            <v>280</v>
          </cell>
          <cell r="FU23">
            <v>49</v>
          </cell>
          <cell r="FV23">
            <v>159</v>
          </cell>
        </row>
        <row r="28">
          <cell r="FN28">
            <v>9</v>
          </cell>
          <cell r="FO28">
            <v>2</v>
          </cell>
          <cell r="FP28">
            <v>8</v>
          </cell>
          <cell r="FV28">
            <v>8</v>
          </cell>
        </row>
      </sheetData>
      <sheetData sheetId="36" refreshError="1"/>
      <sheetData sheetId="37">
        <row r="4">
          <cell r="FZ4">
            <v>2738</v>
          </cell>
        </row>
      </sheetData>
      <sheetData sheetId="38">
        <row r="4">
          <cell r="FZ4">
            <v>93</v>
          </cell>
        </row>
        <row r="23">
          <cell r="FN23">
            <v>1382</v>
          </cell>
          <cell r="FO23">
            <v>1225</v>
          </cell>
          <cell r="FP23">
            <v>1956</v>
          </cell>
          <cell r="FQ23">
            <v>409</v>
          </cell>
          <cell r="FS23">
            <v>199</v>
          </cell>
          <cell r="FY23">
            <v>869</v>
          </cell>
        </row>
        <row r="28">
          <cell r="FN28">
            <v>27</v>
          </cell>
          <cell r="FO28">
            <v>26</v>
          </cell>
          <cell r="FP28">
            <v>29</v>
          </cell>
          <cell r="FQ28">
            <v>7</v>
          </cell>
          <cell r="FS28">
            <v>6</v>
          </cell>
          <cell r="FY28">
            <v>49</v>
          </cell>
        </row>
      </sheetData>
      <sheetData sheetId="39">
        <row r="4">
          <cell r="FZ4">
            <v>620</v>
          </cell>
        </row>
        <row r="23">
          <cell r="FN23">
            <v>1911</v>
          </cell>
          <cell r="FO23">
            <v>2632</v>
          </cell>
          <cell r="FP23">
            <v>3789</v>
          </cell>
          <cell r="FQ23">
            <v>3447</v>
          </cell>
          <cell r="FR23">
            <v>4116</v>
          </cell>
          <cell r="FS23">
            <v>4039</v>
          </cell>
          <cell r="FT23">
            <v>3963</v>
          </cell>
          <cell r="FU23">
            <v>3935</v>
          </cell>
          <cell r="FV23">
            <v>3660</v>
          </cell>
          <cell r="FW23">
            <v>3873</v>
          </cell>
          <cell r="FX23">
            <v>2267</v>
          </cell>
          <cell r="FY23">
            <v>2144</v>
          </cell>
        </row>
        <row r="28">
          <cell r="FN28">
            <v>57</v>
          </cell>
          <cell r="FO28">
            <v>45</v>
          </cell>
          <cell r="FP28">
            <v>120</v>
          </cell>
          <cell r="FQ28">
            <v>92</v>
          </cell>
          <cell r="FR28">
            <v>97</v>
          </cell>
          <cell r="FS28">
            <v>94</v>
          </cell>
          <cell r="FT28">
            <v>154</v>
          </cell>
          <cell r="FU28">
            <v>151</v>
          </cell>
          <cell r="FV28">
            <v>105</v>
          </cell>
          <cell r="FW28">
            <v>82</v>
          </cell>
          <cell r="FX28">
            <v>78</v>
          </cell>
          <cell r="FY28">
            <v>72</v>
          </cell>
        </row>
      </sheetData>
      <sheetData sheetId="40">
        <row r="4">
          <cell r="FZ4">
            <v>1697</v>
          </cell>
        </row>
        <row r="23">
          <cell r="FN23">
            <v>6812</v>
          </cell>
          <cell r="FO23">
            <v>8152</v>
          </cell>
          <cell r="FP23">
            <v>8127</v>
          </cell>
          <cell r="FQ23">
            <v>10368</v>
          </cell>
          <cell r="FR23">
            <v>10443</v>
          </cell>
          <cell r="FS23">
            <v>9993</v>
          </cell>
          <cell r="FT23">
            <v>9172</v>
          </cell>
          <cell r="FU23">
            <v>10100</v>
          </cell>
          <cell r="FV23">
            <v>7927</v>
          </cell>
          <cell r="FW23">
            <v>9041</v>
          </cell>
          <cell r="FX23">
            <v>10922</v>
          </cell>
          <cell r="FY23">
            <v>10275</v>
          </cell>
        </row>
        <row r="28">
          <cell r="FN28">
            <v>200</v>
          </cell>
          <cell r="FO28">
            <v>272</v>
          </cell>
          <cell r="FP28">
            <v>181</v>
          </cell>
          <cell r="FQ28">
            <v>316</v>
          </cell>
          <cell r="FR28">
            <v>285</v>
          </cell>
          <cell r="FS28">
            <v>258</v>
          </cell>
          <cell r="FT28">
            <v>268</v>
          </cell>
          <cell r="FU28">
            <v>218</v>
          </cell>
          <cell r="FV28">
            <v>213</v>
          </cell>
          <cell r="FW28">
            <v>251</v>
          </cell>
          <cell r="FX28">
            <v>316</v>
          </cell>
          <cell r="FY28">
            <v>306</v>
          </cell>
        </row>
      </sheetData>
      <sheetData sheetId="41">
        <row r="19">
          <cell r="EZ19">
            <v>0</v>
          </cell>
        </row>
      </sheetData>
      <sheetData sheetId="42" refreshError="1"/>
      <sheetData sheetId="43">
        <row r="4">
          <cell r="FZ4">
            <v>11594</v>
          </cell>
        </row>
      </sheetData>
      <sheetData sheetId="44">
        <row r="4">
          <cell r="FZ4">
            <v>89</v>
          </cell>
        </row>
        <row r="23">
          <cell r="FN23">
            <v>909</v>
          </cell>
          <cell r="FO23">
            <v>1368</v>
          </cell>
          <cell r="FP23">
            <v>1701</v>
          </cell>
          <cell r="FQ23">
            <v>106</v>
          </cell>
        </row>
        <row r="28">
          <cell r="FN28">
            <v>62</v>
          </cell>
          <cell r="FO28">
            <v>50</v>
          </cell>
          <cell r="FP28">
            <v>79</v>
          </cell>
          <cell r="FQ28">
            <v>7</v>
          </cell>
        </row>
      </sheetData>
      <sheetData sheetId="45">
        <row r="4">
          <cell r="FZ4">
            <v>2513</v>
          </cell>
        </row>
        <row r="23">
          <cell r="FN23">
            <v>9011</v>
          </cell>
          <cell r="FO23">
            <v>9714</v>
          </cell>
          <cell r="FP23">
            <v>11367</v>
          </cell>
          <cell r="FQ23">
            <v>11532</v>
          </cell>
          <cell r="FR23">
            <v>12241</v>
          </cell>
          <cell r="FS23">
            <v>12785</v>
          </cell>
          <cell r="FT23">
            <v>12353</v>
          </cell>
          <cell r="FU23">
            <v>13085</v>
          </cell>
          <cell r="FV23">
            <v>12182</v>
          </cell>
          <cell r="FW23">
            <v>13453</v>
          </cell>
          <cell r="FX23">
            <v>12775</v>
          </cell>
          <cell r="FY23">
            <v>10619</v>
          </cell>
        </row>
        <row r="28">
          <cell r="FN28">
            <v>393</v>
          </cell>
          <cell r="FO28">
            <v>440</v>
          </cell>
          <cell r="FP28">
            <v>399</v>
          </cell>
          <cell r="FQ28">
            <v>443</v>
          </cell>
          <cell r="FR28">
            <v>521</v>
          </cell>
          <cell r="FS28">
            <v>581</v>
          </cell>
          <cell r="FT28">
            <v>708</v>
          </cell>
          <cell r="FU28">
            <v>659</v>
          </cell>
          <cell r="FV28">
            <v>473</v>
          </cell>
          <cell r="FW28">
            <v>547</v>
          </cell>
          <cell r="FX28">
            <v>481</v>
          </cell>
          <cell r="FY28">
            <v>403</v>
          </cell>
        </row>
      </sheetData>
      <sheetData sheetId="46">
        <row r="4">
          <cell r="FZ4">
            <v>2466</v>
          </cell>
        </row>
        <row r="23">
          <cell r="FN23">
            <v>12120</v>
          </cell>
          <cell r="FO23">
            <v>10709</v>
          </cell>
          <cell r="FP23">
            <v>13504</v>
          </cell>
          <cell r="FQ23">
            <v>10476</v>
          </cell>
          <cell r="FR23">
            <v>11569</v>
          </cell>
          <cell r="FS23">
            <v>14330</v>
          </cell>
          <cell r="FT23">
            <v>14522</v>
          </cell>
          <cell r="FU23">
            <v>15694</v>
          </cell>
          <cell r="FV23">
            <v>12600</v>
          </cell>
          <cell r="FW23">
            <v>13708</v>
          </cell>
          <cell r="FX23">
            <v>12714</v>
          </cell>
          <cell r="FY23">
            <v>12884</v>
          </cell>
        </row>
        <row r="28">
          <cell r="FN28">
            <v>427</v>
          </cell>
          <cell r="FO28">
            <v>395</v>
          </cell>
          <cell r="FP28">
            <v>540</v>
          </cell>
          <cell r="FQ28">
            <v>416</v>
          </cell>
          <cell r="FR28">
            <v>365</v>
          </cell>
          <cell r="FS28">
            <v>551</v>
          </cell>
          <cell r="FT28">
            <v>478</v>
          </cell>
          <cell r="FU28">
            <v>516</v>
          </cell>
          <cell r="FV28">
            <v>466</v>
          </cell>
          <cell r="FW28">
            <v>652</v>
          </cell>
          <cell r="FX28">
            <v>479</v>
          </cell>
          <cell r="FY28">
            <v>386</v>
          </cell>
        </row>
      </sheetData>
      <sheetData sheetId="47">
        <row r="4">
          <cell r="FZ4">
            <v>0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  <cell r="FW33">
            <v>5271</v>
          </cell>
          <cell r="FX33">
            <v>4316</v>
          </cell>
          <cell r="FY33">
            <v>4316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  <cell r="FW38">
            <v>82</v>
          </cell>
          <cell r="FX38">
            <v>54</v>
          </cell>
          <cell r="FY38">
            <v>50</v>
          </cell>
        </row>
      </sheetData>
      <sheetData sheetId="48">
        <row r="4">
          <cell r="FZ4">
            <v>45673</v>
          </cell>
        </row>
      </sheetData>
      <sheetData sheetId="49">
        <row r="4">
          <cell r="FZ4">
            <v>982</v>
          </cell>
        </row>
        <row r="23">
          <cell r="FN23">
            <v>7031</v>
          </cell>
          <cell r="FO23">
            <v>4958</v>
          </cell>
          <cell r="FP23">
            <v>5897</v>
          </cell>
          <cell r="FQ23">
            <v>5771</v>
          </cell>
          <cell r="FR23">
            <v>7512</v>
          </cell>
          <cell r="FS23">
            <v>3090</v>
          </cell>
          <cell r="FT23">
            <v>2665</v>
          </cell>
          <cell r="FU23">
            <v>3347</v>
          </cell>
          <cell r="FV23">
            <v>6785</v>
          </cell>
          <cell r="FW23">
            <v>5423</v>
          </cell>
          <cell r="FX23">
            <v>5574</v>
          </cell>
          <cell r="FY23">
            <v>5937</v>
          </cell>
        </row>
        <row r="28">
          <cell r="FN28">
            <v>145</v>
          </cell>
          <cell r="FO28">
            <v>120</v>
          </cell>
          <cell r="FP28">
            <v>167</v>
          </cell>
          <cell r="FQ28">
            <v>222</v>
          </cell>
          <cell r="FR28">
            <v>304</v>
          </cell>
          <cell r="FS28">
            <v>106</v>
          </cell>
          <cell r="FT28">
            <v>55</v>
          </cell>
          <cell r="FU28">
            <v>110</v>
          </cell>
          <cell r="FV28">
            <v>294</v>
          </cell>
          <cell r="FW28">
            <v>247</v>
          </cell>
          <cell r="FX28">
            <v>207</v>
          </cell>
          <cell r="FY28">
            <v>220</v>
          </cell>
        </row>
      </sheetData>
      <sheetData sheetId="50">
        <row r="19">
          <cell r="EZ19">
            <v>0</v>
          </cell>
        </row>
      </sheetData>
      <sheetData sheetId="51">
        <row r="4">
          <cell r="FZ4">
            <v>314</v>
          </cell>
        </row>
        <row r="23">
          <cell r="FN23">
            <v>1235</v>
          </cell>
          <cell r="FO23">
            <v>1539</v>
          </cell>
          <cell r="FP23">
            <v>1869</v>
          </cell>
          <cell r="FQ23">
            <v>1908</v>
          </cell>
          <cell r="FR23">
            <v>338</v>
          </cell>
          <cell r="FS23">
            <v>1556</v>
          </cell>
          <cell r="FT23">
            <v>1931</v>
          </cell>
          <cell r="FU23">
            <v>1746</v>
          </cell>
          <cell r="FV23">
            <v>1495</v>
          </cell>
          <cell r="FW23">
            <v>1819</v>
          </cell>
          <cell r="FX23">
            <v>1684</v>
          </cell>
          <cell r="FY23">
            <v>969</v>
          </cell>
        </row>
        <row r="28">
          <cell r="FN28">
            <v>66</v>
          </cell>
          <cell r="FO28">
            <v>63</v>
          </cell>
          <cell r="FP28">
            <v>106</v>
          </cell>
          <cell r="FQ28">
            <v>113</v>
          </cell>
          <cell r="FR28">
            <v>20</v>
          </cell>
          <cell r="FS28">
            <v>54</v>
          </cell>
          <cell r="FT28">
            <v>142</v>
          </cell>
          <cell r="FU28">
            <v>105</v>
          </cell>
          <cell r="FV28">
            <v>131</v>
          </cell>
          <cell r="FW28">
            <v>178</v>
          </cell>
          <cell r="FX28">
            <v>165</v>
          </cell>
          <cell r="FY28">
            <v>72</v>
          </cell>
        </row>
      </sheetData>
      <sheetData sheetId="52">
        <row r="4">
          <cell r="FZ4">
            <v>403</v>
          </cell>
        </row>
        <row r="23">
          <cell r="FN23">
            <v>3491</v>
          </cell>
          <cell r="FO23">
            <v>2810</v>
          </cell>
          <cell r="FP23">
            <v>3358</v>
          </cell>
          <cell r="FQ23">
            <v>3752</v>
          </cell>
          <cell r="FR23">
            <v>3357</v>
          </cell>
          <cell r="FS23">
            <v>2069</v>
          </cell>
          <cell r="FT23">
            <v>2101</v>
          </cell>
          <cell r="FU23">
            <v>1758</v>
          </cell>
          <cell r="FX23">
            <v>1462</v>
          </cell>
          <cell r="FY23">
            <v>1475</v>
          </cell>
        </row>
        <row r="28">
          <cell r="FN28">
            <v>111</v>
          </cell>
          <cell r="FO28">
            <v>86</v>
          </cell>
          <cell r="FP28">
            <v>104</v>
          </cell>
          <cell r="FQ28">
            <v>66</v>
          </cell>
          <cell r="FR28">
            <v>99</v>
          </cell>
          <cell r="FS28">
            <v>94</v>
          </cell>
          <cell r="FT28">
            <v>95</v>
          </cell>
          <cell r="FU28">
            <v>70</v>
          </cell>
          <cell r="FX28">
            <v>33</v>
          </cell>
          <cell r="FY28">
            <v>54</v>
          </cell>
        </row>
      </sheetData>
      <sheetData sheetId="53">
        <row r="4">
          <cell r="FZ4">
            <v>85</v>
          </cell>
        </row>
      </sheetData>
      <sheetData sheetId="54" refreshError="1"/>
      <sheetData sheetId="55" refreshError="1"/>
      <sheetData sheetId="56" refreshError="1"/>
      <sheetData sheetId="57">
        <row r="15">
          <cell r="FZ15">
            <v>0</v>
          </cell>
        </row>
      </sheetData>
      <sheetData sheetId="58">
        <row r="4">
          <cell r="FZ4">
            <v>0</v>
          </cell>
        </row>
      </sheetData>
      <sheetData sheetId="59">
        <row r="19">
          <cell r="EZ19">
            <v>24</v>
          </cell>
        </row>
      </sheetData>
      <sheetData sheetId="60">
        <row r="4">
          <cell r="FZ4">
            <v>0</v>
          </cell>
        </row>
      </sheetData>
      <sheetData sheetId="61">
        <row r="4">
          <cell r="FZ4">
            <v>17</v>
          </cell>
        </row>
        <row r="23">
          <cell r="FN23">
            <v>272</v>
          </cell>
          <cell r="FO23">
            <v>467</v>
          </cell>
          <cell r="FP23">
            <v>150</v>
          </cell>
          <cell r="FR23">
            <v>239</v>
          </cell>
          <cell r="FT23">
            <v>122</v>
          </cell>
          <cell r="FU23">
            <v>159</v>
          </cell>
          <cell r="FV23">
            <v>173</v>
          </cell>
          <cell r="FW23">
            <v>174</v>
          </cell>
          <cell r="FX23">
            <v>147</v>
          </cell>
        </row>
      </sheetData>
      <sheetData sheetId="62">
        <row r="4">
          <cell r="FZ4">
            <v>214</v>
          </cell>
        </row>
      </sheetData>
      <sheetData sheetId="63" refreshError="1"/>
      <sheetData sheetId="64">
        <row r="4">
          <cell r="FZ4">
            <v>254</v>
          </cell>
        </row>
      </sheetData>
      <sheetData sheetId="65">
        <row r="4">
          <cell r="FZ4">
            <v>243</v>
          </cell>
        </row>
      </sheetData>
      <sheetData sheetId="66" refreshError="1"/>
      <sheetData sheetId="67">
        <row r="19">
          <cell r="EZ19">
            <v>44</v>
          </cell>
        </row>
      </sheetData>
      <sheetData sheetId="68">
        <row r="4">
          <cell r="FZ4">
            <v>1539</v>
          </cell>
        </row>
      </sheetData>
      <sheetData sheetId="69">
        <row r="4">
          <cell r="FZ4">
            <v>1344</v>
          </cell>
        </row>
      </sheetData>
      <sheetData sheetId="70" refreshError="1"/>
      <sheetData sheetId="71" refreshError="1"/>
      <sheetData sheetId="72" refreshError="1"/>
      <sheetData sheetId="73">
        <row r="4">
          <cell r="FZ4">
            <v>3224</v>
          </cell>
        </row>
      </sheetData>
      <sheetData sheetId="74">
        <row r="4">
          <cell r="FZ4">
            <v>0</v>
          </cell>
        </row>
      </sheetData>
      <sheetData sheetId="75">
        <row r="4">
          <cell r="FZ4">
            <v>244</v>
          </cell>
        </row>
      </sheetData>
      <sheetData sheetId="76">
        <row r="4">
          <cell r="FZ4">
            <v>458</v>
          </cell>
        </row>
      </sheetData>
      <sheetData sheetId="77">
        <row r="4">
          <cell r="FZ4">
            <v>563</v>
          </cell>
        </row>
      </sheetData>
      <sheetData sheetId="78">
        <row r="4">
          <cell r="FZ4">
            <v>10052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1052422</v>
          </cell>
        </row>
        <row r="6">
          <cell r="C6">
            <v>281652</v>
          </cell>
        </row>
        <row r="7">
          <cell r="C7">
            <v>467</v>
          </cell>
        </row>
        <row r="10">
          <cell r="C10">
            <v>42558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1301203</v>
          </cell>
        </row>
        <row r="6">
          <cell r="C6">
            <v>363352</v>
          </cell>
        </row>
        <row r="7">
          <cell r="C7">
            <v>150</v>
          </cell>
        </row>
        <row r="10">
          <cell r="C10">
            <v>51658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1071883</v>
          </cell>
        </row>
        <row r="6">
          <cell r="C6">
            <v>327325</v>
          </cell>
        </row>
        <row r="7">
          <cell r="C7">
            <v>0</v>
          </cell>
        </row>
        <row r="10">
          <cell r="C10">
            <v>49918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1186196</v>
          </cell>
        </row>
        <row r="6">
          <cell r="C6">
            <v>355892</v>
          </cell>
        </row>
        <row r="7">
          <cell r="C7">
            <v>239</v>
          </cell>
        </row>
        <row r="10">
          <cell r="C10">
            <v>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1355000</v>
          </cell>
        </row>
        <row r="6">
          <cell r="C6">
            <v>341084</v>
          </cell>
        </row>
        <row r="7">
          <cell r="C7">
            <v>0</v>
          </cell>
        </row>
        <row r="10">
          <cell r="C10">
            <v>56955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1423805</v>
          </cell>
        </row>
        <row r="6">
          <cell r="C6">
            <v>346620</v>
          </cell>
        </row>
        <row r="7">
          <cell r="C7">
            <v>122</v>
          </cell>
        </row>
        <row r="10">
          <cell r="C10">
            <v>60225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1443713</v>
          </cell>
        </row>
        <row r="6">
          <cell r="C6">
            <v>360162</v>
          </cell>
        </row>
        <row r="7">
          <cell r="C7">
            <v>159</v>
          </cell>
        </row>
        <row r="10">
          <cell r="C10">
            <v>59064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1185554</v>
          </cell>
        </row>
        <row r="6">
          <cell r="C6">
            <v>296341</v>
          </cell>
        </row>
        <row r="7">
          <cell r="C7">
            <v>173</v>
          </cell>
        </row>
        <row r="10">
          <cell r="C10">
            <v>51665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4" zoomScale="130" zoomScaleNormal="130" workbookViewId="0">
      <selection activeCell="B18" sqref="B18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0.28515625" bestFit="1" customWidth="1"/>
    <col min="17" max="17" width="11.28515625" bestFit="1" customWidth="1"/>
  </cols>
  <sheetData>
    <row r="1" spans="1:19" s="65" customFormat="1" ht="15.75" thickBot="1" x14ac:dyDescent="0.3">
      <c r="A1" s="61"/>
      <c r="B1" s="62" t="s">
        <v>0</v>
      </c>
      <c r="C1" s="62" t="s">
        <v>1</v>
      </c>
      <c r="D1" s="62" t="s">
        <v>2</v>
      </c>
      <c r="E1" s="62" t="s">
        <v>3</v>
      </c>
      <c r="F1" s="62" t="s">
        <v>4</v>
      </c>
      <c r="G1" s="63" t="s">
        <v>5</v>
      </c>
      <c r="H1" s="63" t="s">
        <v>6</v>
      </c>
      <c r="I1" s="62" t="s">
        <v>7</v>
      </c>
      <c r="J1" s="62" t="s">
        <v>8</v>
      </c>
      <c r="K1" s="62" t="s">
        <v>9</v>
      </c>
      <c r="L1" s="62" t="s">
        <v>10</v>
      </c>
      <c r="M1" s="62" t="s">
        <v>11</v>
      </c>
      <c r="N1" s="64" t="s">
        <v>12</v>
      </c>
    </row>
    <row r="2" spans="1:19" ht="13.5" thickTop="1" x14ac:dyDescent="0.2">
      <c r="A2" s="1" t="s">
        <v>13</v>
      </c>
      <c r="B2" s="43">
        <v>342101</v>
      </c>
      <c r="C2" s="43">
        <v>345179</v>
      </c>
      <c r="D2" s="71">
        <f>448549+2851+28</f>
        <v>451428</v>
      </c>
      <c r="E2" s="43">
        <v>358855</v>
      </c>
      <c r="F2" s="43">
        <v>389381</v>
      </c>
      <c r="G2" s="71">
        <f>405016+6319+8+5026+16</f>
        <v>416385</v>
      </c>
      <c r="H2" s="43">
        <f>404440+3899+37+4769+6</f>
        <v>413151</v>
      </c>
      <c r="I2" s="43">
        <v>413189</v>
      </c>
      <c r="J2" s="43">
        <v>355825</v>
      </c>
      <c r="K2" s="43">
        <f>360810+3303+15</f>
        <v>364128</v>
      </c>
      <c r="L2" s="71">
        <v>338990</v>
      </c>
      <c r="M2" s="43">
        <v>343353</v>
      </c>
      <c r="N2" s="31">
        <f>SUM(B2:M2)</f>
        <v>4531965</v>
      </c>
      <c r="O2" s="3"/>
      <c r="P2" s="3"/>
      <c r="Q2" s="32"/>
      <c r="R2" s="3"/>
      <c r="S2" s="4"/>
    </row>
    <row r="3" spans="1:19" ht="13.5" thickBot="1" x14ac:dyDescent="0.25">
      <c r="A3" s="2">
        <v>2017</v>
      </c>
      <c r="B3" s="55">
        <v>323701</v>
      </c>
      <c r="C3" s="55">
        <v>310285</v>
      </c>
      <c r="D3" s="55">
        <v>404559</v>
      </c>
      <c r="E3" s="55">
        <v>361857</v>
      </c>
      <c r="F3" s="55">
        <v>381033</v>
      </c>
      <c r="G3" s="55">
        <v>409141</v>
      </c>
      <c r="H3" s="55">
        <v>422490</v>
      </c>
      <c r="I3" s="55">
        <v>421336</v>
      </c>
      <c r="J3" s="55">
        <v>362773</v>
      </c>
      <c r="K3" s="55">
        <v>370844</v>
      </c>
      <c r="L3" s="55">
        <v>333946</v>
      </c>
      <c r="M3" s="55">
        <v>332222</v>
      </c>
      <c r="N3" s="10">
        <f>SUM(B3:M3)</f>
        <v>4434187</v>
      </c>
      <c r="O3" s="44"/>
      <c r="P3" s="44"/>
      <c r="Q3" s="32"/>
      <c r="R3" s="3"/>
      <c r="S3" s="4"/>
    </row>
    <row r="4" spans="1:19" ht="13.5" thickTop="1" x14ac:dyDescent="0.2">
      <c r="A4" s="3" t="s">
        <v>14</v>
      </c>
      <c r="B4" s="44">
        <v>229661</v>
      </c>
      <c r="C4" s="44">
        <v>226964</v>
      </c>
      <c r="D4" s="44">
        <v>277609</v>
      </c>
      <c r="E4" s="44">
        <v>245735</v>
      </c>
      <c r="F4" s="44">
        <v>267413</v>
      </c>
      <c r="G4" s="44">
        <v>327957</v>
      </c>
      <c r="H4" s="44">
        <v>356365</v>
      </c>
      <c r="I4" s="44">
        <v>367819</v>
      </c>
      <c r="J4" s="44">
        <v>306163</v>
      </c>
      <c r="K4" s="44">
        <v>305526</v>
      </c>
      <c r="L4" s="44">
        <v>283259</v>
      </c>
      <c r="M4" s="44">
        <v>272453</v>
      </c>
      <c r="N4" s="31">
        <f t="shared" ref="N4:N17" si="0">SUM(B4:M4)</f>
        <v>3466924</v>
      </c>
      <c r="O4" s="3"/>
      <c r="P4" s="3"/>
      <c r="Q4" s="32"/>
      <c r="R4" s="3"/>
      <c r="S4" s="4"/>
    </row>
    <row r="5" spans="1:19" ht="13.5" thickBot="1" x14ac:dyDescent="0.25">
      <c r="A5" s="2">
        <v>2017</v>
      </c>
      <c r="B5" s="55">
        <v>248286</v>
      </c>
      <c r="C5" s="55">
        <v>243553</v>
      </c>
      <c r="D5" s="55">
        <v>318113</v>
      </c>
      <c r="E5" s="55">
        <v>269724</v>
      </c>
      <c r="F5" s="55">
        <v>308411</v>
      </c>
      <c r="G5" s="55">
        <v>341098</v>
      </c>
      <c r="H5" s="55">
        <v>345775</v>
      </c>
      <c r="I5" s="55">
        <v>343389</v>
      </c>
      <c r="J5" s="55">
        <v>298550</v>
      </c>
      <c r="K5" s="55">
        <v>307593</v>
      </c>
      <c r="L5" s="55">
        <v>271951</v>
      </c>
      <c r="M5" s="55">
        <v>266448</v>
      </c>
      <c r="N5" s="10">
        <f t="shared" si="0"/>
        <v>3562891</v>
      </c>
      <c r="O5" s="44"/>
      <c r="P5" s="44"/>
      <c r="Q5" s="32"/>
      <c r="R5" s="3"/>
      <c r="S5" s="4"/>
    </row>
    <row r="6" spans="1:19" ht="13.5" thickTop="1" x14ac:dyDescent="0.2">
      <c r="A6" s="1" t="s">
        <v>15</v>
      </c>
      <c r="B6" s="5">
        <f>+'E Detail'!C33</f>
        <v>226936</v>
      </c>
      <c r="C6" s="5">
        <f>+'E Detail'!D33</f>
        <v>233993</v>
      </c>
      <c r="D6" s="5">
        <f>+'E Detail'!E33</f>
        <v>265846</v>
      </c>
      <c r="E6" s="5">
        <f>+'E Detail'!F33</f>
        <v>217139</v>
      </c>
      <c r="F6" s="5">
        <f>+'E Detail'!G33</f>
        <v>247087</v>
      </c>
      <c r="G6" s="5">
        <f>+'E Detail'!H33</f>
        <v>269125</v>
      </c>
      <c r="H6" s="5">
        <f>+'E Detail'!I33</f>
        <v>281543</v>
      </c>
      <c r="I6" s="5">
        <f>+'E Detail'!J33</f>
        <v>286533</v>
      </c>
      <c r="J6" s="5">
        <f>+'E Detail'!K33</f>
        <v>237545</v>
      </c>
      <c r="K6" s="5">
        <f>+'E Detail'!L33</f>
        <v>257455</v>
      </c>
      <c r="L6" s="5">
        <f>+'E Detail'!M33</f>
        <v>230818</v>
      </c>
      <c r="M6" s="5">
        <f>+'E Detail'!N33</f>
        <v>226271</v>
      </c>
      <c r="N6" s="31">
        <f t="shared" si="0"/>
        <v>2980291</v>
      </c>
      <c r="O6" s="3"/>
      <c r="P6" s="3"/>
      <c r="Q6" s="32"/>
      <c r="R6" s="3"/>
      <c r="S6" s="3"/>
    </row>
    <row r="7" spans="1:19" ht="13.5" thickBot="1" x14ac:dyDescent="0.25">
      <c r="A7" s="2">
        <v>2017</v>
      </c>
      <c r="B7" s="28">
        <v>229703</v>
      </c>
      <c r="C7" s="28">
        <v>221550</v>
      </c>
      <c r="D7" s="28">
        <v>284639</v>
      </c>
      <c r="E7" s="28">
        <v>239788</v>
      </c>
      <c r="F7" s="28">
        <v>254760</v>
      </c>
      <c r="G7" s="28">
        <v>276537</v>
      </c>
      <c r="H7" s="28">
        <v>286783</v>
      </c>
      <c r="I7" s="28">
        <v>295267</v>
      </c>
      <c r="J7" s="28">
        <v>251249</v>
      </c>
      <c r="K7" s="28">
        <v>275251</v>
      </c>
      <c r="L7" s="28">
        <v>250906</v>
      </c>
      <c r="M7" s="28">
        <v>246536</v>
      </c>
      <c r="N7" s="10">
        <f t="shared" si="0"/>
        <v>3112969</v>
      </c>
      <c r="O7" s="44"/>
      <c r="P7" s="44"/>
      <c r="Q7" s="32"/>
      <c r="R7" s="3"/>
      <c r="S7" s="4"/>
    </row>
    <row r="8" spans="1:19" ht="13.5" thickTop="1" x14ac:dyDescent="0.2">
      <c r="A8" s="3" t="s">
        <v>16</v>
      </c>
      <c r="B8" s="44">
        <v>67715</v>
      </c>
      <c r="C8" s="44">
        <v>66153</v>
      </c>
      <c r="D8" s="44">
        <v>86080</v>
      </c>
      <c r="E8" s="44">
        <v>80105</v>
      </c>
      <c r="F8" s="44">
        <v>93815</v>
      </c>
      <c r="G8" s="44">
        <v>100218</v>
      </c>
      <c r="H8" s="44">
        <v>100430</v>
      </c>
      <c r="I8" s="44">
        <v>108960</v>
      </c>
      <c r="J8" s="44">
        <v>76041</v>
      </c>
      <c r="K8" s="44">
        <v>78173</v>
      </c>
      <c r="L8" s="44">
        <v>74679</v>
      </c>
      <c r="M8" s="44">
        <v>65426</v>
      </c>
      <c r="N8" s="31">
        <f t="shared" si="0"/>
        <v>997795</v>
      </c>
      <c r="O8" s="3"/>
      <c r="P8" s="3"/>
      <c r="Q8" s="3"/>
      <c r="R8" s="3"/>
      <c r="S8" s="4"/>
    </row>
    <row r="9" spans="1:19" ht="13.5" thickBot="1" x14ac:dyDescent="0.25">
      <c r="A9" s="2">
        <v>2017</v>
      </c>
      <c r="B9" s="55">
        <v>67648</v>
      </c>
      <c r="C9" s="55">
        <v>63407</v>
      </c>
      <c r="D9" s="55">
        <v>89879</v>
      </c>
      <c r="E9" s="55">
        <v>88394</v>
      </c>
      <c r="F9" s="55">
        <v>83770</v>
      </c>
      <c r="G9" s="55">
        <v>96842</v>
      </c>
      <c r="H9" s="55">
        <v>103935</v>
      </c>
      <c r="I9" s="55">
        <v>104011</v>
      </c>
      <c r="J9" s="55">
        <v>84282</v>
      </c>
      <c r="K9" s="55">
        <v>83179</v>
      </c>
      <c r="L9" s="55">
        <v>76750</v>
      </c>
      <c r="M9" s="55">
        <v>76430</v>
      </c>
      <c r="N9" s="10">
        <f t="shared" si="0"/>
        <v>1018527</v>
      </c>
      <c r="O9" s="44"/>
      <c r="P9" s="44"/>
      <c r="Q9" s="3"/>
      <c r="R9" s="3"/>
      <c r="S9" s="3"/>
    </row>
    <row r="10" spans="1:19" ht="13.5" thickTop="1" x14ac:dyDescent="0.2">
      <c r="A10" s="1" t="s">
        <v>17</v>
      </c>
      <c r="B10" s="45">
        <v>227023</v>
      </c>
      <c r="C10" s="43">
        <v>234620</v>
      </c>
      <c r="D10" s="43">
        <v>306573</v>
      </c>
      <c r="E10" s="43">
        <v>293446</v>
      </c>
      <c r="F10" s="43">
        <v>321613</v>
      </c>
      <c r="G10" s="43">
        <v>352298</v>
      </c>
      <c r="H10" s="43">
        <v>360313</v>
      </c>
      <c r="I10" s="43">
        <v>371306</v>
      </c>
      <c r="J10" s="43">
        <v>307239</v>
      </c>
      <c r="K10" s="43">
        <v>336541</v>
      </c>
      <c r="L10" s="43">
        <v>299658</v>
      </c>
      <c r="M10" s="43">
        <v>278317</v>
      </c>
      <c r="N10" s="31">
        <f t="shared" si="0"/>
        <v>3688947</v>
      </c>
      <c r="O10" s="3"/>
      <c r="P10" s="3"/>
      <c r="Q10" s="3"/>
      <c r="R10" s="3"/>
      <c r="S10" s="3"/>
    </row>
    <row r="11" spans="1:19" ht="13.5" thickBot="1" x14ac:dyDescent="0.25">
      <c r="A11" s="2">
        <v>2017</v>
      </c>
      <c r="B11" s="55">
        <v>218909</v>
      </c>
      <c r="C11" s="55">
        <v>207359</v>
      </c>
      <c r="D11" s="55">
        <v>294145</v>
      </c>
      <c r="E11" s="55">
        <v>267075</v>
      </c>
      <c r="F11" s="55">
        <v>284776</v>
      </c>
      <c r="G11" s="55">
        <v>315572</v>
      </c>
      <c r="H11" s="55">
        <v>341861</v>
      </c>
      <c r="I11" s="55">
        <v>355510</v>
      </c>
      <c r="J11" s="55">
        <v>289033</v>
      </c>
      <c r="K11" s="55">
        <v>320993</v>
      </c>
      <c r="L11" s="55">
        <v>291357</v>
      </c>
      <c r="M11" s="55">
        <v>261636</v>
      </c>
      <c r="N11" s="10">
        <f t="shared" si="0"/>
        <v>3448226</v>
      </c>
      <c r="O11" s="44"/>
      <c r="P11" s="44"/>
      <c r="Q11" s="3"/>
      <c r="R11" s="3"/>
      <c r="S11" s="3"/>
    </row>
    <row r="12" spans="1:19" ht="13.5" thickTop="1" x14ac:dyDescent="0.2">
      <c r="A12" s="3" t="s">
        <v>18</v>
      </c>
      <c r="B12" s="44">
        <v>28319</v>
      </c>
      <c r="C12" s="44">
        <v>32777</v>
      </c>
      <c r="D12" s="44">
        <f>40756+414+421</f>
        <v>41591</v>
      </c>
      <c r="E12" s="44">
        <v>38602</v>
      </c>
      <c r="F12" s="44">
        <v>40428</v>
      </c>
      <c r="G12" s="44">
        <f>39382+451+408</f>
        <v>40241</v>
      </c>
      <c r="H12" s="44">
        <v>39655</v>
      </c>
      <c r="I12" s="44">
        <v>40200</v>
      </c>
      <c r="J12" s="44">
        <v>28345</v>
      </c>
      <c r="K12" s="44">
        <v>27243</v>
      </c>
      <c r="L12" s="44">
        <v>27527</v>
      </c>
      <c r="M12" s="44">
        <v>32669</v>
      </c>
      <c r="N12" s="31">
        <f t="shared" si="0"/>
        <v>417597</v>
      </c>
      <c r="O12" s="44"/>
      <c r="P12" s="3"/>
      <c r="Q12" s="3"/>
      <c r="R12" s="3"/>
      <c r="S12" s="3"/>
    </row>
    <row r="13" spans="1:19" ht="13.5" thickBot="1" x14ac:dyDescent="0.25">
      <c r="A13" s="2">
        <v>2017</v>
      </c>
      <c r="B13" s="55">
        <v>33563</v>
      </c>
      <c r="C13" s="55">
        <v>29834</v>
      </c>
      <c r="D13" s="55">
        <v>30425</v>
      </c>
      <c r="E13" s="55">
        <v>28889</v>
      </c>
      <c r="F13" s="55">
        <v>35037</v>
      </c>
      <c r="G13" s="55">
        <v>37249</v>
      </c>
      <c r="H13" s="55">
        <v>37001</v>
      </c>
      <c r="I13" s="55">
        <v>39067</v>
      </c>
      <c r="J13" s="55">
        <v>29175</v>
      </c>
      <c r="K13" s="55">
        <v>33670</v>
      </c>
      <c r="L13" s="55">
        <v>32134</v>
      </c>
      <c r="M13" s="55">
        <v>36512</v>
      </c>
      <c r="N13" s="10">
        <f t="shared" si="0"/>
        <v>402556</v>
      </c>
      <c r="O13" s="44"/>
      <c r="P13" s="44"/>
      <c r="Q13" s="3"/>
      <c r="R13" s="3"/>
      <c r="S13" s="3"/>
    </row>
    <row r="14" spans="1:19" ht="13.5" thickTop="1" x14ac:dyDescent="0.2">
      <c r="A14" s="1" t="s">
        <v>19</v>
      </c>
      <c r="B14" s="46">
        <v>41902</v>
      </c>
      <c r="C14" s="46">
        <v>40428</v>
      </c>
      <c r="D14" s="46">
        <v>47071</v>
      </c>
      <c r="E14" s="46">
        <v>41252</v>
      </c>
      <c r="F14" s="46">
        <v>49987</v>
      </c>
      <c r="G14" s="46">
        <v>50797</v>
      </c>
      <c r="H14" s="46">
        <f>438+443+60076</f>
        <v>60957</v>
      </c>
      <c r="I14" s="46">
        <f>60069+936</f>
        <v>61005</v>
      </c>
      <c r="J14" s="46">
        <v>52196</v>
      </c>
      <c r="K14" s="46">
        <f>50348+884</f>
        <v>51232</v>
      </c>
      <c r="L14" s="46">
        <v>45856</v>
      </c>
      <c r="M14" s="46">
        <v>45228</v>
      </c>
      <c r="N14" s="31">
        <f t="shared" si="0"/>
        <v>587911</v>
      </c>
      <c r="O14" s="3"/>
      <c r="P14" s="3"/>
      <c r="Q14" s="3"/>
      <c r="R14" s="3"/>
      <c r="S14" s="3"/>
    </row>
    <row r="15" spans="1:19" ht="13.5" thickBot="1" x14ac:dyDescent="0.25">
      <c r="A15" s="2">
        <v>2017</v>
      </c>
      <c r="B15" s="55">
        <v>53498</v>
      </c>
      <c r="C15" s="55">
        <v>45326</v>
      </c>
      <c r="D15" s="55">
        <v>63274</v>
      </c>
      <c r="E15" s="55">
        <v>54094</v>
      </c>
      <c r="F15" s="55">
        <v>62658</v>
      </c>
      <c r="G15" s="55">
        <v>63370</v>
      </c>
      <c r="H15" s="55">
        <v>73644</v>
      </c>
      <c r="I15" s="55">
        <v>57789</v>
      </c>
      <c r="J15" s="55">
        <v>45657</v>
      </c>
      <c r="K15" s="55">
        <v>49108</v>
      </c>
      <c r="L15" s="55">
        <v>50177</v>
      </c>
      <c r="M15" s="55">
        <v>52775</v>
      </c>
      <c r="N15" s="10">
        <f t="shared" si="0"/>
        <v>671370</v>
      </c>
      <c r="O15" s="44"/>
      <c r="P15" s="44"/>
      <c r="Q15" s="3"/>
      <c r="R15" s="3"/>
      <c r="S15" s="3"/>
    </row>
    <row r="16" spans="1:19" ht="13.5" thickTop="1" x14ac:dyDescent="0.2">
      <c r="A16" s="66" t="s">
        <v>73</v>
      </c>
      <c r="B16" s="4">
        <f>+B14+B12+B10+B8+B6+B4+B2</f>
        <v>1163657</v>
      </c>
      <c r="C16" s="4">
        <f t="shared" ref="C16:M16" si="1">+C14+C12+C10+C8+C6+C4+C2</f>
        <v>1180114</v>
      </c>
      <c r="D16" s="4">
        <f t="shared" si="1"/>
        <v>1476198</v>
      </c>
      <c r="E16" s="4">
        <f t="shared" si="1"/>
        <v>1275134</v>
      </c>
      <c r="F16" s="4">
        <f t="shared" si="1"/>
        <v>1409724</v>
      </c>
      <c r="G16" s="4">
        <f t="shared" si="1"/>
        <v>1557021</v>
      </c>
      <c r="H16" s="4">
        <f t="shared" si="1"/>
        <v>1612414</v>
      </c>
      <c r="I16" s="4">
        <f t="shared" si="1"/>
        <v>1649012</v>
      </c>
      <c r="J16" s="4">
        <f t="shared" si="1"/>
        <v>1363354</v>
      </c>
      <c r="K16" s="4">
        <f t="shared" si="1"/>
        <v>1420298</v>
      </c>
      <c r="L16" s="4">
        <f t="shared" si="1"/>
        <v>1300787</v>
      </c>
      <c r="M16" s="4">
        <f t="shared" si="1"/>
        <v>1263717</v>
      </c>
      <c r="N16" s="31">
        <f t="shared" si="0"/>
        <v>16671430</v>
      </c>
      <c r="O16" s="3"/>
      <c r="P16" s="3"/>
      <c r="Q16" s="3"/>
      <c r="R16" s="3"/>
      <c r="S16" s="3"/>
    </row>
    <row r="17" spans="1:19" ht="13.5" thickBot="1" x14ac:dyDescent="0.25">
      <c r="A17" s="2">
        <v>2017</v>
      </c>
      <c r="B17" s="29">
        <f>+B15+B13+B11+B9+B7+B5+B3</f>
        <v>1175308</v>
      </c>
      <c r="C17" s="29">
        <f t="shared" ref="C17:M17" si="2">+C15+C13+C11+C9+C7+C5+C3</f>
        <v>1121314</v>
      </c>
      <c r="D17" s="29">
        <f t="shared" si="2"/>
        <v>1485034</v>
      </c>
      <c r="E17" s="29">
        <f t="shared" si="2"/>
        <v>1309821</v>
      </c>
      <c r="F17" s="29">
        <f t="shared" si="2"/>
        <v>1410445</v>
      </c>
      <c r="G17" s="29">
        <f t="shared" si="2"/>
        <v>1539809</v>
      </c>
      <c r="H17" s="29">
        <f t="shared" si="2"/>
        <v>1611489</v>
      </c>
      <c r="I17" s="29">
        <f t="shared" si="2"/>
        <v>1616369</v>
      </c>
      <c r="J17" s="29">
        <f t="shared" si="2"/>
        <v>1360719</v>
      </c>
      <c r="K17" s="29">
        <f t="shared" si="2"/>
        <v>1440638</v>
      </c>
      <c r="L17" s="29">
        <f t="shared" si="2"/>
        <v>1307221</v>
      </c>
      <c r="M17" s="29">
        <f t="shared" si="2"/>
        <v>1272559</v>
      </c>
      <c r="N17" s="10">
        <f t="shared" si="0"/>
        <v>16650726</v>
      </c>
      <c r="O17" s="44"/>
      <c r="P17" s="44"/>
      <c r="Q17" s="3"/>
      <c r="R17" s="3"/>
      <c r="S17" s="3"/>
    </row>
    <row r="18" spans="1:19" ht="13.5" thickTop="1" x14ac:dyDescent="0.2">
      <c r="A18" s="67" t="s">
        <v>59</v>
      </c>
      <c r="B18" s="4">
        <f>+Humphrey!C21</f>
        <v>181283</v>
      </c>
      <c r="C18" s="4">
        <f>+Humphrey!D21</f>
        <v>196985</v>
      </c>
      <c r="D18" s="4">
        <f>+Humphrey!E21</f>
        <v>240165</v>
      </c>
      <c r="E18" s="4">
        <f>+Humphrey!F21</f>
        <v>173992</v>
      </c>
      <c r="F18" s="4">
        <f>+Humphrey!G21</f>
        <v>185357</v>
      </c>
      <c r="G18" s="4">
        <f>+Humphrey!H21</f>
        <v>196018</v>
      </c>
      <c r="H18" s="4">
        <f>+Humphrey!I21</f>
        <v>218358</v>
      </c>
      <c r="I18" s="4">
        <f>+Humphrey!J21</f>
        <v>214086</v>
      </c>
      <c r="J18" s="4">
        <f>+Humphrey!K21</f>
        <v>170379</v>
      </c>
      <c r="K18" s="4">
        <f>+Humphrey!L21</f>
        <v>194465</v>
      </c>
      <c r="L18" s="4">
        <f>+Humphrey!M21</f>
        <v>172560</v>
      </c>
      <c r="M18" s="4">
        <f>+Humphrey!N21</f>
        <v>192641</v>
      </c>
      <c r="N18" s="31">
        <f>SUM(B18:M18)</f>
        <v>2336289</v>
      </c>
      <c r="P18" s="3"/>
    </row>
    <row r="19" spans="1:19" ht="13.5" thickBot="1" x14ac:dyDescent="0.25">
      <c r="A19" s="2">
        <v>2017</v>
      </c>
      <c r="B19" s="29">
        <v>181384</v>
      </c>
      <c r="C19" s="29">
        <v>191991</v>
      </c>
      <c r="D19" s="29">
        <v>246553</v>
      </c>
      <c r="E19" s="29">
        <v>190248</v>
      </c>
      <c r="F19" s="29">
        <v>182777</v>
      </c>
      <c r="G19" s="29">
        <v>198949</v>
      </c>
      <c r="H19" s="29">
        <v>220034</v>
      </c>
      <c r="I19" s="29">
        <v>212773</v>
      </c>
      <c r="J19" s="29">
        <v>162015</v>
      </c>
      <c r="K19" s="29">
        <v>187156</v>
      </c>
      <c r="L19" s="29">
        <v>178926</v>
      </c>
      <c r="M19" s="29">
        <v>199012</v>
      </c>
      <c r="N19" s="10">
        <f>SUM(B19:M19)</f>
        <v>2351818</v>
      </c>
      <c r="O19" s="44"/>
      <c r="P19" s="44"/>
    </row>
    <row r="20" spans="1:19" ht="13.5" thickTop="1" x14ac:dyDescent="0.2">
      <c r="A20" s="54" t="s">
        <v>74</v>
      </c>
      <c r="B20" s="52">
        <f t="shared" ref="B20:M20" si="3">B2+B4+B6+B8+B10+B12+B14+B18</f>
        <v>1344940</v>
      </c>
      <c r="C20" s="52">
        <f t="shared" si="3"/>
        <v>1377099</v>
      </c>
      <c r="D20" s="52">
        <f t="shared" si="3"/>
        <v>1716363</v>
      </c>
      <c r="E20" s="52">
        <f t="shared" si="3"/>
        <v>1449126</v>
      </c>
      <c r="F20" s="52">
        <f t="shared" si="3"/>
        <v>1595081</v>
      </c>
      <c r="G20" s="52">
        <f t="shared" si="3"/>
        <v>1753039</v>
      </c>
      <c r="H20" s="52">
        <f t="shared" si="3"/>
        <v>1830772</v>
      </c>
      <c r="I20" s="52">
        <f t="shared" si="3"/>
        <v>1863098</v>
      </c>
      <c r="J20" s="52">
        <f t="shared" si="3"/>
        <v>1533733</v>
      </c>
      <c r="K20" s="52">
        <f t="shared" si="3"/>
        <v>1614763</v>
      </c>
      <c r="L20" s="52">
        <f t="shared" si="3"/>
        <v>1473347</v>
      </c>
      <c r="M20" s="52">
        <f t="shared" si="3"/>
        <v>1456358</v>
      </c>
      <c r="N20" s="53">
        <f>SUM(B20:M20)</f>
        <v>19007719</v>
      </c>
    </row>
    <row r="21" spans="1:19" ht="13.5" thickBot="1" x14ac:dyDescent="0.25">
      <c r="A21" s="6" t="s">
        <v>75</v>
      </c>
      <c r="B21" s="49">
        <f>+B19+B17</f>
        <v>1356692</v>
      </c>
      <c r="C21" s="49">
        <f t="shared" ref="C21:M21" si="4">+C19+C17</f>
        <v>1313305</v>
      </c>
      <c r="D21" s="49">
        <f t="shared" si="4"/>
        <v>1731587</v>
      </c>
      <c r="E21" s="49">
        <f t="shared" si="4"/>
        <v>1500069</v>
      </c>
      <c r="F21" s="49">
        <f t="shared" si="4"/>
        <v>1593222</v>
      </c>
      <c r="G21" s="49">
        <f t="shared" si="4"/>
        <v>1738758</v>
      </c>
      <c r="H21" s="49">
        <f t="shared" si="4"/>
        <v>1831523</v>
      </c>
      <c r="I21" s="49">
        <f>+I19+I17</f>
        <v>1829142</v>
      </c>
      <c r="J21" s="49">
        <f t="shared" si="4"/>
        <v>1522734</v>
      </c>
      <c r="K21" s="49">
        <f t="shared" si="4"/>
        <v>1627794</v>
      </c>
      <c r="L21" s="49">
        <f t="shared" si="4"/>
        <v>1486147</v>
      </c>
      <c r="M21" s="50">
        <f t="shared" si="4"/>
        <v>1471571</v>
      </c>
      <c r="N21" s="51">
        <f>SUM(B21:M21)</f>
        <v>19002544</v>
      </c>
    </row>
    <row r="22" spans="1:19" ht="13.5" thickTop="1" x14ac:dyDescent="0.2">
      <c r="A22" s="7" t="s">
        <v>20</v>
      </c>
      <c r="B22" s="56">
        <f>(B20-B21)/B21</f>
        <v>-8.6622461103920412E-3</v>
      </c>
      <c r="C22" s="56">
        <f t="shared" ref="C22:N22" si="5">(C20-C21)/C21</f>
        <v>4.8575159616387663E-2</v>
      </c>
      <c r="D22" s="56">
        <f t="shared" si="5"/>
        <v>-8.7919347973852893E-3</v>
      </c>
      <c r="E22" s="57">
        <f t="shared" si="5"/>
        <v>-3.3960437819860287E-2</v>
      </c>
      <c r="F22" s="56">
        <f t="shared" si="5"/>
        <v>1.1668179324664108E-3</v>
      </c>
      <c r="G22" s="56">
        <f t="shared" si="5"/>
        <v>8.2133338854515694E-3</v>
      </c>
      <c r="H22" s="56">
        <f t="shared" si="5"/>
        <v>-4.1004126074310835E-4</v>
      </c>
      <c r="I22" s="56">
        <f t="shared" si="5"/>
        <v>1.8563894984643073E-2</v>
      </c>
      <c r="J22" s="56">
        <f t="shared" si="5"/>
        <v>7.2231919691817482E-3</v>
      </c>
      <c r="K22" s="56">
        <f t="shared" si="5"/>
        <v>-8.0053127115593259E-3</v>
      </c>
      <c r="L22" s="56">
        <f>(L20-L21)/L21</f>
        <v>-8.6128761152160591E-3</v>
      </c>
      <c r="M22" s="56">
        <f t="shared" si="5"/>
        <v>-1.0337931367225911E-2</v>
      </c>
      <c r="N22" s="34">
        <f t="shared" si="5"/>
        <v>2.7233195723688368E-4</v>
      </c>
    </row>
    <row r="23" spans="1:19" ht="13.5" thickBot="1" x14ac:dyDescent="0.25">
      <c r="A23" s="8"/>
      <c r="B23" s="4"/>
      <c r="C23" s="18"/>
      <c r="D23" s="8"/>
      <c r="E23" s="9"/>
      <c r="F23" s="8"/>
      <c r="G23" s="8"/>
      <c r="H23" s="8"/>
      <c r="I23" s="8"/>
      <c r="J23" s="8"/>
      <c r="K23" s="8"/>
      <c r="L23" s="8"/>
      <c r="M23" s="8"/>
      <c r="N23" s="35"/>
    </row>
    <row r="24" spans="1:19" ht="13.5" thickBot="1" x14ac:dyDescent="0.25">
      <c r="B24" s="11" t="s">
        <v>21</v>
      </c>
      <c r="C24" s="19" t="s">
        <v>22</v>
      </c>
      <c r="D24" s="12" t="s">
        <v>23</v>
      </c>
      <c r="E24" s="22" t="s">
        <v>24</v>
      </c>
      <c r="F24" s="12" t="s">
        <v>4</v>
      </c>
      <c r="G24" s="12" t="s">
        <v>25</v>
      </c>
      <c r="H24" s="12" t="s">
        <v>26</v>
      </c>
      <c r="I24" s="12" t="s">
        <v>27</v>
      </c>
      <c r="J24" s="12" t="s">
        <v>28</v>
      </c>
      <c r="K24" s="12" t="s">
        <v>29</v>
      </c>
      <c r="L24" s="12" t="s">
        <v>30</v>
      </c>
      <c r="M24" s="12" t="s">
        <v>31</v>
      </c>
      <c r="N24" s="84" t="s">
        <v>12</v>
      </c>
    </row>
    <row r="25" spans="1:19" ht="13.5" thickTop="1" x14ac:dyDescent="0.2">
      <c r="A25" t="s">
        <v>32</v>
      </c>
      <c r="B25" s="8"/>
      <c r="C25" s="9"/>
      <c r="D25" s="30"/>
      <c r="E25" s="9"/>
      <c r="F25" s="9"/>
      <c r="G25" s="9"/>
      <c r="H25" s="9"/>
      <c r="I25" s="9"/>
      <c r="J25" s="9"/>
      <c r="K25" s="9"/>
      <c r="L25" s="8"/>
      <c r="M25" s="8"/>
      <c r="N25" s="35"/>
    </row>
    <row r="26" spans="1:19" x14ac:dyDescent="0.2">
      <c r="A26" t="s">
        <v>33</v>
      </c>
      <c r="B26" s="8">
        <f>+'[1]Monthly Summary'!C5</f>
        <v>1026886</v>
      </c>
      <c r="C26" s="8">
        <f>+'[2]Monthly Summary'!C5</f>
        <v>1052422</v>
      </c>
      <c r="D26" s="8">
        <f>+'[3]Monthly Summary'!C5</f>
        <v>1301203</v>
      </c>
      <c r="E26" s="8">
        <f>+'[4]Monthly Summary'!C5</f>
        <v>1071883</v>
      </c>
      <c r="F26" s="8">
        <f>+'[5]Monthly Summary'!C5</f>
        <v>1186196</v>
      </c>
      <c r="G26" s="8">
        <f>+'[6]Monthly Summary'!C5</f>
        <v>1355000</v>
      </c>
      <c r="H26" s="8">
        <f>+'[7]Monthly Summary'!C5</f>
        <v>1423805</v>
      </c>
      <c r="I26" s="8">
        <f>+'[8]Monthly Summary'!C5</f>
        <v>1443713</v>
      </c>
      <c r="J26" s="8">
        <f>+'[9]Monthly Summary'!C5</f>
        <v>1185554</v>
      </c>
      <c r="K26" s="8">
        <f>+'[10]Monthly Summary'!$C$5</f>
        <v>1246056</v>
      </c>
      <c r="L26" s="8">
        <f>+'[11]Monthly Summary'!$C$5</f>
        <v>1121137</v>
      </c>
      <c r="M26" s="8">
        <f>+'[12]Monthly Summary'!$C$5</f>
        <v>1094137</v>
      </c>
      <c r="N26" s="81">
        <f>SUM(B26:M26)</f>
        <v>14507992</v>
      </c>
    </row>
    <row r="27" spans="1:19" x14ac:dyDescent="0.2">
      <c r="A27" t="s">
        <v>34</v>
      </c>
      <c r="B27" s="8">
        <f>+'[1]Monthly Summary'!C6</f>
        <v>271910</v>
      </c>
      <c r="C27" s="8">
        <f>+'[2]Monthly Summary'!C6</f>
        <v>281652</v>
      </c>
      <c r="D27" s="8">
        <f>+'[3]Monthly Summary'!C6</f>
        <v>363352</v>
      </c>
      <c r="E27" s="8">
        <f>+'[4]Monthly Summary'!C6</f>
        <v>327325</v>
      </c>
      <c r="F27" s="8">
        <f>+'[5]Monthly Summary'!C6</f>
        <v>355892</v>
      </c>
      <c r="G27" s="8">
        <f>+'[6]Monthly Summary'!C6</f>
        <v>341084</v>
      </c>
      <c r="H27" s="8">
        <f>+'[7]Monthly Summary'!C6</f>
        <v>346620</v>
      </c>
      <c r="I27" s="8">
        <f>+'[8]Monthly Summary'!C6</f>
        <v>360162</v>
      </c>
      <c r="J27" s="8">
        <f>+'[9]Monthly Summary'!C6</f>
        <v>296341</v>
      </c>
      <c r="K27" s="8">
        <f>+'[10]Monthly Summary'!$C$6</f>
        <v>315201</v>
      </c>
      <c r="L27" s="8">
        <f>+'[11]Monthly Summary'!$C$6</f>
        <v>304271</v>
      </c>
      <c r="M27" s="8">
        <f>+'[12]Monthly Summary'!$C$6</f>
        <v>312952</v>
      </c>
      <c r="N27" s="82">
        <f>SUM(B27:M27)</f>
        <v>3876762</v>
      </c>
    </row>
    <row r="28" spans="1:19" x14ac:dyDescent="0.2">
      <c r="A28" t="s">
        <v>35</v>
      </c>
      <c r="B28" s="8">
        <f>+'[1]Monthly Summary'!C7</f>
        <v>272</v>
      </c>
      <c r="C28" s="8">
        <f>+'[2]Monthly Summary'!C7</f>
        <v>467</v>
      </c>
      <c r="D28" s="8">
        <f>+'[3]Monthly Summary'!C7</f>
        <v>150</v>
      </c>
      <c r="E28" s="8">
        <f>+'[4]Monthly Summary'!C7</f>
        <v>0</v>
      </c>
      <c r="F28" s="8">
        <f>+'[5]Monthly Summary'!C7</f>
        <v>239</v>
      </c>
      <c r="G28" s="8">
        <f>+'[6]Monthly Summary'!C7</f>
        <v>0</v>
      </c>
      <c r="H28" s="8">
        <f>+'[7]Monthly Summary'!C7</f>
        <v>122</v>
      </c>
      <c r="I28" s="8">
        <f>+'[8]Monthly Summary'!C7</f>
        <v>159</v>
      </c>
      <c r="J28" s="8">
        <f>+'[9]Monthly Summary'!C7</f>
        <v>173</v>
      </c>
      <c r="K28" s="8">
        <f>+'[10]Monthly Summary'!$C$7</f>
        <v>174</v>
      </c>
      <c r="L28" s="8">
        <f>+'[11]Monthly Summary'!$C$7</f>
        <v>147</v>
      </c>
      <c r="M28" s="8">
        <f>+'[12]Monthly Summary'!$C$7</f>
        <v>0</v>
      </c>
      <c r="N28" s="83">
        <f>SUM(B28:M28)</f>
        <v>1903</v>
      </c>
    </row>
    <row r="29" spans="1:19" ht="13.5" thickBot="1" x14ac:dyDescent="0.25">
      <c r="A29" t="s">
        <v>36</v>
      </c>
      <c r="B29" s="23">
        <f t="shared" ref="B29:N29" si="6">SUM(B26:B28)</f>
        <v>1299068</v>
      </c>
      <c r="C29" s="23">
        <f t="shared" ref="C29" si="7">SUM(C26:C28)</f>
        <v>1334541</v>
      </c>
      <c r="D29" s="23">
        <f>SUM(D26:D28)</f>
        <v>1664705</v>
      </c>
      <c r="E29" s="23">
        <f>SUM(E26:E28)</f>
        <v>1399208</v>
      </c>
      <c r="F29" s="23">
        <f>SUM(F26:F28)</f>
        <v>1542327</v>
      </c>
      <c r="G29" s="23">
        <f>SUM(G26:G28)</f>
        <v>1696084</v>
      </c>
      <c r="H29" s="23">
        <f>SUM(H26:H28)</f>
        <v>1770547</v>
      </c>
      <c r="I29" s="23">
        <f t="shared" ref="I29" si="8">SUM(I26:I28)</f>
        <v>1804034</v>
      </c>
      <c r="J29" s="23">
        <f t="shared" ref="J29" si="9">SUM(J26:J28)</f>
        <v>1482068</v>
      </c>
      <c r="K29" s="23">
        <f t="shared" ref="K29:L29" si="10">SUM(K26:K28)</f>
        <v>1561431</v>
      </c>
      <c r="L29" s="23">
        <f t="shared" si="10"/>
        <v>1425555</v>
      </c>
      <c r="M29" s="23">
        <f t="shared" ref="M29" si="11">SUM(M26:M28)</f>
        <v>1407089</v>
      </c>
      <c r="N29" s="36">
        <f t="shared" si="6"/>
        <v>18386657</v>
      </c>
    </row>
    <row r="30" spans="1:19" ht="14.25" thickTop="1" thickBo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35"/>
    </row>
    <row r="31" spans="1:19" x14ac:dyDescent="0.2">
      <c r="A31" t="s">
        <v>37</v>
      </c>
      <c r="B31" s="48">
        <f>+'[1]Monthly Summary'!C10</f>
        <v>45872</v>
      </c>
      <c r="C31" s="48">
        <f>+'[2]Monthly Summary'!C10</f>
        <v>42558</v>
      </c>
      <c r="D31" s="48">
        <f>+'[3]Monthly Summary'!C10</f>
        <v>51658</v>
      </c>
      <c r="E31" s="48">
        <f>+'[4]Monthly Summary'!C10</f>
        <v>49918</v>
      </c>
      <c r="F31" s="48">
        <f>+'[5]Monthly Summary'!C10</f>
        <v>52754</v>
      </c>
      <c r="G31" s="48">
        <f>+'[6]Monthly Summary'!C10</f>
        <v>56955</v>
      </c>
      <c r="H31" s="48">
        <f>+'[7]Monthly Summary'!C10</f>
        <v>60225</v>
      </c>
      <c r="I31" s="48">
        <f>+'[8]Monthly Summary'!C10</f>
        <v>59064</v>
      </c>
      <c r="J31" s="48">
        <f>+'[9]Monthly Summary'!C10</f>
        <v>51665</v>
      </c>
      <c r="K31" s="48">
        <f>+'[10]Monthly Summary'!$C$10</f>
        <v>53332</v>
      </c>
      <c r="L31" s="48">
        <f>+'[11]Monthly Summary'!$C$10</f>
        <v>47792</v>
      </c>
      <c r="M31" s="48">
        <f>+'[12]Monthly Summary'!$C$10</f>
        <v>49269</v>
      </c>
      <c r="N31" s="59">
        <f>SUM(B31:M31)</f>
        <v>621062</v>
      </c>
    </row>
    <row r="32" spans="1:19" ht="13.5" thickBot="1" x14ac:dyDescent="0.25">
      <c r="A32" t="s">
        <v>38</v>
      </c>
      <c r="B32" s="13">
        <f>B29+B31</f>
        <v>1344940</v>
      </c>
      <c r="C32" s="13">
        <f t="shared" ref="C32" si="12">C29+C31</f>
        <v>1377099</v>
      </c>
      <c r="D32" s="13">
        <f t="shared" ref="D32:E32" si="13">D29+D31</f>
        <v>1716363</v>
      </c>
      <c r="E32" s="13">
        <f t="shared" si="13"/>
        <v>1449126</v>
      </c>
      <c r="F32" s="13">
        <f t="shared" ref="F32:G32" si="14">F29+F31</f>
        <v>1595081</v>
      </c>
      <c r="G32" s="13">
        <f t="shared" si="14"/>
        <v>1753039</v>
      </c>
      <c r="H32" s="13">
        <f t="shared" ref="H32" si="15">H29+H31</f>
        <v>1830772</v>
      </c>
      <c r="I32" s="20">
        <f t="shared" ref="I32" si="16">I29+I31</f>
        <v>1863098</v>
      </c>
      <c r="J32" s="13">
        <f t="shared" ref="J32" si="17">J29+J31</f>
        <v>1533733</v>
      </c>
      <c r="K32" s="13">
        <f t="shared" ref="K32:L32" si="18">K29+K31</f>
        <v>1614763</v>
      </c>
      <c r="L32" s="13">
        <f t="shared" si="18"/>
        <v>1473347</v>
      </c>
      <c r="M32" s="13">
        <f t="shared" ref="M32" si="19">M29+M31</f>
        <v>1456358</v>
      </c>
      <c r="N32" s="47">
        <f>SUM(N29+N31)</f>
        <v>19007719</v>
      </c>
    </row>
    <row r="33" spans="1:14" ht="13.5" thickTop="1" x14ac:dyDescent="0.2">
      <c r="C33" s="21"/>
      <c r="E33" s="21"/>
    </row>
    <row r="34" spans="1:14" x14ac:dyDescent="0.2">
      <c r="A34" s="4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42"/>
    </row>
    <row r="35" spans="1:14" x14ac:dyDescent="0.2">
      <c r="B35" s="8"/>
      <c r="C35" s="8"/>
      <c r="D35" s="8"/>
      <c r="E35" s="78"/>
      <c r="F35" s="8"/>
      <c r="G35" s="78"/>
      <c r="H35" s="8"/>
      <c r="I35" s="8"/>
      <c r="J35" s="8"/>
      <c r="K35" s="8"/>
      <c r="L35" s="39"/>
      <c r="M35" s="18"/>
      <c r="N35" s="39"/>
    </row>
    <row r="36" spans="1:14" x14ac:dyDescent="0.2">
      <c r="B36" s="73"/>
      <c r="C36" s="73"/>
      <c r="D36" s="73"/>
      <c r="E36" s="79"/>
      <c r="F36" s="76"/>
      <c r="G36" s="73"/>
      <c r="H36" s="73"/>
      <c r="I36" s="73"/>
      <c r="J36" s="73"/>
      <c r="K36" s="73"/>
      <c r="L36" s="73"/>
      <c r="M36" s="40"/>
      <c r="N36" s="40"/>
    </row>
    <row r="37" spans="1:14" x14ac:dyDescent="0.2">
      <c r="C37" s="58"/>
      <c r="E37" s="58"/>
      <c r="F37" s="77"/>
      <c r="G37" s="58"/>
      <c r="H37" s="70"/>
      <c r="I37" s="8"/>
      <c r="J37" s="8"/>
      <c r="K37" s="8"/>
      <c r="L37" s="39"/>
      <c r="M37" s="18"/>
      <c r="N37" s="39"/>
    </row>
    <row r="38" spans="1:14" x14ac:dyDescent="0.2">
      <c r="C38" s="72"/>
      <c r="E38" s="58"/>
      <c r="F38" s="77"/>
      <c r="G38" s="58"/>
      <c r="H38" s="70"/>
      <c r="J38" s="73"/>
      <c r="K38" s="73"/>
      <c r="L38" s="73"/>
      <c r="M38" s="40"/>
      <c r="N38" s="40"/>
    </row>
    <row r="39" spans="1:14" x14ac:dyDescent="0.2">
      <c r="C39" s="58"/>
      <c r="E39" s="58"/>
      <c r="F39" s="77"/>
      <c r="G39" s="58"/>
      <c r="H39" s="70"/>
      <c r="I39" s="72"/>
      <c r="J39" s="8"/>
      <c r="K39" s="8"/>
      <c r="L39" s="39"/>
      <c r="M39" s="18"/>
      <c r="N39" s="39"/>
    </row>
    <row r="40" spans="1:14" x14ac:dyDescent="0.2">
      <c r="C40" s="58"/>
      <c r="E40" s="58"/>
      <c r="F40" s="77"/>
      <c r="G40" s="58"/>
      <c r="H40" s="70"/>
      <c r="J40" s="73"/>
      <c r="K40" s="73"/>
      <c r="L40" s="73"/>
      <c r="M40" s="40"/>
      <c r="N40" s="40"/>
    </row>
    <row r="41" spans="1:14" x14ac:dyDescent="0.2">
      <c r="C41" s="58"/>
      <c r="E41" s="58"/>
      <c r="F41" s="77"/>
      <c r="G41" s="58"/>
      <c r="H41" s="70"/>
      <c r="J41" s="8"/>
      <c r="K41" s="8"/>
      <c r="L41" s="39"/>
      <c r="M41" s="18"/>
      <c r="N41" s="39"/>
    </row>
    <row r="42" spans="1:14" x14ac:dyDescent="0.2">
      <c r="C42" s="58"/>
      <c r="G42" s="68"/>
      <c r="H42" s="70"/>
      <c r="J42" s="73"/>
      <c r="K42" s="73"/>
      <c r="L42" s="73"/>
      <c r="M42" s="40"/>
      <c r="N42" s="40"/>
    </row>
    <row r="43" spans="1:14" x14ac:dyDescent="0.2">
      <c r="C43" s="58"/>
      <c r="E43" s="72"/>
      <c r="G43" s="72"/>
      <c r="H43" s="70"/>
      <c r="J43" s="8"/>
      <c r="K43" s="8"/>
      <c r="L43" s="39"/>
      <c r="M43" s="18"/>
      <c r="N43" s="39"/>
    </row>
    <row r="44" spans="1:14" x14ac:dyDescent="0.2">
      <c r="G44" s="68"/>
      <c r="H44" s="70"/>
      <c r="J44" s="73"/>
      <c r="K44" s="73"/>
      <c r="L44" s="73"/>
      <c r="M44" s="40"/>
      <c r="N44" s="40"/>
    </row>
    <row r="45" spans="1:14" x14ac:dyDescent="0.2">
      <c r="G45" s="68"/>
      <c r="H45" s="70"/>
      <c r="J45" s="8"/>
      <c r="K45" s="8"/>
      <c r="L45" s="39"/>
      <c r="M45" s="18"/>
      <c r="N45" s="39"/>
    </row>
    <row r="46" spans="1:14" x14ac:dyDescent="0.2">
      <c r="H46" s="70"/>
      <c r="J46" s="73"/>
      <c r="K46" s="73"/>
      <c r="L46" s="73"/>
      <c r="M46" s="40"/>
      <c r="N46" s="40"/>
    </row>
    <row r="47" spans="1:14" x14ac:dyDescent="0.2">
      <c r="H47" s="70"/>
      <c r="J47" s="8"/>
      <c r="K47" s="8"/>
      <c r="L47" s="39"/>
      <c r="M47" s="18"/>
      <c r="N47" s="39"/>
    </row>
    <row r="48" spans="1:14" x14ac:dyDescent="0.2">
      <c r="H48" s="70"/>
      <c r="J48" s="73"/>
      <c r="K48" s="73"/>
      <c r="L48" s="73"/>
      <c r="M48" s="40"/>
      <c r="N48" s="40"/>
    </row>
    <row r="49" spans="10:14" x14ac:dyDescent="0.2">
      <c r="J49" s="8"/>
      <c r="K49" s="8"/>
      <c r="L49" s="39"/>
      <c r="M49" s="18"/>
      <c r="N49" s="39"/>
    </row>
  </sheetData>
  <phoneticPr fontId="0" type="noConversion"/>
  <conditionalFormatting sqref="N35 L35 N37 N39 N41 N43 N45 N47 N49 L37 L39 L41 L43 L45 L47 L49">
    <cfRule type="expression" dxfId="0" priority="4" stopIfTrue="1">
      <formula>"*.*"</formula>
    </cfRule>
  </conditionalFormatting>
  <pageMargins left="0.75" right="0.75" top="1" bottom="1" header="0.5" footer="0.5"/>
  <pageSetup scale="67" orientation="landscape" r:id="rId1"/>
  <headerFooter alignWithMargins="0">
    <oddHeader>&amp;CMinneapolis-St. Paul International Airport
&amp;"Arial,Bold"&amp;A
2016 Year to date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39"/>
  <sheetViews>
    <sheetView workbookViewId="0">
      <selection activeCell="J21" sqref="J21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4" t="s">
        <v>21</v>
      </c>
      <c r="D7" s="14" t="s">
        <v>22</v>
      </c>
      <c r="E7" s="14" t="s">
        <v>23</v>
      </c>
      <c r="F7" s="14" t="s">
        <v>24</v>
      </c>
      <c r="G7" s="14" t="s">
        <v>4</v>
      </c>
      <c r="H7" s="14" t="s">
        <v>25</v>
      </c>
      <c r="I7" s="14" t="s">
        <v>26</v>
      </c>
      <c r="J7" s="14" t="s">
        <v>27</v>
      </c>
      <c r="K7" s="14" t="s">
        <v>28</v>
      </c>
      <c r="L7" s="14" t="s">
        <v>29</v>
      </c>
      <c r="M7" s="14" t="s">
        <v>30</v>
      </c>
      <c r="N7" s="14" t="s">
        <v>31</v>
      </c>
    </row>
    <row r="9" spans="1:17" x14ac:dyDescent="0.2">
      <c r="A9" s="25">
        <v>2018</v>
      </c>
      <c r="B9" s="25" t="s">
        <v>58</v>
      </c>
      <c r="E9" s="21"/>
    </row>
    <row r="10" spans="1:17" x14ac:dyDescent="0.2">
      <c r="B10" s="21" t="s">
        <v>42</v>
      </c>
      <c r="C10" s="15">
        <f>'[13]Jazz Air'!FN$33+'[13]Jazz Air'!FN$38</f>
        <v>0</v>
      </c>
      <c r="D10" s="15">
        <f>'[13]Jazz Air'!FO$33+'[13]Jazz Air'!FO$38</f>
        <v>0</v>
      </c>
      <c r="E10" s="15">
        <f>'[13]Jazz Air'!FP$33+'[13]Jazz Air'!FP$38</f>
        <v>0</v>
      </c>
      <c r="F10" s="15">
        <f>'[13]Jazz Air'!FQ$33+'[13]Jazz Air'!FQ$38</f>
        <v>0</v>
      </c>
      <c r="G10" s="15">
        <f>'[13]Jazz Air'!FR$33+'[13]Jazz Air'!FR$38</f>
        <v>0</v>
      </c>
      <c r="H10" s="15">
        <f>'[13]Jazz Air'!FS$33+'[13]Jazz Air'!FS$38</f>
        <v>0</v>
      </c>
      <c r="I10" s="15">
        <f>'[13]Jazz Air'!FT$33+'[13]Jazz Air'!FT$38</f>
        <v>0</v>
      </c>
      <c r="J10" s="15">
        <f>'[13]Jazz Air'!FU$33+'[13]Jazz Air'!FU$38</f>
        <v>0</v>
      </c>
      <c r="K10" s="15">
        <f>'[13]Jazz Air'!FV$33+'[13]Jazz Air'!FV$38</f>
        <v>0</v>
      </c>
      <c r="L10" s="15">
        <f>'[13]Jazz Air'!FW$33+'[13]Jazz Air'!FW$38</f>
        <v>0</v>
      </c>
      <c r="M10" s="15">
        <f>'[13]Jazz Air'!FX$33+'[13]Jazz Air'!FX$38</f>
        <v>0</v>
      </c>
      <c r="N10" s="15">
        <f>'[13]Jazz Air'!FY$33+'[13]Jazz Air'!FY$38</f>
        <v>0</v>
      </c>
      <c r="P10" s="68"/>
      <c r="Q10" s="69"/>
    </row>
    <row r="11" spans="1:17" x14ac:dyDescent="0.2">
      <c r="B11" s="21" t="s">
        <v>64</v>
      </c>
      <c r="C11" s="15">
        <f>'[13]Air Georgian'!FN$33+'[13]Air Georgian'!FN$38</f>
        <v>0</v>
      </c>
      <c r="D11" s="15">
        <f>'[13]Air Georgian'!FO$33+'[13]Air Georgian'!FO$38</f>
        <v>0</v>
      </c>
      <c r="E11" s="15">
        <f>'[13]Air Georgian'!FP$33+'[13]Air Georgian'!FP$38</f>
        <v>0</v>
      </c>
      <c r="F11" s="15">
        <f>'[13]Air Georgian'!FQ$33+'[13]Air Georgian'!FQ$38</f>
        <v>0</v>
      </c>
      <c r="G11" s="15">
        <f>'[13]Air Georgian'!FR$33+'[13]Air Georgian'!FR$38</f>
        <v>0</v>
      </c>
      <c r="H11" s="15">
        <f>'[13]Air Georgian'!FS$33+'[13]Air Georgian'!FS$38</f>
        <v>0</v>
      </c>
      <c r="I11" s="15">
        <f>'[13]Air Georgian'!FT$33+'[13]Air Georgian'!FT$38</f>
        <v>0</v>
      </c>
      <c r="J11" s="15">
        <f>'[13]Air Georgian'!FU$33+'[13]Air Georgian'!FU$38</f>
        <v>0</v>
      </c>
      <c r="K11" s="15">
        <f>'[13]Air Georgian'!FV$33+'[13]Air Georgian'!FV$38</f>
        <v>0</v>
      </c>
      <c r="L11" s="15">
        <f>'[13]Air Georgian'!FW$33+'[13]Air Georgian'!FW$38</f>
        <v>0</v>
      </c>
      <c r="M11" s="15">
        <f>'[13]Air Georgian'!FX$33+'[13]Air Georgian'!FX$38</f>
        <v>0</v>
      </c>
      <c r="N11" s="15">
        <f>'[13]Air Georgian'!FY$33+'[13]Air Georgian'!FY$38</f>
        <v>0</v>
      </c>
      <c r="P11" s="68"/>
      <c r="Q11" s="69"/>
    </row>
    <row r="12" spans="1:17" x14ac:dyDescent="0.2">
      <c r="B12" s="21" t="s">
        <v>70</v>
      </c>
      <c r="C12" s="15">
        <f>'[13]Sky Regional'!FN$33+'[13]Sky Regional'!FN$38</f>
        <v>3858</v>
      </c>
      <c r="D12" s="15">
        <f>'[13]Sky Regional'!FO$33+'[13]Sky Regional'!FO$38</f>
        <v>3627</v>
      </c>
      <c r="E12" s="15">
        <f>'[13]Sky Regional'!FP$33+'[13]Sky Regional'!FP$38</f>
        <v>4727</v>
      </c>
      <c r="F12" s="15">
        <f>'[13]Sky Regional'!FQ$33+'[13]Sky Regional'!FQ$38</f>
        <v>3785</v>
      </c>
      <c r="G12" s="15">
        <f>'[13]Sky Regional'!FR$33+'[13]Sky Regional'!FR$38</f>
        <v>5248</v>
      </c>
      <c r="H12" s="15">
        <f>'[13]Sky Regional'!FS$33+'[13]Sky Regional'!FS$38</f>
        <v>6162</v>
      </c>
      <c r="I12" s="15">
        <f>'[13]Sky Regional'!FT$33+'[13]Sky Regional'!FT$38</f>
        <v>5584</v>
      </c>
      <c r="J12" s="15">
        <f>'[13]Sky Regional'!FU$33+'[13]Sky Regional'!FU$38</f>
        <v>6146</v>
      </c>
      <c r="K12" s="15">
        <f>'[13]Sky Regional'!FV$33+'[13]Sky Regional'!FV$38</f>
        <v>5722</v>
      </c>
      <c r="L12" s="15">
        <f>'[13]Sky Regional'!FW$33+'[13]Sky Regional'!FW$38</f>
        <v>5353</v>
      </c>
      <c r="M12" s="15">
        <f>'[13]Sky Regional'!FX$33+'[13]Sky Regional'!FX$38</f>
        <v>4370</v>
      </c>
      <c r="N12" s="15">
        <f>'[13]Sky Regional'!FY$33+'[13]Sky Regional'!FY$38</f>
        <v>4366</v>
      </c>
      <c r="P12" s="68"/>
      <c r="Q12" s="69"/>
    </row>
    <row r="13" spans="1:17" x14ac:dyDescent="0.2">
      <c r="B13" s="21" t="s">
        <v>67</v>
      </c>
      <c r="C13" s="15">
        <f>'[13]Air Wisconsin'!FN$23+'[13]Air Wisconsin'!FN$28</f>
        <v>0</v>
      </c>
      <c r="D13" s="15">
        <f>'[13]Air Wisconsin'!FO$23+'[13]Air Wisconsin'!FO$28</f>
        <v>0</v>
      </c>
      <c r="E13" s="15">
        <f>'[13]Air Wisconsin'!FP$23+'[13]Air Wisconsin'!FP$28</f>
        <v>0</v>
      </c>
      <c r="F13" s="15">
        <f>'[13]Air Wisconsin'!FQ$23+'[13]Air Wisconsin'!FQ$28</f>
        <v>0</v>
      </c>
      <c r="G13" s="15">
        <f>'[13]Air Wisconsin'!FR$23+'[13]Air Wisconsin'!FR$28</f>
        <v>0</v>
      </c>
      <c r="H13" s="15">
        <f>'[13]Air Wisconsin'!FS$23+'[13]Air Wisconsin'!FS$28</f>
        <v>0</v>
      </c>
      <c r="I13" s="15">
        <f>'[13]Air Wisconsin'!FT$23+'[13]Air Wisconsin'!FT$28</f>
        <v>0</v>
      </c>
      <c r="J13" s="15">
        <f>'[13]Air Wisconsin'!FU$23+'[13]Air Wisconsin'!FU$28</f>
        <v>0</v>
      </c>
      <c r="K13" s="15">
        <f>'[13]Air Wisconsin'!FV$23+'[13]Air Wisconsin'!FV$28</f>
        <v>0</v>
      </c>
      <c r="L13" s="15">
        <f>'[13]Air Wisconsin'!FW$23+'[13]Air Wisconsin'!FW$28</f>
        <v>0</v>
      </c>
      <c r="M13" s="15">
        <f>'[13]Air Wisconsin'!FX$23+'[13]Air Wisconsin'!FX$28</f>
        <v>0</v>
      </c>
      <c r="N13" s="15">
        <f>'[13]Air Wisconsin'!FY$23+'[13]Air Wisconsin'!FY$28</f>
        <v>0</v>
      </c>
      <c r="P13" s="68"/>
      <c r="Q13" s="69"/>
    </row>
    <row r="14" spans="1:17" x14ac:dyDescent="0.2">
      <c r="B14" s="21" t="s">
        <v>52</v>
      </c>
      <c r="C14" s="15">
        <f>[13]Alaska!FN$23+[13]Alaska!FN$28</f>
        <v>8202</v>
      </c>
      <c r="D14" s="15">
        <f>[13]Alaska!FO$23+[13]Alaska!FO$28</f>
        <v>8255</v>
      </c>
      <c r="E14" s="15">
        <f>[13]Alaska!FP$23+[13]Alaska!FP$28</f>
        <v>9044</v>
      </c>
      <c r="F14" s="15">
        <f>[13]Alaska!FQ$23+[13]Alaska!FQ$28</f>
        <v>8039</v>
      </c>
      <c r="G14" s="15">
        <f>[13]Alaska!FR$23+[13]Alaska!FR$28</f>
        <v>10048</v>
      </c>
      <c r="H14" s="15">
        <f>[13]Alaska!FS$23+[13]Alaska!FS$28</f>
        <v>10321</v>
      </c>
      <c r="I14" s="15">
        <f>[13]Alaska!FT$23+[13]Alaska!FT$28</f>
        <v>10648</v>
      </c>
      <c r="J14" s="15">
        <f>[13]Alaska!FU$23+[13]Alaska!FU$28</f>
        <v>10644</v>
      </c>
      <c r="K14" s="15">
        <f>[13]Alaska!FV$23+[13]Alaska!FV$28</f>
        <v>10129</v>
      </c>
      <c r="L14" s="15">
        <f>[13]Alaska!FW$23+[13]Alaska!FW$28</f>
        <v>10477</v>
      </c>
      <c r="M14" s="15">
        <f>[13]Alaska!FX$23+[13]Alaska!FX$28</f>
        <v>9235</v>
      </c>
      <c r="N14" s="15">
        <f>[13]Alaska!FY$23+[13]Alaska!FY$28</f>
        <v>8908</v>
      </c>
      <c r="P14" s="68"/>
      <c r="Q14" s="69"/>
    </row>
    <row r="15" spans="1:17" x14ac:dyDescent="0.2">
      <c r="B15" s="21" t="s">
        <v>39</v>
      </c>
      <c r="C15" s="15">
        <f>[13]American!FN$23+[13]American!FN$28</f>
        <v>72003</v>
      </c>
      <c r="D15" s="15">
        <f>[13]American!FO$23+[13]American!FO$28</f>
        <v>71307</v>
      </c>
      <c r="E15" s="15">
        <f>[13]American!FP$23+[13]American!FP$28</f>
        <v>78251</v>
      </c>
      <c r="F15" s="15">
        <f>[13]American!FQ$23+[13]American!FQ$28</f>
        <v>63764</v>
      </c>
      <c r="G15" s="15">
        <f>[13]American!FR$23+[13]American!FR$28</f>
        <v>76152</v>
      </c>
      <c r="H15" s="15">
        <f>[13]American!FS$23+[13]American!FS$28</f>
        <v>84277</v>
      </c>
      <c r="I15" s="15">
        <f>[13]American!FT$23+[13]American!FT$28</f>
        <v>85563</v>
      </c>
      <c r="J15" s="15">
        <f>[13]American!FU$23+[13]American!FU$28</f>
        <v>85144</v>
      </c>
      <c r="K15" s="15">
        <f>[13]American!FV$23+[13]American!FV$28</f>
        <v>70298</v>
      </c>
      <c r="L15" s="15">
        <f>[13]American!FW$23+[13]American!FW$28</f>
        <v>80481</v>
      </c>
      <c r="M15" s="15">
        <f>[13]American!FX$23+[13]American!FX$28</f>
        <v>69108</v>
      </c>
      <c r="N15" s="15">
        <f>[13]American!FY$23+[13]American!FY$28</f>
        <v>69003</v>
      </c>
      <c r="P15" s="68"/>
      <c r="Q15" s="69"/>
    </row>
    <row r="16" spans="1:17" x14ac:dyDescent="0.2">
      <c r="B16" s="21" t="s">
        <v>68</v>
      </c>
      <c r="C16" s="15">
        <f>[13]PSA!FN$23+[13]PSA!FN$28</f>
        <v>971</v>
      </c>
      <c r="D16" s="15">
        <f>[13]PSA!FO$23+[13]PSA!FO$28</f>
        <v>1418</v>
      </c>
      <c r="E16" s="15">
        <f>[13]PSA!FP$23+[13]PSA!FP$28</f>
        <v>1780</v>
      </c>
      <c r="F16" s="15">
        <f>[13]PSA!FQ$23+[13]PSA!FQ$28</f>
        <v>113</v>
      </c>
      <c r="G16" s="15">
        <f>[13]PSA!FR$23+[13]PSA!FR$28</f>
        <v>0</v>
      </c>
      <c r="H16" s="15">
        <f>[13]PSA!FS$23+[13]PSA!FS$28</f>
        <v>0</v>
      </c>
      <c r="I16" s="15">
        <f>[13]PSA!FT$23+[13]PSA!FT$28</f>
        <v>0</v>
      </c>
      <c r="J16" s="15">
        <f>[13]PSA!FU$23+[13]PSA!FU$28</f>
        <v>0</v>
      </c>
      <c r="K16" s="15">
        <f>[13]PSA!FV$23+[13]PSA!FV$28</f>
        <v>0</v>
      </c>
      <c r="L16" s="15">
        <f>[13]PSA!FW$23+[13]PSA!FW$28</f>
        <v>0</v>
      </c>
      <c r="M16" s="15">
        <f>[13]PSA!FX$23+[13]PSA!FX$28</f>
        <v>0</v>
      </c>
      <c r="N16" s="15">
        <f>[13]PSA!FY$23+[13]PSA!FY$28</f>
        <v>0</v>
      </c>
      <c r="P16" s="68"/>
      <c r="Q16" s="69"/>
    </row>
    <row r="17" spans="2:17" x14ac:dyDescent="0.2">
      <c r="B17" s="21" t="s">
        <v>65</v>
      </c>
      <c r="C17" s="15">
        <f>'[13]American Eagle'!FN$23+'[13]American Eagle'!FN$28</f>
        <v>413</v>
      </c>
      <c r="D17" s="15">
        <f>'[13]American Eagle'!FO$23+'[13]American Eagle'!FO$28</f>
        <v>1155</v>
      </c>
      <c r="E17" s="15">
        <f>'[13]American Eagle'!FP$23+'[13]American Eagle'!FP$28</f>
        <v>2067</v>
      </c>
      <c r="F17" s="15">
        <f>'[13]American Eagle'!FQ$23+'[13]American Eagle'!FQ$28</f>
        <v>4670</v>
      </c>
      <c r="G17" s="15">
        <f>'[13]American Eagle'!FR$23+'[13]American Eagle'!FR$28</f>
        <v>2580</v>
      </c>
      <c r="H17" s="15">
        <f>'[13]American Eagle'!FS$23+'[13]American Eagle'!FS$28</f>
        <v>642</v>
      </c>
      <c r="I17" s="15">
        <f>'[13]American Eagle'!FT$23+'[13]American Eagle'!FT$28</f>
        <v>152</v>
      </c>
      <c r="J17" s="15">
        <f>'[13]American Eagle'!FU$23+'[13]American Eagle'!FU$28</f>
        <v>184</v>
      </c>
      <c r="K17" s="15">
        <f>'[13]American Eagle'!FV$23+'[13]American Eagle'!FV$28</f>
        <v>203</v>
      </c>
      <c r="L17" s="15">
        <f>'[13]American Eagle'!FW$23+'[13]American Eagle'!FW$28</f>
        <v>200</v>
      </c>
      <c r="M17" s="15">
        <f>'[13]American Eagle'!FX$23+'[13]American Eagle'!FX$28</f>
        <v>295</v>
      </c>
      <c r="N17" s="15">
        <f>'[13]American Eagle'!FY$23+'[13]American Eagle'!FY$28</f>
        <v>342</v>
      </c>
      <c r="P17" s="68"/>
      <c r="Q17" s="69"/>
    </row>
    <row r="18" spans="2:17" x14ac:dyDescent="0.2">
      <c r="B18" s="75" t="s">
        <v>66</v>
      </c>
      <c r="C18" s="15">
        <f>'[13]Continental Express'!FN$23+'[13]Continental Express'!FN$28</f>
        <v>262</v>
      </c>
      <c r="D18" s="15">
        <f>'[13]Continental Express'!FO$23+'[13]Continental Express'!FO$28</f>
        <v>242</v>
      </c>
      <c r="E18" s="15">
        <f>'[13]Continental Express'!FP$23+'[13]Continental Express'!FP$28</f>
        <v>288</v>
      </c>
      <c r="F18" s="15">
        <f>'[13]Continental Express'!FQ$23+'[13]Continental Express'!FQ$28</f>
        <v>0</v>
      </c>
      <c r="G18" s="15">
        <f>'[13]Continental Express'!FR$23+'[13]Continental Express'!FR$28</f>
        <v>0</v>
      </c>
      <c r="H18" s="15">
        <f>'[13]Continental Express'!FS$23+'[13]Continental Express'!FS$28</f>
        <v>0</v>
      </c>
      <c r="I18" s="15">
        <f>'[13]Continental Express'!FT$23+'[13]Continental Express'!FT$28</f>
        <v>0</v>
      </c>
      <c r="J18" s="15">
        <f>'[13]Continental Express'!FU$23+'[13]Continental Express'!FU$28</f>
        <v>49</v>
      </c>
      <c r="K18" s="15">
        <f>'[13]Continental Express'!FV$23+'[13]Continental Express'!FV$28</f>
        <v>167</v>
      </c>
      <c r="L18" s="15">
        <f>'[13]Continental Express'!FW$23+'[13]Continental Express'!FW$28</f>
        <v>0</v>
      </c>
      <c r="M18" s="15">
        <f>'[13]Continental Express'!FX$23+'[13]Continental Express'!FX$28</f>
        <v>0</v>
      </c>
      <c r="N18" s="15">
        <f>'[13]Continental Express'!FY$23+'[13]Continental Express'!FY$28</f>
        <v>0</v>
      </c>
      <c r="P18" s="68"/>
      <c r="Q18" s="69"/>
    </row>
    <row r="19" spans="2:17" x14ac:dyDescent="0.2">
      <c r="B19" s="21" t="s">
        <v>41</v>
      </c>
      <c r="C19" s="15">
        <f>[13]Frontier!FN$23+[13]Frontier!FN$28</f>
        <v>19452</v>
      </c>
      <c r="D19" s="15">
        <f>[13]Frontier!FO$23+[13]Frontier!FO$28</f>
        <v>18798</v>
      </c>
      <c r="E19" s="15">
        <f>[13]Frontier!FP$23+[13]Frontier!FP$28</f>
        <v>20234</v>
      </c>
      <c r="F19" s="15">
        <f>[13]Frontier!FQ$23+[13]Frontier!FQ$28</f>
        <v>20391</v>
      </c>
      <c r="G19" s="15">
        <f>[13]Frontier!FR$23+[13]Frontier!FR$28</f>
        <v>22844</v>
      </c>
      <c r="H19" s="15">
        <f>[13]Frontier!FS$23+[13]Frontier!FS$28</f>
        <v>20213</v>
      </c>
      <c r="I19" s="15">
        <f>[13]Frontier!FT$23+[13]Frontier!FT$28</f>
        <v>23071</v>
      </c>
      <c r="J19" s="15">
        <f>[13]Frontier!FU$23+[13]Frontier!FU$28</f>
        <v>24562</v>
      </c>
      <c r="K19" s="15">
        <f>[13]Frontier!FV$23+[13]Frontier!FV$28</f>
        <v>20883</v>
      </c>
      <c r="L19" s="15">
        <f>[13]Frontier!FW$23+[13]Frontier!FW$28</f>
        <v>20816</v>
      </c>
      <c r="M19" s="15">
        <f>[13]Frontier!FX$23+[13]Frontier!FX$28</f>
        <v>18349</v>
      </c>
      <c r="N19" s="15">
        <f>[13]Frontier!FY$23+[13]Frontier!FY$28</f>
        <v>18413</v>
      </c>
      <c r="P19" s="68"/>
      <c r="Q19" s="69"/>
    </row>
    <row r="20" spans="2:17" x14ac:dyDescent="0.2">
      <c r="B20" s="21" t="s">
        <v>54</v>
      </c>
      <c r="C20" s="15">
        <f>'[13]Go Jet_UA'!FN$23+'[13]Go Jet_UA'!FN$28</f>
        <v>1409</v>
      </c>
      <c r="D20" s="15">
        <f>'[13]Go Jet_UA'!FO$23+'[13]Go Jet_UA'!FO$28</f>
        <v>1251</v>
      </c>
      <c r="E20" s="15">
        <f>'[13]Go Jet_UA'!FP$23+'[13]Go Jet_UA'!FP$28</f>
        <v>1985</v>
      </c>
      <c r="F20" s="15">
        <f>'[13]Go Jet_UA'!FQ$23+'[13]Go Jet_UA'!FQ$28</f>
        <v>416</v>
      </c>
      <c r="G20" s="15">
        <f>'[13]Go Jet_UA'!FR$23+'[13]Go Jet_UA'!FR$28</f>
        <v>0</v>
      </c>
      <c r="H20" s="15">
        <f>'[13]Go Jet_UA'!FS$23+'[13]Go Jet_UA'!FS$28</f>
        <v>205</v>
      </c>
      <c r="I20" s="15">
        <f>'[13]Go Jet_UA'!FT$23+'[13]Go Jet_UA'!FT$28</f>
        <v>0</v>
      </c>
      <c r="J20" s="15">
        <f>'[13]Go Jet_UA'!FU$23+'[13]Go Jet_UA'!FU$28</f>
        <v>0</v>
      </c>
      <c r="K20" s="15">
        <f>'[13]Go Jet_UA'!FV$23+'[13]Go Jet_UA'!FV$28</f>
        <v>0</v>
      </c>
      <c r="L20" s="15">
        <f>'[13]Go Jet_UA'!FW$23+'[13]Go Jet_UA'!FW$28</f>
        <v>0</v>
      </c>
      <c r="M20" s="15">
        <f>'[13]Go Jet_UA'!FX$23+'[13]Go Jet_UA'!FX$28</f>
        <v>0</v>
      </c>
      <c r="N20" s="15">
        <f>'[13]Go Jet_UA'!FY$23+'[13]Go Jet_UA'!FY$28</f>
        <v>918</v>
      </c>
      <c r="P20" s="68"/>
      <c r="Q20" s="69"/>
    </row>
    <row r="21" spans="2:17" x14ac:dyDescent="0.2">
      <c r="B21" s="21" t="s">
        <v>72</v>
      </c>
      <c r="C21" s="15">
        <f>[13]Horizon_AS!FN$23+[13]Horizon_AS!FN$28</f>
        <v>1968</v>
      </c>
      <c r="D21" s="15">
        <f>[13]Horizon_AS!FO$23+[13]Horizon_AS!FO$28</f>
        <v>2677</v>
      </c>
      <c r="E21" s="15">
        <f>[13]Horizon_AS!FP$23+[13]Horizon_AS!FP$28</f>
        <v>3909</v>
      </c>
      <c r="F21" s="15">
        <f>[13]Horizon_AS!FQ$23+[13]Horizon_AS!FQ$28</f>
        <v>3539</v>
      </c>
      <c r="G21" s="15">
        <f>[13]Horizon_AS!FR$23+[13]Horizon_AS!FR$28</f>
        <v>4213</v>
      </c>
      <c r="H21" s="15">
        <f>[13]Horizon_AS!FS$23+[13]Horizon_AS!FS$28</f>
        <v>4133</v>
      </c>
      <c r="I21" s="15">
        <f>[13]Horizon_AS!FT$23+[13]Horizon_AS!FT$28</f>
        <v>4117</v>
      </c>
      <c r="J21" s="15">
        <f>[13]Horizon_AS!FU$23+[13]Horizon_AS!FU$28</f>
        <v>4086</v>
      </c>
      <c r="K21" s="15">
        <f>[13]Horizon_AS!FV$23+[13]Horizon_AS!FV$28</f>
        <v>3765</v>
      </c>
      <c r="L21" s="15">
        <f>[13]Horizon_AS!FW$23+[13]Horizon_AS!FW$28</f>
        <v>3955</v>
      </c>
      <c r="M21" s="15">
        <f>[13]Horizon_AS!FX$23+[13]Horizon_AS!FX$28</f>
        <v>2345</v>
      </c>
      <c r="N21" s="15">
        <f>[13]Horizon_AS!FY$23+[13]Horizon_AS!FY$28</f>
        <v>2216</v>
      </c>
      <c r="P21" s="68"/>
      <c r="Q21" s="69"/>
    </row>
    <row r="22" spans="2:17" x14ac:dyDescent="0.2">
      <c r="B22" s="21" t="s">
        <v>53</v>
      </c>
      <c r="C22" s="15">
        <f>[13]MESA_UA!FN$23+[13]MESA_UA!FN$28</f>
        <v>7012</v>
      </c>
      <c r="D22" s="15">
        <f>[13]MESA_UA!FO$23+[13]MESA_UA!FO$28</f>
        <v>8424</v>
      </c>
      <c r="E22" s="15">
        <f>[13]MESA_UA!FP$23+[13]MESA_UA!FP$28</f>
        <v>8308</v>
      </c>
      <c r="F22" s="15">
        <f>[13]MESA_UA!FQ$23+[13]MESA_UA!FQ$28</f>
        <v>10684</v>
      </c>
      <c r="G22" s="15">
        <f>[13]MESA_UA!FR$23+[13]MESA_UA!FR$28</f>
        <v>10728</v>
      </c>
      <c r="H22" s="15">
        <f>[13]MESA_UA!FS$23+[13]MESA_UA!FS$28</f>
        <v>10251</v>
      </c>
      <c r="I22" s="15">
        <f>[13]MESA_UA!FT$23+[13]MESA_UA!FT$28</f>
        <v>9440</v>
      </c>
      <c r="J22" s="15">
        <f>[13]MESA_UA!FU$23+[13]MESA_UA!FU$28</f>
        <v>10318</v>
      </c>
      <c r="K22" s="15">
        <f>[13]MESA_UA!FV$23+[13]MESA_UA!FV$28</f>
        <v>8140</v>
      </c>
      <c r="L22" s="15">
        <f>[13]MESA_UA!FW$23+[13]MESA_UA!FW$28</f>
        <v>9292</v>
      </c>
      <c r="M22" s="15">
        <f>[13]MESA_UA!FX$23+[13]MESA_UA!FX$28</f>
        <v>11238</v>
      </c>
      <c r="N22" s="15">
        <f>[13]MESA_UA!FY$23+[13]MESA_UA!FY$28</f>
        <v>10581</v>
      </c>
      <c r="P22" s="68"/>
      <c r="Q22" s="69"/>
    </row>
    <row r="23" spans="2:17" x14ac:dyDescent="0.2">
      <c r="B23" s="21" t="s">
        <v>60</v>
      </c>
      <c r="C23" s="15">
        <f>[13]MESA!FN$23+[13]MESA!FN$28</f>
        <v>0</v>
      </c>
      <c r="D23" s="15">
        <f>[13]MESA!FO$23+[13]MESA!FO$28</f>
        <v>0</v>
      </c>
      <c r="E23" s="15">
        <f>[13]MESA!FP$23+[13]MESA!FP$28</f>
        <v>0</v>
      </c>
      <c r="F23" s="15">
        <f>[13]MESA!FQ$23+[13]MESA!FQ$28</f>
        <v>0</v>
      </c>
      <c r="G23" s="15">
        <f>[13]MESA!FR$23+[13]MESA!FR$28</f>
        <v>0</v>
      </c>
      <c r="H23" s="15">
        <f>[13]MESA!FS$23+[13]MESA!FS$28</f>
        <v>0</v>
      </c>
      <c r="I23" s="15">
        <f>[13]MESA!FT$23+[13]MESA!FT$28</f>
        <v>0</v>
      </c>
      <c r="J23" s="15">
        <f>[13]MESA!FU$23+[13]MESA!FU$28</f>
        <v>0</v>
      </c>
      <c r="K23" s="15">
        <f>[13]MESA!FV$23+[13]MESA!FV$28</f>
        <v>0</v>
      </c>
      <c r="L23" s="15">
        <f>[13]MESA!FW$23+[13]MESA!FW$28</f>
        <v>0</v>
      </c>
      <c r="M23" s="15">
        <f>[13]MESA!FX$23+[13]MESA!FX$28</f>
        <v>0</v>
      </c>
      <c r="N23" s="15">
        <f>[13]MESA!FY$23+[13]MESA!FY$28</f>
        <v>0</v>
      </c>
      <c r="P23" s="68"/>
      <c r="Q23" s="69"/>
    </row>
    <row r="24" spans="2:17" x14ac:dyDescent="0.2">
      <c r="B24" s="75" t="s">
        <v>61</v>
      </c>
      <c r="C24" s="15">
        <f>[13]Republic!FN$23+[13]Republic!FN$28</f>
        <v>9404</v>
      </c>
      <c r="D24" s="15">
        <f>[13]Republic!FO$23+[13]Republic!FO$28</f>
        <v>10154</v>
      </c>
      <c r="E24" s="15">
        <f>[13]Republic!FP$23+[13]Republic!FP$28</f>
        <v>11766</v>
      </c>
      <c r="F24" s="15">
        <f>[13]Republic!FQ$23+[13]Republic!FQ$28</f>
        <v>11975</v>
      </c>
      <c r="G24" s="15">
        <f>[13]Republic!FR$23+[13]Republic!FR$28</f>
        <v>12762</v>
      </c>
      <c r="H24" s="15">
        <f>[13]Republic!FS$23+[13]Republic!FS$28</f>
        <v>13366</v>
      </c>
      <c r="I24" s="15">
        <f>[13]Republic!FT$23+[13]Republic!FT$28</f>
        <v>13061</v>
      </c>
      <c r="J24" s="15">
        <f>[13]Republic!FU$23+[13]Republic!FU$28</f>
        <v>13744</v>
      </c>
      <c r="K24" s="15">
        <f>[13]Republic!FV$23+[13]Republic!FV$28</f>
        <v>12655</v>
      </c>
      <c r="L24" s="15">
        <f>[13]Republic!FW$23+[13]Republic!FW$28</f>
        <v>14000</v>
      </c>
      <c r="M24" s="15">
        <f>[13]Republic!FX$23+[13]Republic!FX$28</f>
        <v>13256</v>
      </c>
      <c r="N24" s="15">
        <f>[13]Republic!FY$23+[13]Republic!FY$28</f>
        <v>11022</v>
      </c>
      <c r="P24" s="68"/>
      <c r="Q24" s="69"/>
    </row>
    <row r="25" spans="2:17" x14ac:dyDescent="0.2">
      <c r="B25" s="75" t="s">
        <v>62</v>
      </c>
      <c r="C25" s="15">
        <f>[13]Republic_UA!FN$23+[13]Republic_UA!FN$28</f>
        <v>12547</v>
      </c>
      <c r="D25" s="15">
        <f>[13]Republic_UA!FO$23+[13]Republic_UA!FO$28</f>
        <v>11104</v>
      </c>
      <c r="E25" s="15">
        <f>[13]Republic_UA!FP$23+[13]Republic_UA!FP$28</f>
        <v>14044</v>
      </c>
      <c r="F25" s="15">
        <f>[13]Republic_UA!FQ$23+[13]Republic_UA!FQ$28</f>
        <v>10892</v>
      </c>
      <c r="G25" s="15">
        <f>[13]Republic_UA!FR$23+[13]Republic_UA!FR$28</f>
        <v>11934</v>
      </c>
      <c r="H25" s="15">
        <f>[13]Republic_UA!FS$23+[13]Republic_UA!FS$28</f>
        <v>14881</v>
      </c>
      <c r="I25" s="15">
        <f>[13]Republic_UA!FT$23+[13]Republic_UA!FT$28</f>
        <v>15000</v>
      </c>
      <c r="J25" s="15">
        <f>[13]Republic_UA!FU$23+[13]Republic_UA!FU$28</f>
        <v>16210</v>
      </c>
      <c r="K25" s="15">
        <f>[13]Republic_UA!FV$23+[13]Republic_UA!FV$28</f>
        <v>13066</v>
      </c>
      <c r="L25" s="15">
        <f>[13]Republic_UA!FW$23+[13]Republic_UA!FW$28</f>
        <v>14360</v>
      </c>
      <c r="M25" s="15">
        <f>[13]Republic_UA!FX$23+[13]Republic_UA!FX$28</f>
        <v>13193</v>
      </c>
      <c r="N25" s="15">
        <f>[13]Republic_UA!FY$23+[13]Republic_UA!FY$28</f>
        <v>13270</v>
      </c>
      <c r="P25" s="68"/>
      <c r="Q25" s="69"/>
    </row>
    <row r="26" spans="2:17" x14ac:dyDescent="0.2">
      <c r="B26" s="75" t="s">
        <v>71</v>
      </c>
      <c r="C26" s="15">
        <f>'[13]Shuttle America'!FN$23+'[13]Shuttle America'!FN$28</f>
        <v>0</v>
      </c>
      <c r="D26" s="15">
        <f>'[13]Shuttle America'!FO$23+'[13]Shuttle America'!FO$28</f>
        <v>0</v>
      </c>
      <c r="E26" s="15">
        <f>'[13]Shuttle America'!FP$23+'[13]Shuttle America'!FP$28</f>
        <v>0</v>
      </c>
      <c r="F26" s="15">
        <f>'[13]Shuttle America'!FQ$23+'[13]Shuttle America'!FQ$28</f>
        <v>0</v>
      </c>
      <c r="G26" s="15">
        <f>'[13]Shuttle America'!FR$23+'[13]Shuttle America'!FR$28</f>
        <v>0</v>
      </c>
      <c r="H26" s="15">
        <f>'[13]Shuttle America'!FS$23+'[13]Shuttle America'!FS$28</f>
        <v>0</v>
      </c>
      <c r="I26" s="15">
        <f>'[13]Shuttle America'!FT$23+'[13]Shuttle America'!FT$28</f>
        <v>0</v>
      </c>
      <c r="J26" s="15">
        <f>'[13]Shuttle America'!FU$23+'[13]Shuttle America'!FU$28</f>
        <v>0</v>
      </c>
      <c r="K26" s="15">
        <f>'[13]Shuttle America'!FV$23+'[13]Shuttle America'!FV$28</f>
        <v>0</v>
      </c>
      <c r="L26" s="15">
        <f>'[13]Shuttle America'!FW$23+'[13]Shuttle America'!FW$28</f>
        <v>0</v>
      </c>
      <c r="M26" s="15">
        <f>'[13]Shuttle America'!FX$23+'[13]Shuttle America'!FX$28</f>
        <v>0</v>
      </c>
      <c r="N26" s="15">
        <f>'[13]Shuttle America'!FY$23+'[13]Shuttle America'!FY$28</f>
        <v>0</v>
      </c>
      <c r="P26" s="68"/>
      <c r="Q26" s="69"/>
    </row>
    <row r="27" spans="2:17" x14ac:dyDescent="0.2">
      <c r="B27" s="21" t="s">
        <v>56</v>
      </c>
      <c r="C27" s="15">
        <f>'[13]Sky West_UA'!FN$23+'[13]Sky West_UA'!FN$28</f>
        <v>7176</v>
      </c>
      <c r="D27" s="15">
        <f>'[13]Sky West_UA'!FO$23+'[13]Sky West_UA'!FO$28</f>
        <v>5078</v>
      </c>
      <c r="E27" s="15">
        <f>'[13]Sky West_UA'!FP$23+'[13]Sky West_UA'!FP$28</f>
        <v>6064</v>
      </c>
      <c r="F27" s="15">
        <f>'[13]Sky West_UA'!FQ$23+'[13]Sky West_UA'!FQ$28</f>
        <v>5993</v>
      </c>
      <c r="G27" s="15">
        <f>'[13]Sky West_UA'!FR$23+'[13]Sky West_UA'!FR$28</f>
        <v>7816</v>
      </c>
      <c r="H27" s="15">
        <f>'[13]Sky West_UA'!FS$23+'[13]Sky West_UA'!FS$28</f>
        <v>3196</v>
      </c>
      <c r="I27" s="15">
        <f>'[13]Sky West_UA'!FT$23+'[13]Sky West_UA'!FT$28</f>
        <v>2720</v>
      </c>
      <c r="J27" s="15">
        <f>'[13]Sky West_UA'!FU$23+'[13]Sky West_UA'!FU$28</f>
        <v>3457</v>
      </c>
      <c r="K27" s="15">
        <f>'[13]Sky West_UA'!FV$23+'[13]Sky West_UA'!FV$28</f>
        <v>7079</v>
      </c>
      <c r="L27" s="15">
        <f>'[13]Sky West_UA'!FW$23+'[13]Sky West_UA'!FW$28</f>
        <v>5670</v>
      </c>
      <c r="M27" s="15">
        <f>'[13]Sky West_UA'!FX$23+'[13]Sky West_UA'!FX$28</f>
        <v>5781</v>
      </c>
      <c r="N27" s="15">
        <f>'[13]Sky West_UA'!FY$23+'[13]Sky West_UA'!FY$28</f>
        <v>6157</v>
      </c>
      <c r="P27" s="68"/>
      <c r="Q27" s="69"/>
    </row>
    <row r="28" spans="2:17" x14ac:dyDescent="0.2">
      <c r="B28" s="21" t="s">
        <v>69</v>
      </c>
      <c r="C28" s="15">
        <f>'[13]Sky West_AA'!FN$23+'[13]Sky West_AA'!FN$28</f>
        <v>1301</v>
      </c>
      <c r="D28" s="15">
        <f>'[13]Sky West_AA'!FO$23+'[13]Sky West_AA'!FO$28</f>
        <v>1602</v>
      </c>
      <c r="E28" s="15">
        <f>'[13]Sky West_AA'!FP$23+'[13]Sky West_AA'!FP$28</f>
        <v>1975</v>
      </c>
      <c r="F28" s="15">
        <f>'[13]Sky West_AA'!FQ$23+'[13]Sky West_AA'!FQ$28</f>
        <v>2021</v>
      </c>
      <c r="G28" s="15">
        <f>'[13]Sky West_AA'!FR$23+'[13]Sky West_AA'!FR$28</f>
        <v>358</v>
      </c>
      <c r="H28" s="15">
        <f>'[13]Sky West_AA'!FS$23+'[13]Sky West_AA'!FS$28</f>
        <v>1610</v>
      </c>
      <c r="I28" s="15">
        <f>'[13]Sky West_AA'!FT$23+'[13]Sky West_AA'!FT$28</f>
        <v>2073</v>
      </c>
      <c r="J28" s="15">
        <f>'[13]Sky West_AA'!FU$23+'[13]Sky West_AA'!FU$28</f>
        <v>1851</v>
      </c>
      <c r="K28" s="15">
        <f>'[13]Sky West_AA'!FV$23+'[13]Sky West_AA'!FV$28</f>
        <v>1626</v>
      </c>
      <c r="L28" s="15">
        <f>'[13]Sky West_AA'!FW$23+'[13]Sky West_AA'!FW$28</f>
        <v>1997</v>
      </c>
      <c r="M28" s="15">
        <f>'[13]Sky West_AA'!FX$23+'[13]Sky West_AA'!FX$28</f>
        <v>1849</v>
      </c>
      <c r="N28" s="15">
        <f>'[13]Sky West_AA'!FY$23+'[13]Sky West_AA'!FY$28</f>
        <v>1041</v>
      </c>
      <c r="P28" s="68"/>
      <c r="Q28" s="69"/>
    </row>
    <row r="29" spans="2:17" x14ac:dyDescent="0.2">
      <c r="B29" s="21" t="s">
        <v>63</v>
      </c>
      <c r="C29" s="15">
        <f>'[13]Sky West_AS'!FN$23+'[13]Sky West_AS'!FN$28</f>
        <v>3602</v>
      </c>
      <c r="D29" s="15">
        <f>'[13]Sky West_AS'!FO$23+'[13]Sky West_AS'!FO$28</f>
        <v>2896</v>
      </c>
      <c r="E29" s="15">
        <f>'[13]Sky West_AS'!FP$23+'[13]Sky West_AS'!FP$28</f>
        <v>3462</v>
      </c>
      <c r="F29" s="15">
        <f>'[13]Sky West_AS'!FQ$23+'[13]Sky West_AS'!FQ$28</f>
        <v>3818</v>
      </c>
      <c r="G29" s="15">
        <f>'[13]Sky West_AS'!FR$23+'[13]Sky West_AS'!FR$28</f>
        <v>3456</v>
      </c>
      <c r="H29" s="15">
        <f>'[13]Sky West_AS'!FS$23+'[13]Sky West_AS'!FS$28</f>
        <v>2163</v>
      </c>
      <c r="I29" s="15">
        <f>'[13]Sky West_AS'!FT$23+'[13]Sky West_AS'!FT$28</f>
        <v>2196</v>
      </c>
      <c r="J29" s="15">
        <f>'[13]Sky West_AS'!FU$23+'[13]Sky West_AS'!FU$28</f>
        <v>1828</v>
      </c>
      <c r="K29" s="15">
        <f>'[13]Sky West_AS'!FV$23+'[13]Sky West_AS'!FV$28</f>
        <v>0</v>
      </c>
      <c r="L29" s="15">
        <f>'[13]Sky West_AS'!FW$23+'[13]Sky West_AS'!FW$28</f>
        <v>0</v>
      </c>
      <c r="M29" s="15">
        <f>'[13]Sky West_AS'!FX$23+'[13]Sky West_AS'!FX$28</f>
        <v>1495</v>
      </c>
      <c r="N29" s="15">
        <f>'[13]Sky West_AS'!FY$23+'[13]Sky West_AS'!FY$28</f>
        <v>1529</v>
      </c>
      <c r="P29" s="68"/>
      <c r="Q29" s="69"/>
    </row>
    <row r="30" spans="2:17" x14ac:dyDescent="0.2">
      <c r="B30" s="21" t="s">
        <v>51</v>
      </c>
      <c r="C30" s="15">
        <f>+[13]Spirit!FN$23+[13]Spirit!FN$28</f>
        <v>48201</v>
      </c>
      <c r="D30" s="15">
        <f>+[13]Spirit!FO$23+[13]Spirit!FO$28</f>
        <v>49304</v>
      </c>
      <c r="E30" s="15">
        <f>+[13]Spirit!FP$23+[13]Spirit!FP$28</f>
        <v>59761</v>
      </c>
      <c r="F30" s="15">
        <f>+[13]Spirit!FQ$23+[13]Spirit!FQ$28</f>
        <v>37287</v>
      </c>
      <c r="G30" s="15">
        <f>+[13]Spirit!FR$23+[13]Spirit!FR$28</f>
        <v>44263</v>
      </c>
      <c r="H30" s="15">
        <f>+[13]Spirit!FS$23+[13]Spirit!FS$28</f>
        <v>50301</v>
      </c>
      <c r="I30" s="15">
        <f>+[13]Spirit!FT$23+[13]Spirit!FT$28</f>
        <v>55090</v>
      </c>
      <c r="J30" s="15">
        <f>+[13]Spirit!FU$23+[13]Spirit!FU$28</f>
        <v>56411</v>
      </c>
      <c r="K30" s="15">
        <f>+[13]Spirit!FV$23+[13]Spirit!FV$28</f>
        <v>42661</v>
      </c>
      <c r="L30" s="15">
        <f>+[13]Spirit!FW$23+[13]Spirit!FW$28</f>
        <v>45162</v>
      </c>
      <c r="M30" s="15">
        <f>+[13]Spirit!FX$23+[13]Spirit!FX$28</f>
        <v>45562</v>
      </c>
      <c r="N30" s="15">
        <f>+[13]Spirit!FY$23+[13]Spirit!FY$28</f>
        <v>49069</v>
      </c>
      <c r="P30" s="68"/>
      <c r="Q30" s="69"/>
    </row>
    <row r="31" spans="2:17" x14ac:dyDescent="0.2">
      <c r="B31" s="21" t="s">
        <v>40</v>
      </c>
      <c r="C31" s="15">
        <f>[13]United!FN$23+[13]United!FN$28</f>
        <v>29155</v>
      </c>
      <c r="D31" s="15">
        <f>[13]United!FO$23+[13]United!FO$28</f>
        <v>36701</v>
      </c>
      <c r="E31" s="15">
        <f>[13]United!FP$23+[13]United!FP$28</f>
        <v>38181</v>
      </c>
      <c r="F31" s="15">
        <f>[13]United!FQ$23+[13]United!FQ$28</f>
        <v>29752</v>
      </c>
      <c r="G31" s="15">
        <f>[13]United!FR$23+[13]United!FR$28</f>
        <v>34685</v>
      </c>
      <c r="H31" s="15">
        <f>[13]United!FS$23+[13]United!FS$28</f>
        <v>47404</v>
      </c>
      <c r="I31" s="15">
        <f>[13]United!FT$23+[13]United!FT$28</f>
        <v>52828</v>
      </c>
      <c r="J31" s="15">
        <f>[13]United!FU$23+[13]United!FU$28</f>
        <v>51899</v>
      </c>
      <c r="K31" s="15">
        <f>[13]United!FV$23+[13]United!FV$28</f>
        <v>41151</v>
      </c>
      <c r="L31" s="15">
        <f>[13]United!FW$23+[13]United!FW$28</f>
        <v>45692</v>
      </c>
      <c r="M31" s="15">
        <f>[13]United!FX$23+[13]United!FX$28</f>
        <v>34742</v>
      </c>
      <c r="N31" s="15">
        <f>[13]United!FY$23+[13]United!FY$28</f>
        <v>29436</v>
      </c>
      <c r="P31" s="68"/>
      <c r="Q31" s="69"/>
    </row>
    <row r="32" spans="2:17" x14ac:dyDescent="0.2">
      <c r="E32" s="21"/>
      <c r="M32" s="21"/>
    </row>
    <row r="33" spans="2:14" ht="27.75" customHeight="1" thickBot="1" x14ac:dyDescent="0.25">
      <c r="B33" s="24" t="s">
        <v>43</v>
      </c>
      <c r="C33" s="17">
        <f>SUM(C10:C32)</f>
        <v>226936</v>
      </c>
      <c r="D33" s="17">
        <f>SUM(D10:D32)</f>
        <v>233993</v>
      </c>
      <c r="E33" s="17">
        <f>SUM(E10:E32)</f>
        <v>265846</v>
      </c>
      <c r="F33" s="17">
        <f t="shared" ref="F33:M33" si="0">SUM(F10:F32)</f>
        <v>217139</v>
      </c>
      <c r="G33" s="17">
        <f t="shared" si="0"/>
        <v>247087</v>
      </c>
      <c r="H33" s="17">
        <f t="shared" si="0"/>
        <v>269125</v>
      </c>
      <c r="I33" s="17">
        <f t="shared" si="0"/>
        <v>281543</v>
      </c>
      <c r="J33" s="17">
        <f t="shared" si="0"/>
        <v>286533</v>
      </c>
      <c r="K33" s="17">
        <f t="shared" si="0"/>
        <v>237545</v>
      </c>
      <c r="L33" s="17">
        <f t="shared" si="0"/>
        <v>257455</v>
      </c>
      <c r="M33" s="17">
        <f t="shared" si="0"/>
        <v>230818</v>
      </c>
      <c r="N33" s="17">
        <f>SUM(N10:N32)</f>
        <v>226271</v>
      </c>
    </row>
    <row r="34" spans="2:14" ht="13.5" thickTop="1" x14ac:dyDescent="0.2"/>
    <row r="36" spans="2:14" x14ac:dyDescent="0.2">
      <c r="L36" s="15"/>
    </row>
    <row r="37" spans="2:14" x14ac:dyDescent="0.2">
      <c r="L37" s="21"/>
    </row>
    <row r="38" spans="2:14" x14ac:dyDescent="0.2">
      <c r="C38" s="15"/>
      <c r="L38" s="37"/>
    </row>
    <row r="39" spans="2:14" x14ac:dyDescent="0.2">
      <c r="G39" s="15"/>
      <c r="L39" s="38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8"/>
  <sheetViews>
    <sheetView workbookViewId="0">
      <selection activeCell="C11" sqref="C11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7"/>
      <c r="C4" s="26"/>
      <c r="D4" s="26"/>
    </row>
    <row r="5" spans="1:14" ht="20.25" x14ac:dyDescent="0.3">
      <c r="B5" s="27"/>
      <c r="C5" s="26"/>
      <c r="D5" s="26"/>
    </row>
    <row r="7" spans="1:14" ht="13.5" thickBot="1" x14ac:dyDescent="0.25">
      <c r="C7" s="14" t="s">
        <v>21</v>
      </c>
      <c r="D7" s="14" t="s">
        <v>22</v>
      </c>
      <c r="E7" s="14" t="s">
        <v>23</v>
      </c>
      <c r="F7" s="14" t="s">
        <v>24</v>
      </c>
      <c r="G7" s="14" t="s">
        <v>4</v>
      </c>
      <c r="H7" s="14" t="s">
        <v>25</v>
      </c>
      <c r="I7" s="14" t="s">
        <v>26</v>
      </c>
      <c r="J7" s="14" t="s">
        <v>27</v>
      </c>
      <c r="K7" s="14" t="s">
        <v>28</v>
      </c>
      <c r="L7" s="14" t="s">
        <v>29</v>
      </c>
      <c r="M7" s="14" t="s">
        <v>30</v>
      </c>
      <c r="N7" s="14" t="s">
        <v>31</v>
      </c>
    </row>
    <row r="9" spans="1:14" x14ac:dyDescent="0.2">
      <c r="A9" s="33">
        <v>2018</v>
      </c>
      <c r="B9" s="41" t="s">
        <v>57</v>
      </c>
    </row>
    <row r="10" spans="1:14" x14ac:dyDescent="0.2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">
      <c r="B11" s="21" t="s">
        <v>48</v>
      </c>
      <c r="C11" s="15">
        <f>[13]AirTran!FN$23+[13]AirTran!FN$28</f>
        <v>0</v>
      </c>
      <c r="D11" s="15">
        <f>[13]AirTran!FO$23+[13]AirTran!FO$28</f>
        <v>0</v>
      </c>
      <c r="E11" s="15">
        <f>[13]AirTran!FP$23+[13]AirTran!FP$28</f>
        <v>0</v>
      </c>
      <c r="F11" s="15">
        <f>[13]AirTran!FQ$23+[13]AirTran!FQ$28</f>
        <v>0</v>
      </c>
      <c r="G11" s="15">
        <f>[13]AirTran!FR$23+[13]AirTran!FR$28</f>
        <v>0</v>
      </c>
      <c r="H11" s="15">
        <f>[13]AirTran!FS$23+[13]AirTran!FS$28</f>
        <v>0</v>
      </c>
      <c r="I11" s="15">
        <f>[13]AirTran!FT$23+[13]AirTran!FT$28</f>
        <v>0</v>
      </c>
      <c r="J11" s="15">
        <f>[13]AirTran!FU$23+[13]AirTran!FU$28</f>
        <v>0</v>
      </c>
      <c r="K11" s="15">
        <f>[13]AirTran!FV$23+[13]AirTran!FV$28</f>
        <v>0</v>
      </c>
      <c r="L11" s="15">
        <f>[13]AirTran!FW$23+[13]AirTran!FW$28</f>
        <v>0</v>
      </c>
      <c r="M11" s="15">
        <f>[13]AirTran!FX$23+[13]AirTran!FX$28</f>
        <v>0</v>
      </c>
      <c r="N11" s="15">
        <f>[13]AirTran!FY$23+[13]AirTran!FY$28</f>
        <v>0</v>
      </c>
    </row>
    <row r="12" spans="1:14" x14ac:dyDescent="0.2">
      <c r="B12" s="21" t="s">
        <v>46</v>
      </c>
      <c r="C12" s="15">
        <f>[13]Southwest!FN$23+[13]Southwest!FN$28+[13]Southwest!FN$33+[13]Southwest!FN$38</f>
        <v>75515</v>
      </c>
      <c r="D12" s="15">
        <f>[13]Southwest!FO$23+[13]Southwest!FO$28+[13]Southwest!FO$33+[13]Southwest!FO$38</f>
        <v>72878</v>
      </c>
      <c r="E12" s="15">
        <f>[13]Southwest!FP$23+[13]Southwest!FP$28+[13]Southwest!FP$33+[13]Southwest!FP$38</f>
        <v>89577</v>
      </c>
      <c r="F12" s="15">
        <f>[13]Southwest!FQ$23+[13]Southwest!FQ$28+[13]Southwest!FQ$33+[13]Southwest!FQ$38</f>
        <v>74280</v>
      </c>
      <c r="G12" s="15">
        <f>[13]Southwest!FR$23+[13]Southwest!FR$28+[13]Southwest!FR$33+[13]Southwest!FR$38</f>
        <v>80352</v>
      </c>
      <c r="H12" s="15">
        <f>[13]Southwest!FS$23+[13]Southwest!FS$28+[13]Southwest!FS$33+[13]Southwest!FS$38</f>
        <v>85829</v>
      </c>
      <c r="I12" s="15">
        <f>[13]Southwest!FT$23+[13]Southwest!FT$28+[13]Southwest!FT$33+[13]Southwest!FT$38</f>
        <v>93112</v>
      </c>
      <c r="J12" s="15">
        <f>[13]Southwest!FU$23+[13]Southwest!FU$28+[13]Southwest!FU$33+[13]Southwest!FU$38</f>
        <v>93933</v>
      </c>
      <c r="K12" s="15">
        <f>[13]Southwest!FV$23+[13]Southwest!FV$28+[13]Southwest!FV$33+[13]Southwest!FV$38</f>
        <v>82864</v>
      </c>
      <c r="L12" s="15">
        <f>[13]Southwest!FW$23+[13]Southwest!FW$28+[13]Southwest!FW$33+[13]Southwest!FW$38</f>
        <v>92741</v>
      </c>
      <c r="M12" s="15">
        <f>[13]Southwest!FX$23+[13]Southwest!FX$28+[13]Southwest!FX$33+[13]Southwest!FX$38</f>
        <v>78143</v>
      </c>
      <c r="N12" s="15">
        <f>[13]Southwest!FY$23+[13]Southwest!FY$28+[13]Southwest!FY$33+[13]Southwest!FY$38</f>
        <v>73194</v>
      </c>
    </row>
    <row r="13" spans="1:14" x14ac:dyDescent="0.2">
      <c r="B13" s="21" t="s">
        <v>44</v>
      </c>
      <c r="C13" s="15">
        <f>[13]Icelandair!FN$23+[13]Icelandair!FN$28+[13]Icelandair!FN$33+[13]Icelandair!FN$38</f>
        <v>684</v>
      </c>
      <c r="D13" s="15">
        <f>[13]Icelandair!FO$23+[13]Icelandair!FO$28+[13]Icelandair!FO$33+[13]Icelandair!FO$38</f>
        <v>0</v>
      </c>
      <c r="E13" s="15">
        <f>[13]Icelandair!FP$23+[13]Icelandair!FP$28+[13]Icelandair!FP$33+[13]Icelandair!FP$38</f>
        <v>2485</v>
      </c>
      <c r="F13" s="15">
        <f>[13]Icelandair!FQ$23+[13]Icelandair!FQ$28+[13]Icelandair!FQ$33+[13]Icelandair!FQ$38</f>
        <v>2750</v>
      </c>
      <c r="G13" s="15">
        <f>[13]Icelandair!FR$23+[13]Icelandair!FR$28+[13]Icelandair!FR$33+[13]Icelandair!FR$38</f>
        <v>5681</v>
      </c>
      <c r="H13" s="15">
        <f>[13]Icelandair!FS$23+[13]Icelandair!FS$28+[13]Icelandair!FS$33+[13]Icelandair!FS$38</f>
        <v>7435</v>
      </c>
      <c r="I13" s="15">
        <f>[13]Icelandair!FT$23+[13]Icelandair!FT$28+[13]Icelandair!FT$33+[13]Icelandair!FT$38</f>
        <v>6528</v>
      </c>
      <c r="J13" s="15">
        <f>[13]Icelandair!FU$23+[13]Icelandair!FU$28+[13]Icelandair!FU$33+[13]Icelandair!FU$38</f>
        <v>7381</v>
      </c>
      <c r="K13" s="15">
        <f>[13]Icelandair!FV$23+[13]Icelandair!FV$28+[13]Icelandair!FV$33+[13]Icelandair!FV$38</f>
        <v>5669</v>
      </c>
      <c r="L13" s="15">
        <f>[13]Icelandair!FW$23+[13]Icelandair!FW$28+[13]Icelandair!FW$33+[13]Icelandair!FW$38</f>
        <v>3298</v>
      </c>
      <c r="M13" s="15">
        <f>[13]Icelandair!FX$23+[13]Icelandair!FX$28+[13]Icelandair!FX$33+[13]Icelandair!FX$38</f>
        <v>2443</v>
      </c>
      <c r="N13" s="15">
        <f>[13]Icelandair!FY$23+[13]Icelandair!FY$28+[13]Icelandair!FY$33+[13]Icelandair!FY$38</f>
        <v>2243</v>
      </c>
    </row>
    <row r="14" spans="1:14" x14ac:dyDescent="0.2">
      <c r="B14" s="21" t="s">
        <v>45</v>
      </c>
      <c r="C14" s="15">
        <f>'[13]Sun Country'!FN$23+'[13]Sun Country'!FN$28+'[13]Sun Country'!FN$33+'[13]Sun Country'!FN$38</f>
        <v>104812</v>
      </c>
      <c r="D14" s="15">
        <f>'[13]Sun Country'!FO$23+'[13]Sun Country'!FO$28+'[13]Sun Country'!FO$33+'[13]Sun Country'!FO$38</f>
        <v>123640</v>
      </c>
      <c r="E14" s="15">
        <f>'[13]Sun Country'!FP$23+'[13]Sun Country'!FP$28+'[13]Sun Country'!FP$33+'[13]Sun Country'!FP$38</f>
        <v>147953</v>
      </c>
      <c r="F14" s="15">
        <f>'[13]Sun Country'!FQ$23+'[13]Sun Country'!FQ$28+'[13]Sun Country'!FQ$33+'[13]Sun Country'!FQ$38</f>
        <v>96962</v>
      </c>
      <c r="G14" s="15">
        <f>'[13]Sun Country'!FR$23+'[13]Sun Country'!FR$28+'[13]Sun Country'!FR$33+'[13]Sun Country'!FR$38</f>
        <v>87829</v>
      </c>
      <c r="H14" s="15">
        <f>'[13]Sun Country'!FS$23+'[13]Sun Country'!FS$28+'[13]Sun Country'!FS$33+'[13]Sun Country'!FS$38</f>
        <v>88153</v>
      </c>
      <c r="I14" s="15">
        <f>'[13]Sun Country'!FT$23+'[13]Sun Country'!FT$28+'[13]Sun Country'!FT$33+'[13]Sun Country'!FT$38</f>
        <v>102436</v>
      </c>
      <c r="J14" s="15">
        <f>'[13]Sun Country'!FU$23+'[13]Sun Country'!FU$28+'[13]Sun Country'!FU$33+'[13]Sun Country'!FU$38</f>
        <v>97691</v>
      </c>
      <c r="K14" s="15">
        <f>'[13]Sun Country'!FV$23+'[13]Sun Country'!FV$28+'[13]Sun Country'!FV$33+'[13]Sun Country'!FV$38</f>
        <v>69065</v>
      </c>
      <c r="L14" s="15">
        <f>'[13]Sun Country'!FW$23+'[13]Sun Country'!FW$28+'[13]Sun Country'!FW$33+'[13]Sun Country'!FW$38</f>
        <v>89482</v>
      </c>
      <c r="M14" s="15">
        <f>'[13]Sun Country'!FX$23+'[13]Sun Country'!FX$28+'[13]Sun Country'!FX$33+'[13]Sun Country'!FX$38</f>
        <v>83019</v>
      </c>
      <c r="N14" s="15">
        <f>'[13]Sun Country'!FY$23+'[13]Sun Country'!FY$28+'[13]Sun Country'!FY$33+'[13]Sun Country'!FY$38</f>
        <v>110194</v>
      </c>
    </row>
    <row r="15" spans="1:14" x14ac:dyDescent="0.2">
      <c r="B15" s="21" t="s">
        <v>55</v>
      </c>
      <c r="C15" s="15">
        <f>[13]Condor!FN$23+[13]Condor!FN$28+[13]Condor!FN$33+[13]Condor!FN$38</f>
        <v>0</v>
      </c>
      <c r="D15" s="15">
        <f>[13]Condor!FO$23+[13]Condor!FO$28+[13]Condor!FO$33+[13]Condor!FO$38</f>
        <v>0</v>
      </c>
      <c r="E15" s="15">
        <f>[13]Condor!FP$23+[13]Condor!FP$28+[13]Condor!FP$33+[13]Condor!FP$38</f>
        <v>0</v>
      </c>
      <c r="F15" s="15">
        <f>[13]Condor!FQ$23+[13]Condor!FQ$28+[13]Condor!FQ$33+[13]Condor!FQ$38</f>
        <v>0</v>
      </c>
      <c r="G15" s="15">
        <f>[13]Condor!FR$23+[13]Condor!FR$28+[13]Condor!FR$33+[13]Condor!FR$38</f>
        <v>976</v>
      </c>
      <c r="H15" s="15">
        <f>[13]Condor!FS$23+[13]Condor!FS$28+[13]Condor!FS$33+[13]Condor!FS$38</f>
        <v>2779</v>
      </c>
      <c r="I15" s="15">
        <f>[13]Condor!FT$23+[13]Condor!FT$28+[13]Condor!FT$33+[13]Condor!FT$38</f>
        <v>4396</v>
      </c>
      <c r="J15" s="15">
        <f>[13]Condor!FU$23+[13]Condor!FU$28+[13]Condor!FU$33+[13]Condor!FU$38</f>
        <v>4535</v>
      </c>
      <c r="K15" s="15">
        <f>[13]Condor!FV$23+[13]Condor!FV$28+[13]Condor!FV$33+[13]Condor!FV$38</f>
        <v>2150</v>
      </c>
      <c r="L15" s="15">
        <f>[13]Condor!FW$23+[13]Condor!FW$28+[13]Condor!FW$33+[13]Condor!FW$38</f>
        <v>0</v>
      </c>
      <c r="M15" s="15">
        <f>[13]Condor!FX$23+[13]Condor!FX$28+[13]Condor!FX$33+[13]Condor!FX$38</f>
        <v>0</v>
      </c>
      <c r="N15" s="15">
        <f>[13]Condor!FY$23+[13]Condor!FY$28+[13]Condor!FY$33+[13]Condor!FY$38</f>
        <v>0</v>
      </c>
    </row>
    <row r="16" spans="1:14" x14ac:dyDescent="0.2">
      <c r="B16" s="21" t="s">
        <v>49</v>
      </c>
      <c r="C16" s="15">
        <f>'[13]Charter Misc'!FN$23+'[13]Charter Misc'!FN$28+'[13]Charter Misc'!FN$33+'[13]Charter Misc'!FN$38</f>
        <v>272</v>
      </c>
      <c r="D16" s="15">
        <f>'[13]Charter Misc'!FO$23+'[13]Charter Misc'!FO$28+'[13]Charter Misc'!FO$33+'[13]Charter Misc'!FO$38</f>
        <v>467</v>
      </c>
      <c r="E16" s="15">
        <f>'[13]Charter Misc'!FP$23+'[13]Charter Misc'!FP$28+'[13]Charter Misc'!FP$33+'[13]Charter Misc'!FP$38</f>
        <v>150</v>
      </c>
      <c r="F16" s="15">
        <f>'[13]Charter Misc'!FQ$23+'[13]Charter Misc'!FQ$28+'[13]Charter Misc'!FQ$33+'[13]Charter Misc'!FQ$38</f>
        <v>0</v>
      </c>
      <c r="G16" s="15">
        <f>'[13]Charter Misc'!FR$23+'[13]Charter Misc'!FR$28+'[13]Charter Misc'!FR$33+'[13]Charter Misc'!FR$38</f>
        <v>239</v>
      </c>
      <c r="H16" s="15">
        <f>'[13]Charter Misc'!FS$23+'[13]Charter Misc'!FS$28+'[13]Charter Misc'!FS$33+'[13]Charter Misc'!FS$38</f>
        <v>0</v>
      </c>
      <c r="I16" s="15">
        <f>'[13]Charter Misc'!FT$23+'[13]Charter Misc'!FT$28+'[13]Charter Misc'!FT$33+'[13]Charter Misc'!FT$38</f>
        <v>122</v>
      </c>
      <c r="J16" s="15">
        <f>'[13]Charter Misc'!FU$23+'[13]Charter Misc'!FU$28+'[13]Charter Misc'!FU$33+'[13]Charter Misc'!FU$38</f>
        <v>159</v>
      </c>
      <c r="K16" s="15">
        <f>'[13]Charter Misc'!FV$23+'[13]Charter Misc'!FV$28+'[13]Charter Misc'!FV$33+'[13]Charter Misc'!FV$38</f>
        <v>173</v>
      </c>
      <c r="L16" s="15">
        <f>'[13]Charter Misc'!FW$23+'[13]Charter Misc'!FW$28+'[13]Charter Misc'!FW$33+'[13]Charter Misc'!FW$38</f>
        <v>174</v>
      </c>
      <c r="M16" s="15">
        <f>'[13]Charter Misc'!FX$23+'[13]Charter Misc'!FX$28+'[13]Charter Misc'!FX$33+'[13]Charter Misc'!FX$38</f>
        <v>147</v>
      </c>
      <c r="N16" s="15">
        <f>'[13]Charter Misc'!FY$23+'[13]Charter Misc'!FY$28+'[13]Charter Misc'!FY$33+'[13]Charter Misc'!FY$38</f>
        <v>0</v>
      </c>
    </row>
    <row r="17" spans="2:14" x14ac:dyDescent="0.2">
      <c r="B17" s="80" t="s">
        <v>76</v>
      </c>
      <c r="C17" s="15">
        <f>'[13]Jet Blue'!FN$23+'[13]Jet Blue'!FN$28+'[13]Jet Blue'!FN$33+'[13]Jet Blue'!FN$38</f>
        <v>0</v>
      </c>
      <c r="D17" s="15">
        <f>'[13]Jet Blue'!FO$23+'[13]Jet Blue'!FO$28+'[13]Jet Blue'!FO$33+'[13]Jet Blue'!FO$38</f>
        <v>0</v>
      </c>
      <c r="E17" s="15">
        <f>'[13]Jet Blue'!FP$23+'[13]Jet Blue'!FP$28+'[13]Jet Blue'!FP$33+'[13]Jet Blue'!FP$38</f>
        <v>0</v>
      </c>
      <c r="F17" s="15">
        <f>'[13]Jet Blue'!FQ$23+'[13]Jet Blue'!FQ$28+'[13]Jet Blue'!FQ$33+'[13]Jet Blue'!FQ$38</f>
        <v>0</v>
      </c>
      <c r="G17" s="15">
        <f>'[13]Jet Blue'!FR$23+'[13]Jet Blue'!FR$28+'[13]Jet Blue'!FR$33+'[13]Jet Blue'!FR$38</f>
        <v>10280</v>
      </c>
      <c r="H17" s="15">
        <f>'[13]Jet Blue'!FS$23+'[13]Jet Blue'!FS$28+'[13]Jet Blue'!FS$33+'[13]Jet Blue'!FS$38</f>
        <v>11822</v>
      </c>
      <c r="I17" s="15">
        <f>'[13]Jet Blue'!FT$23+'[13]Jet Blue'!FT$28+'[13]Jet Blue'!FT$33+'[13]Jet Blue'!FT$38</f>
        <v>11764</v>
      </c>
      <c r="J17" s="15">
        <f>'[13]Jet Blue'!FU$23+'[13]Jet Blue'!FU$28+'[13]Jet Blue'!FU$33+'[13]Jet Blue'!FU$38</f>
        <v>10387</v>
      </c>
      <c r="K17" s="15">
        <f>'[13]Jet Blue'!FV$23+'[13]Jet Blue'!FV$28+'[13]Jet Blue'!FV$33+'[13]Jet Blue'!FV$38</f>
        <v>10458</v>
      </c>
      <c r="L17" s="15">
        <f>'[13]Jet Blue'!FW$23+'[13]Jet Blue'!FW$28+'[13]Jet Blue'!FW$33+'[13]Jet Blue'!FW$38</f>
        <v>8770</v>
      </c>
      <c r="M17" s="15">
        <f>'[13]Jet Blue'!FX$23+'[13]Jet Blue'!FX$28+'[13]Jet Blue'!FX$33+'[13]Jet Blue'!FX$38</f>
        <v>8808</v>
      </c>
      <c r="N17" s="15">
        <f>'[13]Jet Blue'!FY$23+'[13]Jet Blue'!FY$28+'[13]Jet Blue'!FY$33+'[13]Jet Blue'!FY$38</f>
        <v>7010</v>
      </c>
    </row>
    <row r="18" spans="2:14" x14ac:dyDescent="0.2">
      <c r="B18" s="21" t="s">
        <v>50</v>
      </c>
      <c r="C18" s="15">
        <f>[13]Xtra!$EL$23+[13]Xtra!$EL$28+[13]Xtra!$EL$33+[13]Xtra!$EL$38</f>
        <v>0</v>
      </c>
      <c r="D18" s="15">
        <f>[13]Xtra!$EL$23+[13]Xtra!$EL$28+[13]Xtra!$EL$33+[13]Xtra!$EL$38</f>
        <v>0</v>
      </c>
      <c r="E18" s="15">
        <f>[13]Xtra!$EL$23+[13]Xtra!$EL$28+[13]Xtra!$EL$33+[13]Xtra!$EL$38</f>
        <v>0</v>
      </c>
      <c r="F18" s="15">
        <f>[13]Xtra!$EL$23+[13]Xtra!$EL$28+[13]Xtra!$EL$33+[13]Xtra!$EL$38</f>
        <v>0</v>
      </c>
      <c r="G18" s="15">
        <f>[13]Xtra!$EL$23+[13]Xtra!$EL$28+[13]Xtra!$EL$33+[13]Xtra!$EL$38</f>
        <v>0</v>
      </c>
      <c r="H18" s="15">
        <f>[13]Xtra!$EL$23+[13]Xtra!$EL$28+[13]Xtra!$EL$33+[13]Xtra!$EL$38</f>
        <v>0</v>
      </c>
      <c r="I18" s="15">
        <f>[13]Xtra!$EL$23+[13]Xtra!$EL$28+[13]Xtra!$EL$33+[13]Xtra!$EL$38</f>
        <v>0</v>
      </c>
      <c r="J18" s="15">
        <f>[13]Xtra!$EL$23+[13]Xtra!$EL$28+[13]Xtra!$EL$33+[13]Xtra!$EL$38</f>
        <v>0</v>
      </c>
      <c r="K18" s="15">
        <f>[13]Xtra!$EL$23+[13]Xtra!$EL$28+[13]Xtra!$EL$33+[13]Xtra!$EL$38</f>
        <v>0</v>
      </c>
      <c r="L18" s="15">
        <f>[13]Xtra!$EL$23+[13]Xtra!$EL$28+[13]Xtra!$EL$33+[13]Xtra!$EL$38</f>
        <v>0</v>
      </c>
      <c r="M18" s="15">
        <f>[13]Xtra!$EL$23+[13]Xtra!$EL$28+[13]Xtra!$EL$33+[13]Xtra!$EL$38</f>
        <v>0</v>
      </c>
      <c r="N18" s="15">
        <f>[13]Xtra!$EL$23+[13]Xtra!$EL$28+[13]Xtra!$EL$33+[13]Xtra!$EL$38</f>
        <v>0</v>
      </c>
    </row>
    <row r="19" spans="2:14" x14ac:dyDescent="0.2">
      <c r="B19" s="21" t="s">
        <v>47</v>
      </c>
      <c r="C19" s="15">
        <f>[13]Omni!FN$23+[13]Omni!FN$28+[13]Omni!FN$33+[13]Omni!FN$38</f>
        <v>0</v>
      </c>
      <c r="D19" s="15">
        <f>[13]Omni!FO$23+[13]Omni!FO$28+[13]Omni!FO$33+[13]Omni!FO$38</f>
        <v>0</v>
      </c>
      <c r="E19" s="15">
        <f>[13]Omni!FP$23+[13]Omni!FP$28+[13]Omni!FP$33+[13]Omni!FP$38</f>
        <v>0</v>
      </c>
      <c r="F19" s="15">
        <f>[13]Omni!FQ$23+[13]Omni!FQ$28+[13]Omni!FQ$33+[13]Omni!FQ$38</f>
        <v>0</v>
      </c>
      <c r="G19" s="15">
        <f>[13]Omni!FR$23+[13]Omni!FR$28+[13]Omni!FR$33+[13]Omni!FR$38</f>
        <v>0</v>
      </c>
      <c r="H19" s="15">
        <f>[13]Omni!FS$23+[13]Omni!FS$28+[13]Omni!FS$33+[13]Omni!FS$38</f>
        <v>0</v>
      </c>
      <c r="I19" s="15">
        <f>[13]Omni!FT$23+[13]Omni!FT$28+[13]Omni!FT$33+[13]Omni!FT$38</f>
        <v>0</v>
      </c>
      <c r="J19" s="15">
        <f>[13]Omni!FU$23+[13]Omni!FU$28+[13]Omni!FU$33+[13]Omni!FU$38</f>
        <v>0</v>
      </c>
      <c r="K19" s="15">
        <f>[13]Omni!FV$23+[13]Omni!FV$28+[13]Omni!FV$33+[13]Omni!FV$38</f>
        <v>0</v>
      </c>
      <c r="L19" s="15">
        <f>[13]Omni!FW$23+[13]Omni!FW$28+[13]Omni!FW$33+[13]Omni!FW$38</f>
        <v>0</v>
      </c>
      <c r="M19" s="15">
        <f>[13]Omni!FX$23+[13]Omni!FX$28+[13]Omni!FX$33+[13]Omni!FX$38</f>
        <v>0</v>
      </c>
      <c r="N19" s="15">
        <f>[13]Omni!FY$23+[13]Omni!FY$28+[13]Omni!FY$33+[13]Omni!FY$38</f>
        <v>0</v>
      </c>
    </row>
    <row r="20" spans="2:14" x14ac:dyDescent="0.2">
      <c r="B20" s="2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2:14" ht="26.25" thickBot="1" x14ac:dyDescent="0.25">
      <c r="B21" s="24" t="s">
        <v>43</v>
      </c>
      <c r="C21" s="16">
        <f>SUM(C11:C19)</f>
        <v>181283</v>
      </c>
      <c r="D21" s="16">
        <f t="shared" ref="D21:N21" si="0">SUM(D11:D19)</f>
        <v>196985</v>
      </c>
      <c r="E21" s="16">
        <f t="shared" si="0"/>
        <v>240165</v>
      </c>
      <c r="F21" s="16">
        <f t="shared" si="0"/>
        <v>173992</v>
      </c>
      <c r="G21" s="16">
        <f t="shared" si="0"/>
        <v>185357</v>
      </c>
      <c r="H21" s="16">
        <f t="shared" si="0"/>
        <v>196018</v>
      </c>
      <c r="I21" s="16">
        <f t="shared" si="0"/>
        <v>218358</v>
      </c>
      <c r="J21" s="16">
        <f t="shared" si="0"/>
        <v>214086</v>
      </c>
      <c r="K21" s="16">
        <f t="shared" si="0"/>
        <v>170379</v>
      </c>
      <c r="L21" s="16">
        <f t="shared" si="0"/>
        <v>194465</v>
      </c>
      <c r="M21" s="16">
        <f t="shared" si="0"/>
        <v>172560</v>
      </c>
      <c r="N21" s="16">
        <f t="shared" si="0"/>
        <v>192641</v>
      </c>
    </row>
    <row r="22" spans="2:14" ht="13.5" thickTop="1" x14ac:dyDescent="0.2"/>
    <row r="24" spans="2:14" x14ac:dyDescent="0.2">
      <c r="B24" s="15"/>
      <c r="C24" s="60"/>
      <c r="D24" s="60"/>
      <c r="E24" s="60"/>
      <c r="F24" s="60"/>
      <c r="G24" s="60"/>
      <c r="H24" s="60"/>
      <c r="I24" s="60"/>
      <c r="J24" s="60"/>
      <c r="K24" s="60"/>
    </row>
    <row r="25" spans="2:14" x14ac:dyDescent="0.2">
      <c r="C25" s="15"/>
    </row>
    <row r="27" spans="2:14" x14ac:dyDescent="0.2">
      <c r="M27" s="15"/>
    </row>
    <row r="28" spans="2:14" x14ac:dyDescent="0.2">
      <c r="H28" s="15"/>
      <c r="M28" s="15"/>
    </row>
    <row r="29" spans="2:14" x14ac:dyDescent="0.2">
      <c r="B29" s="15"/>
    </row>
    <row r="38" spans="4:4" x14ac:dyDescent="0.2">
      <c r="D38" s="15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Concourse Report</vt:lpstr>
      <vt:lpstr>E Detail</vt:lpstr>
      <vt:lpstr>Humphrey</vt:lpstr>
      <vt:lpstr>'Concourse Report'!Print_Area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2019-09-27T16:29:39Z</dcterms:modified>
</cp:coreProperties>
</file>