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9\"/>
    </mc:Choice>
  </mc:AlternateContent>
  <xr:revisionPtr revIDLastSave="0" documentId="13_ncr:1_{E646E880-25AD-45C5-8003-DAE108272776}" xr6:coauthVersionLast="45" xr6:coauthVersionMax="45" xr10:uidLastSave="{00000000-0000-0000-0000-000000000000}"/>
  <bookViews>
    <workbookView xWindow="25080" yWindow="-120" windowWidth="25440" windowHeight="15390" xr2:uid="{00000000-000D-0000-FFFF-FFFF00000000}"/>
  </bookViews>
  <sheets>
    <sheet name="Concourse Report" sheetId="1" r:id="rId1"/>
    <sheet name="E Detail" sheetId="2" r:id="rId2"/>
    <sheet name="Humphrey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'Concourse Report'!$A$1:$N$32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1" l="1"/>
  <c r="M27" i="1"/>
  <c r="M28" i="1"/>
  <c r="M26" i="1"/>
  <c r="M2" i="1" l="1"/>
  <c r="M14" i="1"/>
  <c r="M10" i="1"/>
  <c r="L31" i="1" l="1"/>
  <c r="L28" i="1"/>
  <c r="L27" i="1"/>
  <c r="L26" i="1"/>
  <c r="K14" i="1" l="1"/>
  <c r="K31" i="1" l="1"/>
  <c r="K28" i="1"/>
  <c r="K27" i="1"/>
  <c r="K26" i="1"/>
  <c r="K29" i="1"/>
  <c r="K32" i="1" l="1"/>
  <c r="J31" i="1"/>
  <c r="J28" i="1"/>
  <c r="J27" i="1"/>
  <c r="J26" i="1"/>
  <c r="J29" i="1" l="1"/>
  <c r="J32" i="1" s="1"/>
  <c r="I31" i="1"/>
  <c r="I28" i="1"/>
  <c r="I27" i="1"/>
  <c r="I26" i="1"/>
  <c r="I29" i="1" l="1"/>
  <c r="I32" i="1" s="1"/>
  <c r="H31" i="1" l="1"/>
  <c r="H28" i="1"/>
  <c r="H27" i="1"/>
  <c r="H26" i="1"/>
  <c r="G31" i="1" l="1"/>
  <c r="G28" i="1"/>
  <c r="G27" i="1"/>
  <c r="G26" i="1"/>
  <c r="F31" i="1" l="1"/>
  <c r="F28" i="1"/>
  <c r="F27" i="1"/>
  <c r="F26" i="1"/>
  <c r="E31" i="1" l="1"/>
  <c r="E28" i="1"/>
  <c r="E27" i="1"/>
  <c r="E26" i="1"/>
  <c r="D31" i="1" l="1"/>
  <c r="D28" i="1"/>
  <c r="D27" i="1"/>
  <c r="D26" i="1"/>
  <c r="C31" i="1" l="1"/>
  <c r="C28" i="1"/>
  <c r="B28" i="1"/>
  <c r="C26" i="1"/>
  <c r="C27" i="1"/>
  <c r="B31" i="1" l="1"/>
  <c r="B27" i="1"/>
  <c r="B26" i="1"/>
  <c r="N19" i="3"/>
  <c r="N17" i="3"/>
  <c r="N16" i="3"/>
  <c r="N15" i="3"/>
  <c r="N14" i="3"/>
  <c r="N13" i="3"/>
  <c r="N12" i="3"/>
  <c r="N11" i="3"/>
  <c r="M19" i="3"/>
  <c r="M17" i="3"/>
  <c r="M16" i="3"/>
  <c r="M15" i="3"/>
  <c r="M14" i="3"/>
  <c r="M13" i="3"/>
  <c r="M12" i="3"/>
  <c r="M11" i="3"/>
  <c r="L19" i="3"/>
  <c r="L17" i="3"/>
  <c r="L16" i="3"/>
  <c r="L15" i="3"/>
  <c r="L14" i="3"/>
  <c r="L13" i="3"/>
  <c r="L12" i="3"/>
  <c r="L11" i="3"/>
  <c r="K19" i="3"/>
  <c r="K17" i="3"/>
  <c r="K16" i="3"/>
  <c r="K15" i="3"/>
  <c r="K14" i="3"/>
  <c r="K13" i="3"/>
  <c r="K12" i="3"/>
  <c r="K11" i="3"/>
  <c r="J19" i="3"/>
  <c r="J17" i="3"/>
  <c r="J16" i="3"/>
  <c r="J15" i="3"/>
  <c r="J14" i="3"/>
  <c r="J13" i="3"/>
  <c r="J12" i="3"/>
  <c r="J11" i="3"/>
  <c r="I19" i="3"/>
  <c r="I17" i="3"/>
  <c r="I16" i="3"/>
  <c r="I15" i="3"/>
  <c r="I14" i="3"/>
  <c r="I13" i="3"/>
  <c r="I12" i="3"/>
  <c r="I11" i="3"/>
  <c r="H19" i="3"/>
  <c r="H17" i="3"/>
  <c r="H16" i="3"/>
  <c r="H15" i="3"/>
  <c r="H14" i="3"/>
  <c r="H13" i="3"/>
  <c r="H12" i="3"/>
  <c r="H11" i="3"/>
  <c r="G19" i="3"/>
  <c r="G17" i="3"/>
  <c r="G16" i="3"/>
  <c r="G15" i="3"/>
  <c r="G14" i="3"/>
  <c r="G13" i="3"/>
  <c r="G12" i="3"/>
  <c r="G11" i="3"/>
  <c r="F19" i="3"/>
  <c r="F17" i="3"/>
  <c r="F16" i="3"/>
  <c r="F15" i="3"/>
  <c r="F14" i="3"/>
  <c r="F13" i="3"/>
  <c r="F12" i="3"/>
  <c r="F11" i="3"/>
  <c r="E19" i="3"/>
  <c r="E17" i="3"/>
  <c r="E16" i="3"/>
  <c r="E15" i="3"/>
  <c r="E14" i="3"/>
  <c r="E13" i="3"/>
  <c r="E12" i="3"/>
  <c r="E11" i="3"/>
  <c r="D19" i="3"/>
  <c r="D17" i="3"/>
  <c r="D16" i="3"/>
  <c r="D15" i="3"/>
  <c r="D14" i="3"/>
  <c r="D13" i="3"/>
  <c r="D12" i="3"/>
  <c r="D11" i="3"/>
  <c r="C19" i="3"/>
  <c r="C17" i="3"/>
  <c r="C16" i="3"/>
  <c r="C15" i="3"/>
  <c r="C14" i="3"/>
  <c r="C13" i="3"/>
  <c r="C12" i="3"/>
  <c r="C11" i="3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L29" i="1" l="1"/>
  <c r="L32" i="1" s="1"/>
  <c r="H29" i="1" l="1"/>
  <c r="H32" i="1" s="1"/>
  <c r="G29" i="1" l="1"/>
  <c r="G32" i="1" s="1"/>
  <c r="F29" i="1" l="1"/>
  <c r="F32" i="1" s="1"/>
  <c r="D29" i="1" l="1"/>
  <c r="D32" i="1" l="1"/>
  <c r="D18" i="3" l="1"/>
  <c r="E18" i="3"/>
  <c r="F18" i="3"/>
  <c r="G18" i="3"/>
  <c r="H18" i="3"/>
  <c r="I18" i="3"/>
  <c r="J18" i="3"/>
  <c r="K18" i="3"/>
  <c r="L18" i="3"/>
  <c r="M18" i="3"/>
  <c r="N18" i="3"/>
  <c r="K21" i="3" l="1"/>
  <c r="G21" i="3"/>
  <c r="N21" i="3"/>
  <c r="J21" i="3"/>
  <c r="F21" i="3"/>
  <c r="M21" i="3"/>
  <c r="I21" i="3"/>
  <c r="E21" i="3"/>
  <c r="L21" i="3"/>
  <c r="H21" i="3"/>
  <c r="D21" i="3"/>
  <c r="C17" i="1"/>
  <c r="D17" i="1"/>
  <c r="E17" i="1"/>
  <c r="F17" i="1"/>
  <c r="G17" i="1"/>
  <c r="H17" i="1"/>
  <c r="I17" i="1"/>
  <c r="J17" i="1"/>
  <c r="K17" i="1"/>
  <c r="L17" i="1"/>
  <c r="M17" i="1"/>
  <c r="B17" i="1"/>
  <c r="B21" i="1" s="1"/>
  <c r="K33" i="2" l="1"/>
  <c r="G33" i="2"/>
  <c r="H33" i="2"/>
  <c r="J33" i="2"/>
  <c r="F33" i="2"/>
  <c r="L33" i="2"/>
  <c r="M33" i="2"/>
  <c r="I33" i="2"/>
  <c r="C33" i="2"/>
  <c r="D33" i="2"/>
  <c r="N33" i="2"/>
  <c r="E33" i="2"/>
  <c r="D6" i="1" l="1"/>
  <c r="D16" i="1" s="1"/>
  <c r="M6" i="1"/>
  <c r="M16" i="1" s="1"/>
  <c r="L6" i="1"/>
  <c r="L16" i="1" s="1"/>
  <c r="G6" i="1"/>
  <c r="G16" i="1" s="1"/>
  <c r="I6" i="1"/>
  <c r="I16" i="1" s="1"/>
  <c r="K6" i="1"/>
  <c r="K16" i="1" s="1"/>
  <c r="F6" i="1"/>
  <c r="F16" i="1" s="1"/>
  <c r="H6" i="1"/>
  <c r="H16" i="1" s="1"/>
  <c r="C6" i="1"/>
  <c r="C16" i="1" s="1"/>
  <c r="B6" i="1"/>
  <c r="B16" i="1" s="1"/>
  <c r="E6" i="1"/>
  <c r="E16" i="1" s="1"/>
  <c r="J6" i="1"/>
  <c r="J16" i="1" s="1"/>
  <c r="C18" i="3" l="1"/>
  <c r="C21" i="3" s="1"/>
  <c r="C29" i="1" l="1"/>
  <c r="C32" i="1" s="1"/>
  <c r="N4" i="1" l="1"/>
  <c r="N12" i="1"/>
  <c r="C21" i="1"/>
  <c r="D21" i="1"/>
  <c r="E21" i="1"/>
  <c r="F21" i="1"/>
  <c r="G21" i="1"/>
  <c r="H21" i="1"/>
  <c r="I21" i="1"/>
  <c r="J21" i="1"/>
  <c r="K21" i="1"/>
  <c r="L21" i="1"/>
  <c r="M21" i="1"/>
  <c r="N14" i="1"/>
  <c r="N15" i="1"/>
  <c r="N10" i="1"/>
  <c r="N11" i="1"/>
  <c r="N8" i="1"/>
  <c r="N9" i="1"/>
  <c r="N7" i="1"/>
  <c r="N5" i="1"/>
  <c r="N3" i="1"/>
  <c r="N13" i="1"/>
  <c r="N19" i="1"/>
  <c r="N2" i="1"/>
  <c r="N17" i="1" l="1"/>
  <c r="N21" i="1"/>
  <c r="B29" i="1"/>
  <c r="B32" i="1" s="1"/>
  <c r="J18" i="1"/>
  <c r="K18" i="1"/>
  <c r="C18" i="1"/>
  <c r="E18" i="1"/>
  <c r="D18" i="1"/>
  <c r="B18" i="1"/>
  <c r="H18" i="1"/>
  <c r="G18" i="1"/>
  <c r="F18" i="1"/>
  <c r="M18" i="1"/>
  <c r="I18" i="1"/>
  <c r="L18" i="1" l="1"/>
  <c r="L20" i="1" s="1"/>
  <c r="G20" i="1"/>
  <c r="B20" i="1"/>
  <c r="D20" i="1"/>
  <c r="J20" i="1"/>
  <c r="L22" i="1" l="1"/>
  <c r="N18" i="1"/>
  <c r="G22" i="1"/>
  <c r="C20" i="1"/>
  <c r="B22" i="1"/>
  <c r="M20" i="1"/>
  <c r="I20" i="1"/>
  <c r="F20" i="1"/>
  <c r="K20" i="1"/>
  <c r="H20" i="1"/>
  <c r="J22" i="1"/>
  <c r="D22" i="1"/>
  <c r="N6" i="1"/>
  <c r="E20" i="1"/>
  <c r="M22" i="1" l="1"/>
  <c r="K22" i="1"/>
  <c r="I22" i="1"/>
  <c r="H22" i="1"/>
  <c r="F22" i="1"/>
  <c r="C22" i="1"/>
  <c r="N16" i="1"/>
  <c r="N20" i="1"/>
  <c r="N22" i="1" s="1"/>
  <c r="E22" i="1"/>
  <c r="M29" i="1" l="1"/>
  <c r="M32" i="1" s="1"/>
  <c r="N28" i="1" l="1"/>
  <c r="N26" i="1" l="1"/>
  <c r="N27" i="1"/>
  <c r="N31" i="1"/>
  <c r="N29" i="1" l="1"/>
  <c r="N32" i="1" s="1"/>
  <c r="E29" i="1"/>
  <c r="E32" i="1" s="1"/>
</calcChain>
</file>

<file path=xl/sharedStrings.xml><?xml version="1.0" encoding="utf-8"?>
<sst xmlns="http://schemas.openxmlformats.org/spreadsheetml/2006/main" count="104" uniqueCount="77">
  <si>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</si>
  <si>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</si>
  <si>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</si>
  <si>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</si>
  <si>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</si>
  <si>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</si>
  <si>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</si>
  <si>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</si>
  <si>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</si>
  <si>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</si>
  <si>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</si>
  <si>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</si>
  <si>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</si>
  <si>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</si>
  <si>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</si>
  <si>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</si>
  <si>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</si>
  <si>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</si>
  <si>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</si>
  <si>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</si>
  <si>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</si>
  <si>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</si>
  <si>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</si>
  <si>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</si>
  <si>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</si>
  <si>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</si>
  <si>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</si>
  <si>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</si>
  <si>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</si>
  <si>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</si>
  <si>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</si>
  <si>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</si>
  <si>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</si>
  <si>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</si>
  <si>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</si>
  <si>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</si>
  <si>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</si>
  <si>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</si>
  <si>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</si>
  <si>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</si>
  <si>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</si>
  <si>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</si>
  <si>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Air Canada Jazz</t>
  </si>
  <si>
    <t>Total Rev/Non-Rev Enplanements</t>
  </si>
  <si>
    <t>Iceland Air</t>
  </si>
  <si>
    <t>Sun Country</t>
  </si>
  <si>
    <t>Southwest Airways</t>
  </si>
  <si>
    <t>Omni</t>
  </si>
  <si>
    <t>AirTran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</si>
  <si>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</si>
  <si>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</si>
  <si>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</si>
  <si>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</si>
  <si>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</si>
  <si>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</si>
  <si>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</si>
  <si>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</si>
  <si>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2 - Humphrey Enplanements</t>
  </si>
  <si>
    <t>Terminal 1 - Lindbergh E Concourse enplanements</t>
  </si>
  <si>
    <t>Terminal 2 - Humphrey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</si>
  <si>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</si>
  <si>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</si>
  <si>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</si>
  <si>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</si>
  <si>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</si>
  <si>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</si>
  <si>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</si>
  <si>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</si>
  <si>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</si>
  <si>
    <t>Sky West (AA)</t>
  </si>
  <si>
    <t>Sky Regional (AC)</t>
  </si>
  <si>
    <t>Shuttle America (UA)</t>
  </si>
  <si>
    <t>Horizon Air (AS)</t>
  </si>
  <si>
    <t>Jet Blue</t>
  </si>
  <si>
    <t>2019 Grand TOTAL</t>
  </si>
  <si>
    <t>2018 Grand Total</t>
  </si>
  <si>
    <t>Terminal 1 - Lindbergh Total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</si>
</sst>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9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3" fontId="0" fillId="0" borderId="1" xfId="0" applyNumberFormat="1" applyFill="1" applyBorder="1"/>
    <xf numFmtId="10" fontId="0" fillId="0" borderId="0" xfId="0" applyNumberFormat="1" applyBorder="1" applyAlignment="1">
      <alignment horizontal="right"/>
    </xf>
    <xf numFmtId="3" fontId="0" fillId="0" borderId="0" xfId="0" applyNumberFormat="1"/>
    <xf numFmtId="3" fontId="0" fillId="0" borderId="0" xfId="0" applyNumberFormat="1" applyFill="1"/>
    <xf numFmtId="3" fontId="0" fillId="2" borderId="3" xfId="0" applyNumberFormat="1" applyFill="1" applyBorder="1"/>
    <xf numFmtId="3" fontId="4" fillId="0" borderId="2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4" fillId="0" borderId="7" xfId="0" applyNumberFormat="1" applyFont="1" applyBorder="1"/>
    <xf numFmtId="41" fontId="2" fillId="0" borderId="7" xfId="0" applyNumberFormat="1" applyFont="1" applyBorder="1"/>
    <xf numFmtId="3" fontId="0" fillId="0" borderId="0" xfId="0" applyNumberFormat="1" applyFill="1" applyBorder="1"/>
    <xf numFmtId="3" fontId="4" fillId="0" borderId="2" xfId="0" applyNumberFormat="1" applyFont="1" applyFill="1" applyBorder="1" applyAlignment="1">
      <alignment horizontal="center"/>
    </xf>
    <xf numFmtId="0" fontId="0" fillId="0" borderId="0" xfId="0" applyFill="1"/>
    <xf numFmtId="10" fontId="4" fillId="0" borderId="2" xfId="0" applyNumberFormat="1" applyFont="1" applyFill="1" applyBorder="1" applyAlignment="1">
      <alignment horizontal="center"/>
    </xf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8" fillId="0" borderId="0" xfId="0" applyFont="1" applyBorder="1" applyAlignment="1">
      <alignment horizontal="center"/>
    </xf>
    <xf numFmtId="3" fontId="2" fillId="2" borderId="9" xfId="0" applyNumberFormat="1" applyFont="1" applyFill="1" applyBorder="1"/>
    <xf numFmtId="165" fontId="0" fillId="0" borderId="0" xfId="1" applyNumberFormat="1" applyFont="1" applyBorder="1"/>
    <xf numFmtId="0" fontId="4" fillId="0" borderId="0" xfId="0" applyFont="1"/>
    <xf numFmtId="164" fontId="0" fillId="0" borderId="4" xfId="0" applyNumberFormat="1" applyFill="1" applyBorder="1"/>
    <xf numFmtId="3" fontId="0" fillId="0" borderId="4" xfId="0" applyNumberFormat="1" applyFill="1" applyBorder="1"/>
    <xf numFmtId="3" fontId="2" fillId="2" borderId="11" xfId="0" applyNumberFormat="1" applyFont="1" applyFill="1" applyBorder="1"/>
    <xf numFmtId="41" fontId="9" fillId="0" borderId="0" xfId="0" applyNumberFormat="1" applyFont="1" applyFill="1"/>
    <xf numFmtId="41" fontId="0" fillId="0" borderId="0" xfId="0" applyNumberFormat="1" applyFill="1"/>
    <xf numFmtId="3" fontId="1" fillId="0" borderId="0" xfId="0" applyNumberFormat="1" applyFont="1" applyFill="1" applyBorder="1"/>
    <xf numFmtId="0" fontId="0" fillId="0" borderId="0" xfId="0" applyFill="1" applyBorder="1"/>
    <xf numFmtId="0" fontId="10" fillId="0" borderId="0" xfId="0" applyFont="1"/>
    <xf numFmtId="10" fontId="0" fillId="0" borderId="0" xfId="0" applyNumberFormat="1" applyAlignment="1">
      <alignment horizontal="right"/>
    </xf>
    <xf numFmtId="165" fontId="0" fillId="0" borderId="1" xfId="0" applyNumberFormat="1" applyBorder="1"/>
    <xf numFmtId="165" fontId="0" fillId="0" borderId="0" xfId="0" applyNumberFormat="1" applyBorder="1"/>
    <xf numFmtId="165" fontId="0" fillId="0" borderId="1" xfId="0" applyNumberFormat="1" applyFill="1" applyBorder="1"/>
    <xf numFmtId="165" fontId="0" fillId="0" borderId="1" xfId="0" quotePrefix="1" applyNumberFormat="1" applyBorder="1"/>
    <xf numFmtId="3" fontId="4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Fill="1" applyBorder="1"/>
    <xf numFmtId="3" fontId="3" fillId="0" borderId="14" xfId="0" applyNumberFormat="1" applyFont="1" applyFill="1" applyBorder="1"/>
    <xf numFmtId="3" fontId="0" fillId="0" borderId="11" xfId="0" applyNumberFormat="1" applyFill="1" applyBorder="1"/>
    <xf numFmtId="3" fontId="11" fillId="5" borderId="1" xfId="0" applyNumberFormat="1" applyFont="1" applyFill="1" applyBorder="1"/>
    <xf numFmtId="3" fontId="11" fillId="5" borderId="9" xfId="0" applyNumberFormat="1" applyFont="1" applyFill="1" applyBorder="1"/>
    <xf numFmtId="0" fontId="11" fillId="5" borderId="0" xfId="0" applyFont="1" applyFill="1" applyBorder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 applyBorder="1"/>
    <xf numFmtId="10" fontId="0" fillId="0" borderId="0" xfId="0" applyNumberFormat="1" applyFill="1" applyBorder="1"/>
    <xf numFmtId="165" fontId="0" fillId="0" borderId="0" xfId="1" applyNumberFormat="1" applyFont="1"/>
    <xf numFmtId="3" fontId="2" fillId="2" borderId="15" xfId="0" applyNumberFormat="1" applyFont="1" applyFill="1" applyBorder="1"/>
    <xf numFmtId="9" fontId="0" fillId="0" borderId="0" xfId="2" applyFont="1"/>
    <xf numFmtId="0" fontId="12" fillId="0" borderId="0" xfId="0" applyFont="1"/>
    <xf numFmtId="3" fontId="13" fillId="0" borderId="16" xfId="0" applyNumberFormat="1" applyFont="1" applyBorder="1" applyAlignment="1">
      <alignment horizontal="center"/>
    </xf>
    <xf numFmtId="3" fontId="13" fillId="0" borderId="16" xfId="0" applyNumberFormat="1" applyFont="1" applyFill="1" applyBorder="1" applyAlignment="1">
      <alignment horizontal="center"/>
    </xf>
    <xf numFmtId="3" fontId="13" fillId="2" borderId="17" xfId="0" applyNumberFormat="1" applyFont="1" applyFill="1" applyBorder="1" applyAlignment="1">
      <alignment horizontal="center"/>
    </xf>
    <xf numFmtId="0" fontId="14" fillId="0" borderId="0" xfId="0" applyFont="1"/>
    <xf numFmtId="0" fontId="2" fillId="0" borderId="0" xfId="0" applyFont="1" applyBorder="1" applyAlignment="1"/>
    <xf numFmtId="0" fontId="2" fillId="0" borderId="1" xfId="0" applyFont="1" applyBorder="1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165" fontId="1" fillId="0" borderId="1" xfId="0" applyNumberFormat="1" applyFont="1" applyBorder="1"/>
    <xf numFmtId="165" fontId="0" fillId="0" borderId="0" xfId="0" applyNumberFormat="1"/>
    <xf numFmtId="41" fontId="0" fillId="0" borderId="0" xfId="0" applyNumberFormat="1" applyFill="1" applyBorder="1"/>
    <xf numFmtId="165" fontId="0" fillId="0" borderId="0" xfId="1" applyNumberFormat="1" applyFont="1" applyAlignment="1">
      <alignment horizontal="right"/>
    </xf>
    <xf numFmtId="0" fontId="1" fillId="0" borderId="0" xfId="0" applyFont="1" applyFill="1"/>
    <xf numFmtId="41" fontId="1" fillId="0" borderId="0" xfId="0" applyNumberFormat="1" applyFont="1" applyFill="1" applyBorder="1"/>
    <xf numFmtId="0" fontId="1" fillId="0" borderId="0" xfId="0" applyFont="1"/>
    <xf numFmtId="165" fontId="0" fillId="0" borderId="0" xfId="1" applyNumberFormat="1" applyFont="1" applyFill="1" applyBorder="1"/>
    <xf numFmtId="0" fontId="0" fillId="0" borderId="0" xfId="0" applyFont="1" applyFill="1"/>
    <xf numFmtId="3" fontId="2" fillId="2" borderId="18" xfId="0" applyNumberFormat="1" applyFont="1" applyFill="1" applyBorder="1"/>
    <xf numFmtId="3" fontId="2" fillId="2" borderId="4" xfId="0" applyNumberFormat="1" applyFont="1" applyFill="1" applyBorder="1"/>
    <xf numFmtId="3" fontId="2" fillId="2" borderId="19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10" fontId="1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November%2020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1061191</v>
          </cell>
        </row>
        <row r="6">
          <cell r="C6">
            <v>276046</v>
          </cell>
        </row>
        <row r="7">
          <cell r="C7">
            <v>0</v>
          </cell>
        </row>
        <row r="10">
          <cell r="C10">
            <v>48477</v>
          </cell>
        </row>
      </sheetData>
      <sheetData sheetId="1"/>
      <sheetData sheetId="2"/>
      <sheetData sheetId="3"/>
      <sheetData sheetId="4"/>
      <sheetData sheetId="5">
        <row r="21">
          <cell r="B21">
            <v>137103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1350852</v>
          </cell>
        </row>
        <row r="6">
          <cell r="C6">
            <v>298048</v>
          </cell>
        </row>
        <row r="7">
          <cell r="C7">
            <v>102</v>
          </cell>
        </row>
        <row r="10">
          <cell r="C10">
            <v>50275</v>
          </cell>
        </row>
      </sheetData>
      <sheetData sheetId="1"/>
      <sheetData sheetId="2"/>
      <sheetData sheetId="3"/>
      <sheetData sheetId="4"/>
      <sheetData sheetId="5">
        <row r="30">
          <cell r="B30">
            <v>123070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1161900</v>
          </cell>
        </row>
        <row r="6">
          <cell r="C6">
            <v>278737</v>
          </cell>
        </row>
        <row r="7">
          <cell r="C7">
            <v>147</v>
          </cell>
        </row>
        <row r="10">
          <cell r="C10">
            <v>45413</v>
          </cell>
        </row>
      </sheetData>
      <sheetData sheetId="1"/>
      <sheetData sheetId="2"/>
      <sheetData sheetId="3"/>
      <sheetData sheetId="4"/>
      <sheetData sheetId="5">
        <row r="31">
          <cell r="B31">
            <v>101123</v>
          </cell>
        </row>
      </sheetData>
      <sheetData sheetId="6"/>
      <sheetData sheetId="7">
        <row r="5">
          <cell r="I5">
            <v>102147.79380751868</v>
          </cell>
        </row>
      </sheetData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M4">
            <v>103</v>
          </cell>
        </row>
      </sheetData>
      <sheetData sheetId="3"/>
      <sheetData sheetId="4">
        <row r="4">
          <cell r="GM4"/>
        </row>
      </sheetData>
      <sheetData sheetId="5">
        <row r="4">
          <cell r="GM4"/>
        </row>
      </sheetData>
      <sheetData sheetId="6">
        <row r="4">
          <cell r="GM4">
            <v>92</v>
          </cell>
        </row>
        <row r="23">
          <cell r="GB23">
            <v>8866</v>
          </cell>
          <cell r="GC23">
            <v>7685</v>
          </cell>
          <cell r="GD23">
            <v>11889</v>
          </cell>
          <cell r="GE23">
            <v>10217</v>
          </cell>
          <cell r="GF23">
            <v>11353</v>
          </cell>
          <cell r="GG23">
            <v>13583</v>
          </cell>
          <cell r="GH23">
            <v>15345</v>
          </cell>
          <cell r="GI23">
            <v>14982</v>
          </cell>
          <cell r="GJ23">
            <v>13300</v>
          </cell>
          <cell r="GK23">
            <v>11056</v>
          </cell>
          <cell r="GL23">
            <v>9258</v>
          </cell>
          <cell r="GM23">
            <v>11006</v>
          </cell>
        </row>
        <row r="28">
          <cell r="GB28">
            <v>388</v>
          </cell>
          <cell r="GC28">
            <v>279</v>
          </cell>
          <cell r="GD28">
            <v>441</v>
          </cell>
          <cell r="GE28">
            <v>413</v>
          </cell>
          <cell r="GF28">
            <v>367</v>
          </cell>
          <cell r="GG28">
            <v>581</v>
          </cell>
          <cell r="GH28">
            <v>589</v>
          </cell>
          <cell r="GI28">
            <v>628</v>
          </cell>
          <cell r="GJ28">
            <v>457</v>
          </cell>
          <cell r="GK28">
            <v>402</v>
          </cell>
          <cell r="GL28">
            <v>400</v>
          </cell>
          <cell r="GM28">
            <v>429</v>
          </cell>
        </row>
      </sheetData>
      <sheetData sheetId="7"/>
      <sheetData sheetId="8">
        <row r="4">
          <cell r="GM4">
            <v>532</v>
          </cell>
        </row>
        <row r="23">
          <cell r="GB23">
            <v>74539</v>
          </cell>
          <cell r="GC23">
            <v>67724</v>
          </cell>
          <cell r="GD23">
            <v>79697</v>
          </cell>
          <cell r="GE23">
            <v>69921</v>
          </cell>
          <cell r="GF23">
            <v>69526</v>
          </cell>
          <cell r="GG23">
            <v>72157</v>
          </cell>
          <cell r="GH23">
            <v>75669</v>
          </cell>
          <cell r="GI23">
            <v>76607</v>
          </cell>
          <cell r="GJ23">
            <v>70459</v>
          </cell>
          <cell r="GK23">
            <v>77050</v>
          </cell>
          <cell r="GL23">
            <v>67864</v>
          </cell>
          <cell r="GM23">
            <v>69369</v>
          </cell>
        </row>
        <row r="28">
          <cell r="GB28">
            <v>3366</v>
          </cell>
          <cell r="GC28">
            <v>2541</v>
          </cell>
          <cell r="GD28">
            <v>2852</v>
          </cell>
          <cell r="GE28">
            <v>2915</v>
          </cell>
          <cell r="GF28">
            <v>3020</v>
          </cell>
          <cell r="GG28">
            <v>3230</v>
          </cell>
          <cell r="GH28">
            <v>3489</v>
          </cell>
          <cell r="GI28">
            <v>3545</v>
          </cell>
          <cell r="GJ28">
            <v>3367</v>
          </cell>
          <cell r="GK28">
            <v>3142</v>
          </cell>
          <cell r="GL28">
            <v>2707</v>
          </cell>
          <cell r="GM28">
            <v>2491</v>
          </cell>
        </row>
      </sheetData>
      <sheetData sheetId="9"/>
      <sheetData sheetId="10">
        <row r="4">
          <cell r="GM4">
            <v>848</v>
          </cell>
        </row>
        <row r="23">
          <cell r="GB23">
            <v>81701</v>
          </cell>
          <cell r="GC23">
            <v>89556</v>
          </cell>
          <cell r="GD23">
            <v>111521</v>
          </cell>
          <cell r="GE23">
            <v>99625</v>
          </cell>
          <cell r="GF23">
            <v>101925</v>
          </cell>
          <cell r="GG23">
            <v>120616</v>
          </cell>
          <cell r="GH23">
            <v>128513</v>
          </cell>
          <cell r="GI23">
            <v>130166</v>
          </cell>
          <cell r="GJ23">
            <v>93211</v>
          </cell>
          <cell r="GK23">
            <v>115945</v>
          </cell>
          <cell r="GL23">
            <v>106632</v>
          </cell>
          <cell r="GM23">
            <v>131405</v>
          </cell>
        </row>
        <row r="28">
          <cell r="GB28">
            <v>1429</v>
          </cell>
          <cell r="GC28">
            <v>1338</v>
          </cell>
          <cell r="GD28">
            <v>1445</v>
          </cell>
          <cell r="GE28">
            <v>1547</v>
          </cell>
          <cell r="GF28">
            <v>1921</v>
          </cell>
          <cell r="GG28">
            <v>1980</v>
          </cell>
          <cell r="GH28">
            <v>1707</v>
          </cell>
          <cell r="GI28">
            <v>913</v>
          </cell>
          <cell r="GJ28">
            <v>1443</v>
          </cell>
          <cell r="GK28">
            <v>1616</v>
          </cell>
          <cell r="GL28">
            <v>1690</v>
          </cell>
          <cell r="GM28">
            <v>1963</v>
          </cell>
        </row>
        <row r="33">
          <cell r="GB33">
            <v>19540</v>
          </cell>
          <cell r="GC33">
            <v>31523</v>
          </cell>
          <cell r="GD33">
            <v>45489</v>
          </cell>
          <cell r="GE33">
            <v>9986</v>
          </cell>
          <cell r="GF33">
            <v>2084</v>
          </cell>
          <cell r="GG33">
            <v>1873</v>
          </cell>
          <cell r="GH33">
            <v>607</v>
          </cell>
          <cell r="GI33">
            <v>1918</v>
          </cell>
          <cell r="GJ33">
            <v>437</v>
          </cell>
          <cell r="GK33">
            <v>2308</v>
          </cell>
          <cell r="GL33">
            <v>3363</v>
          </cell>
          <cell r="GM33">
            <v>16951</v>
          </cell>
        </row>
        <row r="38">
          <cell r="GB38">
            <v>253</v>
          </cell>
          <cell r="GC38">
            <v>233</v>
          </cell>
          <cell r="GD38">
            <v>314</v>
          </cell>
          <cell r="GE38">
            <v>105</v>
          </cell>
          <cell r="GF38">
            <v>22</v>
          </cell>
          <cell r="GG38">
            <v>11</v>
          </cell>
          <cell r="GH38">
            <v>11</v>
          </cell>
          <cell r="GI38">
            <v>10</v>
          </cell>
          <cell r="GJ38">
            <v>2</v>
          </cell>
          <cell r="GK38">
            <v>36</v>
          </cell>
          <cell r="GL38">
            <v>46</v>
          </cell>
          <cell r="GM38">
            <v>282</v>
          </cell>
        </row>
      </sheetData>
      <sheetData sheetId="11">
        <row r="4">
          <cell r="GM4">
            <v>80</v>
          </cell>
        </row>
      </sheetData>
      <sheetData sheetId="12">
        <row r="4">
          <cell r="GM4"/>
        </row>
        <row r="23">
          <cell r="GB23"/>
          <cell r="GC23"/>
          <cell r="GD23"/>
          <cell r="GE23"/>
          <cell r="GF23"/>
          <cell r="GG23"/>
          <cell r="GH23"/>
          <cell r="GI23"/>
          <cell r="GJ23"/>
          <cell r="GK23"/>
          <cell r="GL23"/>
          <cell r="GM23"/>
        </row>
        <row r="28">
          <cell r="GB28"/>
          <cell r="GC28"/>
          <cell r="GD28"/>
          <cell r="GE28"/>
          <cell r="GF28"/>
          <cell r="GG28"/>
          <cell r="GH28"/>
          <cell r="GI28"/>
          <cell r="GJ28"/>
          <cell r="GK28"/>
          <cell r="GL28"/>
          <cell r="GM28"/>
        </row>
        <row r="33">
          <cell r="GB33"/>
          <cell r="GC33"/>
          <cell r="GD33"/>
          <cell r="GE33"/>
          <cell r="GF33">
            <v>250</v>
          </cell>
          <cell r="GG33">
            <v>2511</v>
          </cell>
          <cell r="GH33">
            <v>4049</v>
          </cell>
          <cell r="GI33">
            <v>4374</v>
          </cell>
          <cell r="GJ33">
            <v>1704</v>
          </cell>
          <cell r="GK33"/>
          <cell r="GL33"/>
          <cell r="GM33"/>
        </row>
        <row r="38">
          <cell r="GB38"/>
          <cell r="GC38"/>
          <cell r="GD38"/>
          <cell r="GE38"/>
          <cell r="GF38"/>
          <cell r="GG38"/>
          <cell r="GH38">
            <v>9</v>
          </cell>
          <cell r="GI38">
            <v>3</v>
          </cell>
          <cell r="GJ38"/>
          <cell r="GK38"/>
          <cell r="GL38"/>
          <cell r="GM38"/>
        </row>
      </sheetData>
      <sheetData sheetId="13">
        <row r="4">
          <cell r="GM4">
            <v>5590</v>
          </cell>
        </row>
      </sheetData>
      <sheetData sheetId="14">
        <row r="4">
          <cell r="GM4">
            <v>109</v>
          </cell>
        </row>
        <row r="23">
          <cell r="GB23">
            <v>17772</v>
          </cell>
          <cell r="GC23">
            <v>16619</v>
          </cell>
          <cell r="GD23">
            <v>19932</v>
          </cell>
          <cell r="GE23">
            <v>16241</v>
          </cell>
          <cell r="GF23">
            <v>23981</v>
          </cell>
          <cell r="GG23">
            <v>25279</v>
          </cell>
          <cell r="GH23">
            <v>27954</v>
          </cell>
          <cell r="GI23">
            <v>26372</v>
          </cell>
          <cell r="GJ23">
            <v>22351</v>
          </cell>
          <cell r="GK23">
            <v>19986</v>
          </cell>
          <cell r="GL23">
            <v>17123</v>
          </cell>
          <cell r="GM23">
            <v>18043</v>
          </cell>
        </row>
        <row r="28">
          <cell r="GB28">
            <v>131</v>
          </cell>
          <cell r="GC28">
            <v>137</v>
          </cell>
          <cell r="GD28">
            <v>157</v>
          </cell>
          <cell r="GE28">
            <v>134</v>
          </cell>
          <cell r="GF28">
            <v>130</v>
          </cell>
          <cell r="GG28">
            <v>171</v>
          </cell>
          <cell r="GH28">
            <v>207</v>
          </cell>
          <cell r="GI28">
            <v>172</v>
          </cell>
          <cell r="GJ28">
            <v>131</v>
          </cell>
          <cell r="GK28">
            <v>132</v>
          </cell>
          <cell r="GL28">
            <v>141</v>
          </cell>
          <cell r="GM28">
            <v>140</v>
          </cell>
        </row>
      </sheetData>
      <sheetData sheetId="15"/>
      <sheetData sheetId="16">
        <row r="8">
          <cell r="GM8"/>
        </row>
        <row r="23">
          <cell r="GB23"/>
          <cell r="GC23"/>
          <cell r="GD23"/>
          <cell r="GE23"/>
          <cell r="GF23"/>
          <cell r="GG23"/>
          <cell r="GH23"/>
          <cell r="GI23"/>
          <cell r="GJ23"/>
          <cell r="GK23"/>
          <cell r="GL23"/>
          <cell r="GM23"/>
        </row>
        <row r="28">
          <cell r="GB28"/>
          <cell r="GC28"/>
          <cell r="GD28"/>
          <cell r="GE28"/>
          <cell r="GF28"/>
          <cell r="GG28"/>
          <cell r="GH28"/>
          <cell r="GI28"/>
          <cell r="GJ28"/>
          <cell r="GK28"/>
          <cell r="GL28"/>
          <cell r="GM28"/>
        </row>
        <row r="33">
          <cell r="GB33">
            <v>515</v>
          </cell>
          <cell r="GC33"/>
          <cell r="GD33">
            <v>2134</v>
          </cell>
          <cell r="GE33">
            <v>3423</v>
          </cell>
          <cell r="GF33">
            <v>5973</v>
          </cell>
          <cell r="GG33">
            <v>6716</v>
          </cell>
          <cell r="GH33">
            <v>4733</v>
          </cell>
          <cell r="GI33">
            <v>5565</v>
          </cell>
          <cell r="GJ33">
            <v>5041</v>
          </cell>
          <cell r="GK33">
            <v>2995</v>
          </cell>
          <cell r="GL33">
            <v>1968</v>
          </cell>
          <cell r="GM33">
            <v>2276</v>
          </cell>
        </row>
        <row r="38">
          <cell r="GB38">
            <v>5</v>
          </cell>
          <cell r="GC38"/>
          <cell r="GD38">
            <v>22</v>
          </cell>
          <cell r="GE38">
            <v>43</v>
          </cell>
          <cell r="GF38">
            <v>32</v>
          </cell>
          <cell r="GG38">
            <v>49</v>
          </cell>
          <cell r="GH38">
            <v>65</v>
          </cell>
          <cell r="GI38">
            <v>77</v>
          </cell>
          <cell r="GJ38">
            <v>57</v>
          </cell>
          <cell r="GK38">
            <v>76</v>
          </cell>
          <cell r="GL38">
            <v>154</v>
          </cell>
          <cell r="GM38">
            <v>94</v>
          </cell>
        </row>
      </sheetData>
      <sheetData sheetId="17">
        <row r="4">
          <cell r="GM4">
            <v>77</v>
          </cell>
        </row>
        <row r="23">
          <cell r="GB23">
            <v>7255</v>
          </cell>
          <cell r="GC23">
            <v>6438</v>
          </cell>
          <cell r="GD23">
            <v>10099</v>
          </cell>
          <cell r="GE23">
            <v>8949</v>
          </cell>
          <cell r="GF23">
            <v>10990</v>
          </cell>
          <cell r="GG23">
            <v>11775</v>
          </cell>
          <cell r="GH23">
            <v>11919</v>
          </cell>
          <cell r="GI23">
            <v>12232</v>
          </cell>
          <cell r="GJ23">
            <v>9361</v>
          </cell>
          <cell r="GK23">
            <v>9750</v>
          </cell>
          <cell r="GL23">
            <v>7155</v>
          </cell>
          <cell r="GM23">
            <v>6560</v>
          </cell>
        </row>
        <row r="28">
          <cell r="GB28">
            <v>233</v>
          </cell>
          <cell r="GC28">
            <v>175</v>
          </cell>
          <cell r="GD28">
            <v>299</v>
          </cell>
          <cell r="GE28">
            <v>23</v>
          </cell>
          <cell r="GF28">
            <v>280</v>
          </cell>
          <cell r="GG28">
            <v>291</v>
          </cell>
          <cell r="GH28">
            <v>314</v>
          </cell>
          <cell r="GI28">
            <v>343</v>
          </cell>
          <cell r="GJ28">
            <v>276</v>
          </cell>
          <cell r="GK28">
            <v>256</v>
          </cell>
          <cell r="GL28">
            <v>252</v>
          </cell>
          <cell r="GM28">
            <v>186</v>
          </cell>
        </row>
        <row r="33">
          <cell r="GB33"/>
          <cell r="GC33"/>
          <cell r="GD33"/>
          <cell r="GE33"/>
          <cell r="GF33"/>
          <cell r="GG33"/>
          <cell r="GH33"/>
          <cell r="GI33"/>
          <cell r="GJ33"/>
          <cell r="GK33"/>
          <cell r="GL33"/>
          <cell r="GM33"/>
        </row>
        <row r="38">
          <cell r="GB38"/>
          <cell r="GC38"/>
          <cell r="GD38"/>
          <cell r="GE38"/>
          <cell r="GF38"/>
          <cell r="GG38"/>
          <cell r="GH38"/>
          <cell r="GI38"/>
          <cell r="GJ38"/>
          <cell r="GK38"/>
          <cell r="GL38"/>
          <cell r="GM38"/>
        </row>
      </sheetData>
      <sheetData sheetId="18">
        <row r="4">
          <cell r="GM4"/>
        </row>
      </sheetData>
      <sheetData sheetId="19"/>
      <sheetData sheetId="20">
        <row r="19">
          <cell r="FN19">
            <v>0</v>
          </cell>
        </row>
      </sheetData>
      <sheetData sheetId="21">
        <row r="4">
          <cell r="GM4">
            <v>544</v>
          </cell>
        </row>
        <row r="23">
          <cell r="GB23">
            <v>67934</v>
          </cell>
          <cell r="GC23">
            <v>66200</v>
          </cell>
          <cell r="GD23">
            <v>92858</v>
          </cell>
          <cell r="GE23">
            <v>74099</v>
          </cell>
          <cell r="GF23">
            <v>76149</v>
          </cell>
          <cell r="GG23">
            <v>80157</v>
          </cell>
          <cell r="GH23">
            <v>83803</v>
          </cell>
          <cell r="GI23">
            <v>84506</v>
          </cell>
          <cell r="GJ23">
            <v>75323</v>
          </cell>
          <cell r="GK23">
            <v>79627</v>
          </cell>
          <cell r="GL23">
            <v>59902</v>
          </cell>
          <cell r="GM23">
            <v>65221</v>
          </cell>
        </row>
        <row r="28">
          <cell r="GB28">
            <v>1802</v>
          </cell>
          <cell r="GC28">
            <v>1561</v>
          </cell>
          <cell r="GD28">
            <v>1891</v>
          </cell>
          <cell r="GE28">
            <v>1891</v>
          </cell>
          <cell r="GF28">
            <v>1995</v>
          </cell>
          <cell r="GG28">
            <v>2200</v>
          </cell>
          <cell r="GH28">
            <v>2495</v>
          </cell>
          <cell r="GI28">
            <v>2265</v>
          </cell>
          <cell r="GJ28">
            <v>1806</v>
          </cell>
          <cell r="GK28">
            <v>1832</v>
          </cell>
          <cell r="GL28">
            <v>1437</v>
          </cell>
          <cell r="GM28">
            <v>1439</v>
          </cell>
        </row>
        <row r="33">
          <cell r="GB33"/>
          <cell r="GC33"/>
          <cell r="GD33"/>
          <cell r="GE33"/>
          <cell r="GF33"/>
          <cell r="GG33"/>
          <cell r="GH33"/>
          <cell r="GI33"/>
          <cell r="GJ33"/>
          <cell r="GK33"/>
          <cell r="GL33"/>
          <cell r="GM33"/>
        </row>
        <row r="38">
          <cell r="GB38"/>
          <cell r="GC38"/>
          <cell r="GD38"/>
          <cell r="GE38"/>
          <cell r="GF38"/>
          <cell r="GG38"/>
          <cell r="GH38"/>
          <cell r="GI38"/>
          <cell r="GJ38"/>
          <cell r="GK38"/>
          <cell r="GL38"/>
          <cell r="GM38"/>
        </row>
      </sheetData>
      <sheetData sheetId="22">
        <row r="4">
          <cell r="GM4">
            <v>321</v>
          </cell>
        </row>
        <row r="23">
          <cell r="GB23">
            <v>49091</v>
          </cell>
          <cell r="GC23">
            <v>47796</v>
          </cell>
          <cell r="GD23">
            <v>65602</v>
          </cell>
          <cell r="GE23">
            <v>43460</v>
          </cell>
          <cell r="GF23">
            <v>43766</v>
          </cell>
          <cell r="GG23">
            <v>44871</v>
          </cell>
          <cell r="GH23">
            <v>49575</v>
          </cell>
          <cell r="GI23">
            <v>50258</v>
          </cell>
          <cell r="GJ23">
            <v>42473</v>
          </cell>
          <cell r="GK23">
            <v>47859</v>
          </cell>
          <cell r="GL23">
            <v>45774</v>
          </cell>
          <cell r="GM23">
            <v>50415</v>
          </cell>
        </row>
        <row r="28">
          <cell r="GB28">
            <v>329</v>
          </cell>
          <cell r="GC28">
            <v>302</v>
          </cell>
          <cell r="GD28">
            <v>290</v>
          </cell>
          <cell r="GE28">
            <v>309</v>
          </cell>
          <cell r="GF28">
            <v>262</v>
          </cell>
          <cell r="GG28">
            <v>292</v>
          </cell>
          <cell r="GH28">
            <v>320</v>
          </cell>
          <cell r="GI28">
            <v>254</v>
          </cell>
          <cell r="GJ28">
            <v>232</v>
          </cell>
          <cell r="GK28">
            <v>269</v>
          </cell>
          <cell r="GL28">
            <v>245</v>
          </cell>
          <cell r="GM28">
            <v>258</v>
          </cell>
        </row>
      </sheetData>
      <sheetData sheetId="23">
        <row r="4">
          <cell r="GM4">
            <v>238</v>
          </cell>
        </row>
        <row r="23">
          <cell r="GB23">
            <v>25376</v>
          </cell>
          <cell r="GC23">
            <v>27498</v>
          </cell>
          <cell r="GD23">
            <v>36963</v>
          </cell>
          <cell r="GE23">
            <v>30107</v>
          </cell>
          <cell r="GF23">
            <v>35862</v>
          </cell>
          <cell r="GG23">
            <v>44931</v>
          </cell>
          <cell r="GH23">
            <v>49093</v>
          </cell>
          <cell r="GI23">
            <v>53929</v>
          </cell>
          <cell r="GJ23">
            <v>41920</v>
          </cell>
          <cell r="GK23">
            <v>50474</v>
          </cell>
          <cell r="GL23">
            <v>30052</v>
          </cell>
          <cell r="GM23">
            <v>33541</v>
          </cell>
        </row>
        <row r="28">
          <cell r="GB28">
            <v>1135</v>
          </cell>
          <cell r="GC28">
            <v>1090</v>
          </cell>
          <cell r="GD28">
            <v>1116</v>
          </cell>
          <cell r="GE28">
            <v>1268</v>
          </cell>
          <cell r="GF28">
            <v>1358</v>
          </cell>
          <cell r="GG28">
            <v>1385</v>
          </cell>
          <cell r="GH28">
            <v>1521</v>
          </cell>
          <cell r="GI28">
            <v>1532</v>
          </cell>
          <cell r="GJ28">
            <v>1593</v>
          </cell>
          <cell r="GK28">
            <v>1904</v>
          </cell>
          <cell r="GL28">
            <v>1559</v>
          </cell>
          <cell r="GM28">
            <v>1261</v>
          </cell>
        </row>
      </sheetData>
      <sheetData sheetId="24"/>
      <sheetData sheetId="25"/>
      <sheetData sheetId="26">
        <row r="19">
          <cell r="FN19">
            <v>0</v>
          </cell>
        </row>
        <row r="33">
          <cell r="GB33"/>
          <cell r="GC33"/>
          <cell r="GD33"/>
          <cell r="GE33"/>
          <cell r="GF33"/>
          <cell r="GG33"/>
          <cell r="GH33"/>
          <cell r="GI33"/>
          <cell r="GJ33"/>
          <cell r="GK33"/>
          <cell r="GL33"/>
          <cell r="GM33"/>
        </row>
        <row r="38">
          <cell r="GB38"/>
          <cell r="GC38"/>
          <cell r="GD38"/>
          <cell r="GE38"/>
          <cell r="GF38"/>
          <cell r="GG38"/>
          <cell r="GH38"/>
          <cell r="GI38"/>
          <cell r="GJ38"/>
          <cell r="GK38"/>
          <cell r="GL38"/>
          <cell r="GM38"/>
        </row>
      </sheetData>
      <sheetData sheetId="27">
        <row r="19">
          <cell r="FN19">
            <v>0</v>
          </cell>
        </row>
        <row r="23">
          <cell r="GB23"/>
          <cell r="GC23"/>
          <cell r="GD23"/>
          <cell r="GE23"/>
          <cell r="GF23"/>
          <cell r="GG23"/>
          <cell r="GH23"/>
          <cell r="GI23"/>
          <cell r="GJ23"/>
          <cell r="GK23"/>
          <cell r="GL23"/>
          <cell r="GM23"/>
        </row>
        <row r="28">
          <cell r="GB28"/>
          <cell r="GC28"/>
          <cell r="GD28"/>
          <cell r="GE28"/>
          <cell r="GF28"/>
          <cell r="GG28"/>
          <cell r="GH28"/>
          <cell r="GI28"/>
          <cell r="GJ28"/>
          <cell r="GK28"/>
          <cell r="GL28"/>
          <cell r="GM28"/>
        </row>
      </sheetData>
      <sheetData sheetId="28">
        <row r="4">
          <cell r="GM4">
            <v>15</v>
          </cell>
        </row>
        <row r="23">
          <cell r="GB23"/>
          <cell r="GC23">
            <v>1992</v>
          </cell>
          <cell r="GD23">
            <v>4413</v>
          </cell>
          <cell r="GE23">
            <v>3549</v>
          </cell>
          <cell r="GF23">
            <v>3999</v>
          </cell>
          <cell r="GG23">
            <v>3756</v>
          </cell>
          <cell r="GH23">
            <v>4783</v>
          </cell>
          <cell r="GI23">
            <v>4836</v>
          </cell>
          <cell r="GJ23">
            <v>274</v>
          </cell>
          <cell r="GK23">
            <v>235</v>
          </cell>
          <cell r="GL23">
            <v>847</v>
          </cell>
          <cell r="GM23">
            <v>857</v>
          </cell>
        </row>
        <row r="28">
          <cell r="GB28"/>
          <cell r="GC28">
            <v>66</v>
          </cell>
          <cell r="GD28">
            <v>135</v>
          </cell>
          <cell r="GE28">
            <v>140</v>
          </cell>
          <cell r="GF28">
            <v>184</v>
          </cell>
          <cell r="GG28">
            <v>183</v>
          </cell>
          <cell r="GH28">
            <v>437</v>
          </cell>
          <cell r="GI28">
            <v>424</v>
          </cell>
          <cell r="GJ28">
            <v>12</v>
          </cell>
          <cell r="GK28">
            <v>31</v>
          </cell>
          <cell r="GL28">
            <v>59</v>
          </cell>
          <cell r="GM28">
            <v>65</v>
          </cell>
        </row>
      </sheetData>
      <sheetData sheetId="29">
        <row r="4">
          <cell r="GM4"/>
        </row>
      </sheetData>
      <sheetData sheetId="30"/>
      <sheetData sheetId="31"/>
      <sheetData sheetId="32"/>
      <sheetData sheetId="33">
        <row r="19">
          <cell r="FN19">
            <v>0</v>
          </cell>
        </row>
      </sheetData>
      <sheetData sheetId="34"/>
      <sheetData sheetId="35">
        <row r="4">
          <cell r="GM4">
            <v>48</v>
          </cell>
        </row>
        <row r="23">
          <cell r="GB23">
            <v>369</v>
          </cell>
          <cell r="GC23">
            <v>374</v>
          </cell>
          <cell r="GD23">
            <v>50</v>
          </cell>
          <cell r="GE23"/>
          <cell r="GF23"/>
          <cell r="GG23"/>
          <cell r="GH23">
            <v>2829</v>
          </cell>
          <cell r="GI23">
            <v>4043</v>
          </cell>
          <cell r="GJ23">
            <v>3160</v>
          </cell>
          <cell r="GK23">
            <v>2722</v>
          </cell>
          <cell r="GL23">
            <v>3104</v>
          </cell>
          <cell r="GM23">
            <v>2982</v>
          </cell>
        </row>
        <row r="28">
          <cell r="GB28">
            <v>19</v>
          </cell>
          <cell r="GC28">
            <v>3</v>
          </cell>
          <cell r="GD28"/>
          <cell r="GE28"/>
          <cell r="GF28"/>
          <cell r="GG28"/>
          <cell r="GH28">
            <v>114</v>
          </cell>
          <cell r="GI28">
            <v>140</v>
          </cell>
          <cell r="GJ28">
            <v>212</v>
          </cell>
          <cell r="GK28">
            <v>68</v>
          </cell>
          <cell r="GL28">
            <v>184</v>
          </cell>
          <cell r="GM28">
            <v>89</v>
          </cell>
        </row>
      </sheetData>
      <sheetData sheetId="36"/>
      <sheetData sheetId="37">
        <row r="4">
          <cell r="GM4">
            <v>52</v>
          </cell>
        </row>
      </sheetData>
      <sheetData sheetId="38">
        <row r="4">
          <cell r="GM4">
            <v>2</v>
          </cell>
        </row>
        <row r="23">
          <cell r="GB23">
            <v>456</v>
          </cell>
          <cell r="GC23">
            <v>129</v>
          </cell>
          <cell r="GD23">
            <v>410</v>
          </cell>
          <cell r="GE23">
            <v>40</v>
          </cell>
          <cell r="GF23">
            <v>136</v>
          </cell>
          <cell r="GG23"/>
          <cell r="GH23"/>
          <cell r="GI23">
            <v>331</v>
          </cell>
          <cell r="GJ23">
            <v>682</v>
          </cell>
          <cell r="GK23">
            <v>316</v>
          </cell>
          <cell r="GL23">
            <v>164</v>
          </cell>
          <cell r="GM23">
            <v>129</v>
          </cell>
        </row>
        <row r="28">
          <cell r="GB28">
            <v>23</v>
          </cell>
          <cell r="GC28">
            <v>2</v>
          </cell>
          <cell r="GD28">
            <v>8</v>
          </cell>
          <cell r="GE28">
            <v>9</v>
          </cell>
          <cell r="GF28">
            <v>1</v>
          </cell>
          <cell r="GG28"/>
          <cell r="GH28"/>
          <cell r="GI28">
            <v>9</v>
          </cell>
          <cell r="GJ28">
            <v>11</v>
          </cell>
          <cell r="GK28">
            <v>14</v>
          </cell>
          <cell r="GL28">
            <v>15</v>
          </cell>
          <cell r="GM28">
            <v>5</v>
          </cell>
        </row>
      </sheetData>
      <sheetData sheetId="39">
        <row r="4">
          <cell r="GM4">
            <v>31</v>
          </cell>
        </row>
        <row r="23">
          <cell r="GB23">
            <v>411</v>
          </cell>
          <cell r="GC23"/>
          <cell r="GD23"/>
          <cell r="GE23"/>
          <cell r="GF23"/>
          <cell r="GG23"/>
          <cell r="GH23"/>
          <cell r="GI23"/>
          <cell r="GJ23"/>
          <cell r="GK23"/>
          <cell r="GL23">
            <v>1691</v>
          </cell>
          <cell r="GM23">
            <v>2129</v>
          </cell>
        </row>
        <row r="28">
          <cell r="GB28">
            <v>27</v>
          </cell>
          <cell r="GC28"/>
          <cell r="GD28"/>
          <cell r="GE28"/>
          <cell r="GF28"/>
          <cell r="GG28"/>
          <cell r="GH28"/>
          <cell r="GI28"/>
          <cell r="GJ28"/>
          <cell r="GK28"/>
          <cell r="GL28">
            <v>50</v>
          </cell>
          <cell r="GM28">
            <v>82</v>
          </cell>
        </row>
      </sheetData>
      <sheetData sheetId="40">
        <row r="4">
          <cell r="GM4">
            <v>136</v>
          </cell>
        </row>
        <row r="23">
          <cell r="GB23">
            <v>9200</v>
          </cell>
          <cell r="GC23">
            <v>6452</v>
          </cell>
          <cell r="GD23">
            <v>6359</v>
          </cell>
          <cell r="GE23">
            <v>8164</v>
          </cell>
          <cell r="GF23">
            <v>8938</v>
          </cell>
          <cell r="GG23">
            <v>6473</v>
          </cell>
          <cell r="GH23">
            <v>5897</v>
          </cell>
          <cell r="GI23">
            <v>7968</v>
          </cell>
          <cell r="GJ23">
            <v>6775</v>
          </cell>
          <cell r="GK23">
            <v>4616</v>
          </cell>
          <cell r="GL23">
            <v>8221</v>
          </cell>
          <cell r="GM23">
            <v>8534</v>
          </cell>
        </row>
        <row r="28">
          <cell r="GB28">
            <v>270</v>
          </cell>
          <cell r="GC28">
            <v>189</v>
          </cell>
          <cell r="GD28">
            <v>150</v>
          </cell>
          <cell r="GE28">
            <v>341</v>
          </cell>
          <cell r="GF28">
            <v>285</v>
          </cell>
          <cell r="GG28">
            <v>250</v>
          </cell>
          <cell r="GH28">
            <v>202</v>
          </cell>
          <cell r="GI28">
            <v>245</v>
          </cell>
          <cell r="GJ28">
            <v>190</v>
          </cell>
          <cell r="GK28">
            <v>156</v>
          </cell>
          <cell r="GL28">
            <v>328</v>
          </cell>
          <cell r="GM28">
            <v>315</v>
          </cell>
        </row>
      </sheetData>
      <sheetData sheetId="41"/>
      <sheetData sheetId="42"/>
      <sheetData sheetId="43">
        <row r="4">
          <cell r="GM4">
            <v>1184</v>
          </cell>
        </row>
      </sheetData>
      <sheetData sheetId="44">
        <row r="4">
          <cell r="GM4"/>
        </row>
        <row r="23">
          <cell r="GB23"/>
          <cell r="GC23"/>
          <cell r="GD23"/>
          <cell r="GE23"/>
          <cell r="GF23"/>
          <cell r="GG23"/>
          <cell r="GH23"/>
          <cell r="GI23"/>
          <cell r="GJ23"/>
          <cell r="GK23"/>
          <cell r="GL23"/>
          <cell r="GM23"/>
        </row>
        <row r="28">
          <cell r="GB28"/>
          <cell r="GC28"/>
          <cell r="GD28"/>
          <cell r="GE28"/>
          <cell r="GF28"/>
          <cell r="GG28"/>
          <cell r="GH28"/>
          <cell r="GI28"/>
          <cell r="GJ28"/>
          <cell r="GK28"/>
          <cell r="GL28"/>
          <cell r="GM28"/>
        </row>
      </sheetData>
      <sheetData sheetId="45">
        <row r="4">
          <cell r="GM4">
            <v>221</v>
          </cell>
        </row>
        <row r="23">
          <cell r="GB23">
            <v>6390</v>
          </cell>
          <cell r="GC23">
            <v>7172</v>
          </cell>
          <cell r="GD23">
            <v>9909</v>
          </cell>
          <cell r="GE23">
            <v>7132</v>
          </cell>
          <cell r="GF23">
            <v>11352</v>
          </cell>
          <cell r="GG23">
            <v>12145</v>
          </cell>
          <cell r="GH23">
            <v>10382</v>
          </cell>
          <cell r="GI23">
            <v>10491</v>
          </cell>
          <cell r="GJ23">
            <v>11914</v>
          </cell>
          <cell r="GK23">
            <v>13787</v>
          </cell>
          <cell r="GL23">
            <v>11552</v>
          </cell>
          <cell r="GM23">
            <v>12740</v>
          </cell>
        </row>
        <row r="28">
          <cell r="GB28">
            <v>305</v>
          </cell>
          <cell r="GC28">
            <v>274</v>
          </cell>
          <cell r="GD28">
            <v>440</v>
          </cell>
          <cell r="GE28">
            <v>331</v>
          </cell>
          <cell r="GF28">
            <v>504</v>
          </cell>
          <cell r="GG28">
            <v>547</v>
          </cell>
          <cell r="GH28">
            <v>558</v>
          </cell>
          <cell r="GI28">
            <v>502</v>
          </cell>
          <cell r="GJ28">
            <v>541</v>
          </cell>
          <cell r="GK28">
            <v>586</v>
          </cell>
          <cell r="GL28">
            <v>479</v>
          </cell>
          <cell r="GM28">
            <v>509</v>
          </cell>
        </row>
      </sheetData>
      <sheetData sheetId="46">
        <row r="4">
          <cell r="GM4">
            <v>236</v>
          </cell>
        </row>
        <row r="23">
          <cell r="GB23">
            <v>12716</v>
          </cell>
          <cell r="GC23">
            <v>12255</v>
          </cell>
          <cell r="GD23">
            <v>17550</v>
          </cell>
          <cell r="GE23">
            <v>15474</v>
          </cell>
          <cell r="GF23">
            <v>13909</v>
          </cell>
          <cell r="GG23">
            <v>18253</v>
          </cell>
          <cell r="GH23">
            <v>15965</v>
          </cell>
          <cell r="GI23">
            <v>14455</v>
          </cell>
          <cell r="GJ23">
            <v>11876</v>
          </cell>
          <cell r="GK23">
            <v>15328</v>
          </cell>
          <cell r="GL23">
            <v>14544</v>
          </cell>
          <cell r="GM23">
            <v>14913</v>
          </cell>
        </row>
        <row r="28">
          <cell r="GB28">
            <v>499</v>
          </cell>
          <cell r="GC28">
            <v>436</v>
          </cell>
          <cell r="GD28">
            <v>659</v>
          </cell>
          <cell r="GE28">
            <v>658</v>
          </cell>
          <cell r="GF28">
            <v>609</v>
          </cell>
          <cell r="GG28">
            <v>561</v>
          </cell>
          <cell r="GH28">
            <v>506</v>
          </cell>
          <cell r="GI28">
            <v>429</v>
          </cell>
          <cell r="GJ28">
            <v>356</v>
          </cell>
          <cell r="GK28">
            <v>507</v>
          </cell>
          <cell r="GL28">
            <v>607</v>
          </cell>
          <cell r="GM28">
            <v>508</v>
          </cell>
        </row>
      </sheetData>
      <sheetData sheetId="47">
        <row r="8">
          <cell r="GM8"/>
        </row>
        <row r="33">
          <cell r="GB33">
            <v>3782</v>
          </cell>
          <cell r="GC33">
            <v>3248</v>
          </cell>
          <cell r="GD33">
            <v>5053</v>
          </cell>
          <cell r="GE33">
            <v>4132</v>
          </cell>
          <cell r="GF33">
            <v>5213</v>
          </cell>
          <cell r="GG33">
            <v>6120</v>
          </cell>
          <cell r="GH33">
            <v>5412</v>
          </cell>
          <cell r="GI33">
            <v>5658</v>
          </cell>
          <cell r="GJ33">
            <v>6175</v>
          </cell>
          <cell r="GK33">
            <v>5823</v>
          </cell>
          <cell r="GL33">
            <v>4087</v>
          </cell>
          <cell r="GM33">
            <v>4713</v>
          </cell>
        </row>
        <row r="38">
          <cell r="GB38">
            <v>43</v>
          </cell>
          <cell r="GC38">
            <v>31</v>
          </cell>
          <cell r="GD38">
            <v>48</v>
          </cell>
          <cell r="GE38">
            <v>61</v>
          </cell>
          <cell r="GF38">
            <v>72</v>
          </cell>
          <cell r="GG38">
            <v>58</v>
          </cell>
          <cell r="GH38">
            <v>91</v>
          </cell>
          <cell r="GI38">
            <v>76</v>
          </cell>
          <cell r="GJ38">
            <v>79</v>
          </cell>
          <cell r="GK38">
            <v>65</v>
          </cell>
          <cell r="GL38">
            <v>55</v>
          </cell>
          <cell r="GM38">
            <v>54</v>
          </cell>
        </row>
      </sheetData>
      <sheetData sheetId="48">
        <row r="4">
          <cell r="GM4">
            <v>3385</v>
          </cell>
        </row>
      </sheetData>
      <sheetData sheetId="49">
        <row r="4">
          <cell r="GM4">
            <v>93</v>
          </cell>
        </row>
        <row r="23">
          <cell r="GB23">
            <v>5329</v>
          </cell>
          <cell r="GC23">
            <v>5214</v>
          </cell>
          <cell r="GD23">
            <v>4868</v>
          </cell>
          <cell r="GE23">
            <v>3673</v>
          </cell>
          <cell r="GF23">
            <v>4695</v>
          </cell>
          <cell r="GG23">
            <v>2982</v>
          </cell>
          <cell r="GH23">
            <v>3303</v>
          </cell>
          <cell r="GI23">
            <v>2733</v>
          </cell>
          <cell r="GJ23">
            <v>3599</v>
          </cell>
          <cell r="GK23">
            <v>2904</v>
          </cell>
          <cell r="GL23">
            <v>3836</v>
          </cell>
          <cell r="GM23">
            <v>5944</v>
          </cell>
        </row>
        <row r="28">
          <cell r="GB28">
            <v>159</v>
          </cell>
          <cell r="GC28">
            <v>174</v>
          </cell>
          <cell r="GD28">
            <v>118</v>
          </cell>
          <cell r="GE28">
            <v>133</v>
          </cell>
          <cell r="GF28">
            <v>126</v>
          </cell>
          <cell r="GG28">
            <v>177</v>
          </cell>
          <cell r="GH28">
            <v>123</v>
          </cell>
          <cell r="GI28">
            <v>66</v>
          </cell>
          <cell r="GJ28">
            <v>135</v>
          </cell>
          <cell r="GK28">
            <v>113</v>
          </cell>
          <cell r="GL28">
            <v>143</v>
          </cell>
          <cell r="GM28">
            <v>181</v>
          </cell>
        </row>
      </sheetData>
      <sheetData sheetId="50"/>
      <sheetData sheetId="51">
        <row r="4">
          <cell r="GM4">
            <v>27</v>
          </cell>
        </row>
        <row r="23">
          <cell r="GB23"/>
          <cell r="GC23"/>
          <cell r="GD23"/>
          <cell r="GE23"/>
          <cell r="GF23"/>
          <cell r="GG23"/>
          <cell r="GH23"/>
          <cell r="GI23"/>
          <cell r="GJ23"/>
          <cell r="GK23"/>
          <cell r="GL23"/>
          <cell r="GM23">
            <v>1571</v>
          </cell>
        </row>
        <row r="28">
          <cell r="GB28"/>
          <cell r="GC28"/>
          <cell r="GD28"/>
          <cell r="GE28"/>
          <cell r="GF28"/>
          <cell r="GG28"/>
          <cell r="GH28"/>
          <cell r="GI28"/>
          <cell r="GJ28"/>
          <cell r="GK28"/>
          <cell r="GL28"/>
          <cell r="GM28">
            <v>98</v>
          </cell>
        </row>
      </sheetData>
      <sheetData sheetId="52">
        <row r="4">
          <cell r="GM4"/>
        </row>
        <row r="23">
          <cell r="GB23">
            <v>3424</v>
          </cell>
          <cell r="GC23">
            <v>3553</v>
          </cell>
          <cell r="GD23">
            <v>2779</v>
          </cell>
          <cell r="GE23">
            <v>1947</v>
          </cell>
          <cell r="GF23">
            <v>2149</v>
          </cell>
          <cell r="GG23">
            <v>2100</v>
          </cell>
          <cell r="GH23">
            <v>2136</v>
          </cell>
          <cell r="GI23">
            <v>2134</v>
          </cell>
          <cell r="GJ23">
            <v>2103</v>
          </cell>
          <cell r="GK23">
            <v>2198</v>
          </cell>
          <cell r="GL23">
            <v>269</v>
          </cell>
          <cell r="GM23"/>
        </row>
        <row r="28">
          <cell r="GB28">
            <v>126</v>
          </cell>
          <cell r="GC28">
            <v>108</v>
          </cell>
          <cell r="GD28">
            <v>75</v>
          </cell>
          <cell r="GE28">
            <v>108</v>
          </cell>
          <cell r="GF28">
            <v>131</v>
          </cell>
          <cell r="GG28">
            <v>93</v>
          </cell>
          <cell r="GH28">
            <v>149</v>
          </cell>
          <cell r="GI28">
            <v>149</v>
          </cell>
          <cell r="GJ28">
            <v>74</v>
          </cell>
          <cell r="GK28">
            <v>72</v>
          </cell>
          <cell r="GL28">
            <v>19</v>
          </cell>
          <cell r="GM28"/>
        </row>
      </sheetData>
      <sheetData sheetId="53">
        <row r="4">
          <cell r="GM4"/>
        </row>
        <row r="23">
          <cell r="GB23"/>
          <cell r="GC23"/>
          <cell r="GD23"/>
          <cell r="GE23"/>
          <cell r="GF23"/>
          <cell r="GG23"/>
          <cell r="GH23"/>
          <cell r="GI23"/>
          <cell r="GJ23"/>
          <cell r="GK23"/>
          <cell r="GL23"/>
          <cell r="GM23"/>
        </row>
        <row r="28">
          <cell r="GB28"/>
          <cell r="GC28"/>
          <cell r="GD28"/>
          <cell r="GE28"/>
          <cell r="GF28"/>
          <cell r="GG28"/>
          <cell r="GH28"/>
          <cell r="GI28"/>
          <cell r="GJ28"/>
          <cell r="GK28"/>
          <cell r="GL28"/>
          <cell r="GM28"/>
        </row>
      </sheetData>
      <sheetData sheetId="54">
        <row r="4">
          <cell r="GM4"/>
        </row>
      </sheetData>
      <sheetData sheetId="55"/>
      <sheetData sheetId="56"/>
      <sheetData sheetId="57"/>
      <sheetData sheetId="58">
        <row r="4">
          <cell r="GM4"/>
        </row>
      </sheetData>
      <sheetData sheetId="59">
        <row r="4">
          <cell r="GM4"/>
        </row>
        <row r="23">
          <cell r="EL23"/>
        </row>
        <row r="28">
          <cell r="EL28"/>
        </row>
        <row r="33">
          <cell r="EL33"/>
        </row>
        <row r="38">
          <cell r="EL38"/>
        </row>
      </sheetData>
      <sheetData sheetId="60">
        <row r="4">
          <cell r="GM4"/>
        </row>
        <row r="23">
          <cell r="GB23"/>
          <cell r="GC23">
            <v>212</v>
          </cell>
          <cell r="GD23"/>
          <cell r="GE23"/>
          <cell r="GF23">
            <v>54</v>
          </cell>
          <cell r="GG23">
            <v>14</v>
          </cell>
          <cell r="GH23"/>
          <cell r="GI23"/>
          <cell r="GJ23"/>
          <cell r="GK23"/>
          <cell r="GL23"/>
          <cell r="GM23"/>
        </row>
        <row r="28">
          <cell r="GB28"/>
          <cell r="GC28"/>
          <cell r="GD28"/>
          <cell r="GE28"/>
          <cell r="GF28"/>
          <cell r="GG28"/>
          <cell r="GH28"/>
          <cell r="GI28"/>
          <cell r="GJ28"/>
          <cell r="GK28"/>
          <cell r="GL28"/>
          <cell r="GM28"/>
        </row>
        <row r="33">
          <cell r="GB33"/>
          <cell r="GC33"/>
          <cell r="GD33"/>
          <cell r="GE33"/>
          <cell r="GF33">
            <v>106</v>
          </cell>
          <cell r="GG33">
            <v>137</v>
          </cell>
          <cell r="GH33"/>
          <cell r="GI33"/>
          <cell r="GJ33"/>
          <cell r="GK33"/>
          <cell r="GL33"/>
          <cell r="GM33"/>
        </row>
        <row r="38">
          <cell r="GB38"/>
          <cell r="GC38"/>
          <cell r="GD38"/>
          <cell r="GE38"/>
          <cell r="GF38"/>
          <cell r="GG38"/>
          <cell r="GH38"/>
          <cell r="GI38"/>
          <cell r="GJ38"/>
          <cell r="GK38"/>
          <cell r="GL38"/>
          <cell r="GM38"/>
        </row>
      </sheetData>
      <sheetData sheetId="61">
        <row r="4">
          <cell r="GM4">
            <v>2</v>
          </cell>
        </row>
        <row r="23">
          <cell r="GB23"/>
          <cell r="GC23"/>
          <cell r="GD23">
            <v>148</v>
          </cell>
          <cell r="GE23">
            <v>568</v>
          </cell>
          <cell r="GF23">
            <v>149</v>
          </cell>
          <cell r="GG23">
            <v>164</v>
          </cell>
          <cell r="GH23">
            <v>246</v>
          </cell>
          <cell r="GI23">
            <v>403</v>
          </cell>
          <cell r="GJ23">
            <v>308</v>
          </cell>
          <cell r="GK23">
            <v>102</v>
          </cell>
          <cell r="GL23">
            <v>147</v>
          </cell>
          <cell r="GM23">
            <v>328</v>
          </cell>
        </row>
        <row r="28">
          <cell r="GB28"/>
          <cell r="GC28"/>
          <cell r="GD28"/>
          <cell r="GE28"/>
          <cell r="GF28"/>
          <cell r="GG28"/>
          <cell r="GH28"/>
          <cell r="GI28"/>
          <cell r="GJ28"/>
          <cell r="GK28"/>
          <cell r="GL28"/>
          <cell r="GM28"/>
        </row>
        <row r="33">
          <cell r="GB33"/>
          <cell r="GC33"/>
          <cell r="GD33"/>
          <cell r="GE33"/>
          <cell r="GF33"/>
          <cell r="GG33"/>
          <cell r="GH33">
            <v>138</v>
          </cell>
          <cell r="GI33"/>
          <cell r="GJ33"/>
          <cell r="GK33"/>
          <cell r="GL33"/>
          <cell r="GM33"/>
        </row>
        <row r="38">
          <cell r="GB38"/>
          <cell r="GC38"/>
          <cell r="GD38"/>
          <cell r="GE38"/>
          <cell r="GF38"/>
          <cell r="GG38"/>
          <cell r="GH38"/>
          <cell r="GI38"/>
          <cell r="GJ38"/>
          <cell r="GK38"/>
          <cell r="GL38"/>
          <cell r="GM38"/>
        </row>
      </sheetData>
      <sheetData sheetId="62">
        <row r="4">
          <cell r="GM4">
            <v>30</v>
          </cell>
        </row>
      </sheetData>
      <sheetData sheetId="63"/>
      <sheetData sheetId="64">
        <row r="4">
          <cell r="GM4">
            <v>3</v>
          </cell>
        </row>
      </sheetData>
      <sheetData sheetId="65">
        <row r="4">
          <cell r="GM4">
            <v>15</v>
          </cell>
        </row>
      </sheetData>
      <sheetData sheetId="66">
        <row r="4">
          <cell r="GM4">
            <v>40</v>
          </cell>
        </row>
      </sheetData>
      <sheetData sheetId="67">
        <row r="15">
          <cell r="GM15"/>
        </row>
      </sheetData>
      <sheetData sheetId="68">
        <row r="4">
          <cell r="GM4">
            <v>159</v>
          </cell>
        </row>
      </sheetData>
      <sheetData sheetId="69">
        <row r="4">
          <cell r="GM4">
            <v>185</v>
          </cell>
        </row>
      </sheetData>
      <sheetData sheetId="70"/>
      <sheetData sheetId="71"/>
      <sheetData sheetId="72"/>
      <sheetData sheetId="73">
        <row r="4">
          <cell r="GM4">
            <v>236</v>
          </cell>
        </row>
      </sheetData>
      <sheetData sheetId="74">
        <row r="4">
          <cell r="GM4"/>
        </row>
      </sheetData>
      <sheetData sheetId="75">
        <row r="4">
          <cell r="GM4">
            <v>20</v>
          </cell>
        </row>
      </sheetData>
      <sheetData sheetId="76">
        <row r="4">
          <cell r="GM4"/>
        </row>
      </sheetData>
      <sheetData sheetId="77">
        <row r="4">
          <cell r="GM4">
            <v>17</v>
          </cell>
        </row>
      </sheetData>
      <sheetData sheetId="78">
        <row r="4">
          <cell r="GM4">
            <v>684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1265176</v>
          </cell>
        </row>
        <row r="6">
          <cell r="C6">
            <v>326011</v>
          </cell>
        </row>
        <row r="7">
          <cell r="C7">
            <v>328</v>
          </cell>
        </row>
        <row r="10">
          <cell r="C10">
            <v>46139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1029538</v>
          </cell>
        </row>
        <row r="6">
          <cell r="C6">
            <v>250268</v>
          </cell>
        </row>
        <row r="7">
          <cell r="C7">
            <v>212</v>
          </cell>
        </row>
        <row r="10">
          <cell r="C10">
            <v>43597</v>
          </cell>
        </row>
      </sheetData>
      <sheetData sheetId="1"/>
      <sheetData sheetId="2"/>
      <sheetData sheetId="3"/>
      <sheetData sheetId="4"/>
      <sheetData sheetId="5">
        <row r="22">
          <cell r="B22">
            <v>135822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1375740</v>
          </cell>
        </row>
        <row r="6">
          <cell r="C6">
            <v>349554</v>
          </cell>
        </row>
        <row r="7">
          <cell r="C7">
            <v>148</v>
          </cell>
        </row>
        <row r="10">
          <cell r="C10">
            <v>53029</v>
          </cell>
        </row>
      </sheetData>
      <sheetData sheetId="1"/>
      <sheetData sheetId="2"/>
      <sheetData sheetId="3"/>
      <sheetData sheetId="4"/>
      <sheetData sheetId="5">
        <row r="23">
          <cell r="B23">
            <v>182334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1163980</v>
          </cell>
        </row>
        <row r="6">
          <cell r="C6">
            <v>303317</v>
          </cell>
        </row>
        <row r="7">
          <cell r="C7">
            <v>568</v>
          </cell>
        </row>
        <row r="10">
          <cell r="C10">
            <v>50133</v>
          </cell>
        </row>
      </sheetData>
      <sheetData sheetId="1"/>
      <sheetData sheetId="2"/>
      <sheetData sheetId="3"/>
      <sheetData sheetId="4"/>
      <sheetData sheetId="5">
        <row r="24">
          <cell r="B24">
            <v>134432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1274049</v>
          </cell>
        </row>
        <row r="6">
          <cell r="C6">
            <v>335432</v>
          </cell>
        </row>
        <row r="7">
          <cell r="C7">
            <v>309</v>
          </cell>
        </row>
        <row r="10">
          <cell r="C10">
            <v>52649</v>
          </cell>
        </row>
      </sheetData>
      <sheetData sheetId="1"/>
      <sheetData sheetId="2"/>
      <sheetData sheetId="3"/>
      <sheetData sheetId="4"/>
      <sheetData sheetId="5">
        <row r="25">
          <cell r="B25">
            <v>120364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1423375</v>
          </cell>
        </row>
        <row r="6">
          <cell r="C6">
            <v>350812</v>
          </cell>
        </row>
        <row r="7">
          <cell r="C7">
            <v>315</v>
          </cell>
        </row>
        <row r="10">
          <cell r="C10">
            <v>53122</v>
          </cell>
        </row>
      </sheetData>
      <sheetData sheetId="1"/>
      <sheetData sheetId="2"/>
      <sheetData sheetId="3"/>
      <sheetData sheetId="4"/>
      <sheetData sheetId="5">
        <row r="26">
          <cell r="B26">
            <v>140743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1504556</v>
          </cell>
        </row>
        <row r="6">
          <cell r="C6">
            <v>358658</v>
          </cell>
        </row>
        <row r="7">
          <cell r="C7">
            <v>384</v>
          </cell>
        </row>
        <row r="10">
          <cell r="C10">
            <v>55071</v>
          </cell>
        </row>
      </sheetData>
      <sheetData sheetId="1"/>
      <sheetData sheetId="2"/>
      <sheetData sheetId="3"/>
      <sheetData sheetId="4"/>
      <sheetData sheetId="5">
        <row r="27">
          <cell r="B27">
            <v>152375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1490664</v>
          </cell>
        </row>
        <row r="6">
          <cell r="C6">
            <v>369458</v>
          </cell>
        </row>
        <row r="7">
          <cell r="C7">
            <v>403</v>
          </cell>
        </row>
        <row r="10">
          <cell r="C10">
            <v>55463</v>
          </cell>
        </row>
      </sheetData>
      <sheetData sheetId="1"/>
      <sheetData sheetId="2"/>
      <sheetData sheetId="3"/>
      <sheetData sheetId="4"/>
      <sheetData sheetId="5">
        <row r="28">
          <cell r="B28">
            <v>150798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1303922</v>
          </cell>
        </row>
        <row r="6">
          <cell r="C6">
            <v>276861</v>
          </cell>
        </row>
        <row r="7">
          <cell r="C7">
            <v>308</v>
          </cell>
        </row>
        <row r="10">
          <cell r="C10">
            <v>48643</v>
          </cell>
        </row>
      </sheetData>
      <sheetData sheetId="1"/>
      <sheetData sheetId="2"/>
      <sheetData sheetId="3"/>
      <sheetData sheetId="4"/>
      <sheetData sheetId="5">
        <row r="29">
          <cell r="B29">
            <v>130313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zoomScale="130" zoomScaleNormal="130" workbookViewId="0">
      <selection activeCell="M34" sqref="M34"/>
    </sheetView>
  </sheetViews>
  <sheetFormatPr defaultRowHeight="12.75" x14ac:dyDescent="0.2"/>
  <cols>
    <col min="1" max="1" width="32.28515625" bestFit="1" customWidth="1"/>
    <col min="2" max="2" width="9.85546875" bestFit="1" customWidth="1"/>
    <col min="3" max="3" width="10" bestFit="1" customWidth="1"/>
    <col min="4" max="4" width="9.85546875" bestFit="1" customWidth="1"/>
    <col min="5" max="5" width="10.42578125" bestFit="1" customWidth="1"/>
    <col min="6" max="9" width="9.85546875" bestFit="1" customWidth="1"/>
    <col min="10" max="10" width="12.140625" bestFit="1" customWidth="1"/>
    <col min="11" max="11" width="9.85546875" bestFit="1" customWidth="1"/>
    <col min="12" max="12" width="11.5703125" bestFit="1" customWidth="1"/>
    <col min="13" max="13" width="11.42578125" bestFit="1" customWidth="1"/>
    <col min="14" max="14" width="12.28515625" bestFit="1" customWidth="1"/>
    <col min="15" max="15" width="11.28515625" bestFit="1" customWidth="1"/>
    <col min="16" max="16" width="10.28515625" bestFit="1" customWidth="1"/>
    <col min="17" max="17" width="11.28515625" bestFit="1" customWidth="1"/>
  </cols>
  <sheetData>
    <row r="1" spans="1:19" s="63" customFormat="1" ht="15.75" thickBot="1" x14ac:dyDescent="0.3">
      <c r="A1" s="59"/>
      <c r="B1" s="60" t="s">
        <v>0</v>
      </c>
      <c r="C1" s="60" t="s">
        <v>1</v>
      </c>
      <c r="D1" s="60" t="s">
        <v>2</v>
      </c>
      <c r="E1" s="60" t="s">
        <v>3</v>
      </c>
      <c r="F1" s="60" t="s">
        <v>4</v>
      </c>
      <c r="G1" s="61" t="s">
        <v>5</v>
      </c>
      <c r="H1" s="61" t="s">
        <v>6</v>
      </c>
      <c r="I1" s="60" t="s">
        <v>7</v>
      </c>
      <c r="J1" s="60" t="s">
        <v>8</v>
      </c>
      <c r="K1" s="60" t="s">
        <v>9</v>
      </c>
      <c r="L1" s="60" t="s">
        <v>10</v>
      </c>
      <c r="M1" s="60" t="s">
        <v>11</v>
      </c>
      <c r="N1" s="62" t="s">
        <v>12</v>
      </c>
    </row>
    <row r="2" spans="1:19" ht="13.5" thickTop="1" x14ac:dyDescent="0.2">
      <c r="A2" s="1" t="s">
        <v>13</v>
      </c>
      <c r="B2" s="41">
        <v>335484</v>
      </c>
      <c r="C2" s="41">
        <v>308734</v>
      </c>
      <c r="D2" s="69">
        <v>436082</v>
      </c>
      <c r="E2" s="41">
        <v>367925</v>
      </c>
      <c r="F2" s="41">
        <v>417955</v>
      </c>
      <c r="G2" s="69">
        <v>444062</v>
      </c>
      <c r="H2" s="41">
        <v>467273</v>
      </c>
      <c r="I2" s="41">
        <v>454625</v>
      </c>
      <c r="J2" s="41">
        <v>393130</v>
      </c>
      <c r="K2" s="41">
        <v>413313</v>
      </c>
      <c r="L2" s="69">
        <v>368012</v>
      </c>
      <c r="M2" s="41">
        <f>4617+11+382801</f>
        <v>387429</v>
      </c>
      <c r="N2" s="29">
        <f>SUM(B2:M2)</f>
        <v>4794024</v>
      </c>
      <c r="O2" s="3"/>
      <c r="P2" s="3"/>
      <c r="Q2" s="30"/>
      <c r="R2" s="3"/>
      <c r="S2" s="4"/>
    </row>
    <row r="3" spans="1:19" ht="13.5" thickBot="1" x14ac:dyDescent="0.25">
      <c r="A3" s="2">
        <v>2018</v>
      </c>
      <c r="B3" s="53">
        <v>342101</v>
      </c>
      <c r="C3" s="53">
        <v>345179</v>
      </c>
      <c r="D3" s="53">
        <v>451428</v>
      </c>
      <c r="E3" s="53">
        <v>358855</v>
      </c>
      <c r="F3" s="53">
        <v>389381</v>
      </c>
      <c r="G3" s="53">
        <v>416385</v>
      </c>
      <c r="H3" s="53">
        <v>413151</v>
      </c>
      <c r="I3" s="53">
        <v>408911</v>
      </c>
      <c r="J3" s="53">
        <v>355825</v>
      </c>
      <c r="K3" s="53">
        <v>364128</v>
      </c>
      <c r="L3" s="53">
        <v>338990</v>
      </c>
      <c r="M3" s="53">
        <v>343353</v>
      </c>
      <c r="N3" s="9">
        <f>SUM(B3:M3)</f>
        <v>4527687</v>
      </c>
      <c r="O3" s="42"/>
      <c r="P3" s="42"/>
      <c r="Q3" s="30"/>
      <c r="R3" s="3"/>
      <c r="S3" s="4"/>
    </row>
    <row r="4" spans="1:19" ht="13.5" thickTop="1" x14ac:dyDescent="0.2">
      <c r="A4" s="3" t="s">
        <v>14</v>
      </c>
      <c r="B4" s="42">
        <v>245069</v>
      </c>
      <c r="C4" s="42">
        <v>231519</v>
      </c>
      <c r="D4" s="42">
        <v>319033</v>
      </c>
      <c r="E4" s="42">
        <v>288258</v>
      </c>
      <c r="F4" s="42">
        <v>311475</v>
      </c>
      <c r="G4" s="42">
        <v>368606</v>
      </c>
      <c r="H4" s="42">
        <v>391341</v>
      </c>
      <c r="I4" s="42">
        <v>356310</v>
      </c>
      <c r="J4" s="42">
        <v>348747</v>
      </c>
      <c r="K4" s="42">
        <v>329451</v>
      </c>
      <c r="L4" s="42">
        <v>282870</v>
      </c>
      <c r="M4" s="42">
        <v>301511</v>
      </c>
      <c r="N4" s="29">
        <f t="shared" ref="N4:N17" si="0">SUM(B4:M4)</f>
        <v>3774190</v>
      </c>
      <c r="O4" s="3"/>
      <c r="P4" s="3"/>
      <c r="Q4" s="30"/>
      <c r="R4" s="3"/>
      <c r="S4" s="4"/>
    </row>
    <row r="5" spans="1:19" ht="13.5" thickBot="1" x14ac:dyDescent="0.25">
      <c r="A5" s="2">
        <v>2018</v>
      </c>
      <c r="B5" s="53">
        <v>229661</v>
      </c>
      <c r="C5" s="53">
        <v>226964</v>
      </c>
      <c r="D5" s="53">
        <v>277609</v>
      </c>
      <c r="E5" s="53">
        <v>245735</v>
      </c>
      <c r="F5" s="53">
        <v>267413</v>
      </c>
      <c r="G5" s="53">
        <v>327957</v>
      </c>
      <c r="H5" s="53">
        <v>356365</v>
      </c>
      <c r="I5" s="53">
        <v>367819</v>
      </c>
      <c r="J5" s="53">
        <v>306163</v>
      </c>
      <c r="K5" s="53">
        <v>305526</v>
      </c>
      <c r="L5" s="53">
        <v>283259</v>
      </c>
      <c r="M5" s="53">
        <v>272453</v>
      </c>
      <c r="N5" s="9">
        <f t="shared" si="0"/>
        <v>3466924</v>
      </c>
      <c r="O5" s="42"/>
      <c r="P5" s="42"/>
      <c r="Q5" s="30"/>
      <c r="R5" s="3"/>
      <c r="S5" s="4"/>
    </row>
    <row r="6" spans="1:19" ht="13.5" thickTop="1" x14ac:dyDescent="0.2">
      <c r="A6" s="1" t="s">
        <v>15</v>
      </c>
      <c r="B6" s="5">
        <f>+'E Detail'!C33</f>
        <v>224541</v>
      </c>
      <c r="C6" s="5">
        <f>+'E Detail'!D33</f>
        <v>213343</v>
      </c>
      <c r="D6" s="5">
        <f>+'E Detail'!E33</f>
        <v>271963</v>
      </c>
      <c r="E6" s="5">
        <f>+'E Detail'!F33</f>
        <v>220877</v>
      </c>
      <c r="F6" s="5">
        <f>+'E Detail'!G33</f>
        <v>241928</v>
      </c>
      <c r="G6" s="5">
        <f>+'E Detail'!H33</f>
        <v>260178</v>
      </c>
      <c r="H6" s="5">
        <f>+'E Detail'!I33</f>
        <v>276649</v>
      </c>
      <c r="I6" s="5">
        <f>+'E Detail'!J33</f>
        <v>282968</v>
      </c>
      <c r="J6" s="5">
        <f>+'E Detail'!K33</f>
        <v>244451</v>
      </c>
      <c r="K6" s="5">
        <f>+'E Detail'!L33</f>
        <v>261815</v>
      </c>
      <c r="L6" s="5">
        <f>+'E Detail'!M33</f>
        <v>225377</v>
      </c>
      <c r="M6" s="5">
        <f>+'E Detail'!N33</f>
        <v>243371</v>
      </c>
      <c r="N6" s="29">
        <f t="shared" si="0"/>
        <v>2967461</v>
      </c>
      <c r="O6" s="3"/>
      <c r="P6" s="3"/>
      <c r="Q6" s="30"/>
      <c r="R6" s="3"/>
      <c r="S6" s="3"/>
    </row>
    <row r="7" spans="1:19" ht="13.5" thickBot="1" x14ac:dyDescent="0.25">
      <c r="A7" s="2">
        <v>2018</v>
      </c>
      <c r="B7" s="26">
        <v>226936</v>
      </c>
      <c r="C7" s="26">
        <v>233993</v>
      </c>
      <c r="D7" s="26">
        <v>265846</v>
      </c>
      <c r="E7" s="26">
        <v>217139</v>
      </c>
      <c r="F7" s="26">
        <v>247087</v>
      </c>
      <c r="G7" s="26">
        <v>269125</v>
      </c>
      <c r="H7" s="26">
        <v>281543</v>
      </c>
      <c r="I7" s="26">
        <v>286533</v>
      </c>
      <c r="J7" s="26">
        <v>237545</v>
      </c>
      <c r="K7" s="26">
        <v>257455</v>
      </c>
      <c r="L7" s="26">
        <v>230818</v>
      </c>
      <c r="M7" s="26">
        <v>226271</v>
      </c>
      <c r="N7" s="9">
        <f t="shared" si="0"/>
        <v>2980291</v>
      </c>
      <c r="O7" s="42"/>
      <c r="P7" s="42"/>
      <c r="Q7" s="30"/>
      <c r="R7" s="3"/>
      <c r="S7" s="4"/>
    </row>
    <row r="8" spans="1:19" ht="13.5" thickTop="1" x14ac:dyDescent="0.2">
      <c r="A8" s="3" t="s">
        <v>16</v>
      </c>
      <c r="B8" s="42">
        <v>66310</v>
      </c>
      <c r="C8" s="42">
        <v>66492</v>
      </c>
      <c r="D8" s="42">
        <v>84779</v>
      </c>
      <c r="E8" s="42">
        <v>84289</v>
      </c>
      <c r="F8" s="42">
        <v>93244</v>
      </c>
      <c r="G8" s="42">
        <v>106791</v>
      </c>
      <c r="H8" s="42">
        <v>111873</v>
      </c>
      <c r="I8" s="42">
        <v>114086</v>
      </c>
      <c r="J8" s="42">
        <v>70246</v>
      </c>
      <c r="K8" s="42">
        <v>67152</v>
      </c>
      <c r="L8" s="42">
        <v>73029</v>
      </c>
      <c r="M8" s="42">
        <v>90063</v>
      </c>
      <c r="N8" s="29">
        <f t="shared" si="0"/>
        <v>1028354</v>
      </c>
      <c r="O8" s="3"/>
      <c r="P8" s="3"/>
      <c r="Q8" s="3"/>
      <c r="R8" s="3"/>
      <c r="S8" s="4"/>
    </row>
    <row r="9" spans="1:19" ht="13.5" thickBot="1" x14ac:dyDescent="0.25">
      <c r="A9" s="2">
        <v>2018</v>
      </c>
      <c r="B9" s="53">
        <v>67715</v>
      </c>
      <c r="C9" s="53">
        <v>66153</v>
      </c>
      <c r="D9" s="53">
        <v>86080</v>
      </c>
      <c r="E9" s="53">
        <v>80105</v>
      </c>
      <c r="F9" s="53">
        <v>93815</v>
      </c>
      <c r="G9" s="53">
        <v>100218</v>
      </c>
      <c r="H9" s="53">
        <v>100430</v>
      </c>
      <c r="I9" s="53">
        <v>108960</v>
      </c>
      <c r="J9" s="53">
        <v>76041</v>
      </c>
      <c r="K9" s="53">
        <v>78173</v>
      </c>
      <c r="L9" s="53">
        <v>74679</v>
      </c>
      <c r="M9" s="53">
        <v>65426</v>
      </c>
      <c r="N9" s="9">
        <f t="shared" si="0"/>
        <v>997795</v>
      </c>
      <c r="O9" s="42"/>
      <c r="P9" s="42"/>
      <c r="Q9" s="3"/>
      <c r="R9" s="3"/>
      <c r="S9" s="3"/>
    </row>
    <row r="10" spans="1:19" ht="13.5" thickTop="1" x14ac:dyDescent="0.2">
      <c r="A10" s="1" t="s">
        <v>17</v>
      </c>
      <c r="B10" s="43">
        <v>268420</v>
      </c>
      <c r="C10" s="41">
        <v>247577</v>
      </c>
      <c r="D10" s="41">
        <v>313697</v>
      </c>
      <c r="E10" s="41">
        <v>283217</v>
      </c>
      <c r="F10" s="41">
        <v>315367</v>
      </c>
      <c r="G10" s="41">
        <v>332321</v>
      </c>
      <c r="H10" s="41">
        <v>338780</v>
      </c>
      <c r="I10" s="41">
        <v>365268</v>
      </c>
      <c r="J10" s="41">
        <v>307879</v>
      </c>
      <c r="K10" s="41">
        <v>329270</v>
      </c>
      <c r="L10" s="41">
        <v>287297</v>
      </c>
      <c r="M10" s="41">
        <f>302661+3375+39</f>
        <v>306075</v>
      </c>
      <c r="N10" s="29">
        <f t="shared" si="0"/>
        <v>3695168</v>
      </c>
      <c r="O10" s="3"/>
      <c r="P10" s="3"/>
      <c r="Q10" s="3"/>
      <c r="R10" s="3"/>
      <c r="S10" s="3"/>
    </row>
    <row r="11" spans="1:19" ht="13.5" thickBot="1" x14ac:dyDescent="0.25">
      <c r="A11" s="2">
        <v>2018</v>
      </c>
      <c r="B11" s="53">
        <v>227023</v>
      </c>
      <c r="C11" s="53">
        <v>234620</v>
      </c>
      <c r="D11" s="53">
        <v>306573</v>
      </c>
      <c r="E11" s="53">
        <v>293446</v>
      </c>
      <c r="F11" s="53">
        <v>321613</v>
      </c>
      <c r="G11" s="53">
        <v>352298</v>
      </c>
      <c r="H11" s="53">
        <v>360313</v>
      </c>
      <c r="I11" s="53">
        <v>371306</v>
      </c>
      <c r="J11" s="53">
        <v>307239</v>
      </c>
      <c r="K11" s="53">
        <v>336541</v>
      </c>
      <c r="L11" s="53">
        <v>299658</v>
      </c>
      <c r="M11" s="53">
        <v>278317</v>
      </c>
      <c r="N11" s="9">
        <f t="shared" si="0"/>
        <v>3688947</v>
      </c>
      <c r="O11" s="42"/>
      <c r="P11" s="42"/>
      <c r="Q11" s="3"/>
      <c r="R11" s="3"/>
      <c r="S11" s="3"/>
    </row>
    <row r="12" spans="1:19" ht="13.5" thickTop="1" x14ac:dyDescent="0.2">
      <c r="A12" s="3" t="s">
        <v>18</v>
      </c>
      <c r="B12" s="42">
        <v>28555</v>
      </c>
      <c r="C12" s="42">
        <v>24809</v>
      </c>
      <c r="D12" s="42">
        <v>32589</v>
      </c>
      <c r="E12" s="42">
        <v>28204</v>
      </c>
      <c r="F12" s="42">
        <v>29981</v>
      </c>
      <c r="G12" s="42">
        <v>33186</v>
      </c>
      <c r="H12" s="42">
        <v>38042</v>
      </c>
      <c r="I12" s="42">
        <v>40564</v>
      </c>
      <c r="J12" s="42">
        <v>33404</v>
      </c>
      <c r="K12" s="42">
        <v>36313</v>
      </c>
      <c r="L12" s="42">
        <v>26259</v>
      </c>
      <c r="M12" s="42">
        <v>33703</v>
      </c>
      <c r="N12" s="29">
        <f t="shared" si="0"/>
        <v>385609</v>
      </c>
      <c r="O12" s="42"/>
      <c r="P12" s="3"/>
      <c r="Q12" s="3"/>
      <c r="R12" s="3"/>
      <c r="S12" s="3"/>
    </row>
    <row r="13" spans="1:19" ht="13.5" thickBot="1" x14ac:dyDescent="0.25">
      <c r="A13" s="2">
        <v>2018</v>
      </c>
      <c r="B13" s="53">
        <v>28319</v>
      </c>
      <c r="C13" s="53">
        <v>32777</v>
      </c>
      <c r="D13" s="53">
        <v>41591</v>
      </c>
      <c r="E13" s="53">
        <v>38602</v>
      </c>
      <c r="F13" s="53">
        <v>40428</v>
      </c>
      <c r="G13" s="53">
        <v>40241</v>
      </c>
      <c r="H13" s="53">
        <v>39655</v>
      </c>
      <c r="I13" s="53">
        <v>40200</v>
      </c>
      <c r="J13" s="53">
        <v>28345</v>
      </c>
      <c r="K13" s="53">
        <v>27243</v>
      </c>
      <c r="L13" s="53">
        <v>27527</v>
      </c>
      <c r="M13" s="53">
        <v>32669</v>
      </c>
      <c r="N13" s="9">
        <f t="shared" si="0"/>
        <v>417597</v>
      </c>
      <c r="O13" s="42"/>
      <c r="P13" s="42"/>
      <c r="Q13" s="3"/>
      <c r="R13" s="3"/>
      <c r="S13" s="3"/>
    </row>
    <row r="14" spans="1:19" ht="13.5" thickTop="1" x14ac:dyDescent="0.2">
      <c r="A14" s="1" t="s">
        <v>19</v>
      </c>
      <c r="B14" s="44">
        <v>36668</v>
      </c>
      <c r="C14" s="44">
        <v>33905</v>
      </c>
      <c r="D14" s="44">
        <v>54108</v>
      </c>
      <c r="E14" s="44">
        <v>44969</v>
      </c>
      <c r="F14" s="44">
        <v>50559</v>
      </c>
      <c r="G14" s="44">
        <v>53986</v>
      </c>
      <c r="H14" s="44">
        <v>56102</v>
      </c>
      <c r="I14" s="44">
        <v>59392</v>
      </c>
      <c r="J14" s="44">
        <v>42908</v>
      </c>
      <c r="K14" s="44">
        <f>47420</f>
        <v>47420</v>
      </c>
      <c r="L14" s="44">
        <v>40557</v>
      </c>
      <c r="M14" s="44">
        <f>489+446+47862</f>
        <v>48797</v>
      </c>
      <c r="N14" s="29">
        <f t="shared" si="0"/>
        <v>569371</v>
      </c>
      <c r="O14" s="3"/>
      <c r="P14" s="3"/>
      <c r="Q14" s="3"/>
      <c r="R14" s="3"/>
      <c r="S14" s="3"/>
    </row>
    <row r="15" spans="1:19" ht="13.5" thickBot="1" x14ac:dyDescent="0.25">
      <c r="A15" s="2">
        <v>2018</v>
      </c>
      <c r="B15" s="53">
        <v>41902</v>
      </c>
      <c r="C15" s="53">
        <v>40428</v>
      </c>
      <c r="D15" s="53">
        <v>47071</v>
      </c>
      <c r="E15" s="53">
        <v>41252</v>
      </c>
      <c r="F15" s="53">
        <v>49987</v>
      </c>
      <c r="G15" s="53">
        <v>50797</v>
      </c>
      <c r="H15" s="53">
        <v>60957</v>
      </c>
      <c r="I15" s="53">
        <v>61005</v>
      </c>
      <c r="J15" s="53">
        <v>52196</v>
      </c>
      <c r="K15" s="53">
        <v>51232</v>
      </c>
      <c r="L15" s="53">
        <v>45856</v>
      </c>
      <c r="M15" s="53">
        <v>45228</v>
      </c>
      <c r="N15" s="9">
        <f t="shared" si="0"/>
        <v>587911</v>
      </c>
      <c r="O15" s="42"/>
      <c r="P15" s="42"/>
      <c r="Q15" s="3"/>
      <c r="R15" s="3"/>
      <c r="S15" s="3"/>
    </row>
    <row r="16" spans="1:19" ht="13.5" thickTop="1" x14ac:dyDescent="0.2">
      <c r="A16" s="64" t="s">
        <v>76</v>
      </c>
      <c r="B16" s="4">
        <f t="shared" ref="B16:M16" si="1">+B14+B12+B10+B8+B6+B4+B2</f>
        <v>1205047</v>
      </c>
      <c r="C16" s="4">
        <f t="shared" si="1"/>
        <v>1126379</v>
      </c>
      <c r="D16" s="4">
        <f t="shared" si="1"/>
        <v>1512251</v>
      </c>
      <c r="E16" s="4">
        <f t="shared" si="1"/>
        <v>1317739</v>
      </c>
      <c r="F16" s="4">
        <f t="shared" si="1"/>
        <v>1460509</v>
      </c>
      <c r="G16" s="4">
        <f t="shared" si="1"/>
        <v>1599130</v>
      </c>
      <c r="H16" s="4">
        <f t="shared" si="1"/>
        <v>1680060</v>
      </c>
      <c r="I16" s="4">
        <f t="shared" si="1"/>
        <v>1673213</v>
      </c>
      <c r="J16" s="4">
        <f t="shared" si="1"/>
        <v>1440765</v>
      </c>
      <c r="K16" s="4">
        <f t="shared" si="1"/>
        <v>1484734</v>
      </c>
      <c r="L16" s="4">
        <f t="shared" si="1"/>
        <v>1303401</v>
      </c>
      <c r="M16" s="4">
        <f t="shared" si="1"/>
        <v>1410949</v>
      </c>
      <c r="N16" s="29">
        <f t="shared" si="0"/>
        <v>17214177</v>
      </c>
      <c r="O16" s="3"/>
      <c r="P16" s="3"/>
      <c r="Q16" s="3"/>
      <c r="R16" s="3"/>
      <c r="S16" s="3"/>
    </row>
    <row r="17" spans="1:19" ht="13.5" thickBot="1" x14ac:dyDescent="0.25">
      <c r="A17" s="2">
        <v>2018</v>
      </c>
      <c r="B17" s="27">
        <f t="shared" ref="B17:M17" si="2">+B15+B13+B11+B9+B7+B5+B3</f>
        <v>1163657</v>
      </c>
      <c r="C17" s="27">
        <f t="shared" si="2"/>
        <v>1180114</v>
      </c>
      <c r="D17" s="27">
        <f t="shared" si="2"/>
        <v>1476198</v>
      </c>
      <c r="E17" s="27">
        <f t="shared" si="2"/>
        <v>1275134</v>
      </c>
      <c r="F17" s="27">
        <f t="shared" si="2"/>
        <v>1409724</v>
      </c>
      <c r="G17" s="27">
        <f t="shared" si="2"/>
        <v>1557021</v>
      </c>
      <c r="H17" s="27">
        <f t="shared" si="2"/>
        <v>1612414</v>
      </c>
      <c r="I17" s="27">
        <f t="shared" si="2"/>
        <v>1644734</v>
      </c>
      <c r="J17" s="27">
        <f t="shared" si="2"/>
        <v>1363354</v>
      </c>
      <c r="K17" s="27">
        <f t="shared" si="2"/>
        <v>1420298</v>
      </c>
      <c r="L17" s="27">
        <f t="shared" si="2"/>
        <v>1300787</v>
      </c>
      <c r="M17" s="27">
        <f t="shared" si="2"/>
        <v>1263717</v>
      </c>
      <c r="N17" s="9">
        <f t="shared" si="0"/>
        <v>16667152</v>
      </c>
      <c r="O17" s="42"/>
      <c r="P17" s="42"/>
      <c r="Q17" s="3"/>
      <c r="R17" s="3"/>
      <c r="S17" s="3"/>
    </row>
    <row r="18" spans="1:19" ht="13.5" thickTop="1" x14ac:dyDescent="0.2">
      <c r="A18" s="65" t="s">
        <v>59</v>
      </c>
      <c r="B18" s="4">
        <f>+Humphrey!C21</f>
        <v>180667</v>
      </c>
      <c r="C18" s="4">
        <f>+Humphrey!D21</f>
        <v>197236</v>
      </c>
      <c r="D18" s="4">
        <f>+Humphrey!E21</f>
        <v>266220</v>
      </c>
      <c r="E18" s="4">
        <f>+Humphrey!F21</f>
        <v>200259</v>
      </c>
      <c r="F18" s="4">
        <f>+Humphrey!G21</f>
        <v>201930</v>
      </c>
      <c r="G18" s="4">
        <f>+Humphrey!H21</f>
        <v>228494</v>
      </c>
      <c r="H18" s="4">
        <f>+Humphrey!I21</f>
        <v>238609</v>
      </c>
      <c r="I18" s="4">
        <f>+Humphrey!J21</f>
        <v>242775</v>
      </c>
      <c r="J18" s="4">
        <f>+Humphrey!K21</f>
        <v>188969</v>
      </c>
      <c r="K18" s="4">
        <f>+Humphrey!L21</f>
        <v>214543</v>
      </c>
      <c r="L18" s="4">
        <f>+Humphrey!M21</f>
        <v>182746</v>
      </c>
      <c r="M18" s="4">
        <f>+Humphrey!N21</f>
        <v>226705</v>
      </c>
      <c r="N18" s="29">
        <f>SUM(B18:M18)</f>
        <v>2569153</v>
      </c>
      <c r="P18" s="3"/>
    </row>
    <row r="19" spans="1:19" ht="13.5" thickBot="1" x14ac:dyDescent="0.25">
      <c r="A19" s="2">
        <v>2018</v>
      </c>
      <c r="B19" s="27">
        <v>181283</v>
      </c>
      <c r="C19" s="27">
        <v>196985</v>
      </c>
      <c r="D19" s="27">
        <v>240165</v>
      </c>
      <c r="E19" s="27">
        <v>173992</v>
      </c>
      <c r="F19" s="27">
        <v>185357</v>
      </c>
      <c r="G19" s="27">
        <v>196018</v>
      </c>
      <c r="H19" s="27">
        <v>218358</v>
      </c>
      <c r="I19" s="27">
        <v>214086</v>
      </c>
      <c r="J19" s="27">
        <v>170379</v>
      </c>
      <c r="K19" s="27">
        <v>194465</v>
      </c>
      <c r="L19" s="27">
        <v>172560</v>
      </c>
      <c r="M19" s="27">
        <v>192641</v>
      </c>
      <c r="N19" s="9">
        <f>SUM(B19:M19)</f>
        <v>2336289</v>
      </c>
      <c r="O19" s="42"/>
      <c r="P19" s="42"/>
    </row>
    <row r="20" spans="1:19" ht="13.5" thickTop="1" x14ac:dyDescent="0.2">
      <c r="A20" s="52" t="s">
        <v>74</v>
      </c>
      <c r="B20" s="50">
        <f t="shared" ref="B20:M20" si="3">B2+B4+B6+B8+B10+B12+B14+B18</f>
        <v>1385714</v>
      </c>
      <c r="C20" s="50">
        <f t="shared" si="3"/>
        <v>1323615</v>
      </c>
      <c r="D20" s="50">
        <f t="shared" si="3"/>
        <v>1778471</v>
      </c>
      <c r="E20" s="50">
        <f t="shared" si="3"/>
        <v>1517998</v>
      </c>
      <c r="F20" s="50">
        <f t="shared" si="3"/>
        <v>1662439</v>
      </c>
      <c r="G20" s="50">
        <f t="shared" si="3"/>
        <v>1827624</v>
      </c>
      <c r="H20" s="50">
        <f t="shared" si="3"/>
        <v>1918669</v>
      </c>
      <c r="I20" s="50">
        <f t="shared" si="3"/>
        <v>1915988</v>
      </c>
      <c r="J20" s="50">
        <f t="shared" si="3"/>
        <v>1629734</v>
      </c>
      <c r="K20" s="50">
        <f t="shared" si="3"/>
        <v>1699277</v>
      </c>
      <c r="L20" s="50">
        <f t="shared" si="3"/>
        <v>1486147</v>
      </c>
      <c r="M20" s="50">
        <f t="shared" si="3"/>
        <v>1637654</v>
      </c>
      <c r="N20" s="51">
        <f>SUM(B20:M20)</f>
        <v>19783330</v>
      </c>
    </row>
    <row r="21" spans="1:19" ht="13.5" thickBot="1" x14ac:dyDescent="0.25">
      <c r="A21" s="82" t="s">
        <v>75</v>
      </c>
      <c r="B21" s="47">
        <f>+B19+B17</f>
        <v>1344940</v>
      </c>
      <c r="C21" s="47">
        <f t="shared" ref="C21:M21" si="4">+C19+C17</f>
        <v>1377099</v>
      </c>
      <c r="D21" s="47">
        <f t="shared" si="4"/>
        <v>1716363</v>
      </c>
      <c r="E21" s="47">
        <f t="shared" si="4"/>
        <v>1449126</v>
      </c>
      <c r="F21" s="47">
        <f t="shared" si="4"/>
        <v>1595081</v>
      </c>
      <c r="G21" s="47">
        <f t="shared" si="4"/>
        <v>1753039</v>
      </c>
      <c r="H21" s="47">
        <f t="shared" si="4"/>
        <v>1830772</v>
      </c>
      <c r="I21" s="47">
        <f>+I19+I17</f>
        <v>1858820</v>
      </c>
      <c r="J21" s="47">
        <f t="shared" si="4"/>
        <v>1533733</v>
      </c>
      <c r="K21" s="47">
        <f t="shared" si="4"/>
        <v>1614763</v>
      </c>
      <c r="L21" s="47">
        <f t="shared" si="4"/>
        <v>1473347</v>
      </c>
      <c r="M21" s="48">
        <f t="shared" si="4"/>
        <v>1456358</v>
      </c>
      <c r="N21" s="49">
        <f>SUM(B21:M21)</f>
        <v>19003441</v>
      </c>
    </row>
    <row r="22" spans="1:19" ht="13.5" thickTop="1" x14ac:dyDescent="0.2">
      <c r="A22" s="6" t="s">
        <v>20</v>
      </c>
      <c r="B22" s="54">
        <f>(B20-B21)/B21</f>
        <v>3.031659404880515E-2</v>
      </c>
      <c r="C22" s="54">
        <f t="shared" ref="C22:N22" si="5">(C20-C21)/C21</f>
        <v>-3.8838166319197093E-2</v>
      </c>
      <c r="D22" s="54">
        <f t="shared" si="5"/>
        <v>3.6185818501097963E-2</v>
      </c>
      <c r="E22" s="55">
        <f t="shared" si="5"/>
        <v>4.7526578089137864E-2</v>
      </c>
      <c r="F22" s="54">
        <f t="shared" si="5"/>
        <v>4.2228576479815129E-2</v>
      </c>
      <c r="G22" s="54">
        <f t="shared" si="5"/>
        <v>4.2546115631198166E-2</v>
      </c>
      <c r="H22" s="54">
        <f t="shared" si="5"/>
        <v>4.8010893765034639E-2</v>
      </c>
      <c r="I22" s="54">
        <f t="shared" si="5"/>
        <v>3.0754995104421083E-2</v>
      </c>
      <c r="J22" s="54">
        <f t="shared" si="5"/>
        <v>6.2593032816011654E-2</v>
      </c>
      <c r="K22" s="54">
        <f t="shared" si="5"/>
        <v>5.233833076432888E-2</v>
      </c>
      <c r="L22" s="54">
        <f>(L20-L21)/L21</f>
        <v>8.6877022181468446E-3</v>
      </c>
      <c r="M22" s="54">
        <f t="shared" si="5"/>
        <v>0.12448587503896706</v>
      </c>
      <c r="N22" s="32">
        <f t="shared" si="5"/>
        <v>4.1039357030129439E-2</v>
      </c>
    </row>
    <row r="23" spans="1:19" ht="13.5" thickBot="1" x14ac:dyDescent="0.25">
      <c r="A23" s="7"/>
      <c r="B23" s="4"/>
      <c r="C23" s="17"/>
      <c r="D23" s="7"/>
      <c r="E23" s="8"/>
      <c r="F23" s="7"/>
      <c r="G23" s="7"/>
      <c r="H23" s="7"/>
      <c r="I23" s="7"/>
      <c r="J23" s="7"/>
      <c r="K23" s="7"/>
      <c r="L23" s="7"/>
      <c r="M23" s="7"/>
      <c r="N23" s="33"/>
    </row>
    <row r="24" spans="1:19" ht="13.5" thickBot="1" x14ac:dyDescent="0.25">
      <c r="B24" s="10" t="s">
        <v>21</v>
      </c>
      <c r="C24" s="18" t="s">
        <v>22</v>
      </c>
      <c r="D24" s="11" t="s">
        <v>23</v>
      </c>
      <c r="E24" s="20" t="s">
        <v>24</v>
      </c>
      <c r="F24" s="11" t="s">
        <v>4</v>
      </c>
      <c r="G24" s="11" t="s">
        <v>25</v>
      </c>
      <c r="H24" s="11" t="s">
        <v>26</v>
      </c>
      <c r="I24" s="11" t="s">
        <v>27</v>
      </c>
      <c r="J24" s="11" t="s">
        <v>28</v>
      </c>
      <c r="K24" s="11" t="s">
        <v>29</v>
      </c>
      <c r="L24" s="11" t="s">
        <v>30</v>
      </c>
      <c r="M24" s="11" t="s">
        <v>31</v>
      </c>
      <c r="N24" s="81" t="s">
        <v>12</v>
      </c>
    </row>
    <row r="25" spans="1:19" ht="13.5" thickTop="1" x14ac:dyDescent="0.2">
      <c r="A25" t="s">
        <v>32</v>
      </c>
      <c r="B25" s="7"/>
      <c r="C25" s="8"/>
      <c r="D25" s="28"/>
      <c r="E25" s="8"/>
      <c r="F25" s="8"/>
      <c r="G25" s="8"/>
      <c r="H25" s="8"/>
      <c r="I25" s="8"/>
      <c r="J25" s="8"/>
      <c r="K25" s="8"/>
      <c r="L25" s="7"/>
      <c r="M25" s="7"/>
      <c r="N25" s="33"/>
    </row>
    <row r="26" spans="1:19" x14ac:dyDescent="0.2">
      <c r="A26" t="s">
        <v>33</v>
      </c>
      <c r="B26" s="7">
        <f>+'[1]Monthly Summary'!C5</f>
        <v>1061191</v>
      </c>
      <c r="C26" s="7">
        <f>+'[2]Monthly Summary'!$C$5</f>
        <v>1029538</v>
      </c>
      <c r="D26" s="7">
        <f>+'[3]Monthly Summary'!$C$5</f>
        <v>1375740</v>
      </c>
      <c r="E26" s="7">
        <f>+'[4]Monthly Summary'!$C$5</f>
        <v>1163980</v>
      </c>
      <c r="F26" s="7">
        <f>+'[5]Monthly Summary'!$C$5</f>
        <v>1274049</v>
      </c>
      <c r="G26" s="7">
        <f>+'[6]Monthly Summary'!$C$5</f>
        <v>1423375</v>
      </c>
      <c r="H26" s="7">
        <f>+'[7]Monthly Summary'!$C$5</f>
        <v>1504556</v>
      </c>
      <c r="I26" s="7">
        <f>+'[8]Monthly Summary'!$C$5</f>
        <v>1490664</v>
      </c>
      <c r="J26" s="7">
        <f>+'[9]Monthly Summary'!$C$5</f>
        <v>1303922</v>
      </c>
      <c r="K26" s="7">
        <f>+'[10]Monthly Summary'!$C$5</f>
        <v>1350852</v>
      </c>
      <c r="L26" s="7">
        <f>+'[11]Monthly Summary'!C5</f>
        <v>1161900</v>
      </c>
      <c r="M26" s="7">
        <f>+'[13]Monthly Summary'!C5</f>
        <v>1265176</v>
      </c>
      <c r="N26" s="78">
        <f>SUM(B26:M26)</f>
        <v>15404943</v>
      </c>
    </row>
    <row r="27" spans="1:19" x14ac:dyDescent="0.2">
      <c r="A27" t="s">
        <v>34</v>
      </c>
      <c r="B27" s="7">
        <f>+'[1]Monthly Summary'!C6</f>
        <v>276046</v>
      </c>
      <c r="C27" s="7">
        <f>+'[2]Monthly Summary'!$C$6</f>
        <v>250268</v>
      </c>
      <c r="D27" s="7">
        <f>+'[3]Monthly Summary'!$C$6</f>
        <v>349554</v>
      </c>
      <c r="E27" s="7">
        <f>+'[4]Monthly Summary'!$C$6</f>
        <v>303317</v>
      </c>
      <c r="F27" s="7">
        <f>+'[5]Monthly Summary'!$C$6</f>
        <v>335432</v>
      </c>
      <c r="G27" s="7">
        <f>+'[6]Monthly Summary'!$C$6</f>
        <v>350812</v>
      </c>
      <c r="H27" s="7">
        <f>+'[7]Monthly Summary'!$C$6</f>
        <v>358658</v>
      </c>
      <c r="I27" s="7">
        <f>+'[8]Monthly Summary'!$C$6</f>
        <v>369458</v>
      </c>
      <c r="J27" s="7">
        <f>+'[9]Monthly Summary'!$C$6</f>
        <v>276861</v>
      </c>
      <c r="K27" s="7">
        <f>+'[10]Monthly Summary'!$C$6</f>
        <v>298048</v>
      </c>
      <c r="L27" s="7">
        <f>+'[11]Monthly Summary'!C6</f>
        <v>278737</v>
      </c>
      <c r="M27" s="7">
        <f>+'[13]Monthly Summary'!C6</f>
        <v>326011</v>
      </c>
      <c r="N27" s="79">
        <f>SUM(B27:M27)</f>
        <v>3773202</v>
      </c>
    </row>
    <row r="28" spans="1:19" x14ac:dyDescent="0.2">
      <c r="A28" t="s">
        <v>35</v>
      </c>
      <c r="B28" s="7">
        <f>+'[1]Monthly Summary'!$C$7</f>
        <v>0</v>
      </c>
      <c r="C28" s="7">
        <f>+'[2]Monthly Summary'!$C$7</f>
        <v>212</v>
      </c>
      <c r="D28" s="7">
        <f>+'[3]Monthly Summary'!$C$7</f>
        <v>148</v>
      </c>
      <c r="E28" s="7">
        <f>+'[4]Monthly Summary'!$C$7</f>
        <v>568</v>
      </c>
      <c r="F28" s="7">
        <f>+'[5]Monthly Summary'!$C$7</f>
        <v>309</v>
      </c>
      <c r="G28" s="7">
        <f>+'[6]Monthly Summary'!$C$7</f>
        <v>315</v>
      </c>
      <c r="H28" s="7">
        <f>+'[7]Monthly Summary'!$C$7</f>
        <v>384</v>
      </c>
      <c r="I28" s="7">
        <f>+'[8]Monthly Summary'!$C$7</f>
        <v>403</v>
      </c>
      <c r="J28" s="7">
        <f>+'[9]Monthly Summary'!$C$7</f>
        <v>308</v>
      </c>
      <c r="K28" s="7">
        <f>+'[10]Monthly Summary'!$C$7</f>
        <v>102</v>
      </c>
      <c r="L28" s="7">
        <f>+'[11]Monthly Summary'!C7</f>
        <v>147</v>
      </c>
      <c r="M28" s="7">
        <f>+'[13]Monthly Summary'!C7</f>
        <v>328</v>
      </c>
      <c r="N28" s="80">
        <f>SUM(B28:M28)</f>
        <v>3224</v>
      </c>
    </row>
    <row r="29" spans="1:19" ht="13.5" thickBot="1" x14ac:dyDescent="0.25">
      <c r="A29" t="s">
        <v>36</v>
      </c>
      <c r="B29" s="21">
        <f t="shared" ref="B29:N29" si="6">SUM(B26:B28)</f>
        <v>1337237</v>
      </c>
      <c r="C29" s="21">
        <f t="shared" ref="C29" si="7">SUM(C26:C28)</f>
        <v>1280018</v>
      </c>
      <c r="D29" s="21">
        <f t="shared" ref="D29:I29" si="8">SUM(D26:D28)</f>
        <v>1725442</v>
      </c>
      <c r="E29" s="21">
        <f t="shared" si="8"/>
        <v>1467865</v>
      </c>
      <c r="F29" s="21">
        <f t="shared" si="8"/>
        <v>1609790</v>
      </c>
      <c r="G29" s="21">
        <f t="shared" si="8"/>
        <v>1774502</v>
      </c>
      <c r="H29" s="21">
        <f t="shared" si="8"/>
        <v>1863598</v>
      </c>
      <c r="I29" s="21">
        <f t="shared" si="8"/>
        <v>1860525</v>
      </c>
      <c r="J29" s="21">
        <f t="shared" ref="J29:K29" si="9">SUM(J26:J28)</f>
        <v>1581091</v>
      </c>
      <c r="K29" s="21">
        <f t="shared" si="9"/>
        <v>1649002</v>
      </c>
      <c r="L29" s="21">
        <f t="shared" ref="L29" si="10">SUM(L26:L28)</f>
        <v>1440784</v>
      </c>
      <c r="M29" s="21">
        <f t="shared" ref="M29" si="11">SUM(M26:M28)</f>
        <v>1591515</v>
      </c>
      <c r="N29" s="34">
        <f t="shared" si="6"/>
        <v>19181369</v>
      </c>
    </row>
    <row r="30" spans="1:19" ht="14.25" thickTop="1" thickBo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33"/>
    </row>
    <row r="31" spans="1:19" x14ac:dyDescent="0.2">
      <c r="A31" t="s">
        <v>37</v>
      </c>
      <c r="B31" s="46">
        <f>+'[1]Monthly Summary'!C10</f>
        <v>48477</v>
      </c>
      <c r="C31" s="46">
        <f>+'[2]Monthly Summary'!$C$10</f>
        <v>43597</v>
      </c>
      <c r="D31" s="46">
        <f>+'[3]Monthly Summary'!$C$10</f>
        <v>53029</v>
      </c>
      <c r="E31" s="46">
        <f>+'[4]Monthly Summary'!$C$10</f>
        <v>50133</v>
      </c>
      <c r="F31" s="46">
        <f>+'[5]Monthly Summary'!$C$10</f>
        <v>52649</v>
      </c>
      <c r="G31" s="46">
        <f>+'[6]Monthly Summary'!$C$10</f>
        <v>53122</v>
      </c>
      <c r="H31" s="46">
        <f>+'[7]Monthly Summary'!$C$10</f>
        <v>55071</v>
      </c>
      <c r="I31" s="46">
        <f>+'[8]Monthly Summary'!$C$10</f>
        <v>55463</v>
      </c>
      <c r="J31" s="46">
        <f>+'[9]Monthly Summary'!$C$10</f>
        <v>48643</v>
      </c>
      <c r="K31" s="46">
        <f>+'[10]Monthly Summary'!$C$10</f>
        <v>50275</v>
      </c>
      <c r="L31" s="46">
        <f>+'[11]Monthly Summary'!C10</f>
        <v>45413</v>
      </c>
      <c r="M31" s="7">
        <f>+'[13]Monthly Summary'!C10</f>
        <v>46139</v>
      </c>
      <c r="N31" s="57">
        <f>SUM(B31:M31)</f>
        <v>602011</v>
      </c>
    </row>
    <row r="32" spans="1:19" ht="13.5" thickBot="1" x14ac:dyDescent="0.25">
      <c r="A32" t="s">
        <v>38</v>
      </c>
      <c r="B32" s="12">
        <f>B29+B31</f>
        <v>1385714</v>
      </c>
      <c r="C32" s="12">
        <f t="shared" ref="C32" si="12">C29+C31</f>
        <v>1323615</v>
      </c>
      <c r="D32" s="12">
        <f t="shared" ref="D32:E32" si="13">D29+D31</f>
        <v>1778471</v>
      </c>
      <c r="E32" s="12">
        <f t="shared" si="13"/>
        <v>1517998</v>
      </c>
      <c r="F32" s="12">
        <f t="shared" ref="F32:G32" si="14">F29+F31</f>
        <v>1662439</v>
      </c>
      <c r="G32" s="12">
        <f t="shared" si="14"/>
        <v>1827624</v>
      </c>
      <c r="H32" s="12">
        <f t="shared" ref="H32:I32" si="15">H29+H31</f>
        <v>1918669</v>
      </c>
      <c r="I32" s="12">
        <f t="shared" si="15"/>
        <v>1915988</v>
      </c>
      <c r="J32" s="12">
        <f t="shared" ref="J32:K32" si="16">J29+J31</f>
        <v>1629734</v>
      </c>
      <c r="K32" s="12">
        <f t="shared" si="16"/>
        <v>1699277</v>
      </c>
      <c r="L32" s="12">
        <f t="shared" ref="L32" si="17">L29+L31</f>
        <v>1486197</v>
      </c>
      <c r="M32" s="12">
        <f t="shared" ref="M32" si="18">M29+M31</f>
        <v>1637654</v>
      </c>
      <c r="N32" s="45">
        <f>SUM(N29+N31)</f>
        <v>19783380</v>
      </c>
    </row>
    <row r="33" spans="1:14" ht="13.5" thickTop="1" x14ac:dyDescent="0.2">
      <c r="C33" s="19"/>
      <c r="E33" s="19"/>
    </row>
    <row r="34" spans="1:14" x14ac:dyDescent="0.2">
      <c r="A34" s="40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40"/>
    </row>
    <row r="35" spans="1:14" x14ac:dyDescent="0.2">
      <c r="B35" s="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17"/>
      <c r="N35" s="37"/>
    </row>
    <row r="36" spans="1:14" x14ac:dyDescent="0.2">
      <c r="B36" s="71"/>
      <c r="C36" s="71"/>
      <c r="D36" s="71"/>
      <c r="E36" s="76"/>
      <c r="F36" s="74"/>
      <c r="G36" s="71"/>
      <c r="H36" s="71"/>
      <c r="I36" s="71"/>
      <c r="J36" s="71"/>
      <c r="K36" s="71"/>
      <c r="L36" s="71"/>
      <c r="M36" s="17"/>
      <c r="N36" s="38"/>
    </row>
    <row r="37" spans="1:14" x14ac:dyDescent="0.2">
      <c r="C37" s="56"/>
      <c r="E37" s="56"/>
      <c r="F37" s="83"/>
      <c r="G37" s="56"/>
      <c r="H37" s="68"/>
      <c r="I37" s="7"/>
      <c r="J37" s="7"/>
      <c r="K37" s="7"/>
      <c r="L37" s="37"/>
      <c r="M37" s="17"/>
      <c r="N37" s="37"/>
    </row>
    <row r="38" spans="1:14" x14ac:dyDescent="0.2">
      <c r="C38" s="70"/>
      <c r="E38" s="56"/>
      <c r="F38" s="75"/>
      <c r="G38" s="56"/>
      <c r="H38" s="68"/>
      <c r="J38" s="71"/>
      <c r="K38" s="71"/>
      <c r="L38" s="71"/>
      <c r="M38" s="38"/>
      <c r="N38" s="38"/>
    </row>
    <row r="39" spans="1:14" x14ac:dyDescent="0.2">
      <c r="C39" s="56"/>
      <c r="E39" s="56"/>
      <c r="F39" s="75"/>
      <c r="G39" s="56"/>
      <c r="H39" s="68"/>
      <c r="I39" s="70"/>
      <c r="J39" s="7"/>
      <c r="K39" s="7"/>
      <c r="L39" s="37"/>
      <c r="M39" s="17"/>
      <c r="N39" s="37"/>
    </row>
    <row r="40" spans="1:14" x14ac:dyDescent="0.2">
      <c r="C40" s="56"/>
      <c r="E40" s="56"/>
      <c r="F40" s="75"/>
      <c r="G40" s="56"/>
      <c r="H40" s="68"/>
      <c r="J40" s="71"/>
      <c r="K40" s="71"/>
      <c r="L40" s="71"/>
      <c r="M40" s="38"/>
      <c r="N40" s="38"/>
    </row>
    <row r="41" spans="1:14" x14ac:dyDescent="0.2">
      <c r="C41" s="56"/>
      <c r="E41" s="56"/>
      <c r="F41" s="75"/>
      <c r="G41" s="56"/>
      <c r="H41" s="68"/>
      <c r="J41" s="7"/>
      <c r="K41" s="7"/>
      <c r="L41" s="37"/>
      <c r="M41" s="17"/>
      <c r="N41" s="37"/>
    </row>
    <row r="42" spans="1:14" x14ac:dyDescent="0.2">
      <c r="C42" s="56"/>
      <c r="G42" s="66"/>
      <c r="H42" s="68"/>
      <c r="J42" s="71"/>
      <c r="K42" s="71"/>
      <c r="L42" s="71"/>
      <c r="M42" s="38"/>
      <c r="N42" s="38"/>
    </row>
    <row r="43" spans="1:14" x14ac:dyDescent="0.2">
      <c r="C43" s="56"/>
      <c r="E43" s="70"/>
      <c r="G43" s="70"/>
      <c r="H43" s="68"/>
      <c r="J43" s="7"/>
      <c r="K43" s="7"/>
      <c r="L43" s="37"/>
      <c r="M43" s="17"/>
      <c r="N43" s="37"/>
    </row>
    <row r="44" spans="1:14" x14ac:dyDescent="0.2">
      <c r="G44" s="66"/>
      <c r="H44" s="68"/>
      <c r="J44" s="71"/>
      <c r="K44" s="71"/>
      <c r="L44" s="71"/>
      <c r="M44" s="38"/>
      <c r="N44" s="38"/>
    </row>
    <row r="45" spans="1:14" x14ac:dyDescent="0.2">
      <c r="G45" s="66"/>
      <c r="H45" s="68"/>
      <c r="J45" s="7"/>
      <c r="K45" s="7"/>
      <c r="L45" s="37"/>
      <c r="M45" s="17"/>
      <c r="N45" s="37"/>
    </row>
    <row r="46" spans="1:14" x14ac:dyDescent="0.2">
      <c r="H46" s="68"/>
      <c r="J46" s="71"/>
      <c r="K46" s="71"/>
      <c r="L46" s="71"/>
      <c r="M46" s="38"/>
      <c r="N46" s="38"/>
    </row>
    <row r="47" spans="1:14" x14ac:dyDescent="0.2">
      <c r="H47" s="68"/>
      <c r="J47" s="7"/>
      <c r="K47" s="7"/>
      <c r="L47" s="37"/>
      <c r="M47" s="17"/>
      <c r="N47" s="37"/>
    </row>
    <row r="48" spans="1:14" x14ac:dyDescent="0.2">
      <c r="H48" s="68"/>
      <c r="J48" s="71"/>
      <c r="K48" s="71"/>
      <c r="L48" s="71"/>
      <c r="M48" s="38"/>
      <c r="N48" s="38"/>
    </row>
    <row r="49" spans="10:14" x14ac:dyDescent="0.2">
      <c r="J49" s="7"/>
      <c r="K49" s="7"/>
      <c r="L49" s="37"/>
      <c r="M49" s="17"/>
      <c r="N49" s="37"/>
    </row>
  </sheetData>
  <phoneticPr fontId="0" type="noConversion"/>
  <conditionalFormatting sqref="N35 N37 N39 N41 N43 N45 N47 N49 L37 L39 L41 L43 L45 L47 L49 C35:L35">
    <cfRule type="expression" dxfId="0" priority="4" stopIfTrue="1">
      <formula>"*.*"</formula>
    </cfRule>
  </conditionalFormatting>
  <pageMargins left="0.75" right="0.75" top="1" bottom="1" header="0.5" footer="0.5"/>
  <pageSetup scale="67" orientation="landscape" r:id="rId1"/>
  <headerFooter alignWithMargins="0">
    <oddHeader>&amp;CMinneapolis-St. Paul International Airport
&amp;"Arial,Bold"&amp;A
2016 Year to date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Q39"/>
  <sheetViews>
    <sheetView workbookViewId="0">
      <selection activeCell="M12" sqref="M12"/>
    </sheetView>
  </sheetViews>
  <sheetFormatPr defaultRowHeight="12.75" x14ac:dyDescent="0.2"/>
  <cols>
    <col min="1" max="1" width="5.42578125" customWidth="1"/>
    <col min="2" max="2" width="47.85546875" bestFit="1" customWidth="1"/>
    <col min="3" max="3" width="10.28515625" bestFit="1" customWidth="1"/>
    <col min="16" max="17" width="10.28515625" bestFit="1" customWidth="1"/>
  </cols>
  <sheetData>
    <row r="7" spans="1:17" ht="13.5" thickBot="1" x14ac:dyDescent="0.25">
      <c r="C7" s="13" t="s">
        <v>21</v>
      </c>
      <c r="D7" s="13" t="s">
        <v>22</v>
      </c>
      <c r="E7" s="13" t="s">
        <v>23</v>
      </c>
      <c r="F7" s="13" t="s">
        <v>24</v>
      </c>
      <c r="G7" s="13" t="s">
        <v>4</v>
      </c>
      <c r="H7" s="13" t="s">
        <v>25</v>
      </c>
      <c r="I7" s="13" t="s">
        <v>26</v>
      </c>
      <c r="J7" s="13" t="s">
        <v>27</v>
      </c>
      <c r="K7" s="13" t="s">
        <v>28</v>
      </c>
      <c r="L7" s="13" t="s">
        <v>29</v>
      </c>
      <c r="M7" s="13" t="s">
        <v>30</v>
      </c>
      <c r="N7" s="13" t="s">
        <v>31</v>
      </c>
    </row>
    <row r="9" spans="1:17" x14ac:dyDescent="0.2">
      <c r="A9" s="23">
        <v>2019</v>
      </c>
      <c r="B9" s="23" t="s">
        <v>58</v>
      </c>
      <c r="E9" s="19"/>
    </row>
    <row r="10" spans="1:17" x14ac:dyDescent="0.2">
      <c r="B10" s="19" t="s">
        <v>42</v>
      </c>
      <c r="C10" s="14">
        <f>'[12]Jazz Air'!GB$33+'[12]Jazz Air'!GB$38</f>
        <v>0</v>
      </c>
      <c r="D10" s="14">
        <f>'[12]Jazz Air'!GC$33+'[12]Jazz Air'!GC$38</f>
        <v>0</v>
      </c>
      <c r="E10" s="14">
        <f>'[12]Jazz Air'!GD$33+'[12]Jazz Air'!GD$38</f>
        <v>0</v>
      </c>
      <c r="F10" s="14">
        <f>'[12]Jazz Air'!GE$33+'[12]Jazz Air'!GE$38</f>
        <v>0</v>
      </c>
      <c r="G10" s="14">
        <f>'[12]Jazz Air'!GF$33+'[12]Jazz Air'!GF$38</f>
        <v>0</v>
      </c>
      <c r="H10" s="14">
        <f>'[12]Jazz Air'!GG$33+'[12]Jazz Air'!GG$38</f>
        <v>0</v>
      </c>
      <c r="I10" s="14">
        <f>'[12]Jazz Air'!GH$33+'[12]Jazz Air'!GH$38</f>
        <v>0</v>
      </c>
      <c r="J10" s="14">
        <f>'[12]Jazz Air'!GI$33+'[12]Jazz Air'!GI$38</f>
        <v>0</v>
      </c>
      <c r="K10" s="14">
        <f>'[12]Jazz Air'!GJ$33+'[12]Jazz Air'!GJ$38</f>
        <v>0</v>
      </c>
      <c r="L10" s="14">
        <f>'[12]Jazz Air'!GK$33+'[12]Jazz Air'!GK$38</f>
        <v>0</v>
      </c>
      <c r="M10" s="14">
        <f>'[12]Jazz Air'!GL$33+'[12]Jazz Air'!GL$38</f>
        <v>0</v>
      </c>
      <c r="N10" s="14">
        <f>'[12]Jazz Air'!GM$33+'[12]Jazz Air'!GM$38</f>
        <v>0</v>
      </c>
      <c r="P10" s="66"/>
      <c r="Q10" s="67"/>
    </row>
    <row r="11" spans="1:17" x14ac:dyDescent="0.2">
      <c r="B11" s="19" t="s">
        <v>64</v>
      </c>
      <c r="C11" s="14">
        <f>'[12]Air Georgian'!GB$33+'[12]Air Georgian'!GB$38</f>
        <v>0</v>
      </c>
      <c r="D11" s="14">
        <f>'[12]Air Georgian'!GC$33+'[12]Air Georgian'!GC$38</f>
        <v>0</v>
      </c>
      <c r="E11" s="14">
        <f>'[12]Air Georgian'!GD$33+'[12]Air Georgian'!GD$38</f>
        <v>0</v>
      </c>
      <c r="F11" s="14">
        <f>'[12]Air Georgian'!GE$33+'[12]Air Georgian'!GE$38</f>
        <v>0</v>
      </c>
      <c r="G11" s="14">
        <f>'[12]Air Georgian'!GF$33+'[12]Air Georgian'!GF$38</f>
        <v>0</v>
      </c>
      <c r="H11" s="14">
        <f>'[12]Air Georgian'!GG$33+'[12]Air Georgian'!GG$38</f>
        <v>0</v>
      </c>
      <c r="I11" s="14">
        <f>'[12]Air Georgian'!GH$33+'[12]Air Georgian'!GH$38</f>
        <v>0</v>
      </c>
      <c r="J11" s="14">
        <f>'[12]Air Georgian'!GI$33+'[12]Air Georgian'!GI$38</f>
        <v>0</v>
      </c>
      <c r="K11" s="14">
        <f>'[12]Air Georgian'!GJ$33+'[12]Air Georgian'!GJ$38</f>
        <v>0</v>
      </c>
      <c r="L11" s="14">
        <f>'[12]Air Georgian'!GK$33+'[12]Air Georgian'!GK$38</f>
        <v>0</v>
      </c>
      <c r="M11" s="14">
        <f>'[12]Air Georgian'!GL$33+'[12]Air Georgian'!GL$38</f>
        <v>0</v>
      </c>
      <c r="N11" s="14">
        <f>'[12]Air Georgian'!GM$33+'[12]Air Georgian'!GM$38</f>
        <v>0</v>
      </c>
      <c r="P11" s="66"/>
      <c r="Q11" s="67"/>
    </row>
    <row r="12" spans="1:17" x14ac:dyDescent="0.2">
      <c r="B12" s="19" t="s">
        <v>70</v>
      </c>
      <c r="C12" s="14">
        <f>'[12]Sky Regional'!GB$33+'[12]Sky Regional'!GB$38</f>
        <v>3825</v>
      </c>
      <c r="D12" s="14">
        <f>'[12]Sky Regional'!GC$33+'[12]Sky Regional'!GC$38</f>
        <v>3279</v>
      </c>
      <c r="E12" s="14">
        <f>'[12]Sky Regional'!GD$33+'[12]Sky Regional'!GD$38</f>
        <v>5101</v>
      </c>
      <c r="F12" s="14">
        <f>'[12]Sky Regional'!GE$33+'[12]Sky Regional'!GE$38</f>
        <v>4193</v>
      </c>
      <c r="G12" s="14">
        <f>'[12]Sky Regional'!GF$33+'[12]Sky Regional'!GF$38</f>
        <v>5285</v>
      </c>
      <c r="H12" s="14">
        <f>'[12]Sky Regional'!GG$33+'[12]Sky Regional'!GG$38</f>
        <v>6178</v>
      </c>
      <c r="I12" s="14">
        <f>'[12]Sky Regional'!GH$33+'[12]Sky Regional'!GH$38</f>
        <v>5503</v>
      </c>
      <c r="J12" s="14">
        <f>'[12]Sky Regional'!GI$33+'[12]Sky Regional'!GI$38</f>
        <v>5734</v>
      </c>
      <c r="K12" s="14">
        <f>'[12]Sky Regional'!GJ$33+'[12]Sky Regional'!GJ$38</f>
        <v>6254</v>
      </c>
      <c r="L12" s="14">
        <f>'[12]Sky Regional'!GK$33+'[12]Sky Regional'!GK$38</f>
        <v>5888</v>
      </c>
      <c r="M12" s="14">
        <f>'[12]Sky Regional'!GL$33+'[12]Sky Regional'!GL$38</f>
        <v>4142</v>
      </c>
      <c r="N12" s="14">
        <f>'[12]Sky Regional'!GM$33+'[12]Sky Regional'!GM$38</f>
        <v>4767</v>
      </c>
      <c r="P12" s="66"/>
      <c r="Q12" s="67"/>
    </row>
    <row r="13" spans="1:17" x14ac:dyDescent="0.2">
      <c r="B13" s="19" t="s">
        <v>67</v>
      </c>
      <c r="C13" s="14">
        <f>'[12]Air Wisconsin'!GB$23+'[12]Air Wisconsin'!GB$28</f>
        <v>0</v>
      </c>
      <c r="D13" s="14">
        <f>'[12]Air Wisconsin'!GC$23+'[12]Air Wisconsin'!GC$28</f>
        <v>0</v>
      </c>
      <c r="E13" s="14">
        <f>'[12]Air Wisconsin'!GD$23+'[12]Air Wisconsin'!GD$28</f>
        <v>0</v>
      </c>
      <c r="F13" s="14">
        <f>'[12]Air Wisconsin'!GE$23+'[12]Air Wisconsin'!GE$28</f>
        <v>0</v>
      </c>
      <c r="G13" s="14">
        <f>'[12]Air Wisconsin'!GF$23+'[12]Air Wisconsin'!GF$28</f>
        <v>0</v>
      </c>
      <c r="H13" s="14">
        <f>'[12]Air Wisconsin'!GG$23+'[12]Air Wisconsin'!GG$28</f>
        <v>0</v>
      </c>
      <c r="I13" s="14">
        <f>'[12]Air Wisconsin'!GH$23+'[12]Air Wisconsin'!GH$28</f>
        <v>0</v>
      </c>
      <c r="J13" s="14">
        <f>'[12]Air Wisconsin'!GI$23+'[12]Air Wisconsin'!GI$28</f>
        <v>0</v>
      </c>
      <c r="K13" s="14">
        <f>'[12]Air Wisconsin'!GJ$23+'[12]Air Wisconsin'!GJ$28</f>
        <v>0</v>
      </c>
      <c r="L13" s="14">
        <f>'[12]Air Wisconsin'!GK$23+'[12]Air Wisconsin'!GK$28</f>
        <v>0</v>
      </c>
      <c r="M13" s="14">
        <f>'[12]Air Wisconsin'!GL$23+'[12]Air Wisconsin'!GL$28</f>
        <v>0</v>
      </c>
      <c r="N13" s="14">
        <f>'[12]Air Wisconsin'!GM$23+'[12]Air Wisconsin'!GM$28</f>
        <v>0</v>
      </c>
      <c r="P13" s="66"/>
      <c r="Q13" s="67"/>
    </row>
    <row r="14" spans="1:17" x14ac:dyDescent="0.2">
      <c r="B14" s="19" t="s">
        <v>52</v>
      </c>
      <c r="C14" s="14">
        <f>[12]Alaska!GB$23+[12]Alaska!GB$28</f>
        <v>9254</v>
      </c>
      <c r="D14" s="14">
        <f>[12]Alaska!GC$23+[12]Alaska!GC$28</f>
        <v>7964</v>
      </c>
      <c r="E14" s="14">
        <f>[12]Alaska!GD$23+[12]Alaska!GD$28</f>
        <v>12330</v>
      </c>
      <c r="F14" s="14">
        <f>[12]Alaska!GE$23+[12]Alaska!GE$28</f>
        <v>10630</v>
      </c>
      <c r="G14" s="14">
        <f>[12]Alaska!GF$23+[12]Alaska!GF$28</f>
        <v>11720</v>
      </c>
      <c r="H14" s="14">
        <f>[12]Alaska!GG$23+[12]Alaska!GG$28</f>
        <v>14164</v>
      </c>
      <c r="I14" s="14">
        <f>[12]Alaska!GH$23+[12]Alaska!GH$28</f>
        <v>15934</v>
      </c>
      <c r="J14" s="14">
        <f>[12]Alaska!GI$23+[12]Alaska!GI$28</f>
        <v>15610</v>
      </c>
      <c r="K14" s="14">
        <f>[12]Alaska!GJ$23+[12]Alaska!GJ$28</f>
        <v>13757</v>
      </c>
      <c r="L14" s="14">
        <f>[12]Alaska!GK$23+[12]Alaska!GK$28</f>
        <v>11458</v>
      </c>
      <c r="M14" s="14">
        <f>[12]Alaska!GL$23+[12]Alaska!GL$28</f>
        <v>9658</v>
      </c>
      <c r="N14" s="14">
        <f>[12]Alaska!GM$23+[12]Alaska!GM$28</f>
        <v>11435</v>
      </c>
      <c r="P14" s="66"/>
      <c r="Q14" s="67"/>
    </row>
    <row r="15" spans="1:17" x14ac:dyDescent="0.2">
      <c r="B15" s="19" t="s">
        <v>39</v>
      </c>
      <c r="C15" s="14">
        <f>[12]American!GB$23+[12]American!GB$28</f>
        <v>77905</v>
      </c>
      <c r="D15" s="14">
        <f>[12]American!GC$23+[12]American!GC$28</f>
        <v>70265</v>
      </c>
      <c r="E15" s="14">
        <f>[12]American!GD$23+[12]American!GD$28</f>
        <v>82549</v>
      </c>
      <c r="F15" s="14">
        <f>[12]American!GE$23+[12]American!GE$28</f>
        <v>72836</v>
      </c>
      <c r="G15" s="14">
        <f>[12]American!GF$23+[12]American!GF$28</f>
        <v>72546</v>
      </c>
      <c r="H15" s="14">
        <f>[12]American!GG$23+[12]American!GG$28</f>
        <v>75387</v>
      </c>
      <c r="I15" s="14">
        <f>[12]American!GH$23+[12]American!GH$28</f>
        <v>79158</v>
      </c>
      <c r="J15" s="14">
        <f>[12]American!GI$23+[12]American!GI$28</f>
        <v>80152</v>
      </c>
      <c r="K15" s="14">
        <f>[12]American!GJ$23+[12]American!GJ$28</f>
        <v>73826</v>
      </c>
      <c r="L15" s="14">
        <f>[12]American!GK$23+[12]American!GK$28</f>
        <v>80192</v>
      </c>
      <c r="M15" s="14">
        <f>[12]American!GL$23+[12]American!GL$28</f>
        <v>70571</v>
      </c>
      <c r="N15" s="14">
        <f>[12]American!GM$23+[12]American!GM$28</f>
        <v>71860</v>
      </c>
      <c r="P15" s="66"/>
      <c r="Q15" s="67"/>
    </row>
    <row r="16" spans="1:17" x14ac:dyDescent="0.2">
      <c r="B16" s="19" t="s">
        <v>68</v>
      </c>
      <c r="C16" s="14">
        <f>[12]PSA!GB$23+[12]PSA!GB$28</f>
        <v>0</v>
      </c>
      <c r="D16" s="14">
        <f>[12]PSA!GC$23+[12]PSA!GC$28</f>
        <v>0</v>
      </c>
      <c r="E16" s="14">
        <f>[12]PSA!GD$23+[12]PSA!GD$28</f>
        <v>0</v>
      </c>
      <c r="F16" s="14">
        <f>[12]PSA!GE$23+[12]PSA!GE$28</f>
        <v>0</v>
      </c>
      <c r="G16" s="14">
        <f>[12]PSA!GF$23+[12]PSA!GF$28</f>
        <v>0</v>
      </c>
      <c r="H16" s="14">
        <f>[12]PSA!GG$23+[12]PSA!GG$28</f>
        <v>0</v>
      </c>
      <c r="I16" s="14">
        <f>[12]PSA!GH$23+[12]PSA!GH$28</f>
        <v>0</v>
      </c>
      <c r="J16" s="14">
        <f>[12]PSA!GI$23+[12]PSA!GI$28</f>
        <v>0</v>
      </c>
      <c r="K16" s="14">
        <f>[12]PSA!GJ$23+[12]PSA!GJ$28</f>
        <v>0</v>
      </c>
      <c r="L16" s="14">
        <f>[12]PSA!GK$23+[12]PSA!GK$28</f>
        <v>0</v>
      </c>
      <c r="M16" s="14">
        <f>[12]PSA!GL$23+[12]PSA!GL$28</f>
        <v>0</v>
      </c>
      <c r="N16" s="14">
        <f>[12]PSA!GM$23+[12]PSA!GM$28</f>
        <v>0</v>
      </c>
      <c r="P16" s="66"/>
      <c r="Q16" s="67"/>
    </row>
    <row r="17" spans="2:17" x14ac:dyDescent="0.2">
      <c r="B17" s="19" t="s">
        <v>65</v>
      </c>
      <c r="C17" s="14">
        <f>'[12]American Eagle'!GB$23+'[12]American Eagle'!GB$28</f>
        <v>0</v>
      </c>
      <c r="D17" s="14">
        <f>'[12]American Eagle'!GC$23+'[12]American Eagle'!GC$28</f>
        <v>2058</v>
      </c>
      <c r="E17" s="14">
        <f>'[12]American Eagle'!GD$23+'[12]American Eagle'!GD$28</f>
        <v>4548</v>
      </c>
      <c r="F17" s="14">
        <f>'[12]American Eagle'!GE$23+'[12]American Eagle'!GE$28</f>
        <v>3689</v>
      </c>
      <c r="G17" s="14">
        <f>'[12]American Eagle'!GF$23+'[12]American Eagle'!GF$28</f>
        <v>4183</v>
      </c>
      <c r="H17" s="14">
        <f>'[12]American Eagle'!GG$23+'[12]American Eagle'!GG$28</f>
        <v>3939</v>
      </c>
      <c r="I17" s="14">
        <f>'[12]American Eagle'!GH$23+'[12]American Eagle'!GH$28</f>
        <v>5220</v>
      </c>
      <c r="J17" s="14">
        <f>'[12]American Eagle'!GI$23+'[12]American Eagle'!GI$28</f>
        <v>5260</v>
      </c>
      <c r="K17" s="14">
        <f>'[12]American Eagle'!GJ$23+'[12]American Eagle'!GJ$28</f>
        <v>286</v>
      </c>
      <c r="L17" s="14">
        <f>'[12]American Eagle'!GK$23+'[12]American Eagle'!GK$28</f>
        <v>266</v>
      </c>
      <c r="M17" s="14">
        <f>'[12]American Eagle'!GL$23+'[12]American Eagle'!GL$28</f>
        <v>906</v>
      </c>
      <c r="N17" s="14">
        <f>'[12]American Eagle'!GM$23+'[12]American Eagle'!GM$28</f>
        <v>922</v>
      </c>
      <c r="P17" s="66"/>
      <c r="Q17" s="67"/>
    </row>
    <row r="18" spans="2:17" x14ac:dyDescent="0.2">
      <c r="B18" s="73" t="s">
        <v>66</v>
      </c>
      <c r="C18" s="14">
        <f>'[12]Continental Express'!GB$23+'[12]Continental Express'!GB$28</f>
        <v>388</v>
      </c>
      <c r="D18" s="14">
        <f>'[12]Continental Express'!GC$23+'[12]Continental Express'!GC$28</f>
        <v>377</v>
      </c>
      <c r="E18" s="14">
        <f>'[12]Continental Express'!GD$23+'[12]Continental Express'!GD$28</f>
        <v>50</v>
      </c>
      <c r="F18" s="14">
        <f>'[12]Continental Express'!GE$23+'[12]Continental Express'!GE$28</f>
        <v>0</v>
      </c>
      <c r="G18" s="14">
        <f>'[12]Continental Express'!GF$23+'[12]Continental Express'!GF$28</f>
        <v>0</v>
      </c>
      <c r="H18" s="14">
        <f>'[12]Continental Express'!GG$23+'[12]Continental Express'!GG$28</f>
        <v>0</v>
      </c>
      <c r="I18" s="14">
        <f>'[12]Continental Express'!GH$23+'[12]Continental Express'!GH$28</f>
        <v>2943</v>
      </c>
      <c r="J18" s="14">
        <f>'[12]Continental Express'!GI$23+'[12]Continental Express'!GI$28</f>
        <v>4183</v>
      </c>
      <c r="K18" s="14">
        <f>'[12]Continental Express'!GJ$23+'[12]Continental Express'!GJ$28</f>
        <v>3372</v>
      </c>
      <c r="L18" s="14">
        <f>'[12]Continental Express'!GK$23+'[12]Continental Express'!GK$28</f>
        <v>2790</v>
      </c>
      <c r="M18" s="14">
        <f>'[12]Continental Express'!GL$23+'[12]Continental Express'!GL$28</f>
        <v>3288</v>
      </c>
      <c r="N18" s="14">
        <f>'[12]Continental Express'!GM$23+'[12]Continental Express'!GM$28</f>
        <v>3071</v>
      </c>
      <c r="P18" s="66"/>
      <c r="Q18" s="67"/>
    </row>
    <row r="19" spans="2:17" x14ac:dyDescent="0.2">
      <c r="B19" s="19" t="s">
        <v>41</v>
      </c>
      <c r="C19" s="14">
        <f>[12]Frontier!GB$23+[12]Frontier!GB$28</f>
        <v>17903</v>
      </c>
      <c r="D19" s="14">
        <f>[12]Frontier!GC$23+[12]Frontier!GC$28</f>
        <v>16756</v>
      </c>
      <c r="E19" s="14">
        <f>[12]Frontier!GD$23+[12]Frontier!GD$28</f>
        <v>20089</v>
      </c>
      <c r="F19" s="14">
        <f>[12]Frontier!GE$23+[12]Frontier!GE$28</f>
        <v>16375</v>
      </c>
      <c r="G19" s="14">
        <f>[12]Frontier!GF$23+[12]Frontier!GF$28</f>
        <v>24111</v>
      </c>
      <c r="H19" s="14">
        <f>[12]Frontier!GG$23+[12]Frontier!GG$28</f>
        <v>25450</v>
      </c>
      <c r="I19" s="14">
        <f>[12]Frontier!GH$23+[12]Frontier!GH$28</f>
        <v>28161</v>
      </c>
      <c r="J19" s="14">
        <f>[12]Frontier!GI$23+[12]Frontier!GI$28</f>
        <v>26544</v>
      </c>
      <c r="K19" s="14">
        <f>[12]Frontier!GJ$23+[12]Frontier!GJ$28</f>
        <v>22482</v>
      </c>
      <c r="L19" s="14">
        <f>[12]Frontier!GK$23+[12]Frontier!GK$28</f>
        <v>20118</v>
      </c>
      <c r="M19" s="14">
        <f>[12]Frontier!GL$23+[12]Frontier!GL$28</f>
        <v>17264</v>
      </c>
      <c r="N19" s="14">
        <f>[12]Frontier!GM$23+[12]Frontier!GM$28</f>
        <v>18183</v>
      </c>
      <c r="P19" s="66"/>
      <c r="Q19" s="67"/>
    </row>
    <row r="20" spans="2:17" x14ac:dyDescent="0.2">
      <c r="B20" s="19" t="s">
        <v>54</v>
      </c>
      <c r="C20" s="14">
        <f>'[12]Go Jet_UA'!GB$23+'[12]Go Jet_UA'!GB$28</f>
        <v>479</v>
      </c>
      <c r="D20" s="14">
        <f>'[12]Go Jet_UA'!GC$23+'[12]Go Jet_UA'!GC$28</f>
        <v>131</v>
      </c>
      <c r="E20" s="14">
        <f>'[12]Go Jet_UA'!GD$23+'[12]Go Jet_UA'!GD$28</f>
        <v>418</v>
      </c>
      <c r="F20" s="14">
        <f>'[12]Go Jet_UA'!GE$23+'[12]Go Jet_UA'!GE$28</f>
        <v>49</v>
      </c>
      <c r="G20" s="14">
        <f>'[12]Go Jet_UA'!GF$23+'[12]Go Jet_UA'!GF$28</f>
        <v>137</v>
      </c>
      <c r="H20" s="14">
        <f>'[12]Go Jet_UA'!GG$23+'[12]Go Jet_UA'!GG$28</f>
        <v>0</v>
      </c>
      <c r="I20" s="14">
        <f>'[12]Go Jet_UA'!GH$23+'[12]Go Jet_UA'!GH$28</f>
        <v>0</v>
      </c>
      <c r="J20" s="14">
        <f>'[12]Go Jet_UA'!GI$23+'[12]Go Jet_UA'!GI$28</f>
        <v>340</v>
      </c>
      <c r="K20" s="14">
        <f>'[12]Go Jet_UA'!GJ$23+'[12]Go Jet_UA'!GJ$28</f>
        <v>693</v>
      </c>
      <c r="L20" s="14">
        <f>'[12]Go Jet_UA'!GK$23+'[12]Go Jet_UA'!GK$28</f>
        <v>330</v>
      </c>
      <c r="M20" s="14">
        <f>'[12]Go Jet_UA'!GL$23+'[12]Go Jet_UA'!GL$28</f>
        <v>179</v>
      </c>
      <c r="N20" s="14">
        <f>'[12]Go Jet_UA'!GM$23+'[12]Go Jet_UA'!GM$28</f>
        <v>134</v>
      </c>
      <c r="P20" s="66"/>
      <c r="Q20" s="67"/>
    </row>
    <row r="21" spans="2:17" x14ac:dyDescent="0.2">
      <c r="B21" s="19" t="s">
        <v>72</v>
      </c>
      <c r="C21" s="14">
        <f>[12]Horizon_AS!GB$23+[12]Horizon_AS!GB$28</f>
        <v>438</v>
      </c>
      <c r="D21" s="14">
        <f>[12]Horizon_AS!GC$23+[12]Horizon_AS!GC$28</f>
        <v>0</v>
      </c>
      <c r="E21" s="14">
        <f>[12]Horizon_AS!GD$23+[12]Horizon_AS!GD$28</f>
        <v>0</v>
      </c>
      <c r="F21" s="14">
        <f>[12]Horizon_AS!GE$23+[12]Horizon_AS!GE$28</f>
        <v>0</v>
      </c>
      <c r="G21" s="14">
        <f>[12]Horizon_AS!GF$23+[12]Horizon_AS!GF$28</f>
        <v>0</v>
      </c>
      <c r="H21" s="14">
        <f>[12]Horizon_AS!GG$23+[12]Horizon_AS!GG$28</f>
        <v>0</v>
      </c>
      <c r="I21" s="14">
        <f>[12]Horizon_AS!GH$23+[12]Horizon_AS!GH$28</f>
        <v>0</v>
      </c>
      <c r="J21" s="14">
        <f>[12]Horizon_AS!GI$23+[12]Horizon_AS!GI$28</f>
        <v>0</v>
      </c>
      <c r="K21" s="14">
        <f>[12]Horizon_AS!GJ$23+[12]Horizon_AS!GJ$28</f>
        <v>0</v>
      </c>
      <c r="L21" s="14">
        <f>[12]Horizon_AS!GK$23+[12]Horizon_AS!GK$28</f>
        <v>0</v>
      </c>
      <c r="M21" s="14">
        <f>[12]Horizon_AS!GL$23+[12]Horizon_AS!GL$28</f>
        <v>1741</v>
      </c>
      <c r="N21" s="14">
        <f>[12]Horizon_AS!GM$23+[12]Horizon_AS!GM$28</f>
        <v>2211</v>
      </c>
      <c r="P21" s="66"/>
      <c r="Q21" s="67"/>
    </row>
    <row r="22" spans="2:17" x14ac:dyDescent="0.2">
      <c r="B22" s="19" t="s">
        <v>53</v>
      </c>
      <c r="C22" s="14">
        <f>[12]MESA_UA!GB$23+[12]MESA_UA!GB$28</f>
        <v>9470</v>
      </c>
      <c r="D22" s="14">
        <f>[12]MESA_UA!GC$23+[12]MESA_UA!GC$28</f>
        <v>6641</v>
      </c>
      <c r="E22" s="14">
        <f>[12]MESA_UA!GD$23+[12]MESA_UA!GD$28</f>
        <v>6509</v>
      </c>
      <c r="F22" s="14">
        <f>[12]MESA_UA!GE$23+[12]MESA_UA!GE$28</f>
        <v>8505</v>
      </c>
      <c r="G22" s="14">
        <f>[12]MESA_UA!GF$23+[12]MESA_UA!GF$28</f>
        <v>9223</v>
      </c>
      <c r="H22" s="14">
        <f>[12]MESA_UA!GG$23+[12]MESA_UA!GG$28</f>
        <v>6723</v>
      </c>
      <c r="I22" s="14">
        <f>[12]MESA_UA!GH$23+[12]MESA_UA!GH$28</f>
        <v>6099</v>
      </c>
      <c r="J22" s="14">
        <f>[12]MESA_UA!GI$23+[12]MESA_UA!GI$28</f>
        <v>8213</v>
      </c>
      <c r="K22" s="14">
        <f>[12]MESA_UA!GJ$23+[12]MESA_UA!GJ$28</f>
        <v>6965</v>
      </c>
      <c r="L22" s="14">
        <f>[12]MESA_UA!GK$23+[12]MESA_UA!GK$28</f>
        <v>4772</v>
      </c>
      <c r="M22" s="14">
        <f>[12]MESA_UA!GL$23+[12]MESA_UA!GL$28</f>
        <v>8549</v>
      </c>
      <c r="N22" s="14">
        <f>[12]MESA_UA!GM$23+[12]MESA_UA!GM$28</f>
        <v>8849</v>
      </c>
      <c r="P22" s="66"/>
      <c r="Q22" s="67"/>
    </row>
    <row r="23" spans="2:17" x14ac:dyDescent="0.2">
      <c r="B23" s="19" t="s">
        <v>60</v>
      </c>
      <c r="C23" s="14">
        <f>[12]MESA!GB$23+[12]MESA!GB$28</f>
        <v>0</v>
      </c>
      <c r="D23" s="14">
        <f>[12]MESA!GC$23+[12]MESA!GC$28</f>
        <v>0</v>
      </c>
      <c r="E23" s="14">
        <f>[12]MESA!GD$23+[12]MESA!GD$28</f>
        <v>0</v>
      </c>
      <c r="F23" s="14">
        <f>[12]MESA!GE$23+[12]MESA!GE$28</f>
        <v>0</v>
      </c>
      <c r="G23" s="14">
        <f>[12]MESA!GF$23+[12]MESA!GF$28</f>
        <v>0</v>
      </c>
      <c r="H23" s="14">
        <f>[12]MESA!GG$23+[12]MESA!GG$28</f>
        <v>0</v>
      </c>
      <c r="I23" s="14">
        <f>[12]MESA!GH$23+[12]MESA!GH$28</f>
        <v>0</v>
      </c>
      <c r="J23" s="14">
        <f>[12]MESA!GI$23+[12]MESA!GI$28</f>
        <v>0</v>
      </c>
      <c r="K23" s="14">
        <f>[12]MESA!GJ$23+[12]MESA!GJ$28</f>
        <v>0</v>
      </c>
      <c r="L23" s="14">
        <f>[12]MESA!GK$23+[12]MESA!GK$28</f>
        <v>0</v>
      </c>
      <c r="M23" s="14">
        <f>[12]MESA!GL$23+[12]MESA!GL$28</f>
        <v>0</v>
      </c>
      <c r="N23" s="14">
        <f>[12]MESA!GM$23+[12]MESA!GM$28</f>
        <v>0</v>
      </c>
      <c r="P23" s="66"/>
      <c r="Q23" s="67"/>
    </row>
    <row r="24" spans="2:17" x14ac:dyDescent="0.2">
      <c r="B24" s="73" t="s">
        <v>61</v>
      </c>
      <c r="C24" s="14">
        <f>[12]Republic!GB$23+[12]Republic!GB$28</f>
        <v>6695</v>
      </c>
      <c r="D24" s="14">
        <f>[12]Republic!GC$23+[12]Republic!GC$28</f>
        <v>7446</v>
      </c>
      <c r="E24" s="14">
        <f>[12]Republic!GD$23+[12]Republic!GD$28</f>
        <v>10349</v>
      </c>
      <c r="F24" s="14">
        <f>[12]Republic!GE$23+[12]Republic!GE$28</f>
        <v>7463</v>
      </c>
      <c r="G24" s="14">
        <f>[12]Republic!GF$23+[12]Republic!GF$28</f>
        <v>11856</v>
      </c>
      <c r="H24" s="14">
        <f>[12]Republic!GG$23+[12]Republic!GG$28</f>
        <v>12692</v>
      </c>
      <c r="I24" s="14">
        <f>[12]Republic!GH$23+[12]Republic!GH$28</f>
        <v>10940</v>
      </c>
      <c r="J24" s="14">
        <f>[12]Republic!GI$23+[12]Republic!GI$28</f>
        <v>10993</v>
      </c>
      <c r="K24" s="14">
        <f>[12]Republic!GJ$23+[12]Republic!GJ$28</f>
        <v>12455</v>
      </c>
      <c r="L24" s="14">
        <f>[12]Republic!GK$23+[12]Republic!GK$28</f>
        <v>14373</v>
      </c>
      <c r="M24" s="14">
        <f>[12]Republic!GL$23+[12]Republic!GL$28</f>
        <v>12031</v>
      </c>
      <c r="N24" s="14">
        <f>[12]Republic!GM$23+[12]Republic!GM$28</f>
        <v>13249</v>
      </c>
      <c r="P24" s="66"/>
      <c r="Q24" s="67"/>
    </row>
    <row r="25" spans="2:17" x14ac:dyDescent="0.2">
      <c r="B25" s="73" t="s">
        <v>62</v>
      </c>
      <c r="C25" s="14">
        <f>[12]Republic_UA!GB$23+[12]Republic_UA!GB$28</f>
        <v>13215</v>
      </c>
      <c r="D25" s="14">
        <f>[12]Republic_UA!GC$23+[12]Republic_UA!GC$28</f>
        <v>12691</v>
      </c>
      <c r="E25" s="14">
        <f>[12]Republic_UA!GD$23+[12]Republic_UA!GD$28</f>
        <v>18209</v>
      </c>
      <c r="F25" s="14">
        <f>[12]Republic_UA!GE$23+[12]Republic_UA!GE$28</f>
        <v>16132</v>
      </c>
      <c r="G25" s="14">
        <f>[12]Republic_UA!GF$23+[12]Republic_UA!GF$28</f>
        <v>14518</v>
      </c>
      <c r="H25" s="14">
        <f>[12]Republic_UA!GG$23+[12]Republic_UA!GG$28</f>
        <v>18814</v>
      </c>
      <c r="I25" s="14">
        <f>[12]Republic_UA!GH$23+[12]Republic_UA!GH$28</f>
        <v>16471</v>
      </c>
      <c r="J25" s="14">
        <f>[12]Republic_UA!GI$23+[12]Republic_UA!GI$28</f>
        <v>14884</v>
      </c>
      <c r="K25" s="14">
        <f>[12]Republic_UA!GJ$23+[12]Republic_UA!GJ$28</f>
        <v>12232</v>
      </c>
      <c r="L25" s="14">
        <f>[12]Republic_UA!GK$23+[12]Republic_UA!GK$28</f>
        <v>15835</v>
      </c>
      <c r="M25" s="14">
        <f>[12]Republic_UA!GL$23+[12]Republic_UA!GL$28</f>
        <v>15151</v>
      </c>
      <c r="N25" s="14">
        <f>[12]Republic_UA!GM$23+[12]Republic_UA!GM$28</f>
        <v>15421</v>
      </c>
      <c r="P25" s="66"/>
      <c r="Q25" s="67"/>
    </row>
    <row r="26" spans="2:17" x14ac:dyDescent="0.2">
      <c r="B26" s="73" t="s">
        <v>71</v>
      </c>
      <c r="C26" s="14">
        <f>'[12]Shuttle America'!GB$23+'[12]Shuttle America'!GB$28</f>
        <v>0</v>
      </c>
      <c r="D26" s="14">
        <f>'[12]Shuttle America'!GC$23+'[12]Shuttle America'!GC$28</f>
        <v>0</v>
      </c>
      <c r="E26" s="14">
        <f>'[12]Shuttle America'!GD$23+'[12]Shuttle America'!GD$28</f>
        <v>0</v>
      </c>
      <c r="F26" s="14">
        <f>'[12]Shuttle America'!GE$23+'[12]Shuttle America'!GE$28</f>
        <v>0</v>
      </c>
      <c r="G26" s="14">
        <f>'[12]Shuttle America'!GF$23+'[12]Shuttle America'!GF$28</f>
        <v>0</v>
      </c>
      <c r="H26" s="14">
        <f>'[12]Shuttle America'!GG$23+'[12]Shuttle America'!GG$28</f>
        <v>0</v>
      </c>
      <c r="I26" s="14">
        <f>'[12]Shuttle America'!GH$23+'[12]Shuttle America'!GH$28</f>
        <v>0</v>
      </c>
      <c r="J26" s="14">
        <f>'[12]Shuttle America'!GI$23+'[12]Shuttle America'!GI$28</f>
        <v>0</v>
      </c>
      <c r="K26" s="14">
        <f>'[12]Shuttle America'!GJ$23+'[12]Shuttle America'!GJ$28</f>
        <v>0</v>
      </c>
      <c r="L26" s="14">
        <f>'[12]Shuttle America'!GK$23+'[12]Shuttle America'!GK$28</f>
        <v>0</v>
      </c>
      <c r="M26" s="14">
        <f>'[12]Shuttle America'!GL$23+'[12]Shuttle America'!GL$28</f>
        <v>0</v>
      </c>
      <c r="N26" s="14">
        <f>'[12]Shuttle America'!GM$23+'[12]Shuttle America'!GM$28</f>
        <v>0</v>
      </c>
      <c r="P26" s="66"/>
      <c r="Q26" s="67"/>
    </row>
    <row r="27" spans="2:17" x14ac:dyDescent="0.2">
      <c r="B27" s="19" t="s">
        <v>56</v>
      </c>
      <c r="C27" s="14">
        <f>'[12]Sky West_UA'!GB$23+'[12]Sky West_UA'!GB$28</f>
        <v>5488</v>
      </c>
      <c r="D27" s="14">
        <f>'[12]Sky West_UA'!GC$23+'[12]Sky West_UA'!GC$28</f>
        <v>5388</v>
      </c>
      <c r="E27" s="14">
        <f>'[12]Sky West_UA'!GD$23+'[12]Sky West_UA'!GD$28</f>
        <v>4986</v>
      </c>
      <c r="F27" s="14">
        <f>'[12]Sky West_UA'!GE$23+'[12]Sky West_UA'!GE$28</f>
        <v>3806</v>
      </c>
      <c r="G27" s="14">
        <f>'[12]Sky West_UA'!GF$23+'[12]Sky West_UA'!GF$28</f>
        <v>4821</v>
      </c>
      <c r="H27" s="14">
        <f>'[12]Sky West_UA'!GG$23+'[12]Sky West_UA'!GG$28</f>
        <v>3159</v>
      </c>
      <c r="I27" s="14">
        <f>'[12]Sky West_UA'!GH$23+'[12]Sky West_UA'!GH$28</f>
        <v>3426</v>
      </c>
      <c r="J27" s="14">
        <f>'[12]Sky West_UA'!GI$23+'[12]Sky West_UA'!GI$28</f>
        <v>2799</v>
      </c>
      <c r="K27" s="14">
        <f>'[12]Sky West_UA'!GJ$23+'[12]Sky West_UA'!GJ$28</f>
        <v>3734</v>
      </c>
      <c r="L27" s="14">
        <f>'[12]Sky West_UA'!GK$23+'[12]Sky West_UA'!GK$28</f>
        <v>3017</v>
      </c>
      <c r="M27" s="14">
        <f>'[12]Sky West_UA'!GL$23+'[12]Sky West_UA'!GL$28</f>
        <v>3979</v>
      </c>
      <c r="N27" s="14">
        <f>'[12]Sky West_UA'!GM$23+'[12]Sky West_UA'!GM$28</f>
        <v>6125</v>
      </c>
      <c r="P27" s="66"/>
      <c r="Q27" s="67"/>
    </row>
    <row r="28" spans="2:17" x14ac:dyDescent="0.2">
      <c r="B28" s="19" t="s">
        <v>69</v>
      </c>
      <c r="C28" s="14">
        <f>'[12]Sky West_AA'!GB$23+'[12]Sky West_AA'!GB$28</f>
        <v>0</v>
      </c>
      <c r="D28" s="14">
        <f>'[12]Sky West_AA'!GC$23+'[12]Sky West_AA'!GC$28</f>
        <v>0</v>
      </c>
      <c r="E28" s="14">
        <f>'[12]Sky West_AA'!GD$23+'[12]Sky West_AA'!GD$28</f>
        <v>0</v>
      </c>
      <c r="F28" s="14">
        <f>'[12]Sky West_AA'!GE$23+'[12]Sky West_AA'!GE$28</f>
        <v>0</v>
      </c>
      <c r="G28" s="14">
        <f>'[12]Sky West_AA'!GF$23+'[12]Sky West_AA'!GF$28</f>
        <v>0</v>
      </c>
      <c r="H28" s="14">
        <f>'[12]Sky West_AA'!GG$23+'[12]Sky West_AA'!GG$28</f>
        <v>0</v>
      </c>
      <c r="I28" s="14">
        <f>'[12]Sky West_AA'!GH$23+'[12]Sky West_AA'!GH$28</f>
        <v>0</v>
      </c>
      <c r="J28" s="14">
        <f>'[12]Sky West_AA'!GI$23+'[12]Sky West_AA'!GI$28</f>
        <v>0</v>
      </c>
      <c r="K28" s="14">
        <f>'[12]Sky West_AA'!GJ$23+'[12]Sky West_AA'!GJ$28</f>
        <v>0</v>
      </c>
      <c r="L28" s="14">
        <f>'[12]Sky West_AA'!GK$23+'[12]Sky West_AA'!GK$28</f>
        <v>0</v>
      </c>
      <c r="M28" s="14">
        <f>'[12]Sky West_AA'!GL$23+'[12]Sky West_AA'!GL$28</f>
        <v>0</v>
      </c>
      <c r="N28" s="14">
        <f>'[12]Sky West_AA'!GM$23+'[12]Sky West_AA'!GM$28</f>
        <v>1669</v>
      </c>
      <c r="P28" s="66"/>
      <c r="Q28" s="67"/>
    </row>
    <row r="29" spans="2:17" x14ac:dyDescent="0.2">
      <c r="B29" s="19" t="s">
        <v>63</v>
      </c>
      <c r="C29" s="14">
        <f>'[12]Sky West_AS'!GB$23+'[12]Sky West_AS'!GB$28</f>
        <v>3550</v>
      </c>
      <c r="D29" s="14">
        <f>'[12]Sky West_AS'!GC$23+'[12]Sky West_AS'!GC$28</f>
        <v>3661</v>
      </c>
      <c r="E29" s="14">
        <f>'[12]Sky West_AS'!GD$23+'[12]Sky West_AS'!GD$28</f>
        <v>2854</v>
      </c>
      <c r="F29" s="14">
        <f>'[12]Sky West_AS'!GE$23+'[12]Sky West_AS'!GE$28</f>
        <v>2055</v>
      </c>
      <c r="G29" s="14">
        <f>'[12]Sky West_AS'!GF$23+'[12]Sky West_AS'!GF$28</f>
        <v>2280</v>
      </c>
      <c r="H29" s="14">
        <f>'[12]Sky West_AS'!GG$23+'[12]Sky West_AS'!GG$28</f>
        <v>2193</v>
      </c>
      <c r="I29" s="14">
        <f>'[12]Sky West_AS'!GH$23+'[12]Sky West_AS'!GH$28</f>
        <v>2285</v>
      </c>
      <c r="J29" s="14">
        <f>'[12]Sky West_AS'!GI$23+'[12]Sky West_AS'!GI$28</f>
        <v>2283</v>
      </c>
      <c r="K29" s="14">
        <f>'[12]Sky West_AS'!GJ$23+'[12]Sky West_AS'!GJ$28</f>
        <v>2177</v>
      </c>
      <c r="L29" s="14">
        <f>'[12]Sky West_AS'!GK$23+'[12]Sky West_AS'!GK$28</f>
        <v>2270</v>
      </c>
      <c r="M29" s="14">
        <f>'[12]Sky West_AS'!GL$23+'[12]Sky West_AS'!GL$28</f>
        <v>288</v>
      </c>
      <c r="N29" s="14">
        <f>'[12]Sky West_AS'!GM$23+'[12]Sky West_AS'!GM$28</f>
        <v>0</v>
      </c>
      <c r="P29" s="66"/>
      <c r="Q29" s="67"/>
    </row>
    <row r="30" spans="2:17" x14ac:dyDescent="0.2">
      <c r="B30" s="19" t="s">
        <v>51</v>
      </c>
      <c r="C30" s="14">
        <f>+[12]Spirit!GB$23+[12]Spirit!GB$28</f>
        <v>49420</v>
      </c>
      <c r="D30" s="14">
        <f>+[12]Spirit!GC$23+[12]Spirit!GC$28</f>
        <v>48098</v>
      </c>
      <c r="E30" s="14">
        <f>+[12]Spirit!GD$23+[12]Spirit!GD$28</f>
        <v>65892</v>
      </c>
      <c r="F30" s="14">
        <f>+[12]Spirit!GE$23+[12]Spirit!GE$28</f>
        <v>43769</v>
      </c>
      <c r="G30" s="14">
        <f>+[12]Spirit!GF$23+[12]Spirit!GF$28</f>
        <v>44028</v>
      </c>
      <c r="H30" s="14">
        <f>+[12]Spirit!GG$23+[12]Spirit!GG$28</f>
        <v>45163</v>
      </c>
      <c r="I30" s="14">
        <f>+[12]Spirit!GH$23+[12]Spirit!GH$28</f>
        <v>49895</v>
      </c>
      <c r="J30" s="14">
        <f>+[12]Spirit!GI$23+[12]Spirit!GI$28</f>
        <v>50512</v>
      </c>
      <c r="K30" s="14">
        <f>+[12]Spirit!GJ$23+[12]Spirit!GJ$28</f>
        <v>42705</v>
      </c>
      <c r="L30" s="14">
        <f>+[12]Spirit!GK$23+[12]Spirit!GK$28</f>
        <v>48128</v>
      </c>
      <c r="M30" s="14">
        <f>+[12]Spirit!GL$23+[12]Spirit!GL$28</f>
        <v>46019</v>
      </c>
      <c r="N30" s="14">
        <f>+[12]Spirit!GM$23+[12]Spirit!GM$28</f>
        <v>50673</v>
      </c>
      <c r="P30" s="66"/>
      <c r="Q30" s="67"/>
    </row>
    <row r="31" spans="2:17" x14ac:dyDescent="0.2">
      <c r="B31" s="19" t="s">
        <v>40</v>
      </c>
      <c r="C31" s="14">
        <f>[12]United!GB$23+[12]United!GB$28</f>
        <v>26511</v>
      </c>
      <c r="D31" s="14">
        <f>[12]United!GC$23+[12]United!GC$28</f>
        <v>28588</v>
      </c>
      <c r="E31" s="14">
        <f>[12]United!GD$23+[12]United!GD$28</f>
        <v>38079</v>
      </c>
      <c r="F31" s="14">
        <f>[12]United!GE$23+[12]United!GE$28</f>
        <v>31375</v>
      </c>
      <c r="G31" s="14">
        <f>[12]United!GF$23+[12]United!GF$28</f>
        <v>37220</v>
      </c>
      <c r="H31" s="14">
        <f>[12]United!GG$23+[12]United!GG$28</f>
        <v>46316</v>
      </c>
      <c r="I31" s="14">
        <f>[12]United!GH$23+[12]United!GH$28</f>
        <v>50614</v>
      </c>
      <c r="J31" s="14">
        <f>[12]United!GI$23+[12]United!GI$28</f>
        <v>55461</v>
      </c>
      <c r="K31" s="14">
        <f>[12]United!GJ$23+[12]United!GJ$28</f>
        <v>43513</v>
      </c>
      <c r="L31" s="14">
        <f>[12]United!GK$23+[12]United!GK$28</f>
        <v>52378</v>
      </c>
      <c r="M31" s="14">
        <f>[12]United!GL$23+[12]United!GL$28</f>
        <v>31611</v>
      </c>
      <c r="N31" s="14">
        <f>[12]United!GM$23+[12]United!GM$28</f>
        <v>34802</v>
      </c>
      <c r="P31" s="66"/>
      <c r="Q31" s="67"/>
    </row>
    <row r="32" spans="2:17" x14ac:dyDescent="0.2">
      <c r="E32" s="19"/>
      <c r="M32" s="19"/>
    </row>
    <row r="33" spans="2:14" ht="27.75" customHeight="1" thickBot="1" x14ac:dyDescent="0.25">
      <c r="B33" s="22" t="s">
        <v>43</v>
      </c>
      <c r="C33" s="16">
        <f>SUM(C10:C32)</f>
        <v>224541</v>
      </c>
      <c r="D33" s="16">
        <f>SUM(D10:D32)</f>
        <v>213343</v>
      </c>
      <c r="E33" s="16">
        <f>SUM(E10:E32)</f>
        <v>271963</v>
      </c>
      <c r="F33" s="16">
        <f t="shared" ref="F33:M33" si="0">SUM(F10:F32)</f>
        <v>220877</v>
      </c>
      <c r="G33" s="16">
        <f t="shared" si="0"/>
        <v>241928</v>
      </c>
      <c r="H33" s="16">
        <f t="shared" si="0"/>
        <v>260178</v>
      </c>
      <c r="I33" s="16">
        <f t="shared" si="0"/>
        <v>276649</v>
      </c>
      <c r="J33" s="16">
        <f t="shared" si="0"/>
        <v>282968</v>
      </c>
      <c r="K33" s="16">
        <f t="shared" si="0"/>
        <v>244451</v>
      </c>
      <c r="L33" s="16">
        <f t="shared" si="0"/>
        <v>261815</v>
      </c>
      <c r="M33" s="16">
        <f t="shared" si="0"/>
        <v>225377</v>
      </c>
      <c r="N33" s="16">
        <f>SUM(N10:N32)</f>
        <v>243371</v>
      </c>
    </row>
    <row r="34" spans="2:14" ht="13.5" thickTop="1" x14ac:dyDescent="0.2"/>
    <row r="36" spans="2:14" x14ac:dyDescent="0.2">
      <c r="L36" s="14"/>
    </row>
    <row r="37" spans="2:14" x14ac:dyDescent="0.2">
      <c r="L37" s="19"/>
    </row>
    <row r="38" spans="2:14" x14ac:dyDescent="0.2">
      <c r="C38" s="14"/>
      <c r="L38" s="35"/>
    </row>
    <row r="39" spans="2:14" x14ac:dyDescent="0.2">
      <c r="G39" s="14"/>
      <c r="L39" s="36"/>
    </row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38"/>
  <sheetViews>
    <sheetView workbookViewId="0">
      <selection activeCell="B41" sqref="B41"/>
    </sheetView>
  </sheetViews>
  <sheetFormatPr defaultRowHeight="12.75" x14ac:dyDescent="0.2"/>
  <cols>
    <col min="1" max="1" width="5.5703125" customWidth="1"/>
    <col min="2" max="2" width="24.28515625" bestFit="1" customWidth="1"/>
    <col min="3" max="3" width="9.28515625" bestFit="1" customWidth="1"/>
    <col min="8" max="8" width="9.28515625" bestFit="1" customWidth="1"/>
    <col min="10" max="10" width="9.28515625" bestFit="1" customWidth="1"/>
  </cols>
  <sheetData>
    <row r="4" spans="1:14" ht="20.25" x14ac:dyDescent="0.3">
      <c r="B4" s="25"/>
      <c r="C4" s="24"/>
      <c r="D4" s="24"/>
    </row>
    <row r="5" spans="1:14" ht="20.25" x14ac:dyDescent="0.3">
      <c r="B5" s="25"/>
      <c r="C5" s="24"/>
      <c r="D5" s="24"/>
    </row>
    <row r="7" spans="1:14" ht="13.5" thickBot="1" x14ac:dyDescent="0.25">
      <c r="C7" s="13" t="s">
        <v>21</v>
      </c>
      <c r="D7" s="13" t="s">
        <v>22</v>
      </c>
      <c r="E7" s="13" t="s">
        <v>23</v>
      </c>
      <c r="F7" s="13" t="s">
        <v>24</v>
      </c>
      <c r="G7" s="13" t="s">
        <v>4</v>
      </c>
      <c r="H7" s="13" t="s">
        <v>25</v>
      </c>
      <c r="I7" s="13" t="s">
        <v>26</v>
      </c>
      <c r="J7" s="13" t="s">
        <v>27</v>
      </c>
      <c r="K7" s="13" t="s">
        <v>28</v>
      </c>
      <c r="L7" s="13" t="s">
        <v>29</v>
      </c>
      <c r="M7" s="13" t="s">
        <v>30</v>
      </c>
      <c r="N7" s="13" t="s">
        <v>31</v>
      </c>
    </row>
    <row r="9" spans="1:14" x14ac:dyDescent="0.2">
      <c r="A9" s="31">
        <v>2019</v>
      </c>
      <c r="B9" s="39" t="s">
        <v>57</v>
      </c>
    </row>
    <row r="10" spans="1:14" x14ac:dyDescent="0.2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x14ac:dyDescent="0.2">
      <c r="B11" s="19" t="s">
        <v>48</v>
      </c>
      <c r="C11" s="14">
        <f>[12]AirTran!GB$23+[12]AirTran!GB$28</f>
        <v>0</v>
      </c>
      <c r="D11" s="14">
        <f>[12]AirTran!GC$23+[12]AirTran!GC$28</f>
        <v>0</v>
      </c>
      <c r="E11" s="14">
        <f>[12]AirTran!GD$23+[12]AirTran!GD$28</f>
        <v>0</v>
      </c>
      <c r="F11" s="14">
        <f>[12]AirTran!GE$23+[12]AirTran!GE$28</f>
        <v>0</v>
      </c>
      <c r="G11" s="14">
        <f>[12]AirTran!GF$23+[12]AirTran!GF$28</f>
        <v>0</v>
      </c>
      <c r="H11" s="14">
        <f>[12]AirTran!GG$23+[12]AirTran!GG$28</f>
        <v>0</v>
      </c>
      <c r="I11" s="14">
        <f>[12]AirTran!GH$23+[12]AirTran!GH$28</f>
        <v>0</v>
      </c>
      <c r="J11" s="14">
        <f>[12]AirTran!GI$23+[12]AirTran!GI$28</f>
        <v>0</v>
      </c>
      <c r="K11" s="14">
        <f>[12]AirTran!GJ$23+[12]AirTran!GJ$28</f>
        <v>0</v>
      </c>
      <c r="L11" s="14">
        <f>[12]AirTran!GK$23+[12]AirTran!GK$28</f>
        <v>0</v>
      </c>
      <c r="M11" s="14">
        <f>[12]AirTran!GL$23+[12]AirTran!GL$28</f>
        <v>0</v>
      </c>
      <c r="N11" s="14">
        <f>[12]AirTran!GM$23+[12]AirTran!GM$28</f>
        <v>0</v>
      </c>
    </row>
    <row r="12" spans="1:14" x14ac:dyDescent="0.2">
      <c r="B12" s="19" t="s">
        <v>46</v>
      </c>
      <c r="C12" s="14">
        <f>[12]Southwest!GB$23+[12]Southwest!GB$28+[12]Southwest!GB$33+[12]Southwest!GB$38</f>
        <v>69736</v>
      </c>
      <c r="D12" s="14">
        <f>[12]Southwest!GC$23+[12]Southwest!GC$28+[12]Southwest!GC$33+[12]Southwest!GC$38</f>
        <v>67761</v>
      </c>
      <c r="E12" s="14">
        <f>[12]Southwest!GD$23+[12]Southwest!GD$28+[12]Southwest!GD$33+[12]Southwest!GD$38</f>
        <v>94749</v>
      </c>
      <c r="F12" s="14">
        <f>[12]Southwest!GE$23+[12]Southwest!GE$28+[12]Southwest!GE$33+[12]Southwest!GE$38</f>
        <v>75990</v>
      </c>
      <c r="G12" s="14">
        <f>[12]Southwest!GF$23+[12]Southwest!GF$28+[12]Southwest!GF$33+[12]Southwest!GF$38</f>
        <v>78144</v>
      </c>
      <c r="H12" s="14">
        <f>[12]Southwest!GG$23+[12]Southwest!GG$28+[12]Southwest!GG$33+[12]Southwest!GG$38</f>
        <v>82357</v>
      </c>
      <c r="I12" s="14">
        <f>[12]Southwest!GH$23+[12]Southwest!GH$28+[12]Southwest!GH$33+[12]Southwest!GH$38</f>
        <v>86298</v>
      </c>
      <c r="J12" s="14">
        <f>[12]Southwest!GI$23+[12]Southwest!GI$28+[12]Southwest!GI$33+[12]Southwest!GI$38</f>
        <v>86771</v>
      </c>
      <c r="K12" s="14">
        <f>[12]Southwest!GJ$23+[12]Southwest!GJ$28+[12]Southwest!GJ$33+[12]Southwest!GJ$38</f>
        <v>77129</v>
      </c>
      <c r="L12" s="14">
        <f>[12]Southwest!GK$23+[12]Southwest!GK$28+[12]Southwest!GK$33+[12]Southwest!GK$38</f>
        <v>81459</v>
      </c>
      <c r="M12" s="14">
        <f>[12]Southwest!GL$23+[12]Southwest!GL$28+[12]Southwest!GL$33+[12]Southwest!GL$38</f>
        <v>61339</v>
      </c>
      <c r="N12" s="14">
        <f>[12]Southwest!GM$23+[12]Southwest!GM$28+[12]Southwest!GM$33+[12]Southwest!GM$38</f>
        <v>66660</v>
      </c>
    </row>
    <row r="13" spans="1:14" x14ac:dyDescent="0.2">
      <c r="B13" s="19" t="s">
        <v>44</v>
      </c>
      <c r="C13" s="14">
        <f>[12]Icelandair!GB$23+[12]Icelandair!GB$28+[12]Icelandair!GB$33+[12]Icelandair!GB$38</f>
        <v>520</v>
      </c>
      <c r="D13" s="14">
        <f>[12]Icelandair!GC$23+[12]Icelandair!GC$28+[12]Icelandair!GC$33+[12]Icelandair!GC$38</f>
        <v>0</v>
      </c>
      <c r="E13" s="14">
        <f>[12]Icelandair!GD$23+[12]Icelandair!GD$28+[12]Icelandair!GD$33+[12]Icelandair!GD$38</f>
        <v>2156</v>
      </c>
      <c r="F13" s="14">
        <f>[12]Icelandair!GE$23+[12]Icelandair!GE$28+[12]Icelandair!GE$33+[12]Icelandair!GE$38</f>
        <v>3466</v>
      </c>
      <c r="G13" s="14">
        <f>[12]Icelandair!GF$23+[12]Icelandair!GF$28+[12]Icelandair!GF$33+[12]Icelandair!GF$38</f>
        <v>6005</v>
      </c>
      <c r="H13" s="14">
        <f>[12]Icelandair!GG$23+[12]Icelandair!GG$28+[12]Icelandair!GG$33+[12]Icelandair!GG$38</f>
        <v>6765</v>
      </c>
      <c r="I13" s="14">
        <f>[12]Icelandair!GH$23+[12]Icelandair!GH$28+[12]Icelandair!GH$33+[12]Icelandair!GH$38</f>
        <v>4798</v>
      </c>
      <c r="J13" s="14">
        <f>[12]Icelandair!GI$23+[12]Icelandair!GI$28+[12]Icelandair!GI$33+[12]Icelandair!GI$38</f>
        <v>5642</v>
      </c>
      <c r="K13" s="14">
        <f>[12]Icelandair!GJ$23+[12]Icelandair!GJ$28+[12]Icelandair!GJ$33+[12]Icelandair!GJ$38</f>
        <v>5098</v>
      </c>
      <c r="L13" s="14">
        <f>[12]Icelandair!GK$23+[12]Icelandair!GK$28+[12]Icelandair!GK$33+[12]Icelandair!GK$38</f>
        <v>3071</v>
      </c>
      <c r="M13" s="14">
        <f>[12]Icelandair!GL$23+[12]Icelandair!GL$28+[12]Icelandair!GL$33+[12]Icelandair!GL$38</f>
        <v>2122</v>
      </c>
      <c r="N13" s="14">
        <f>[12]Icelandair!GM$23+[12]Icelandair!GM$28+[12]Icelandair!GM$33+[12]Icelandair!GM$38</f>
        <v>2370</v>
      </c>
    </row>
    <row r="14" spans="1:14" x14ac:dyDescent="0.2">
      <c r="B14" s="19" t="s">
        <v>45</v>
      </c>
      <c r="C14" s="14">
        <f>'[12]Sun Country'!GB$23+'[12]Sun Country'!GB$28+'[12]Sun Country'!GB$33+'[12]Sun Country'!GB$38</f>
        <v>102923</v>
      </c>
      <c r="D14" s="14">
        <f>'[12]Sun Country'!GC$23+'[12]Sun Country'!GC$28+'[12]Sun Country'!GC$33+'[12]Sun Country'!GC$38</f>
        <v>122650</v>
      </c>
      <c r="E14" s="14">
        <f>'[12]Sun Country'!GD$23+'[12]Sun Country'!GD$28+'[12]Sun Country'!GD$33+'[12]Sun Country'!GD$38</f>
        <v>158769</v>
      </c>
      <c r="F14" s="14">
        <f>'[12]Sun Country'!GE$23+'[12]Sun Country'!GE$28+'[12]Sun Country'!GE$33+'[12]Sun Country'!GE$38</f>
        <v>111263</v>
      </c>
      <c r="G14" s="14">
        <f>'[12]Sun Country'!GF$23+'[12]Sun Country'!GF$28+'[12]Sun Country'!GF$33+'[12]Sun Country'!GF$38</f>
        <v>105952</v>
      </c>
      <c r="H14" s="14">
        <f>'[12]Sun Country'!GG$23+'[12]Sun Country'!GG$28+'[12]Sun Country'!GG$33+'[12]Sun Country'!GG$38</f>
        <v>124480</v>
      </c>
      <c r="I14" s="14">
        <f>'[12]Sun Country'!GH$23+'[12]Sun Country'!GH$28+'[12]Sun Country'!GH$33+'[12]Sun Country'!GH$38</f>
        <v>130838</v>
      </c>
      <c r="J14" s="14">
        <f>'[12]Sun Country'!GI$23+'[12]Sun Country'!GI$28+'[12]Sun Country'!GI$33+'[12]Sun Country'!GI$38</f>
        <v>133007</v>
      </c>
      <c r="K14" s="14">
        <f>'[12]Sun Country'!GJ$23+'[12]Sun Country'!GJ$28+'[12]Sun Country'!GJ$33+'[12]Sun Country'!GJ$38</f>
        <v>95093</v>
      </c>
      <c r="L14" s="14">
        <f>'[12]Sun Country'!GK$23+'[12]Sun Country'!GK$28+'[12]Sun Country'!GK$33+'[12]Sun Country'!GK$38</f>
        <v>119905</v>
      </c>
      <c r="M14" s="14">
        <f>'[12]Sun Country'!GL$23+'[12]Sun Country'!GL$28+'[12]Sun Country'!GL$33+'[12]Sun Country'!GL$38</f>
        <v>111731</v>
      </c>
      <c r="N14" s="14">
        <f>'[12]Sun Country'!GM$23+'[12]Sun Country'!GM$28+'[12]Sun Country'!GM$33+'[12]Sun Country'!GM$38</f>
        <v>150601</v>
      </c>
    </row>
    <row r="15" spans="1:14" x14ac:dyDescent="0.2">
      <c r="B15" s="19" t="s">
        <v>55</v>
      </c>
      <c r="C15" s="14">
        <f>[12]Condor!GB$23+[12]Condor!GB$28+[12]Condor!GB$33+[12]Condor!GB$38</f>
        <v>0</v>
      </c>
      <c r="D15" s="14">
        <f>[12]Condor!GC$23+[12]Condor!GC$28+[12]Condor!GC$33+[12]Condor!GC$38</f>
        <v>0</v>
      </c>
      <c r="E15" s="14">
        <f>[12]Condor!GD$23+[12]Condor!GD$28+[12]Condor!GD$33+[12]Condor!GD$38</f>
        <v>0</v>
      </c>
      <c r="F15" s="14">
        <f>[12]Condor!GE$23+[12]Condor!GE$28+[12]Condor!GE$33+[12]Condor!GE$38</f>
        <v>0</v>
      </c>
      <c r="G15" s="14">
        <f>[12]Condor!GF$23+[12]Condor!GF$28+[12]Condor!GF$33+[12]Condor!GF$38</f>
        <v>250</v>
      </c>
      <c r="H15" s="14">
        <f>[12]Condor!GG$23+[12]Condor!GG$28+[12]Condor!GG$33+[12]Condor!GG$38</f>
        <v>2511</v>
      </c>
      <c r="I15" s="14">
        <f>[12]Condor!GH$23+[12]Condor!GH$28+[12]Condor!GH$33+[12]Condor!GH$38</f>
        <v>4058</v>
      </c>
      <c r="J15" s="14">
        <f>[12]Condor!GI$23+[12]Condor!GI$28+[12]Condor!GI$33+[12]Condor!GI$38</f>
        <v>4377</v>
      </c>
      <c r="K15" s="14">
        <f>[12]Condor!GJ$23+[12]Condor!GJ$28+[12]Condor!GJ$33+[12]Condor!GJ$38</f>
        <v>1704</v>
      </c>
      <c r="L15" s="14">
        <f>[12]Condor!GK$23+[12]Condor!GK$28+[12]Condor!GK$33+[12]Condor!GK$38</f>
        <v>0</v>
      </c>
      <c r="M15" s="14">
        <f>[12]Condor!GL$23+[12]Condor!GL$28+[12]Condor!GL$33+[12]Condor!GL$38</f>
        <v>0</v>
      </c>
      <c r="N15" s="14">
        <f>[12]Condor!GM$23+[12]Condor!GM$28+[12]Condor!GM$33+[12]Condor!GM$38</f>
        <v>0</v>
      </c>
    </row>
    <row r="16" spans="1:14" x14ac:dyDescent="0.2">
      <c r="B16" s="19" t="s">
        <v>49</v>
      </c>
      <c r="C16" s="14">
        <f>'[12]Charter Misc'!GB$23+'[12]Charter Misc'!GB$28+'[12]Charter Misc'!GB$33+'[12]Charter Misc'!GB$38</f>
        <v>0</v>
      </c>
      <c r="D16" s="14">
        <f>'[12]Charter Misc'!GC$23+'[12]Charter Misc'!GC$28+'[12]Charter Misc'!GC$33+'[12]Charter Misc'!GC$38</f>
        <v>0</v>
      </c>
      <c r="E16" s="14">
        <f>'[12]Charter Misc'!GD$23+'[12]Charter Misc'!GD$28+'[12]Charter Misc'!GD$33+'[12]Charter Misc'!GD$38</f>
        <v>148</v>
      </c>
      <c r="F16" s="14">
        <f>'[12]Charter Misc'!GE$23+'[12]Charter Misc'!GE$28+'[12]Charter Misc'!GE$33+'[12]Charter Misc'!GE$38</f>
        <v>568</v>
      </c>
      <c r="G16" s="14">
        <f>'[12]Charter Misc'!GF$23+'[12]Charter Misc'!GF$28+'[12]Charter Misc'!GF$33+'[12]Charter Misc'!GF$38</f>
        <v>149</v>
      </c>
      <c r="H16" s="14">
        <f>'[12]Charter Misc'!GG$23+'[12]Charter Misc'!GG$28+'[12]Charter Misc'!GG$33+'[12]Charter Misc'!GG$38</f>
        <v>164</v>
      </c>
      <c r="I16" s="14">
        <f>'[12]Charter Misc'!GH$23+'[12]Charter Misc'!GH$28+'[12]Charter Misc'!GH$33+'[12]Charter Misc'!GH$38</f>
        <v>384</v>
      </c>
      <c r="J16" s="14">
        <f>'[12]Charter Misc'!GI$23+'[12]Charter Misc'!GI$28+'[12]Charter Misc'!GI$33+'[12]Charter Misc'!GI$38</f>
        <v>403</v>
      </c>
      <c r="K16" s="14">
        <f>'[12]Charter Misc'!GJ$23+'[12]Charter Misc'!GJ$28+'[12]Charter Misc'!GJ$33+'[12]Charter Misc'!GJ$38</f>
        <v>308</v>
      </c>
      <c r="L16" s="14">
        <f>'[12]Charter Misc'!GK$23+'[12]Charter Misc'!GK$28+'[12]Charter Misc'!GK$33+'[12]Charter Misc'!GK$38</f>
        <v>102</v>
      </c>
      <c r="M16" s="14">
        <f>'[12]Charter Misc'!GL$23+'[12]Charter Misc'!GL$28+'[12]Charter Misc'!GL$33+'[12]Charter Misc'!GL$38</f>
        <v>147</v>
      </c>
      <c r="N16" s="14">
        <f>'[12]Charter Misc'!GM$23+'[12]Charter Misc'!GM$28+'[12]Charter Misc'!GM$33+'[12]Charter Misc'!GM$38</f>
        <v>328</v>
      </c>
    </row>
    <row r="17" spans="2:14" x14ac:dyDescent="0.2">
      <c r="B17" s="77" t="s">
        <v>73</v>
      </c>
      <c r="C17" s="14">
        <f>'[12]Jet Blue'!GB$23+'[12]Jet Blue'!GB$28+'[12]Jet Blue'!GB$33+'[12]Jet Blue'!GB$38</f>
        <v>7488</v>
      </c>
      <c r="D17" s="14">
        <f>'[12]Jet Blue'!GC$23+'[12]Jet Blue'!GC$28+'[12]Jet Blue'!GC$33+'[12]Jet Blue'!GC$38</f>
        <v>6613</v>
      </c>
      <c r="E17" s="14">
        <f>'[12]Jet Blue'!GD$23+'[12]Jet Blue'!GD$28+'[12]Jet Blue'!GD$33+'[12]Jet Blue'!GD$38</f>
        <v>10398</v>
      </c>
      <c r="F17" s="14">
        <f>'[12]Jet Blue'!GE$23+'[12]Jet Blue'!GE$28+'[12]Jet Blue'!GE$33+'[12]Jet Blue'!GE$38</f>
        <v>8972</v>
      </c>
      <c r="G17" s="14">
        <f>'[12]Jet Blue'!GF$23+'[12]Jet Blue'!GF$28+'[12]Jet Blue'!GF$33+'[12]Jet Blue'!GF$38</f>
        <v>11270</v>
      </c>
      <c r="H17" s="14">
        <f>'[12]Jet Blue'!GG$23+'[12]Jet Blue'!GG$28+'[12]Jet Blue'!GG$33+'[12]Jet Blue'!GG$38</f>
        <v>12066</v>
      </c>
      <c r="I17" s="14">
        <f>'[12]Jet Blue'!GH$23+'[12]Jet Blue'!GH$28+'[12]Jet Blue'!GH$33+'[12]Jet Blue'!GH$38</f>
        <v>12233</v>
      </c>
      <c r="J17" s="14">
        <f>'[12]Jet Blue'!GI$23+'[12]Jet Blue'!GI$28+'[12]Jet Blue'!GI$33+'[12]Jet Blue'!GI$38</f>
        <v>12575</v>
      </c>
      <c r="K17" s="14">
        <f>'[12]Jet Blue'!GJ$23+'[12]Jet Blue'!GJ$28+'[12]Jet Blue'!GJ$33+'[12]Jet Blue'!GJ$38</f>
        <v>9637</v>
      </c>
      <c r="L17" s="14">
        <f>'[12]Jet Blue'!GK$23+'[12]Jet Blue'!GK$28+'[12]Jet Blue'!GK$33+'[12]Jet Blue'!GK$38</f>
        <v>10006</v>
      </c>
      <c r="M17" s="14">
        <f>'[12]Jet Blue'!GL$23+'[12]Jet Blue'!GL$28+'[12]Jet Blue'!GL$33+'[12]Jet Blue'!GL$38</f>
        <v>7407</v>
      </c>
      <c r="N17" s="14">
        <f>'[12]Jet Blue'!GM$23+'[12]Jet Blue'!GM$28+'[12]Jet Blue'!GM$33+'[12]Jet Blue'!GM$38</f>
        <v>6746</v>
      </c>
    </row>
    <row r="18" spans="2:14" x14ac:dyDescent="0.2">
      <c r="B18" s="19" t="s">
        <v>50</v>
      </c>
      <c r="C18" s="14">
        <f>[12]Xtra!$EL$23+[12]Xtra!$EL$28+[12]Xtra!$EL$33+[12]Xtra!$EL$38</f>
        <v>0</v>
      </c>
      <c r="D18" s="14">
        <f>[12]Xtra!$EL$23+[12]Xtra!$EL$28+[12]Xtra!$EL$33+[12]Xtra!$EL$38</f>
        <v>0</v>
      </c>
      <c r="E18" s="14">
        <f>[12]Xtra!$EL$23+[12]Xtra!$EL$28+[12]Xtra!$EL$33+[12]Xtra!$EL$38</f>
        <v>0</v>
      </c>
      <c r="F18" s="14">
        <f>[12]Xtra!$EL$23+[12]Xtra!$EL$28+[12]Xtra!$EL$33+[12]Xtra!$EL$38</f>
        <v>0</v>
      </c>
      <c r="G18" s="14">
        <f>[12]Xtra!$EL$23+[12]Xtra!$EL$28+[12]Xtra!$EL$33+[12]Xtra!$EL$38</f>
        <v>0</v>
      </c>
      <c r="H18" s="14">
        <f>[12]Xtra!$EL$23+[12]Xtra!$EL$28+[12]Xtra!$EL$33+[12]Xtra!$EL$38</f>
        <v>0</v>
      </c>
      <c r="I18" s="14">
        <f>[12]Xtra!$EL$23+[12]Xtra!$EL$28+[12]Xtra!$EL$33+[12]Xtra!$EL$38</f>
        <v>0</v>
      </c>
      <c r="J18" s="14">
        <f>[12]Xtra!$EL$23+[12]Xtra!$EL$28+[12]Xtra!$EL$33+[12]Xtra!$EL$38</f>
        <v>0</v>
      </c>
      <c r="K18" s="14">
        <f>[12]Xtra!$EL$23+[12]Xtra!$EL$28+[12]Xtra!$EL$33+[12]Xtra!$EL$38</f>
        <v>0</v>
      </c>
      <c r="L18" s="14">
        <f>[12]Xtra!$EL$23+[12]Xtra!$EL$28+[12]Xtra!$EL$33+[12]Xtra!$EL$38</f>
        <v>0</v>
      </c>
      <c r="M18" s="14">
        <f>[12]Xtra!$EL$23+[12]Xtra!$EL$28+[12]Xtra!$EL$33+[12]Xtra!$EL$38</f>
        <v>0</v>
      </c>
      <c r="N18" s="14">
        <f>[12]Xtra!$EL$23+[12]Xtra!$EL$28+[12]Xtra!$EL$33+[12]Xtra!$EL$38</f>
        <v>0</v>
      </c>
    </row>
    <row r="19" spans="2:14" x14ac:dyDescent="0.2">
      <c r="B19" s="19" t="s">
        <v>47</v>
      </c>
      <c r="C19" s="14">
        <f>[12]Omni!GB$23+[12]Omni!GB$28+[12]Omni!GB$33+[12]Omni!GB$38</f>
        <v>0</v>
      </c>
      <c r="D19" s="14">
        <f>[12]Omni!GC$23+[12]Omni!GC$28+[12]Omni!GC$33+[12]Omni!GC$38</f>
        <v>212</v>
      </c>
      <c r="E19" s="14">
        <f>[12]Omni!GD$23+[12]Omni!GD$28+[12]Omni!GD$33+[12]Omni!GD$38</f>
        <v>0</v>
      </c>
      <c r="F19" s="14">
        <f>[12]Omni!GE$23+[12]Omni!GE$28+[12]Omni!GE$33+[12]Omni!GE$38</f>
        <v>0</v>
      </c>
      <c r="G19" s="14">
        <f>[12]Omni!GF$23+[12]Omni!GF$28+[12]Omni!GF$33+[12]Omni!GF$38</f>
        <v>160</v>
      </c>
      <c r="H19" s="14">
        <f>[12]Omni!GG$23+[12]Omni!GG$28+[12]Omni!GG$33+[12]Omni!GG$38</f>
        <v>151</v>
      </c>
      <c r="I19" s="14">
        <f>[12]Omni!GH$23+[12]Omni!GH$28+[12]Omni!GH$33+[12]Omni!GH$38</f>
        <v>0</v>
      </c>
      <c r="J19" s="14">
        <f>[12]Omni!GI$23+[12]Omni!GI$28+[12]Omni!GI$33+[12]Omni!GI$38</f>
        <v>0</v>
      </c>
      <c r="K19" s="14">
        <f>[12]Omni!GJ$23+[12]Omni!GJ$28+[12]Omni!GJ$33+[12]Omni!GJ$38</f>
        <v>0</v>
      </c>
      <c r="L19" s="14">
        <f>[12]Omni!GK$23+[12]Omni!GK$28+[12]Omni!GK$33+[12]Omni!GK$38</f>
        <v>0</v>
      </c>
      <c r="M19" s="14">
        <f>[12]Omni!GL$23+[12]Omni!GL$28+[12]Omni!GL$33+[12]Omni!GL$38</f>
        <v>0</v>
      </c>
      <c r="N19" s="14">
        <f>[12]Omni!GM$23+[12]Omni!GM$28+[12]Omni!GM$33+[12]Omni!GM$38</f>
        <v>0</v>
      </c>
    </row>
    <row r="20" spans="2:14" x14ac:dyDescent="0.2">
      <c r="B20" s="1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2:14" ht="26.25" thickBot="1" x14ac:dyDescent="0.25">
      <c r="B21" s="22" t="s">
        <v>43</v>
      </c>
      <c r="C21" s="15">
        <f>SUM(C11:C19)</f>
        <v>180667</v>
      </c>
      <c r="D21" s="15">
        <f t="shared" ref="D21:N21" si="0">SUM(D11:D19)</f>
        <v>197236</v>
      </c>
      <c r="E21" s="15">
        <f t="shared" si="0"/>
        <v>266220</v>
      </c>
      <c r="F21" s="15">
        <f t="shared" si="0"/>
        <v>200259</v>
      </c>
      <c r="G21" s="15">
        <f t="shared" si="0"/>
        <v>201930</v>
      </c>
      <c r="H21" s="15">
        <f t="shared" si="0"/>
        <v>228494</v>
      </c>
      <c r="I21" s="15">
        <f t="shared" si="0"/>
        <v>238609</v>
      </c>
      <c r="J21" s="15">
        <f t="shared" si="0"/>
        <v>242775</v>
      </c>
      <c r="K21" s="15">
        <f t="shared" si="0"/>
        <v>188969</v>
      </c>
      <c r="L21" s="15">
        <f t="shared" si="0"/>
        <v>214543</v>
      </c>
      <c r="M21" s="15">
        <f t="shared" si="0"/>
        <v>182746</v>
      </c>
      <c r="N21" s="15">
        <f t="shared" si="0"/>
        <v>226705</v>
      </c>
    </row>
    <row r="22" spans="2:14" ht="13.5" thickTop="1" x14ac:dyDescent="0.2"/>
    <row r="24" spans="2:14" x14ac:dyDescent="0.2">
      <c r="B24" s="14"/>
      <c r="C24" s="58"/>
      <c r="D24" s="58"/>
      <c r="E24" s="58"/>
      <c r="F24" s="58"/>
      <c r="G24" s="58"/>
      <c r="H24" s="58"/>
      <c r="I24" s="58"/>
      <c r="J24" s="58"/>
      <c r="K24" s="58"/>
    </row>
    <row r="25" spans="2:14" x14ac:dyDescent="0.2">
      <c r="C25" s="14"/>
    </row>
    <row r="27" spans="2:14" x14ac:dyDescent="0.2">
      <c r="M27" s="14"/>
    </row>
    <row r="28" spans="2:14" x14ac:dyDescent="0.2">
      <c r="H28" s="14"/>
      <c r="M28" s="14"/>
    </row>
    <row r="29" spans="2:14" x14ac:dyDescent="0.2">
      <c r="B29" s="14"/>
    </row>
    <row r="38" spans="4:4" x14ac:dyDescent="0.2">
      <c r="D38" s="14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Concourse Report</vt:lpstr>
      <vt:lpstr>E Detail</vt:lpstr>
      <vt:lpstr>Humphrey</vt:lpstr>
      <vt:lpstr>'Concourse Report'!Print_Area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2017-01-25T18:43:07Z</cp:lastPrinted>
  <dcterms:created xsi:type="dcterms:W3CDTF">2008-03-10T18:44:02Z</dcterms:created>
  <dcterms:modified xsi:type="dcterms:W3CDTF">2020-01-22T23:08:53Z</dcterms:modified>
</cp:coreProperties>
</file>