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AD865ACC-08C5-4886-8874-EBD8240321DC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Concourse Report" sheetId="4" r:id="rId1"/>
    <sheet name="E Detail" sheetId="2" r:id="rId2"/>
    <sheet name="Humphrey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4" l="1"/>
  <c r="M28" i="4"/>
  <c r="M27" i="4"/>
  <c r="M26" i="4"/>
  <c r="M16" i="2" l="1"/>
  <c r="N16" i="2"/>
  <c r="L16" i="2"/>
  <c r="L12" i="4"/>
  <c r="L31" i="4" l="1"/>
  <c r="L28" i="4"/>
  <c r="L27" i="4"/>
  <c r="L26" i="4"/>
  <c r="N10" i="2" l="1"/>
  <c r="M10" i="2"/>
  <c r="L10" i="2"/>
  <c r="K10" i="2"/>
  <c r="J10" i="2"/>
  <c r="I10" i="2"/>
  <c r="H10" i="2"/>
  <c r="G10" i="2"/>
  <c r="F10" i="2"/>
  <c r="E10" i="2"/>
  <c r="D10" i="2"/>
  <c r="C10" i="2"/>
  <c r="K31" i="4" l="1"/>
  <c r="K28" i="4"/>
  <c r="K27" i="4"/>
  <c r="K26" i="4"/>
  <c r="C16" i="2" l="1"/>
  <c r="D16" i="2"/>
  <c r="E16" i="2"/>
  <c r="F16" i="2"/>
  <c r="G16" i="2"/>
  <c r="H16" i="2"/>
  <c r="I16" i="2"/>
  <c r="J16" i="2"/>
  <c r="K16" i="2"/>
  <c r="J12" i="4"/>
  <c r="J31" i="4" l="1"/>
  <c r="J28" i="4"/>
  <c r="J27" i="4"/>
  <c r="J26" i="4"/>
  <c r="K19" i="3"/>
  <c r="K18" i="3"/>
  <c r="K17" i="3"/>
  <c r="K16" i="3"/>
  <c r="K15" i="3"/>
  <c r="K14" i="3"/>
  <c r="K13" i="3"/>
  <c r="K12" i="3"/>
  <c r="K11" i="3"/>
  <c r="K32" i="2"/>
  <c r="K31" i="2"/>
  <c r="K30" i="2"/>
  <c r="K29" i="2"/>
  <c r="K28" i="2"/>
  <c r="K27" i="2"/>
  <c r="K26" i="2"/>
  <c r="K25" i="2"/>
  <c r="K24" i="2"/>
  <c r="K23" i="2"/>
  <c r="K22" i="2"/>
  <c r="K21" i="2"/>
  <c r="K19" i="2"/>
  <c r="K18" i="2"/>
  <c r="K17" i="2"/>
  <c r="K15" i="2"/>
  <c r="K14" i="2"/>
  <c r="K13" i="2"/>
  <c r="K12" i="2"/>
  <c r="K11" i="2"/>
  <c r="K34" i="2" l="1"/>
  <c r="K21" i="3"/>
  <c r="J29" i="4"/>
  <c r="I31" i="4" l="1"/>
  <c r="I28" i="4"/>
  <c r="I27" i="4"/>
  <c r="I26" i="4"/>
  <c r="H31" i="4"/>
  <c r="H28" i="4"/>
  <c r="H27" i="4"/>
  <c r="H26" i="4"/>
  <c r="D18" i="3" l="1"/>
  <c r="E18" i="3"/>
  <c r="F18" i="3"/>
  <c r="G18" i="3"/>
  <c r="H18" i="3"/>
  <c r="I18" i="3"/>
  <c r="J18" i="3"/>
  <c r="L18" i="3"/>
  <c r="M18" i="3"/>
  <c r="N18" i="3"/>
  <c r="C18" i="3"/>
  <c r="I17" i="3"/>
  <c r="J17" i="3"/>
  <c r="L17" i="3"/>
  <c r="M17" i="3"/>
  <c r="N17" i="3"/>
  <c r="H17" i="3"/>
  <c r="G17" i="3"/>
  <c r="G28" i="4"/>
  <c r="G27" i="4"/>
  <c r="G26" i="4"/>
  <c r="F31" i="4" l="1"/>
  <c r="F27" i="4"/>
  <c r="F28" i="4"/>
  <c r="F26" i="4"/>
  <c r="E12" i="4" l="1"/>
  <c r="F17" i="3"/>
  <c r="F20" i="2"/>
  <c r="D31" i="4" l="1"/>
  <c r="D28" i="4"/>
  <c r="D27" i="4"/>
  <c r="D26" i="4"/>
  <c r="C12" i="4" l="1"/>
  <c r="C31" i="4" l="1"/>
  <c r="C27" i="4"/>
  <c r="C28" i="4"/>
  <c r="C26" i="4"/>
  <c r="B31" i="4" l="1"/>
  <c r="B28" i="4"/>
  <c r="B27" i="4"/>
  <c r="B26" i="4"/>
  <c r="D11" i="3" l="1"/>
  <c r="E11" i="3"/>
  <c r="F11" i="3"/>
  <c r="G11" i="3"/>
  <c r="H11" i="3"/>
  <c r="I11" i="3"/>
  <c r="J11" i="3"/>
  <c r="L11" i="3"/>
  <c r="M11" i="3"/>
  <c r="N11" i="3"/>
  <c r="D12" i="3"/>
  <c r="E12" i="3"/>
  <c r="F12" i="3"/>
  <c r="G12" i="3"/>
  <c r="H12" i="3"/>
  <c r="I12" i="3"/>
  <c r="J12" i="3"/>
  <c r="L12" i="3"/>
  <c r="M12" i="3"/>
  <c r="N12" i="3"/>
  <c r="D13" i="3"/>
  <c r="E13" i="3"/>
  <c r="F13" i="3"/>
  <c r="G13" i="3"/>
  <c r="H13" i="3"/>
  <c r="I13" i="3"/>
  <c r="J13" i="3"/>
  <c r="L13" i="3"/>
  <c r="M13" i="3"/>
  <c r="N13" i="3"/>
  <c r="D14" i="3"/>
  <c r="E14" i="3"/>
  <c r="F14" i="3"/>
  <c r="G14" i="3"/>
  <c r="H14" i="3"/>
  <c r="I14" i="3"/>
  <c r="J14" i="3"/>
  <c r="L14" i="3"/>
  <c r="M14" i="3"/>
  <c r="N14" i="3"/>
  <c r="D15" i="3"/>
  <c r="E15" i="3"/>
  <c r="F15" i="3"/>
  <c r="G15" i="3"/>
  <c r="H15" i="3"/>
  <c r="I15" i="3"/>
  <c r="J15" i="3"/>
  <c r="L15" i="3"/>
  <c r="M15" i="3"/>
  <c r="N15" i="3"/>
  <c r="D16" i="3"/>
  <c r="E16" i="3"/>
  <c r="F16" i="3"/>
  <c r="G16" i="3"/>
  <c r="H16" i="3"/>
  <c r="I16" i="3"/>
  <c r="J16" i="3"/>
  <c r="L16" i="3"/>
  <c r="M16" i="3"/>
  <c r="N16" i="3"/>
  <c r="D19" i="3"/>
  <c r="E19" i="3"/>
  <c r="F19" i="3"/>
  <c r="G19" i="3"/>
  <c r="H19" i="3"/>
  <c r="I19" i="3"/>
  <c r="J19" i="3"/>
  <c r="L19" i="3"/>
  <c r="M19" i="3"/>
  <c r="N19" i="3"/>
  <c r="C19" i="3"/>
  <c r="C16" i="3"/>
  <c r="C15" i="3"/>
  <c r="C14" i="3"/>
  <c r="C13" i="3"/>
  <c r="C12" i="3"/>
  <c r="C11" i="3"/>
  <c r="D11" i="2"/>
  <c r="E11" i="2"/>
  <c r="F11" i="2"/>
  <c r="G11" i="2"/>
  <c r="H11" i="2"/>
  <c r="I11" i="2"/>
  <c r="J11" i="2"/>
  <c r="L11" i="2"/>
  <c r="M11" i="2"/>
  <c r="N11" i="2"/>
  <c r="D12" i="2"/>
  <c r="E12" i="2"/>
  <c r="F12" i="2"/>
  <c r="G12" i="2"/>
  <c r="H12" i="2"/>
  <c r="I12" i="2"/>
  <c r="J12" i="2"/>
  <c r="L12" i="2"/>
  <c r="M12" i="2"/>
  <c r="N12" i="2"/>
  <c r="D13" i="2"/>
  <c r="E13" i="2"/>
  <c r="F13" i="2"/>
  <c r="G13" i="2"/>
  <c r="H13" i="2"/>
  <c r="I13" i="2"/>
  <c r="J13" i="2"/>
  <c r="L13" i="2"/>
  <c r="M13" i="2"/>
  <c r="N13" i="2"/>
  <c r="D14" i="2"/>
  <c r="E14" i="2"/>
  <c r="F14" i="2"/>
  <c r="G14" i="2"/>
  <c r="H14" i="2"/>
  <c r="I14" i="2"/>
  <c r="J14" i="2"/>
  <c r="L14" i="2"/>
  <c r="M14" i="2"/>
  <c r="N14" i="2"/>
  <c r="D15" i="2"/>
  <c r="E15" i="2"/>
  <c r="F15" i="2"/>
  <c r="G15" i="2"/>
  <c r="H15" i="2"/>
  <c r="I15" i="2"/>
  <c r="J15" i="2"/>
  <c r="L15" i="2"/>
  <c r="M15" i="2"/>
  <c r="N15" i="2"/>
  <c r="D17" i="2"/>
  <c r="E17" i="2"/>
  <c r="F17" i="2"/>
  <c r="G17" i="2"/>
  <c r="H17" i="2"/>
  <c r="I17" i="2"/>
  <c r="J17" i="2"/>
  <c r="L17" i="2"/>
  <c r="M17" i="2"/>
  <c r="N17" i="2"/>
  <c r="D18" i="2"/>
  <c r="E18" i="2"/>
  <c r="F18" i="2"/>
  <c r="G18" i="2"/>
  <c r="H18" i="2"/>
  <c r="I18" i="2"/>
  <c r="J18" i="2"/>
  <c r="L18" i="2"/>
  <c r="M18" i="2"/>
  <c r="N18" i="2"/>
  <c r="D19" i="2"/>
  <c r="E19" i="2"/>
  <c r="F19" i="2"/>
  <c r="G19" i="2"/>
  <c r="H19" i="2"/>
  <c r="I19" i="2"/>
  <c r="J19" i="2"/>
  <c r="L19" i="2"/>
  <c r="M19" i="2"/>
  <c r="N19" i="2"/>
  <c r="D20" i="2"/>
  <c r="E20" i="2"/>
  <c r="D21" i="2"/>
  <c r="E21" i="2"/>
  <c r="F21" i="2"/>
  <c r="G21" i="2"/>
  <c r="H21" i="2"/>
  <c r="I21" i="2"/>
  <c r="J21" i="2"/>
  <c r="L21" i="2"/>
  <c r="M21" i="2"/>
  <c r="N21" i="2"/>
  <c r="D22" i="2"/>
  <c r="E22" i="2"/>
  <c r="F22" i="2"/>
  <c r="G22" i="2"/>
  <c r="H22" i="2"/>
  <c r="I22" i="2"/>
  <c r="J22" i="2"/>
  <c r="L22" i="2"/>
  <c r="M22" i="2"/>
  <c r="N22" i="2"/>
  <c r="D23" i="2"/>
  <c r="E23" i="2"/>
  <c r="F23" i="2"/>
  <c r="G23" i="2"/>
  <c r="H23" i="2"/>
  <c r="I23" i="2"/>
  <c r="J23" i="2"/>
  <c r="L23" i="2"/>
  <c r="M23" i="2"/>
  <c r="N23" i="2"/>
  <c r="D24" i="2"/>
  <c r="E24" i="2"/>
  <c r="F24" i="2"/>
  <c r="G24" i="2"/>
  <c r="H24" i="2"/>
  <c r="I24" i="2"/>
  <c r="J24" i="2"/>
  <c r="L24" i="2"/>
  <c r="M24" i="2"/>
  <c r="N24" i="2"/>
  <c r="D25" i="2"/>
  <c r="E25" i="2"/>
  <c r="F25" i="2"/>
  <c r="G25" i="2"/>
  <c r="H25" i="2"/>
  <c r="I25" i="2"/>
  <c r="J25" i="2"/>
  <c r="L25" i="2"/>
  <c r="M25" i="2"/>
  <c r="N25" i="2"/>
  <c r="D26" i="2"/>
  <c r="E26" i="2"/>
  <c r="F26" i="2"/>
  <c r="G26" i="2"/>
  <c r="H26" i="2"/>
  <c r="I26" i="2"/>
  <c r="J26" i="2"/>
  <c r="L26" i="2"/>
  <c r="M26" i="2"/>
  <c r="N26" i="2"/>
  <c r="D27" i="2"/>
  <c r="E27" i="2"/>
  <c r="F27" i="2"/>
  <c r="G27" i="2"/>
  <c r="H27" i="2"/>
  <c r="I27" i="2"/>
  <c r="J27" i="2"/>
  <c r="L27" i="2"/>
  <c r="M27" i="2"/>
  <c r="N27" i="2"/>
  <c r="D28" i="2"/>
  <c r="E28" i="2"/>
  <c r="F28" i="2"/>
  <c r="G28" i="2"/>
  <c r="H28" i="2"/>
  <c r="I28" i="2"/>
  <c r="J28" i="2"/>
  <c r="L28" i="2"/>
  <c r="M28" i="2"/>
  <c r="N28" i="2"/>
  <c r="D29" i="2"/>
  <c r="E29" i="2"/>
  <c r="F29" i="2"/>
  <c r="G29" i="2"/>
  <c r="H29" i="2"/>
  <c r="I29" i="2"/>
  <c r="J29" i="2"/>
  <c r="L29" i="2"/>
  <c r="M29" i="2"/>
  <c r="N29" i="2"/>
  <c r="D30" i="2"/>
  <c r="E30" i="2"/>
  <c r="F30" i="2"/>
  <c r="G30" i="2"/>
  <c r="H30" i="2"/>
  <c r="I30" i="2"/>
  <c r="J30" i="2"/>
  <c r="L30" i="2"/>
  <c r="M30" i="2"/>
  <c r="N30" i="2"/>
  <c r="D31" i="2"/>
  <c r="E31" i="2"/>
  <c r="F31" i="2"/>
  <c r="G31" i="2"/>
  <c r="H31" i="2"/>
  <c r="I31" i="2"/>
  <c r="J31" i="2"/>
  <c r="L31" i="2"/>
  <c r="M31" i="2"/>
  <c r="N31" i="2"/>
  <c r="D32" i="2"/>
  <c r="E32" i="2"/>
  <c r="F32" i="2"/>
  <c r="G32" i="2"/>
  <c r="H32" i="2"/>
  <c r="I32" i="2"/>
  <c r="J32" i="2"/>
  <c r="L32" i="2"/>
  <c r="M32" i="2"/>
  <c r="N32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5" i="2"/>
  <c r="C14" i="2"/>
  <c r="C13" i="2"/>
  <c r="C12" i="2"/>
  <c r="C11" i="2"/>
  <c r="C34" i="2" l="1"/>
  <c r="E21" i="3"/>
  <c r="E34" i="2"/>
  <c r="J32" i="4"/>
  <c r="M29" i="4"/>
  <c r="M32" i="4" s="1"/>
  <c r="L29" i="4"/>
  <c r="L32" i="4" s="1"/>
  <c r="K29" i="4"/>
  <c r="K32" i="4" s="1"/>
  <c r="I29" i="4"/>
  <c r="I32" i="4" s="1"/>
  <c r="G29" i="4"/>
  <c r="G32" i="4" s="1"/>
  <c r="F29" i="4"/>
  <c r="F32" i="4" s="1"/>
  <c r="D29" i="4"/>
  <c r="D32" i="4" s="1"/>
  <c r="C29" i="4"/>
  <c r="C32" i="4" s="1"/>
  <c r="B29" i="4"/>
  <c r="N19" i="4"/>
  <c r="M17" i="4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B21" i="4" s="1"/>
  <c r="N15" i="4"/>
  <c r="N14" i="4"/>
  <c r="N13" i="4"/>
  <c r="N12" i="4"/>
  <c r="N11" i="4"/>
  <c r="N9" i="4"/>
  <c r="N8" i="4"/>
  <c r="N7" i="4"/>
  <c r="N5" i="4"/>
  <c r="N4" i="4"/>
  <c r="N3" i="4"/>
  <c r="N2" i="4"/>
  <c r="B32" i="4" l="1"/>
  <c r="N21" i="4"/>
  <c r="N17" i="4"/>
  <c r="N10" i="4"/>
  <c r="J18" i="4" l="1"/>
  <c r="G21" i="3"/>
  <c r="F18" i="4" s="1"/>
  <c r="N21" i="3"/>
  <c r="M18" i="4" s="1"/>
  <c r="J21" i="3"/>
  <c r="I18" i="4" s="1"/>
  <c r="F21" i="3"/>
  <c r="E18" i="4" s="1"/>
  <c r="M21" i="3"/>
  <c r="L18" i="4" s="1"/>
  <c r="I21" i="3"/>
  <c r="H18" i="4" s="1"/>
  <c r="D18" i="4"/>
  <c r="L21" i="3"/>
  <c r="K18" i="4" s="1"/>
  <c r="H21" i="3"/>
  <c r="G18" i="4" s="1"/>
  <c r="D21" i="3"/>
  <c r="C18" i="4" s="1"/>
  <c r="J6" i="4" l="1"/>
  <c r="G34" i="2"/>
  <c r="F6" i="4" s="1"/>
  <c r="H34" i="2"/>
  <c r="G6" i="4" s="1"/>
  <c r="J34" i="2"/>
  <c r="I6" i="4" s="1"/>
  <c r="F34" i="2"/>
  <c r="E6" i="4" s="1"/>
  <c r="L34" i="2"/>
  <c r="K6" i="4" s="1"/>
  <c r="M34" i="2"/>
  <c r="L6" i="4" s="1"/>
  <c r="I34" i="2"/>
  <c r="H6" i="4" s="1"/>
  <c r="B6" i="4"/>
  <c r="D34" i="2"/>
  <c r="C6" i="4" s="1"/>
  <c r="N34" i="2"/>
  <c r="M6" i="4" s="1"/>
  <c r="M20" i="4" s="1"/>
  <c r="D6" i="4"/>
  <c r="D20" i="4" s="1"/>
  <c r="H20" i="4" l="1"/>
  <c r="H16" i="4"/>
  <c r="K20" i="4"/>
  <c r="K16" i="4"/>
  <c r="E20" i="4"/>
  <c r="E16" i="4"/>
  <c r="D22" i="4"/>
  <c r="D16" i="4"/>
  <c r="I20" i="4"/>
  <c r="I16" i="4"/>
  <c r="F20" i="4"/>
  <c r="F16" i="4"/>
  <c r="L20" i="4"/>
  <c r="L16" i="4"/>
  <c r="M22" i="4"/>
  <c r="M16" i="4"/>
  <c r="G20" i="4"/>
  <c r="G16" i="4"/>
  <c r="C20" i="4"/>
  <c r="C16" i="4"/>
  <c r="N6" i="4"/>
  <c r="B16" i="4"/>
  <c r="J16" i="4"/>
  <c r="J20" i="4"/>
  <c r="C21" i="3"/>
  <c r="B18" i="4" s="1"/>
  <c r="N18" i="4" s="1"/>
  <c r="L22" i="4" l="1"/>
  <c r="K22" i="4"/>
  <c r="J22" i="4"/>
  <c r="I22" i="4"/>
  <c r="H22" i="4"/>
  <c r="G22" i="4"/>
  <c r="F22" i="4"/>
  <c r="E22" i="4"/>
  <c r="C22" i="4"/>
  <c r="B20" i="4"/>
  <c r="N16" i="4"/>
  <c r="N20" i="4" l="1"/>
  <c r="B22" i="4"/>
  <c r="N22" i="4"/>
  <c r="E28" i="4" l="1"/>
  <c r="E26" i="4"/>
  <c r="E27" i="4" l="1"/>
  <c r="E31" i="4"/>
  <c r="E29" i="4" l="1"/>
  <c r="E32" i="4" s="1"/>
  <c r="N28" i="4" l="1"/>
  <c r="N26" i="4" l="1"/>
  <c r="N27" i="4"/>
  <c r="N31" i="4"/>
  <c r="N29" i="4" l="1"/>
  <c r="N32" i="4" s="1"/>
  <c r="H29" i="4"/>
  <c r="H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Batt, Mike</author>
  </authors>
  <commentList>
    <comment ref="F20" authorId="0" shapeId="0" xr:uid="{5B905863-4A96-4001-96DE-7BB9A90B7F04}">
      <text>
        <r>
          <rPr>
            <b/>
            <sz val="9"/>
            <color indexed="81"/>
            <rFont val="Tahoma"/>
            <family val="2"/>
          </rPr>
          <t>Moved to Terminal 2 on 4/14/2020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Batt, Mike</author>
  </authors>
  <commentList>
    <comment ref="F17" authorId="0" shapeId="0" xr:uid="{199D2724-D57B-4049-8A23-88E3290EAC3A}">
      <text>
        <r>
          <rPr>
            <b/>
            <sz val="9"/>
            <color indexed="81"/>
            <rFont val="Tahoma"/>
            <family val="2"/>
          </rPr>
          <t>Moved to Terminal 2 on 4/14/2020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<sst xmlns="http://schemas.openxmlformats.org/spreadsheetml/2006/main" count="106" uniqueCount="78">
  <si>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</si>
  <si>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</si>
  <si>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</si>
  <si>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</si>
  <si>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</si>
  <si>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</si>
  <si>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</si>
  <si>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</si>
  <si>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</si>
  <si>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</si>
  <si>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</si>
  <si>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</si>
  <si>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</si>
  <si>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</si>
  <si>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</si>
  <si>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</si>
  <si>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</si>
  <si>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</si>
  <si>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</si>
  <si>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</si>
  <si>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</si>
  <si>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</si>
  <si>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</si>
  <si>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</si>
  <si>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</si>
  <si>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</si>
  <si>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</si>
  <si>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</si>
  <si>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</si>
  <si>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</si>
  <si>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</si>
  <si>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</si>
  <si>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</si>
  <si>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</si>
  <si>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</si>
  <si>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</si>
  <si>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</si>
  <si>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</si>
  <si>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</si>
  <si>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</si>
  <si>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</si>
  <si>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</si>
  <si>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Air Canada Jazz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</si>
  <si>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</si>
  <si>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</si>
  <si>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</si>
  <si>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</si>
  <si>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</si>
  <si>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</si>
  <si>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</si>
  <si>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</si>
  <si>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</si>
  <si>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</si>
  <si>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</si>
  <si>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</si>
  <si>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2 - Humphrey Enplanements</t>
  </si>
  <si>
    <t>Terminal 1 - Lindbergh E Concourse enplanements</t>
  </si>
  <si>
    <t>Terminal 2 - Humphrey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</si>
  <si>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</si>
  <si>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</si>
  <si>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</si>
  <si>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</si>
  <si>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</si>
  <si>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</si>
  <si>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</si>
  <si>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</si>
  <si>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</si>
  <si>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</si>
  <si>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</si>
  <si>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</si>
  <si>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</si>
  <si>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</si>
  <si>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Terminal 1 - Lindbergh Total 2019</t>
  </si>
  <si>
    <t>2019 Grand Total</t>
  </si>
  <si>
    <t>2020 Grand TOTAL</t>
  </si>
  <si>
    <t>Southwest</t>
  </si>
  <si>
    <t>Moved to Terminal 2 on 4/14/2020</t>
  </si>
  <si>
    <t>Denver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</si>
</sst>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Fill="1" applyBorder="1"/>
    <xf numFmtId="10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Fill="1"/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0" fillId="0" borderId="0" xfId="0" applyNumberFormat="1" applyFill="1" applyBorder="1"/>
    <xf numFmtId="3" fontId="4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4" fillId="0" borderId="2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Border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Fill="1" applyBorder="1"/>
    <xf numFmtId="3" fontId="0" fillId="0" borderId="4" xfId="0" applyNumberFormat="1" applyFill="1" applyBorder="1"/>
    <xf numFmtId="3" fontId="2" fillId="2" borderId="11" xfId="0" applyNumberFormat="1" applyFont="1" applyFill="1" applyBorder="1"/>
    <xf numFmtId="41" fontId="9" fillId="0" borderId="0" xfId="0" applyNumberFormat="1" applyFont="1" applyFill="1"/>
    <xf numFmtId="41" fontId="0" fillId="0" borderId="0" xfId="0" applyNumberFormat="1" applyFill="1"/>
    <xf numFmtId="3" fontId="1" fillId="0" borderId="0" xfId="0" applyNumberFormat="1" applyFont="1" applyFill="1" applyBorder="1"/>
    <xf numFmtId="0" fontId="0" fillId="0" borderId="0" xfId="0" applyFill="1" applyBorder="1"/>
    <xf numFmtId="0" fontId="10" fillId="0" borderId="0" xfId="0" applyFont="1"/>
    <xf numFmtId="10" fontId="0" fillId="0" borderId="0" xfId="0" applyNumberFormat="1" applyAlignment="1">
      <alignment horizontal="right"/>
    </xf>
    <xf numFmtId="165" fontId="0" fillId="0" borderId="1" xfId="0" applyNumberFormat="1" applyBorder="1"/>
    <xf numFmtId="165" fontId="0" fillId="0" borderId="0" xfId="0" applyNumberFormat="1" applyBorder="1"/>
    <xf numFmtId="165" fontId="0" fillId="0" borderId="1" xfId="0" applyNumberFormat="1" applyFill="1" applyBorder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Fill="1" applyBorder="1"/>
    <xf numFmtId="3" fontId="3" fillId="0" borderId="14" xfId="0" applyNumberFormat="1" applyFont="1" applyFill="1" applyBorder="1"/>
    <xf numFmtId="3" fontId="0" fillId="0" borderId="11" xfId="0" applyNumberFormat="1" applyFill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Border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0" borderId="16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 applyBorder="1" applyAlignme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0" applyNumberFormat="1"/>
    <xf numFmtId="41" fontId="0" fillId="0" borderId="0" xfId="0" applyNumberFormat="1" applyFill="1" applyBorder="1"/>
    <xf numFmtId="165" fontId="0" fillId="0" borderId="0" xfId="1" applyNumberFormat="1" applyFont="1" applyAlignment="1">
      <alignment horizontal="right"/>
    </xf>
    <xf numFmtId="0" fontId="1" fillId="0" borderId="0" xfId="0" applyFont="1" applyFill="1"/>
    <xf numFmtId="41" fontId="1" fillId="0" borderId="0" xfId="0" applyNumberFormat="1" applyFont="1" applyFill="1" applyBorder="1"/>
    <xf numFmtId="0" fontId="1" fillId="0" borderId="0" xfId="0" applyFont="1"/>
    <xf numFmtId="165" fontId="0" fillId="0" borderId="0" xfId="1" applyNumberFormat="1" applyFont="1" applyFill="1" applyBorder="1"/>
    <xf numFmtId="0" fontId="0" fillId="0" borderId="0" xfId="0" applyFont="1" applyFill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10" fontId="1" fillId="0" borderId="0" xfId="2" applyNumberFormat="1" applyFont="1"/>
    <xf numFmtId="41" fontId="0" fillId="6" borderId="0" xfId="0" applyNumberFormat="1" applyFill="1"/>
    <xf numFmtId="10" fontId="0" fillId="0" borderId="0" xfId="2" applyNumberFormat="1" applyFont="1" applyBorder="1"/>
    <xf numFmtId="41" fontId="0" fillId="7" borderId="0" xfId="0" applyNumberFormat="1" applyFill="1"/>
    <xf numFmtId="165" fontId="1" fillId="0" borderId="1" xfId="0" quotePrefix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er%20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1124944</v>
          </cell>
        </row>
        <row r="6">
          <cell r="C6">
            <v>302106</v>
          </cell>
        </row>
        <row r="7">
          <cell r="C7">
            <v>237</v>
          </cell>
        </row>
        <row r="10">
          <cell r="C10">
            <v>45286</v>
          </cell>
        </row>
      </sheetData>
      <sheetData sheetId="1"/>
      <sheetData sheetId="2"/>
      <sheetData sheetId="3"/>
      <sheetData sheetId="4"/>
      <sheetData sheetId="5">
        <row r="21">
          <cell r="B21">
            <v>154018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399408</v>
          </cell>
        </row>
        <row r="6">
          <cell r="C6">
            <v>161507</v>
          </cell>
        </row>
        <row r="7">
          <cell r="C7">
            <v>0</v>
          </cell>
        </row>
        <row r="10">
          <cell r="C10">
            <v>26687</v>
          </cell>
        </row>
      </sheetData>
      <sheetData sheetId="1"/>
      <sheetData sheetId="2"/>
      <sheetData sheetId="3"/>
      <sheetData sheetId="4"/>
      <sheetData sheetId="5">
        <row r="30">
          <cell r="B30">
            <v>2417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350759</v>
          </cell>
        </row>
        <row r="6">
          <cell r="C6">
            <v>130996</v>
          </cell>
        </row>
        <row r="7">
          <cell r="C7">
            <v>186</v>
          </cell>
        </row>
        <row r="10">
          <cell r="C10">
            <v>22189</v>
          </cell>
        </row>
      </sheetData>
      <sheetData sheetId="1"/>
      <sheetData sheetId="2"/>
      <sheetData sheetId="3"/>
      <sheetData sheetId="4"/>
      <sheetData sheetId="5">
        <row r="31">
          <cell r="B31">
            <v>6268</v>
          </cell>
        </row>
      </sheetData>
      <sheetData sheetId="6"/>
      <sheetData sheetId="7">
        <row r="5">
          <cell r="I5">
            <v>92367.388859156927</v>
          </cell>
        </row>
      </sheetData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DHL_ABX"/>
    </sheetNames>
    <sheetDataSet>
      <sheetData sheetId="0"/>
      <sheetData sheetId="1"/>
      <sheetData sheetId="2">
        <row r="4">
          <cell r="HA4">
            <v>72</v>
          </cell>
        </row>
      </sheetData>
      <sheetData sheetId="3"/>
      <sheetData sheetId="4">
        <row r="4">
          <cell r="HA4"/>
        </row>
      </sheetData>
      <sheetData sheetId="5">
        <row r="8">
          <cell r="HA8"/>
        </row>
      </sheetData>
      <sheetData sheetId="6">
        <row r="4">
          <cell r="HA4">
            <v>30</v>
          </cell>
        </row>
        <row r="23">
          <cell r="GP23">
            <v>6991</v>
          </cell>
          <cell r="GQ23">
            <v>6091</v>
          </cell>
          <cell r="GR23">
            <v>3965</v>
          </cell>
          <cell r="GS23">
            <v>741</v>
          </cell>
          <cell r="GT23">
            <v>1834</v>
          </cell>
          <cell r="GU23">
            <v>3670</v>
          </cell>
          <cell r="GV23">
            <v>4996</v>
          </cell>
          <cell r="GW23">
            <v>5021</v>
          </cell>
          <cell r="GX23">
            <v>4453</v>
          </cell>
          <cell r="GY23">
            <v>4806</v>
          </cell>
          <cell r="GZ23">
            <v>3046</v>
          </cell>
          <cell r="HA23">
            <v>2118</v>
          </cell>
        </row>
        <row r="28">
          <cell r="GP28">
            <v>307</v>
          </cell>
          <cell r="GQ28">
            <v>340</v>
          </cell>
          <cell r="GR28">
            <v>238</v>
          </cell>
          <cell r="GS28">
            <v>86</v>
          </cell>
          <cell r="GT28">
            <v>117</v>
          </cell>
          <cell r="GU28">
            <v>287</v>
          </cell>
          <cell r="GV28">
            <v>263</v>
          </cell>
          <cell r="GW28">
            <v>285</v>
          </cell>
          <cell r="GX28">
            <v>224</v>
          </cell>
          <cell r="GY28">
            <v>267</v>
          </cell>
          <cell r="GZ28">
            <v>238</v>
          </cell>
          <cell r="HA28">
            <v>130</v>
          </cell>
        </row>
      </sheetData>
      <sheetData sheetId="7"/>
      <sheetData sheetId="8">
        <row r="4">
          <cell r="HA4">
            <v>207</v>
          </cell>
        </row>
        <row r="23">
          <cell r="GP23">
            <v>51983</v>
          </cell>
          <cell r="GQ23">
            <v>55447</v>
          </cell>
          <cell r="GR23">
            <v>33608</v>
          </cell>
          <cell r="GS23">
            <v>4292</v>
          </cell>
          <cell r="GT23">
            <v>11877</v>
          </cell>
          <cell r="GU23">
            <v>21049</v>
          </cell>
          <cell r="GV23">
            <v>32627</v>
          </cell>
          <cell r="GW23">
            <v>31955</v>
          </cell>
          <cell r="GX23">
            <v>28550</v>
          </cell>
          <cell r="GY23">
            <v>33377</v>
          </cell>
          <cell r="GZ23">
            <v>22588</v>
          </cell>
          <cell r="HA23">
            <v>22037</v>
          </cell>
        </row>
        <row r="28">
          <cell r="GP28">
            <v>2043</v>
          </cell>
          <cell r="GQ28">
            <v>2067</v>
          </cell>
          <cell r="GR28">
            <v>1498</v>
          </cell>
          <cell r="GS28">
            <v>757</v>
          </cell>
          <cell r="GT28">
            <v>900</v>
          </cell>
          <cell r="GU28">
            <v>961</v>
          </cell>
          <cell r="GV28">
            <v>1303</v>
          </cell>
          <cell r="GW28">
            <v>1548</v>
          </cell>
          <cell r="GX28">
            <v>1281</v>
          </cell>
          <cell r="GY28">
            <v>1309</v>
          </cell>
          <cell r="GZ28">
            <v>851</v>
          </cell>
          <cell r="HA28">
            <v>823</v>
          </cell>
        </row>
      </sheetData>
      <sheetData sheetId="9"/>
      <sheetData sheetId="10">
        <row r="4">
          <cell r="HA4">
            <v>576</v>
          </cell>
        </row>
        <row r="23">
          <cell r="GP23">
            <v>100741</v>
          </cell>
          <cell r="GQ23">
            <v>100741</v>
          </cell>
          <cell r="GR23">
            <v>67823</v>
          </cell>
          <cell r="GS23">
            <v>2844</v>
          </cell>
          <cell r="GT23">
            <v>15755</v>
          </cell>
          <cell r="GU23">
            <v>34200</v>
          </cell>
          <cell r="GV23">
            <v>57180</v>
          </cell>
          <cell r="GW23">
            <v>50478</v>
          </cell>
          <cell r="GX23">
            <v>38631</v>
          </cell>
          <cell r="GY23">
            <v>65073</v>
          </cell>
          <cell r="GZ23">
            <v>57021</v>
          </cell>
          <cell r="HA23">
            <v>67353</v>
          </cell>
        </row>
        <row r="28">
          <cell r="GP28">
            <v>1632</v>
          </cell>
          <cell r="GQ28">
            <v>1626</v>
          </cell>
          <cell r="GR28">
            <v>966</v>
          </cell>
          <cell r="GS28">
            <v>117</v>
          </cell>
          <cell r="GT28">
            <v>432</v>
          </cell>
          <cell r="GU28">
            <v>812</v>
          </cell>
          <cell r="GV28">
            <v>988</v>
          </cell>
          <cell r="GW28">
            <v>576</v>
          </cell>
          <cell r="GX28">
            <v>993</v>
          </cell>
          <cell r="GY28">
            <v>1396</v>
          </cell>
          <cell r="GZ28">
            <v>1146</v>
          </cell>
          <cell r="HA28">
            <v>1351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  <cell r="GX33">
            <v>442</v>
          </cell>
          <cell r="GY33">
            <v>1139</v>
          </cell>
          <cell r="GZ33">
            <v>2741</v>
          </cell>
          <cell r="HA33">
            <v>8965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  <cell r="GX38">
            <v>14</v>
          </cell>
          <cell r="GY38">
            <v>23</v>
          </cell>
          <cell r="GZ38">
            <v>70</v>
          </cell>
          <cell r="HA38">
            <v>167</v>
          </cell>
        </row>
      </sheetData>
      <sheetData sheetId="11">
        <row r="4">
          <cell r="HA4">
            <v>22</v>
          </cell>
        </row>
      </sheetData>
      <sheetData sheetId="12">
        <row r="4">
          <cell r="HA4"/>
        </row>
        <row r="23"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13">
        <row r="4">
          <cell r="HA4">
            <v>3068</v>
          </cell>
        </row>
      </sheetData>
      <sheetData sheetId="14">
        <row r="4">
          <cell r="HA4">
            <v>58</v>
          </cell>
        </row>
        <row r="23">
          <cell r="GP23"/>
          <cell r="GQ23"/>
          <cell r="GR23"/>
          <cell r="GS23"/>
          <cell r="GT23"/>
          <cell r="GU23">
            <v>69</v>
          </cell>
          <cell r="GV23">
            <v>109</v>
          </cell>
          <cell r="GW23">
            <v>139</v>
          </cell>
          <cell r="GX23">
            <v>111</v>
          </cell>
          <cell r="GY23">
            <v>150</v>
          </cell>
          <cell r="GZ23">
            <v>126</v>
          </cell>
          <cell r="HA23">
            <v>144</v>
          </cell>
        </row>
        <row r="28">
          <cell r="GP28"/>
          <cell r="GQ28"/>
          <cell r="GR28"/>
          <cell r="GS28"/>
          <cell r="GT28"/>
          <cell r="GU28">
            <v>13</v>
          </cell>
          <cell r="GV28">
            <v>16</v>
          </cell>
          <cell r="GW28">
            <v>14</v>
          </cell>
          <cell r="GX28">
            <v>14</v>
          </cell>
          <cell r="GY28">
            <v>17</v>
          </cell>
          <cell r="GZ28">
            <v>7</v>
          </cell>
          <cell r="HA28">
            <v>19</v>
          </cell>
        </row>
      </sheetData>
      <sheetData sheetId="15">
        <row r="4">
          <cell r="HA4">
            <v>39</v>
          </cell>
        </row>
        <row r="23">
          <cell r="GP23">
            <v>17672</v>
          </cell>
          <cell r="GQ23">
            <v>17140</v>
          </cell>
          <cell r="GR23">
            <v>9952</v>
          </cell>
          <cell r="GS23">
            <v>592</v>
          </cell>
          <cell r="GT23">
            <v>1616</v>
          </cell>
          <cell r="GU23">
            <v>2696</v>
          </cell>
          <cell r="GV23">
            <v>4577</v>
          </cell>
          <cell r="GW23">
            <v>7955</v>
          </cell>
          <cell r="GX23">
            <v>7713</v>
          </cell>
          <cell r="GY23">
            <v>7475</v>
          </cell>
          <cell r="GZ23">
            <v>3941</v>
          </cell>
          <cell r="HA23">
            <v>5467</v>
          </cell>
        </row>
        <row r="28">
          <cell r="GP28">
            <v>125</v>
          </cell>
          <cell r="GQ28">
            <v>137</v>
          </cell>
          <cell r="GR28">
            <v>78</v>
          </cell>
          <cell r="GS28">
            <v>17</v>
          </cell>
          <cell r="GT28">
            <v>27</v>
          </cell>
          <cell r="GU28">
            <v>71</v>
          </cell>
          <cell r="GV28">
            <v>56</v>
          </cell>
          <cell r="GW28">
            <v>111</v>
          </cell>
          <cell r="GX28">
            <v>114</v>
          </cell>
          <cell r="GY28">
            <v>112</v>
          </cell>
          <cell r="GZ28">
            <v>50</v>
          </cell>
          <cell r="HA28">
            <v>37</v>
          </cell>
        </row>
        <row r="33">
          <cell r="GT33"/>
          <cell r="GU33"/>
          <cell r="GV33"/>
          <cell r="GW33"/>
          <cell r="GX33"/>
          <cell r="GY33"/>
          <cell r="GZ33"/>
          <cell r="HA33"/>
        </row>
        <row r="38">
          <cell r="GT38"/>
          <cell r="GU38"/>
          <cell r="GV38"/>
          <cell r="GW38"/>
          <cell r="GX38"/>
          <cell r="GY38"/>
          <cell r="GZ38"/>
          <cell r="HA38"/>
        </row>
      </sheetData>
      <sheetData sheetId="16"/>
      <sheetData sheetId="17">
        <row r="8">
          <cell r="HA8"/>
        </row>
        <row r="23"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18">
        <row r="4">
          <cell r="HA4">
            <v>22</v>
          </cell>
        </row>
        <row r="23">
          <cell r="GP23">
            <v>4940</v>
          </cell>
          <cell r="GQ23">
            <v>4772</v>
          </cell>
          <cell r="GR23">
            <v>3595</v>
          </cell>
          <cell r="GS23">
            <v>33</v>
          </cell>
          <cell r="GT23">
            <v>25</v>
          </cell>
          <cell r="GU23"/>
          <cell r="GV23">
            <v>1211</v>
          </cell>
          <cell r="GW23">
            <v>759</v>
          </cell>
          <cell r="GX23">
            <v>388</v>
          </cell>
          <cell r="GY23">
            <v>616</v>
          </cell>
          <cell r="GZ23">
            <v>1062</v>
          </cell>
          <cell r="HA23">
            <v>1016</v>
          </cell>
        </row>
        <row r="28">
          <cell r="GP28">
            <v>197</v>
          </cell>
          <cell r="GQ28">
            <v>231</v>
          </cell>
          <cell r="GR28">
            <v>162</v>
          </cell>
          <cell r="GS28">
            <v>14</v>
          </cell>
          <cell r="GT28">
            <v>2</v>
          </cell>
          <cell r="GU28"/>
          <cell r="GV28">
            <v>70</v>
          </cell>
          <cell r="GW28">
            <v>54</v>
          </cell>
          <cell r="GX28">
            <v>51</v>
          </cell>
          <cell r="GY28">
            <v>53</v>
          </cell>
          <cell r="GZ28">
            <v>46</v>
          </cell>
          <cell r="HA28">
            <v>32</v>
          </cell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19">
        <row r="4">
          <cell r="HA4">
            <v>130</v>
          </cell>
        </row>
        <row r="23">
          <cell r="GP23">
            <v>33963</v>
          </cell>
          <cell r="GQ23">
            <v>31177</v>
          </cell>
          <cell r="GR23">
            <v>16578</v>
          </cell>
          <cell r="GS23">
            <v>505</v>
          </cell>
          <cell r="GT23">
            <v>1447</v>
          </cell>
          <cell r="GU23">
            <v>2585</v>
          </cell>
          <cell r="GV23">
            <v>4162</v>
          </cell>
          <cell r="GW23">
            <v>7452</v>
          </cell>
          <cell r="GX23">
            <v>7657</v>
          </cell>
          <cell r="GY23">
            <v>16136</v>
          </cell>
          <cell r="GZ23">
            <v>12214</v>
          </cell>
          <cell r="HA23">
            <v>11293</v>
          </cell>
        </row>
        <row r="28">
          <cell r="GP28">
            <v>1341</v>
          </cell>
          <cell r="GQ28">
            <v>1431</v>
          </cell>
          <cell r="GR28">
            <v>937</v>
          </cell>
          <cell r="GS28">
            <v>229</v>
          </cell>
          <cell r="GT28">
            <v>337</v>
          </cell>
          <cell r="GU28">
            <v>171</v>
          </cell>
          <cell r="GV28">
            <v>432</v>
          </cell>
          <cell r="GW28">
            <v>667</v>
          </cell>
          <cell r="GX28">
            <v>515</v>
          </cell>
          <cell r="GY28">
            <v>1030</v>
          </cell>
          <cell r="GZ28">
            <v>793</v>
          </cell>
          <cell r="HA28">
            <v>639</v>
          </cell>
        </row>
      </sheetData>
      <sheetData sheetId="20">
        <row r="4">
          <cell r="HA4"/>
        </row>
      </sheetData>
      <sheetData sheetId="21"/>
      <sheetData sheetId="22">
        <row r="19">
          <cell r="GB19">
            <v>0</v>
          </cell>
        </row>
      </sheetData>
      <sheetData sheetId="23">
        <row r="4">
          <cell r="HA4">
            <v>232</v>
          </cell>
        </row>
        <row r="23">
          <cell r="GP23">
            <v>59674</v>
          </cell>
          <cell r="GQ23">
            <v>60597</v>
          </cell>
          <cell r="GR23">
            <v>33999</v>
          </cell>
          <cell r="GS23">
            <v>2185</v>
          </cell>
          <cell r="GT23">
            <v>7809</v>
          </cell>
          <cell r="GU23">
            <v>21143</v>
          </cell>
          <cell r="GV23">
            <v>26804</v>
          </cell>
          <cell r="GW23">
            <v>28974</v>
          </cell>
          <cell r="GX23">
            <v>22651</v>
          </cell>
          <cell r="GY23">
            <v>21810</v>
          </cell>
          <cell r="GZ23">
            <v>19175</v>
          </cell>
          <cell r="HA23">
            <v>22411</v>
          </cell>
        </row>
        <row r="28">
          <cell r="GP28">
            <v>1656</v>
          </cell>
          <cell r="GQ28">
            <v>1596</v>
          </cell>
          <cell r="GR28">
            <v>1533</v>
          </cell>
          <cell r="GS28">
            <v>882</v>
          </cell>
          <cell r="GT28">
            <v>873</v>
          </cell>
          <cell r="GU28">
            <v>787</v>
          </cell>
          <cell r="GV28">
            <v>890</v>
          </cell>
          <cell r="GW28">
            <v>1107</v>
          </cell>
          <cell r="GX28">
            <v>862</v>
          </cell>
          <cell r="GY28">
            <v>904</v>
          </cell>
          <cell r="GZ28">
            <v>856</v>
          </cell>
          <cell r="HA28">
            <v>874</v>
          </cell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24">
        <row r="4">
          <cell r="HA4">
            <v>107</v>
          </cell>
        </row>
        <row r="23">
          <cell r="GP23">
            <v>45854</v>
          </cell>
          <cell r="GQ23">
            <v>48054</v>
          </cell>
          <cell r="GR23">
            <v>32286</v>
          </cell>
          <cell r="GS23">
            <v>1367</v>
          </cell>
          <cell r="GT23">
            <v>87</v>
          </cell>
          <cell r="GU23">
            <v>1105</v>
          </cell>
          <cell r="GV23">
            <v>25490</v>
          </cell>
          <cell r="GW23">
            <v>20029</v>
          </cell>
          <cell r="GX23">
            <v>10496</v>
          </cell>
          <cell r="GY23">
            <v>11814</v>
          </cell>
          <cell r="GZ23">
            <v>13454</v>
          </cell>
          <cell r="HA23">
            <v>14462</v>
          </cell>
        </row>
        <row r="28">
          <cell r="GP28">
            <v>265</v>
          </cell>
          <cell r="GQ28">
            <v>243</v>
          </cell>
          <cell r="GR28">
            <v>199</v>
          </cell>
          <cell r="GS28">
            <v>43</v>
          </cell>
          <cell r="GT28"/>
          <cell r="GU28">
            <v>15</v>
          </cell>
          <cell r="GV28">
            <v>186</v>
          </cell>
          <cell r="GW28">
            <v>136</v>
          </cell>
          <cell r="GX28">
            <v>106</v>
          </cell>
          <cell r="GY28">
            <v>94</v>
          </cell>
          <cell r="GZ28">
            <v>95</v>
          </cell>
          <cell r="HA28">
            <v>92</v>
          </cell>
        </row>
      </sheetData>
      <sheetData sheetId="25"/>
      <sheetData sheetId="26"/>
      <sheetData sheetId="27">
        <row r="15">
          <cell r="GP15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28">
        <row r="4">
          <cell r="HA4"/>
        </row>
        <row r="23">
          <cell r="GP23"/>
          <cell r="GQ23">
            <v>78</v>
          </cell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>
            <v>9</v>
          </cell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29">
        <row r="4">
          <cell r="HA4">
            <v>94</v>
          </cell>
        </row>
        <row r="23">
          <cell r="GP23">
            <v>6054</v>
          </cell>
          <cell r="GQ23">
            <v>4974</v>
          </cell>
          <cell r="GR23">
            <v>2235</v>
          </cell>
          <cell r="GS23">
            <v>209</v>
          </cell>
          <cell r="GT23">
            <v>1761</v>
          </cell>
          <cell r="GU23">
            <v>2489</v>
          </cell>
          <cell r="GV23">
            <v>605</v>
          </cell>
          <cell r="GW23"/>
          <cell r="GX23">
            <v>3504</v>
          </cell>
          <cell r="GY23">
            <v>1051</v>
          </cell>
          <cell r="GZ23">
            <v>3542</v>
          </cell>
          <cell r="HA23">
            <v>5460</v>
          </cell>
        </row>
        <row r="28">
          <cell r="GP28">
            <v>301</v>
          </cell>
          <cell r="GQ28">
            <v>248</v>
          </cell>
          <cell r="GR28">
            <v>165</v>
          </cell>
          <cell r="GS28">
            <v>71</v>
          </cell>
          <cell r="GT28">
            <v>184</v>
          </cell>
          <cell r="GU28">
            <v>241</v>
          </cell>
          <cell r="GV28">
            <v>45</v>
          </cell>
          <cell r="GW28"/>
          <cell r="GX28">
            <v>214</v>
          </cell>
          <cell r="GY28">
            <v>71</v>
          </cell>
          <cell r="GZ28">
            <v>216</v>
          </cell>
          <cell r="HA28">
            <v>339</v>
          </cell>
        </row>
      </sheetData>
      <sheetData sheetId="30">
        <row r="4">
          <cell r="HA4"/>
        </row>
      </sheetData>
      <sheetData sheetId="31"/>
      <sheetData sheetId="32"/>
      <sheetData sheetId="33"/>
      <sheetData sheetId="34">
        <row r="19">
          <cell r="GB19">
            <v>0</v>
          </cell>
        </row>
      </sheetData>
      <sheetData sheetId="35"/>
      <sheetData sheetId="36">
        <row r="4">
          <cell r="HA4"/>
        </row>
        <row r="23">
          <cell r="GP23">
            <v>2268</v>
          </cell>
          <cell r="GQ23">
            <v>1472</v>
          </cell>
          <cell r="GR23">
            <v>1353</v>
          </cell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>
            <v>78</v>
          </cell>
          <cell r="GQ28">
            <v>62</v>
          </cell>
          <cell r="GR28">
            <v>146</v>
          </cell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37"/>
      <sheetData sheetId="38">
        <row r="4">
          <cell r="HA4"/>
        </row>
      </sheetData>
      <sheetData sheetId="39">
        <row r="4">
          <cell r="HA4"/>
        </row>
        <row r="23">
          <cell r="GP23">
            <v>32</v>
          </cell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>
            <v>6</v>
          </cell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40">
        <row r="4">
          <cell r="HA4"/>
        </row>
        <row r="23">
          <cell r="GP23">
            <v>2101</v>
          </cell>
          <cell r="GQ23">
            <v>2040</v>
          </cell>
          <cell r="GR23">
            <v>1018</v>
          </cell>
          <cell r="GS23">
            <v>32</v>
          </cell>
          <cell r="GT23"/>
          <cell r="GU23">
            <v>356</v>
          </cell>
          <cell r="GV23"/>
          <cell r="GW23"/>
          <cell r="GX23"/>
          <cell r="GY23"/>
          <cell r="GZ23"/>
          <cell r="HA23"/>
        </row>
        <row r="28">
          <cell r="GP28">
            <v>95</v>
          </cell>
          <cell r="GQ28">
            <v>59</v>
          </cell>
          <cell r="GR28">
            <v>40</v>
          </cell>
          <cell r="GS28"/>
          <cell r="GT28"/>
          <cell r="GU28">
            <v>24</v>
          </cell>
          <cell r="GV28"/>
          <cell r="GW28"/>
          <cell r="GX28"/>
          <cell r="GY28"/>
          <cell r="GZ28"/>
          <cell r="HA28"/>
        </row>
      </sheetData>
      <sheetData sheetId="41">
        <row r="4">
          <cell r="HA4">
            <v>60</v>
          </cell>
        </row>
        <row r="23">
          <cell r="GP23">
            <v>6820</v>
          </cell>
          <cell r="GQ23">
            <v>7717</v>
          </cell>
          <cell r="GR23">
            <v>4984</v>
          </cell>
          <cell r="GS23">
            <v>268</v>
          </cell>
          <cell r="GT23">
            <v>42</v>
          </cell>
          <cell r="GU23"/>
          <cell r="GV23">
            <v>2868</v>
          </cell>
          <cell r="GW23">
            <v>4791</v>
          </cell>
          <cell r="GX23">
            <v>5405</v>
          </cell>
          <cell r="GY23">
            <v>3534</v>
          </cell>
          <cell r="GZ23">
            <v>3143</v>
          </cell>
          <cell r="HA23">
            <v>3283</v>
          </cell>
        </row>
        <row r="28">
          <cell r="GP28">
            <v>187</v>
          </cell>
          <cell r="GQ28">
            <v>314</v>
          </cell>
          <cell r="GR28">
            <v>222</v>
          </cell>
          <cell r="GS28">
            <v>104</v>
          </cell>
          <cell r="GT28">
            <v>12</v>
          </cell>
          <cell r="GU28"/>
          <cell r="GV28">
            <v>210</v>
          </cell>
          <cell r="GW28">
            <v>423</v>
          </cell>
          <cell r="GX28">
            <v>398</v>
          </cell>
          <cell r="GY28">
            <v>252</v>
          </cell>
          <cell r="GZ28">
            <v>190</v>
          </cell>
          <cell r="HA28">
            <v>166</v>
          </cell>
        </row>
      </sheetData>
      <sheetData sheetId="42"/>
      <sheetData sheetId="43"/>
      <sheetData sheetId="44">
        <row r="4">
          <cell r="HA4">
            <v>2206</v>
          </cell>
        </row>
      </sheetData>
      <sheetData sheetId="45">
        <row r="19">
          <cell r="GB19">
            <v>0</v>
          </cell>
        </row>
        <row r="23"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46">
        <row r="4">
          <cell r="HA4">
            <v>73</v>
          </cell>
        </row>
        <row r="23">
          <cell r="GP23">
            <v>9467</v>
          </cell>
          <cell r="GQ23">
            <v>10085</v>
          </cell>
          <cell r="GR23">
            <v>5587</v>
          </cell>
          <cell r="GS23">
            <v>372</v>
          </cell>
          <cell r="GT23">
            <v>836</v>
          </cell>
          <cell r="GU23">
            <v>2248</v>
          </cell>
          <cell r="GV23">
            <v>6887</v>
          </cell>
          <cell r="GW23">
            <v>8785</v>
          </cell>
          <cell r="GX23">
            <v>4406</v>
          </cell>
          <cell r="GY23">
            <v>6555</v>
          </cell>
          <cell r="GZ23">
            <v>4755</v>
          </cell>
          <cell r="HA23">
            <v>3063</v>
          </cell>
        </row>
        <row r="28">
          <cell r="GP28">
            <v>418</v>
          </cell>
          <cell r="GQ28">
            <v>368</v>
          </cell>
          <cell r="GR28">
            <v>288</v>
          </cell>
          <cell r="GS28">
            <v>124</v>
          </cell>
          <cell r="GT28">
            <v>53</v>
          </cell>
          <cell r="GU28">
            <v>115</v>
          </cell>
          <cell r="GV28">
            <v>341</v>
          </cell>
          <cell r="GW28">
            <v>528</v>
          </cell>
          <cell r="GX28">
            <v>363</v>
          </cell>
          <cell r="GY28">
            <v>465</v>
          </cell>
          <cell r="GZ28">
            <v>355</v>
          </cell>
          <cell r="HA28">
            <v>235</v>
          </cell>
        </row>
      </sheetData>
      <sheetData sheetId="47">
        <row r="4">
          <cell r="HA4">
            <v>62</v>
          </cell>
        </row>
        <row r="23">
          <cell r="GP23">
            <v>11966</v>
          </cell>
          <cell r="GQ23">
            <v>11677</v>
          </cell>
          <cell r="GR23">
            <v>7058</v>
          </cell>
          <cell r="GS23">
            <v>417</v>
          </cell>
          <cell r="GT23">
            <v>81</v>
          </cell>
          <cell r="GU23"/>
          <cell r="GV23">
            <v>3474</v>
          </cell>
          <cell r="GW23">
            <v>3542</v>
          </cell>
          <cell r="GX23">
            <v>1408</v>
          </cell>
          <cell r="GY23">
            <v>3071</v>
          </cell>
          <cell r="GZ23">
            <v>2555</v>
          </cell>
          <cell r="HA23">
            <v>3271</v>
          </cell>
        </row>
        <row r="28">
          <cell r="GP28">
            <v>543</v>
          </cell>
          <cell r="GQ28">
            <v>556</v>
          </cell>
          <cell r="GR28">
            <v>447</v>
          </cell>
          <cell r="GS28">
            <v>213</v>
          </cell>
          <cell r="GT28">
            <v>30</v>
          </cell>
          <cell r="GU28"/>
          <cell r="GV28">
            <v>420</v>
          </cell>
          <cell r="GW28">
            <v>316</v>
          </cell>
          <cell r="GX28">
            <v>107</v>
          </cell>
          <cell r="GY28">
            <v>149</v>
          </cell>
          <cell r="GZ28">
            <v>105</v>
          </cell>
          <cell r="HA28">
            <v>126</v>
          </cell>
        </row>
      </sheetData>
      <sheetData sheetId="48">
        <row r="8">
          <cell r="HA8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49">
        <row r="4">
          <cell r="HA4">
            <v>2235</v>
          </cell>
        </row>
      </sheetData>
      <sheetData sheetId="50">
        <row r="4">
          <cell r="HA4">
            <v>75</v>
          </cell>
        </row>
        <row r="23">
          <cell r="GP23">
            <v>5246</v>
          </cell>
          <cell r="GQ23">
            <v>6925</v>
          </cell>
          <cell r="GR23">
            <v>1939</v>
          </cell>
          <cell r="GS23">
            <v>365</v>
          </cell>
          <cell r="GT23">
            <v>1047</v>
          </cell>
          <cell r="GU23">
            <v>2915</v>
          </cell>
          <cell r="GV23">
            <v>3978</v>
          </cell>
          <cell r="GW23">
            <v>3940</v>
          </cell>
          <cell r="GX23">
            <v>7885</v>
          </cell>
          <cell r="GY23">
            <v>3700</v>
          </cell>
          <cell r="GZ23">
            <v>3750</v>
          </cell>
          <cell r="HA23">
            <v>3751</v>
          </cell>
        </row>
        <row r="28">
          <cell r="GP28">
            <v>162</v>
          </cell>
          <cell r="GQ28">
            <v>162</v>
          </cell>
          <cell r="GR28">
            <v>101</v>
          </cell>
          <cell r="GS28">
            <v>78</v>
          </cell>
          <cell r="GT28">
            <v>174</v>
          </cell>
          <cell r="GU28">
            <v>35</v>
          </cell>
          <cell r="GV28">
            <v>395</v>
          </cell>
          <cell r="GW28">
            <v>320</v>
          </cell>
          <cell r="GX28">
            <v>619</v>
          </cell>
          <cell r="GY28">
            <v>290</v>
          </cell>
          <cell r="GZ28">
            <v>204</v>
          </cell>
          <cell r="HA28">
            <v>162</v>
          </cell>
        </row>
      </sheetData>
      <sheetData sheetId="51"/>
      <sheetData sheetId="52">
        <row r="4">
          <cell r="HA4"/>
        </row>
        <row r="23">
          <cell r="GP23">
            <v>1952</v>
          </cell>
          <cell r="GQ23">
            <v>1622</v>
          </cell>
          <cell r="GR23">
            <v>842</v>
          </cell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>
            <v>130</v>
          </cell>
          <cell r="GQ28">
            <v>108</v>
          </cell>
          <cell r="GR28">
            <v>72</v>
          </cell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53">
        <row r="4">
          <cell r="HA4"/>
        </row>
        <row r="23">
          <cell r="GP23"/>
          <cell r="GQ23"/>
          <cell r="GR23"/>
          <cell r="GS23"/>
          <cell r="GT23">
            <v>206</v>
          </cell>
          <cell r="GU23">
            <v>544</v>
          </cell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>
            <v>26</v>
          </cell>
          <cell r="GU28">
            <v>69</v>
          </cell>
          <cell r="GV28"/>
          <cell r="GW28"/>
          <cell r="GX28"/>
          <cell r="GY28"/>
          <cell r="GZ28"/>
          <cell r="HA28"/>
        </row>
      </sheetData>
      <sheetData sheetId="54">
        <row r="4">
          <cell r="HA4"/>
        </row>
        <row r="23"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</sheetData>
      <sheetData sheetId="55">
        <row r="4">
          <cell r="HA4"/>
        </row>
      </sheetData>
      <sheetData sheetId="56"/>
      <sheetData sheetId="57"/>
      <sheetData sheetId="58"/>
      <sheetData sheetId="59">
        <row r="4">
          <cell r="HA4"/>
        </row>
      </sheetData>
      <sheetData sheetId="60">
        <row r="4">
          <cell r="HA4"/>
        </row>
        <row r="23">
          <cell r="GP23"/>
          <cell r="GQ23"/>
          <cell r="GR23"/>
          <cell r="GS23"/>
          <cell r="GT23"/>
          <cell r="GU23"/>
          <cell r="GV23"/>
          <cell r="GW23"/>
          <cell r="GX23"/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1">
        <row r="4">
          <cell r="HA4"/>
        </row>
        <row r="23">
          <cell r="GP23">
            <v>104</v>
          </cell>
          <cell r="GQ23"/>
          <cell r="GR23"/>
          <cell r="GS23"/>
          <cell r="GT23"/>
          <cell r="GU23"/>
          <cell r="GV23"/>
          <cell r="GW23"/>
          <cell r="GX23">
            <v>138</v>
          </cell>
          <cell r="GY23"/>
          <cell r="GZ23"/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2">
        <row r="4">
          <cell r="HA4"/>
        </row>
        <row r="23">
          <cell r="GP23">
            <v>133</v>
          </cell>
          <cell r="GQ23"/>
          <cell r="GR23"/>
          <cell r="GS23"/>
          <cell r="GT23"/>
          <cell r="GU23"/>
          <cell r="GV23">
            <v>68</v>
          </cell>
          <cell r="GW23"/>
          <cell r="GX23"/>
          <cell r="GY23"/>
          <cell r="GZ23">
            <v>162</v>
          </cell>
          <cell r="HA23"/>
        </row>
        <row r="28">
          <cell r="GP28"/>
          <cell r="GQ28"/>
          <cell r="GR28"/>
          <cell r="GS28"/>
          <cell r="GT28"/>
          <cell r="GU28"/>
          <cell r="GV28"/>
          <cell r="GW28"/>
          <cell r="GX28"/>
          <cell r="GY28"/>
          <cell r="GZ28"/>
          <cell r="HA28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>
            <v>24</v>
          </cell>
          <cell r="HA33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  <cell r="HA38"/>
        </row>
      </sheetData>
      <sheetData sheetId="63">
        <row r="4">
          <cell r="HA4">
            <v>3</v>
          </cell>
        </row>
      </sheetData>
      <sheetData sheetId="64">
        <row r="4">
          <cell r="HA4">
            <v>29</v>
          </cell>
        </row>
      </sheetData>
      <sheetData sheetId="65">
        <row r="19">
          <cell r="GB19">
            <v>0</v>
          </cell>
        </row>
      </sheetData>
      <sheetData sheetId="66">
        <row r="4">
          <cell r="HA4"/>
        </row>
      </sheetData>
      <sheetData sheetId="67">
        <row r="4">
          <cell r="HA4">
            <v>3</v>
          </cell>
        </row>
      </sheetData>
      <sheetData sheetId="68">
        <row r="4">
          <cell r="HA4"/>
        </row>
      </sheetData>
      <sheetData sheetId="69">
        <row r="4">
          <cell r="HA4"/>
        </row>
      </sheetData>
      <sheetData sheetId="70">
        <row r="4">
          <cell r="HA4"/>
        </row>
      </sheetData>
      <sheetData sheetId="71">
        <row r="4">
          <cell r="HA4"/>
        </row>
      </sheetData>
      <sheetData sheetId="72">
        <row r="4">
          <cell r="HA4">
            <v>45</v>
          </cell>
        </row>
      </sheetData>
      <sheetData sheetId="73"/>
      <sheetData sheetId="74">
        <row r="4">
          <cell r="HA4">
            <v>196</v>
          </cell>
        </row>
      </sheetData>
      <sheetData sheetId="75">
        <row r="4">
          <cell r="HA4">
            <v>21</v>
          </cell>
        </row>
      </sheetData>
      <sheetData sheetId="76">
        <row r="4">
          <cell r="HA4">
            <v>17</v>
          </cell>
        </row>
      </sheetData>
      <sheetData sheetId="77">
        <row r="4">
          <cell r="HA4">
            <v>210</v>
          </cell>
        </row>
      </sheetData>
      <sheetData sheetId="78"/>
      <sheetData sheetId="79"/>
      <sheetData sheetId="80"/>
      <sheetData sheetId="81">
        <row r="4">
          <cell r="HA4">
            <v>246</v>
          </cell>
        </row>
      </sheetData>
      <sheetData sheetId="82">
        <row r="19">
          <cell r="GB19">
            <v>0</v>
          </cell>
        </row>
      </sheetData>
      <sheetData sheetId="83">
        <row r="4">
          <cell r="HA4">
            <v>1</v>
          </cell>
        </row>
      </sheetData>
      <sheetData sheetId="84">
        <row r="4">
          <cell r="HA4">
            <v>66</v>
          </cell>
        </row>
      </sheetData>
      <sheetData sheetId="85">
        <row r="4">
          <cell r="HA4">
            <v>490</v>
          </cell>
        </row>
      </sheetData>
      <sheetData sheetId="8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391270</v>
          </cell>
        </row>
        <row r="6">
          <cell r="C6">
            <v>143098</v>
          </cell>
        </row>
        <row r="7">
          <cell r="C7">
            <v>0</v>
          </cell>
        </row>
        <row r="10">
          <cell r="C10">
            <v>23910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1104532</v>
          </cell>
        </row>
        <row r="6">
          <cell r="C6">
            <v>289504</v>
          </cell>
        </row>
        <row r="7">
          <cell r="C7">
            <v>0</v>
          </cell>
        </row>
        <row r="10">
          <cell r="C10">
            <v>44439</v>
          </cell>
        </row>
      </sheetData>
      <sheetData sheetId="1"/>
      <sheetData sheetId="2"/>
      <sheetData sheetId="3"/>
      <sheetData sheetId="4"/>
      <sheetData sheetId="5">
        <row r="22">
          <cell r="B22">
            <v>152114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627609</v>
          </cell>
        </row>
        <row r="6">
          <cell r="C6">
            <v>168664</v>
          </cell>
        </row>
        <row r="7">
          <cell r="C7">
            <v>0</v>
          </cell>
        </row>
        <row r="10">
          <cell r="C10">
            <v>35048</v>
          </cell>
        </row>
      </sheetData>
      <sheetData sheetId="1"/>
      <sheetData sheetId="2"/>
      <sheetData sheetId="3"/>
      <sheetData sheetId="4"/>
      <sheetData sheetId="5">
        <row r="23">
          <cell r="B23">
            <v>102884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40502</v>
          </cell>
        </row>
        <row r="6">
          <cell r="C6">
            <v>17312</v>
          </cell>
        </row>
        <row r="7">
          <cell r="C7">
            <v>0</v>
          </cell>
        </row>
        <row r="10">
          <cell r="C10">
            <v>12678</v>
          </cell>
        </row>
      </sheetData>
      <sheetData sheetId="1"/>
      <sheetData sheetId="2"/>
      <sheetData sheetId="3"/>
      <sheetData sheetId="4"/>
      <sheetData sheetId="5">
        <row r="24">
          <cell r="B24">
            <v>347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91498</v>
          </cell>
        </row>
        <row r="6">
          <cell r="C6">
            <v>32834</v>
          </cell>
        </row>
        <row r="7">
          <cell r="C7">
            <v>0</v>
          </cell>
        </row>
        <row r="10">
          <cell r="C10">
            <v>14428</v>
          </cell>
        </row>
      </sheetData>
      <sheetData sheetId="1"/>
      <sheetData sheetId="2"/>
      <sheetData sheetId="3"/>
      <sheetData sheetId="4"/>
      <sheetData sheetId="5">
        <row r="25">
          <cell r="B25">
            <v>965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182882</v>
          </cell>
        </row>
        <row r="6">
          <cell r="C6">
            <v>56413</v>
          </cell>
        </row>
        <row r="7">
          <cell r="C7">
            <v>0</v>
          </cell>
        </row>
      </sheetData>
      <sheetData sheetId="1"/>
      <sheetData sheetId="2"/>
      <sheetData sheetId="3"/>
      <sheetData sheetId="4"/>
      <sheetData sheetId="5">
        <row r="26">
          <cell r="B26">
            <v>1529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340900</v>
          </cell>
        </row>
        <row r="6">
          <cell r="C6">
            <v>110415</v>
          </cell>
        </row>
        <row r="7">
          <cell r="C7">
            <v>68</v>
          </cell>
        </row>
        <row r="10">
          <cell r="C10">
            <v>21145</v>
          </cell>
        </row>
      </sheetData>
      <sheetData sheetId="1"/>
      <sheetData sheetId="2"/>
      <sheetData sheetId="3"/>
      <sheetData sheetId="4"/>
      <sheetData sheetId="5">
        <row r="27">
          <cell r="B27">
            <v>1298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404515</v>
          </cell>
        </row>
        <row r="6">
          <cell r="C6">
            <v>137768</v>
          </cell>
        </row>
        <row r="7">
          <cell r="C7">
            <v>0</v>
          </cell>
        </row>
        <row r="10">
          <cell r="C10">
            <v>25280</v>
          </cell>
        </row>
      </sheetData>
      <sheetData sheetId="1"/>
      <sheetData sheetId="2"/>
      <sheetData sheetId="3"/>
      <sheetData sheetId="4"/>
      <sheetData sheetId="5">
        <row r="28">
          <cell r="B28">
            <v>1482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351989</v>
          </cell>
        </row>
        <row r="6">
          <cell r="C6">
            <v>144825</v>
          </cell>
        </row>
        <row r="7">
          <cell r="C7">
            <v>138</v>
          </cell>
        </row>
        <row r="10">
          <cell r="C10">
            <v>22217</v>
          </cell>
        </row>
      </sheetData>
      <sheetData sheetId="1"/>
      <sheetData sheetId="2"/>
      <sheetData sheetId="3"/>
      <sheetData sheetId="4"/>
      <sheetData sheetId="5">
        <row r="29">
          <cell r="B29">
            <v>1310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zoomScaleNormal="100" workbookViewId="0">
      <selection activeCell="L38" sqref="L38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4" width="11.28515625" bestFit="1" customWidth="1"/>
    <col min="5" max="5" width="10.42578125" bestFit="1" customWidth="1"/>
    <col min="6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0.28515625" bestFit="1" customWidth="1"/>
    <col min="17" max="17" width="11.28515625" bestFit="1" customWidth="1"/>
  </cols>
  <sheetData>
    <row r="1" spans="1:20" s="63" customFormat="1" ht="15.75" thickBot="1" x14ac:dyDescent="0.3">
      <c r="A1" s="59"/>
      <c r="B1" s="60" t="s">
        <v>0</v>
      </c>
      <c r="C1" s="60" t="s">
        <v>1</v>
      </c>
      <c r="D1" s="60" t="s">
        <v>2</v>
      </c>
      <c r="E1" s="60" t="s">
        <v>3</v>
      </c>
      <c r="F1" s="60" t="s">
        <v>4</v>
      </c>
      <c r="G1" s="61" t="s">
        <v>5</v>
      </c>
      <c r="H1" s="61" t="s">
        <v>6</v>
      </c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2" t="s">
        <v>12</v>
      </c>
    </row>
    <row r="2" spans="1:20" ht="13.5" thickTop="1" x14ac:dyDescent="0.2">
      <c r="A2" s="1" t="s">
        <v>13</v>
      </c>
      <c r="B2" s="41">
        <v>389471</v>
      </c>
      <c r="C2" s="41">
        <v>370555</v>
      </c>
      <c r="D2" s="69">
        <v>197066</v>
      </c>
      <c r="E2" s="41">
        <v>15529</v>
      </c>
      <c r="F2" s="41">
        <v>217</v>
      </c>
      <c r="G2" s="69">
        <v>1258</v>
      </c>
      <c r="H2" s="41">
        <v>48228</v>
      </c>
      <c r="I2" s="41">
        <v>75742</v>
      </c>
      <c r="J2" s="41">
        <v>88617</v>
      </c>
      <c r="K2" s="41">
        <v>94360</v>
      </c>
      <c r="L2" s="69">
        <v>94707</v>
      </c>
      <c r="M2" s="41">
        <v>96560</v>
      </c>
      <c r="N2" s="29">
        <f>SUM(B2:M2)</f>
        <v>1472310</v>
      </c>
      <c r="O2" s="3"/>
      <c r="P2" s="85"/>
      <c r="Q2" s="30"/>
      <c r="R2" s="30"/>
      <c r="S2" s="30"/>
      <c r="T2" s="30"/>
    </row>
    <row r="3" spans="1:20" ht="13.5" thickBot="1" x14ac:dyDescent="0.25">
      <c r="A3" s="2">
        <v>2019</v>
      </c>
      <c r="B3" s="53">
        <v>335484</v>
      </c>
      <c r="C3" s="53">
        <v>308734</v>
      </c>
      <c r="D3" s="53">
        <v>436082</v>
      </c>
      <c r="E3" s="53">
        <v>367925</v>
      </c>
      <c r="F3" s="53">
        <v>417955</v>
      </c>
      <c r="G3" s="53">
        <v>444062</v>
      </c>
      <c r="H3" s="53">
        <v>467273</v>
      </c>
      <c r="I3" s="53">
        <v>454625</v>
      </c>
      <c r="J3" s="53">
        <v>393130</v>
      </c>
      <c r="K3" s="53">
        <v>413313</v>
      </c>
      <c r="L3" s="53">
        <v>368012</v>
      </c>
      <c r="M3" s="53">
        <v>387429</v>
      </c>
      <c r="N3" s="9">
        <f>SUM(B3:M3)</f>
        <v>4794024</v>
      </c>
      <c r="O3" s="42"/>
      <c r="P3" s="42"/>
      <c r="Q3" s="14"/>
      <c r="R3" s="14"/>
      <c r="S3" s="14"/>
      <c r="T3" s="14"/>
    </row>
    <row r="4" spans="1:20" ht="13.5" thickTop="1" x14ac:dyDescent="0.2">
      <c r="A4" s="3" t="s">
        <v>14</v>
      </c>
      <c r="B4" s="42">
        <v>273107</v>
      </c>
      <c r="C4" s="42">
        <v>276416</v>
      </c>
      <c r="D4" s="42">
        <v>152796</v>
      </c>
      <c r="E4" s="42">
        <v>16556</v>
      </c>
      <c r="F4" s="42">
        <v>53038</v>
      </c>
      <c r="G4" s="42">
        <v>86605</v>
      </c>
      <c r="H4" s="42">
        <v>108169</v>
      </c>
      <c r="I4" s="42">
        <v>141191</v>
      </c>
      <c r="J4" s="42">
        <v>111348</v>
      </c>
      <c r="K4" s="42">
        <v>112275</v>
      </c>
      <c r="L4" s="42">
        <v>97654</v>
      </c>
      <c r="M4" s="42">
        <v>112531</v>
      </c>
      <c r="N4" s="29">
        <f t="shared" ref="N4:N17" si="0">SUM(B4:M4)</f>
        <v>1541686</v>
      </c>
      <c r="O4" s="3"/>
      <c r="P4" s="3"/>
      <c r="Q4" s="30"/>
      <c r="R4" s="3"/>
      <c r="S4" s="4"/>
    </row>
    <row r="5" spans="1:20" ht="13.5" thickBot="1" x14ac:dyDescent="0.25">
      <c r="A5" s="2">
        <v>2019</v>
      </c>
      <c r="B5" s="53">
        <v>245069</v>
      </c>
      <c r="C5" s="53">
        <v>231519</v>
      </c>
      <c r="D5" s="53">
        <v>319033</v>
      </c>
      <c r="E5" s="53">
        <v>288258</v>
      </c>
      <c r="F5" s="53">
        <v>311475</v>
      </c>
      <c r="G5" s="53">
        <v>368606</v>
      </c>
      <c r="H5" s="53">
        <v>391341</v>
      </c>
      <c r="I5" s="53">
        <v>356310</v>
      </c>
      <c r="J5" s="53">
        <v>348747</v>
      </c>
      <c r="K5" s="53">
        <v>329451</v>
      </c>
      <c r="L5" s="53">
        <v>282870</v>
      </c>
      <c r="M5" s="53">
        <v>301511</v>
      </c>
      <c r="N5" s="9">
        <f t="shared" si="0"/>
        <v>3774190</v>
      </c>
      <c r="O5" s="42"/>
      <c r="P5" s="42"/>
      <c r="Q5" s="30"/>
      <c r="R5" s="3"/>
      <c r="S5" s="4"/>
    </row>
    <row r="6" spans="1:20" ht="13.5" thickTop="1" x14ac:dyDescent="0.2">
      <c r="A6" s="1" t="s">
        <v>15</v>
      </c>
      <c r="B6" s="5">
        <f>+'E Detail'!C34</f>
        <v>212032</v>
      </c>
      <c r="C6" s="5">
        <f>+'E Detail'!D34</f>
        <v>213798</v>
      </c>
      <c r="D6" s="5">
        <f>+'E Detail'!E34</f>
        <v>127547</v>
      </c>
      <c r="E6" s="5">
        <f>+'E Detail'!F34</f>
        <v>10621</v>
      </c>
      <c r="F6" s="5">
        <f>+'E Detail'!G34</f>
        <v>21051</v>
      </c>
      <c r="G6" s="5">
        <f>+'E Detail'!H34</f>
        <v>38961</v>
      </c>
      <c r="H6" s="5">
        <f>+'E Detail'!I34</f>
        <v>88807</v>
      </c>
      <c r="I6" s="5">
        <f>+'E Detail'!J34</f>
        <v>89891</v>
      </c>
      <c r="J6" s="5">
        <f>+'E Detail'!K34</f>
        <v>77716</v>
      </c>
      <c r="K6" s="5">
        <f>+'E Detail'!L34</f>
        <v>88138</v>
      </c>
      <c r="L6" s="5">
        <f>+'E Detail'!M34</f>
        <v>72227</v>
      </c>
      <c r="M6" s="5">
        <f>+'E Detail'!N34</f>
        <v>71613</v>
      </c>
      <c r="N6" s="29">
        <f t="shared" si="0"/>
        <v>1112402</v>
      </c>
      <c r="O6" s="3"/>
      <c r="P6" s="3"/>
      <c r="Q6" s="30"/>
      <c r="R6" s="3"/>
      <c r="S6" s="3"/>
    </row>
    <row r="7" spans="1:20" ht="13.5" thickBot="1" x14ac:dyDescent="0.25">
      <c r="A7" s="2">
        <v>2019</v>
      </c>
      <c r="B7" s="26">
        <v>224541</v>
      </c>
      <c r="C7" s="26">
        <v>213343</v>
      </c>
      <c r="D7" s="26">
        <v>271963</v>
      </c>
      <c r="E7" s="26">
        <v>220877</v>
      </c>
      <c r="F7" s="26">
        <v>241928</v>
      </c>
      <c r="G7" s="26">
        <v>260178</v>
      </c>
      <c r="H7" s="26">
        <v>276649</v>
      </c>
      <c r="I7" s="26">
        <v>282968</v>
      </c>
      <c r="J7" s="26">
        <v>244451</v>
      </c>
      <c r="K7" s="26">
        <v>261815</v>
      </c>
      <c r="L7" s="26">
        <v>225377</v>
      </c>
      <c r="M7" s="26">
        <v>243371</v>
      </c>
      <c r="N7" s="9">
        <f t="shared" si="0"/>
        <v>2967461</v>
      </c>
      <c r="O7" s="42"/>
      <c r="P7" s="42"/>
      <c r="Q7" s="30"/>
      <c r="R7" s="3"/>
      <c r="S7" s="4"/>
    </row>
    <row r="8" spans="1:20" ht="13.5" thickTop="1" x14ac:dyDescent="0.2">
      <c r="A8" s="3" t="s">
        <v>16</v>
      </c>
      <c r="B8" s="42">
        <v>73872</v>
      </c>
      <c r="C8" s="42">
        <v>72181</v>
      </c>
      <c r="D8" s="42">
        <v>37835</v>
      </c>
      <c r="E8" s="42">
        <v>3812</v>
      </c>
      <c r="F8" s="42">
        <v>5307</v>
      </c>
      <c r="G8" s="42">
        <v>10736</v>
      </c>
      <c r="H8" s="42">
        <v>21333</v>
      </c>
      <c r="I8" s="42">
        <v>29594</v>
      </c>
      <c r="J8" s="42">
        <v>30146</v>
      </c>
      <c r="K8" s="42">
        <v>29609</v>
      </c>
      <c r="L8" s="42">
        <v>24050</v>
      </c>
      <c r="M8" s="42">
        <v>25720</v>
      </c>
      <c r="N8" s="29">
        <f t="shared" si="0"/>
        <v>364195</v>
      </c>
      <c r="O8" s="3"/>
      <c r="P8" s="3"/>
      <c r="Q8" s="3"/>
      <c r="R8" s="3"/>
      <c r="S8" s="4"/>
    </row>
    <row r="9" spans="1:20" ht="13.5" thickBot="1" x14ac:dyDescent="0.25">
      <c r="A9" s="2">
        <v>2019</v>
      </c>
      <c r="B9" s="53">
        <v>66310</v>
      </c>
      <c r="C9" s="53">
        <v>66492</v>
      </c>
      <c r="D9" s="53">
        <v>84779</v>
      </c>
      <c r="E9" s="53">
        <v>84289</v>
      </c>
      <c r="F9" s="53">
        <v>93244</v>
      </c>
      <c r="G9" s="53">
        <v>106791</v>
      </c>
      <c r="H9" s="53">
        <v>111873</v>
      </c>
      <c r="I9" s="53">
        <v>114086</v>
      </c>
      <c r="J9" s="53">
        <v>70246</v>
      </c>
      <c r="K9" s="53">
        <v>67152</v>
      </c>
      <c r="L9" s="53">
        <v>73029</v>
      </c>
      <c r="M9" s="53">
        <v>90063</v>
      </c>
      <c r="N9" s="9">
        <f t="shared" si="0"/>
        <v>1028354</v>
      </c>
      <c r="O9" s="42"/>
      <c r="P9" s="42"/>
      <c r="Q9" s="3"/>
      <c r="R9" s="3"/>
      <c r="S9" s="3"/>
    </row>
    <row r="10" spans="1:20" ht="13.5" thickTop="1" x14ac:dyDescent="0.2">
      <c r="A10" s="1" t="s">
        <v>17</v>
      </c>
      <c r="B10" s="43">
        <v>256038</v>
      </c>
      <c r="C10" s="41">
        <v>229199</v>
      </c>
      <c r="D10" s="41">
        <v>137774</v>
      </c>
      <c r="E10" s="41">
        <v>14098</v>
      </c>
      <c r="F10" s="41">
        <v>28979</v>
      </c>
      <c r="G10" s="41">
        <v>50035</v>
      </c>
      <c r="H10" s="41">
        <v>98062</v>
      </c>
      <c r="I10" s="41">
        <v>120827</v>
      </c>
      <c r="J10" s="41">
        <v>111994</v>
      </c>
      <c r="K10" s="41">
        <v>124293</v>
      </c>
      <c r="L10" s="41">
        <v>95981</v>
      </c>
      <c r="M10" s="41">
        <v>104126</v>
      </c>
      <c r="N10" s="29">
        <f t="shared" si="0"/>
        <v>1371406</v>
      </c>
      <c r="O10" s="3"/>
      <c r="P10" s="3"/>
      <c r="Q10" s="3"/>
      <c r="R10" s="3"/>
      <c r="S10" s="3"/>
    </row>
    <row r="11" spans="1:20" ht="13.5" thickBot="1" x14ac:dyDescent="0.25">
      <c r="A11" s="2">
        <v>2019</v>
      </c>
      <c r="B11" s="53">
        <v>268420</v>
      </c>
      <c r="C11" s="53">
        <v>247577</v>
      </c>
      <c r="D11" s="53">
        <v>313697</v>
      </c>
      <c r="E11" s="53">
        <v>283217</v>
      </c>
      <c r="F11" s="53">
        <v>315367</v>
      </c>
      <c r="G11" s="53">
        <v>332321</v>
      </c>
      <c r="H11" s="53">
        <v>338780</v>
      </c>
      <c r="I11" s="53">
        <v>365268</v>
      </c>
      <c r="J11" s="53">
        <v>307879</v>
      </c>
      <c r="K11" s="53">
        <v>329270</v>
      </c>
      <c r="L11" s="53">
        <v>287297</v>
      </c>
      <c r="M11" s="53">
        <v>306075</v>
      </c>
      <c r="N11" s="9">
        <f t="shared" si="0"/>
        <v>3695168</v>
      </c>
      <c r="O11" s="42"/>
      <c r="P11" s="42"/>
      <c r="Q11" s="3"/>
      <c r="R11" s="3"/>
      <c r="S11" s="3"/>
    </row>
    <row r="12" spans="1:20" ht="13.5" thickTop="1" x14ac:dyDescent="0.2">
      <c r="A12" s="3" t="s">
        <v>18</v>
      </c>
      <c r="B12" s="42">
        <v>26046</v>
      </c>
      <c r="C12" s="42">
        <f>23549+344+483</f>
        <v>24376</v>
      </c>
      <c r="D12" s="42">
        <v>14599</v>
      </c>
      <c r="E12" s="42">
        <f>77+35+49</f>
        <v>161</v>
      </c>
      <c r="F12" s="42">
        <v>884</v>
      </c>
      <c r="G12" s="42">
        <v>425</v>
      </c>
      <c r="H12" s="42">
        <v>5416</v>
      </c>
      <c r="I12" s="42">
        <v>4453</v>
      </c>
      <c r="J12" s="42">
        <f>6423+182</f>
        <v>6605</v>
      </c>
      <c r="K12" s="42">
        <v>7912</v>
      </c>
      <c r="L12" s="42">
        <f>5905+171</f>
        <v>6076</v>
      </c>
      <c r="M12" s="42">
        <v>8564</v>
      </c>
      <c r="N12" s="29">
        <f t="shared" si="0"/>
        <v>105517</v>
      </c>
      <c r="O12" s="42"/>
      <c r="P12" s="3"/>
      <c r="Q12" s="3"/>
      <c r="R12" s="3"/>
      <c r="S12" s="3"/>
    </row>
    <row r="13" spans="1:20" ht="13.5" thickBot="1" x14ac:dyDescent="0.25">
      <c r="A13" s="2">
        <v>2019</v>
      </c>
      <c r="B13" s="53">
        <v>28555</v>
      </c>
      <c r="C13" s="53">
        <v>24809</v>
      </c>
      <c r="D13" s="53">
        <v>32589</v>
      </c>
      <c r="E13" s="53">
        <v>28204</v>
      </c>
      <c r="F13" s="53">
        <v>29981</v>
      </c>
      <c r="G13" s="53">
        <v>33186</v>
      </c>
      <c r="H13" s="53">
        <v>38042</v>
      </c>
      <c r="I13" s="53">
        <v>40564</v>
      </c>
      <c r="J13" s="53">
        <v>33404</v>
      </c>
      <c r="K13" s="53">
        <v>36313</v>
      </c>
      <c r="L13" s="53">
        <v>26259</v>
      </c>
      <c r="M13" s="53">
        <v>33703</v>
      </c>
      <c r="N13" s="9">
        <f t="shared" si="0"/>
        <v>385609</v>
      </c>
      <c r="O13" s="42"/>
      <c r="P13" s="42"/>
      <c r="Q13" s="3"/>
      <c r="R13" s="3"/>
      <c r="S13" s="3"/>
    </row>
    <row r="14" spans="1:20" ht="13.5" thickTop="1" x14ac:dyDescent="0.2">
      <c r="A14" s="1" t="s">
        <v>19</v>
      </c>
      <c r="B14" s="44">
        <v>50059</v>
      </c>
      <c r="C14" s="44">
        <v>48012</v>
      </c>
      <c r="D14" s="44">
        <v>31901</v>
      </c>
      <c r="E14" s="44">
        <v>3377</v>
      </c>
      <c r="F14" s="44">
        <v>2745</v>
      </c>
      <c r="G14" s="44">
        <v>6583</v>
      </c>
      <c r="H14" s="44">
        <v>10665</v>
      </c>
      <c r="I14" s="87">
        <v>15330</v>
      </c>
      <c r="J14" s="44">
        <v>20746</v>
      </c>
      <c r="K14" s="44">
        <v>32414</v>
      </c>
      <c r="L14" s="44">
        <v>27141</v>
      </c>
      <c r="M14" s="44">
        <v>31491</v>
      </c>
      <c r="N14" s="29">
        <f t="shared" si="0"/>
        <v>280464</v>
      </c>
      <c r="O14" s="3"/>
      <c r="P14" s="3"/>
      <c r="Q14" s="3"/>
      <c r="R14" s="3"/>
      <c r="S14" s="3"/>
    </row>
    <row r="15" spans="1:20" ht="13.5" thickBot="1" x14ac:dyDescent="0.25">
      <c r="A15" s="2">
        <v>2019</v>
      </c>
      <c r="B15" s="53">
        <v>36668</v>
      </c>
      <c r="C15" s="53">
        <v>33905</v>
      </c>
      <c r="D15" s="53">
        <v>54108</v>
      </c>
      <c r="E15" s="53">
        <v>44969</v>
      </c>
      <c r="F15" s="53">
        <v>50559</v>
      </c>
      <c r="G15" s="53">
        <v>53986</v>
      </c>
      <c r="H15" s="53">
        <v>56102</v>
      </c>
      <c r="I15" s="53">
        <v>59392</v>
      </c>
      <c r="J15" s="53">
        <v>42908</v>
      </c>
      <c r="K15" s="53">
        <v>47420</v>
      </c>
      <c r="L15" s="53">
        <v>40557</v>
      </c>
      <c r="M15" s="53">
        <v>48797</v>
      </c>
      <c r="N15" s="9">
        <f t="shared" si="0"/>
        <v>569371</v>
      </c>
      <c r="O15" s="42"/>
      <c r="P15" s="42"/>
      <c r="Q15" s="3"/>
      <c r="R15" s="3"/>
      <c r="S15" s="3"/>
    </row>
    <row r="16" spans="1:20" ht="13.5" thickTop="1" x14ac:dyDescent="0.2">
      <c r="A16" s="64" t="s">
        <v>72</v>
      </c>
      <c r="B16" s="4">
        <f t="shared" ref="B16:M17" si="1">+B14+B12+B10+B8+B6+B4+B2</f>
        <v>1280625</v>
      </c>
      <c r="C16" s="4">
        <f t="shared" si="1"/>
        <v>1234537</v>
      </c>
      <c r="D16" s="4">
        <f t="shared" si="1"/>
        <v>699518</v>
      </c>
      <c r="E16" s="4">
        <f t="shared" si="1"/>
        <v>64154</v>
      </c>
      <c r="F16" s="4">
        <f t="shared" si="1"/>
        <v>112221</v>
      </c>
      <c r="G16" s="4">
        <f t="shared" si="1"/>
        <v>194603</v>
      </c>
      <c r="H16" s="4">
        <f t="shared" si="1"/>
        <v>380680</v>
      </c>
      <c r="I16" s="4">
        <f t="shared" si="1"/>
        <v>477028</v>
      </c>
      <c r="J16" s="4">
        <f t="shared" si="1"/>
        <v>447172</v>
      </c>
      <c r="K16" s="4">
        <f t="shared" si="1"/>
        <v>489001</v>
      </c>
      <c r="L16" s="4">
        <f t="shared" si="1"/>
        <v>417836</v>
      </c>
      <c r="M16" s="4">
        <f t="shared" si="1"/>
        <v>450605</v>
      </c>
      <c r="N16" s="29">
        <f t="shared" si="0"/>
        <v>6247980</v>
      </c>
      <c r="O16" s="3"/>
      <c r="P16" s="3"/>
      <c r="Q16" s="3"/>
      <c r="R16" s="3"/>
      <c r="S16" s="3"/>
    </row>
    <row r="17" spans="1:19" ht="13.5" thickBot="1" x14ac:dyDescent="0.25">
      <c r="A17" s="2">
        <v>2019</v>
      </c>
      <c r="B17" s="27">
        <f t="shared" si="1"/>
        <v>1205047</v>
      </c>
      <c r="C17" s="27">
        <f t="shared" si="1"/>
        <v>1126379</v>
      </c>
      <c r="D17" s="27">
        <f t="shared" si="1"/>
        <v>1512251</v>
      </c>
      <c r="E17" s="27">
        <f t="shared" si="1"/>
        <v>1317739</v>
      </c>
      <c r="F17" s="27">
        <f t="shared" si="1"/>
        <v>1460509</v>
      </c>
      <c r="G17" s="27">
        <f t="shared" si="1"/>
        <v>1599130</v>
      </c>
      <c r="H17" s="27">
        <f t="shared" si="1"/>
        <v>1680060</v>
      </c>
      <c r="I17" s="27">
        <f t="shared" si="1"/>
        <v>1673213</v>
      </c>
      <c r="J17" s="27">
        <f t="shared" si="1"/>
        <v>1440765</v>
      </c>
      <c r="K17" s="27">
        <f t="shared" si="1"/>
        <v>1484734</v>
      </c>
      <c r="L17" s="27">
        <f t="shared" si="1"/>
        <v>1303401</v>
      </c>
      <c r="M17" s="27">
        <f t="shared" si="1"/>
        <v>1410949</v>
      </c>
      <c r="N17" s="9">
        <f t="shared" si="0"/>
        <v>17214177</v>
      </c>
      <c r="O17" s="42"/>
      <c r="P17" s="42"/>
      <c r="Q17" s="3"/>
      <c r="R17" s="3"/>
      <c r="S17" s="3"/>
    </row>
    <row r="18" spans="1:19" ht="13.5" thickTop="1" x14ac:dyDescent="0.2">
      <c r="A18" s="65" t="s">
        <v>57</v>
      </c>
      <c r="B18" s="4">
        <f>+Humphrey!C21</f>
        <v>191948</v>
      </c>
      <c r="C18" s="4">
        <f>+Humphrey!D21</f>
        <v>203938</v>
      </c>
      <c r="D18" s="4">
        <f>+Humphrey!E21</f>
        <v>131803</v>
      </c>
      <c r="E18" s="4">
        <f>+Humphrey!F21</f>
        <v>6338</v>
      </c>
      <c r="F18" s="4">
        <f>+Humphrey!G21</f>
        <v>26539</v>
      </c>
      <c r="G18" s="4">
        <f>+Humphrey!H21</f>
        <v>59709</v>
      </c>
      <c r="H18" s="4">
        <f>+Humphrey!I21</f>
        <v>91848</v>
      </c>
      <c r="I18" s="4">
        <f>+Humphrey!J21</f>
        <v>90535</v>
      </c>
      <c r="J18" s="4">
        <f>+Humphrey!K21</f>
        <v>71997</v>
      </c>
      <c r="K18" s="4">
        <f>+Humphrey!L21</f>
        <v>98601</v>
      </c>
      <c r="L18" s="4">
        <f>+Humphrey!M21</f>
        <v>86294</v>
      </c>
      <c r="M18" s="4">
        <f>+Humphrey!N21</f>
        <v>107673</v>
      </c>
      <c r="N18" s="29">
        <f>SUM(B18:M18)</f>
        <v>1167223</v>
      </c>
      <c r="P18" s="3"/>
    </row>
    <row r="19" spans="1:19" ht="13.5" thickBot="1" x14ac:dyDescent="0.25">
      <c r="A19" s="2">
        <v>2019</v>
      </c>
      <c r="B19" s="27">
        <v>180667</v>
      </c>
      <c r="C19" s="27">
        <v>197236</v>
      </c>
      <c r="D19" s="27">
        <v>266220</v>
      </c>
      <c r="E19" s="27">
        <v>200259</v>
      </c>
      <c r="F19" s="27">
        <v>201930</v>
      </c>
      <c r="G19" s="27">
        <v>228494</v>
      </c>
      <c r="H19" s="27">
        <v>238609</v>
      </c>
      <c r="I19" s="27">
        <v>242775</v>
      </c>
      <c r="J19" s="27">
        <v>188969</v>
      </c>
      <c r="K19" s="27">
        <v>214543</v>
      </c>
      <c r="L19" s="27">
        <v>182746</v>
      </c>
      <c r="M19" s="27">
        <v>226705</v>
      </c>
      <c r="N19" s="9">
        <f>SUM(B19:M19)</f>
        <v>2569153</v>
      </c>
      <c r="O19" s="42"/>
      <c r="P19" s="42"/>
    </row>
    <row r="20" spans="1:19" ht="13.5" thickTop="1" x14ac:dyDescent="0.2">
      <c r="A20" s="52" t="s">
        <v>74</v>
      </c>
      <c r="B20" s="50">
        <f t="shared" ref="B20:L20" si="2">B2+B4+B6+B8+B10+B12+B14+B18</f>
        <v>1472573</v>
      </c>
      <c r="C20" s="50">
        <f t="shared" si="2"/>
        <v>1438475</v>
      </c>
      <c r="D20" s="50">
        <f>D2+D4+D6+D8+D10+D12+D14+D18</f>
        <v>831321</v>
      </c>
      <c r="E20" s="50">
        <f t="shared" si="2"/>
        <v>70492</v>
      </c>
      <c r="F20" s="50">
        <f t="shared" si="2"/>
        <v>138760</v>
      </c>
      <c r="G20" s="50">
        <f t="shared" si="2"/>
        <v>254312</v>
      </c>
      <c r="H20" s="50">
        <f t="shared" si="2"/>
        <v>472528</v>
      </c>
      <c r="I20" s="50">
        <f t="shared" si="2"/>
        <v>567563</v>
      </c>
      <c r="J20" s="50">
        <f t="shared" si="2"/>
        <v>519169</v>
      </c>
      <c r="K20" s="50">
        <f t="shared" si="2"/>
        <v>587602</v>
      </c>
      <c r="L20" s="50">
        <f t="shared" si="2"/>
        <v>504130</v>
      </c>
      <c r="M20" s="50">
        <f>M2+M4+M6+M8+M10+M12+M14+M18</f>
        <v>558278</v>
      </c>
      <c r="N20" s="51">
        <f>SUM(B20:M20)</f>
        <v>7415203</v>
      </c>
    </row>
    <row r="21" spans="1:19" ht="13.5" thickBot="1" x14ac:dyDescent="0.25">
      <c r="A21" s="82" t="s">
        <v>73</v>
      </c>
      <c r="B21" s="47">
        <f>+B19+B17</f>
        <v>1385714</v>
      </c>
      <c r="C21" s="47">
        <f t="shared" ref="C21:M21" si="3">+C19+C17</f>
        <v>1323615</v>
      </c>
      <c r="D21" s="47">
        <f t="shared" si="3"/>
        <v>1778471</v>
      </c>
      <c r="E21" s="47">
        <f t="shared" si="3"/>
        <v>1517998</v>
      </c>
      <c r="F21" s="47">
        <f t="shared" si="3"/>
        <v>1662439</v>
      </c>
      <c r="G21" s="47">
        <f t="shared" si="3"/>
        <v>1827624</v>
      </c>
      <c r="H21" s="47">
        <f t="shared" si="3"/>
        <v>1918669</v>
      </c>
      <c r="I21" s="47">
        <f>+I19+I17</f>
        <v>1915988</v>
      </c>
      <c r="J21" s="47">
        <f t="shared" si="3"/>
        <v>1629734</v>
      </c>
      <c r="K21" s="47">
        <f t="shared" si="3"/>
        <v>1699277</v>
      </c>
      <c r="L21" s="47">
        <f t="shared" si="3"/>
        <v>1486147</v>
      </c>
      <c r="M21" s="48">
        <f t="shared" si="3"/>
        <v>1637654</v>
      </c>
      <c r="N21" s="49">
        <f>SUM(B21:M21)</f>
        <v>19783330</v>
      </c>
    </row>
    <row r="22" spans="1:19" ht="13.5" thickTop="1" x14ac:dyDescent="0.2">
      <c r="A22" s="6" t="s">
        <v>20</v>
      </c>
      <c r="B22" s="54">
        <f>(B20-B21)/B21</f>
        <v>6.2681765501394954E-2</v>
      </c>
      <c r="C22" s="54">
        <f t="shared" ref="C22:N22" si="4">(C20-C21)/C21</f>
        <v>8.6777499499476815E-2</v>
      </c>
      <c r="D22" s="54">
        <f t="shared" si="4"/>
        <v>-0.53256420824404782</v>
      </c>
      <c r="E22" s="55">
        <f t="shared" si="4"/>
        <v>-0.95356252116274198</v>
      </c>
      <c r="F22" s="54">
        <f t="shared" si="4"/>
        <v>-0.91653227577072005</v>
      </c>
      <c r="G22" s="54">
        <f t="shared" si="4"/>
        <v>-0.86085102843910999</v>
      </c>
      <c r="H22" s="54">
        <f t="shared" si="4"/>
        <v>-0.75372093883833013</v>
      </c>
      <c r="I22" s="54">
        <f t="shared" si="4"/>
        <v>-0.70377528460512284</v>
      </c>
      <c r="J22" s="54">
        <f t="shared" si="4"/>
        <v>-0.6814394250840935</v>
      </c>
      <c r="K22" s="54">
        <f t="shared" si="4"/>
        <v>-0.65420469999888187</v>
      </c>
      <c r="L22" s="54">
        <f>(L20-L21)/L21</f>
        <v>-0.66078052844032253</v>
      </c>
      <c r="M22" s="54">
        <f t="shared" si="4"/>
        <v>-0.65909893054332602</v>
      </c>
      <c r="N22" s="32">
        <f t="shared" si="4"/>
        <v>-0.62517922917931412</v>
      </c>
    </row>
    <row r="23" spans="1:19" ht="13.5" thickBot="1" x14ac:dyDescent="0.25">
      <c r="A23" s="7"/>
      <c r="B23" s="4"/>
      <c r="C23" s="17"/>
      <c r="D23" s="7"/>
      <c r="E23" s="8"/>
      <c r="F23" s="7"/>
      <c r="G23" s="7"/>
      <c r="H23" s="7"/>
      <c r="I23" s="7"/>
      <c r="J23" s="7"/>
      <c r="K23" s="7"/>
      <c r="L23" s="7"/>
      <c r="M23" s="7"/>
      <c r="N23" s="33"/>
    </row>
    <row r="24" spans="1:19" ht="13.5" thickBot="1" x14ac:dyDescent="0.25">
      <c r="B24" s="10" t="s">
        <v>21</v>
      </c>
      <c r="C24" s="18" t="s">
        <v>22</v>
      </c>
      <c r="D24" s="11" t="s">
        <v>23</v>
      </c>
      <c r="E24" s="20" t="s">
        <v>24</v>
      </c>
      <c r="F24" s="11" t="s">
        <v>4</v>
      </c>
      <c r="G24" s="11" t="s">
        <v>25</v>
      </c>
      <c r="H24" s="11" t="s">
        <v>26</v>
      </c>
      <c r="I24" s="11" t="s">
        <v>27</v>
      </c>
      <c r="J24" s="11" t="s">
        <v>28</v>
      </c>
      <c r="K24" s="11" t="s">
        <v>29</v>
      </c>
      <c r="L24" s="11" t="s">
        <v>30</v>
      </c>
      <c r="M24" s="11" t="s">
        <v>31</v>
      </c>
      <c r="N24" s="81" t="s">
        <v>12</v>
      </c>
    </row>
    <row r="25" spans="1:19" ht="13.5" thickTop="1" x14ac:dyDescent="0.2">
      <c r="A25" t="s">
        <v>32</v>
      </c>
      <c r="B25" s="7"/>
      <c r="C25" s="8"/>
      <c r="D25" s="28"/>
      <c r="E25" s="8"/>
      <c r="F25" s="8"/>
      <c r="G25" s="8"/>
      <c r="H25" s="8"/>
      <c r="I25" s="8"/>
      <c r="J25" s="8"/>
      <c r="K25" s="8"/>
      <c r="L25" s="7"/>
      <c r="M25" s="7"/>
      <c r="N25" s="33"/>
    </row>
    <row r="26" spans="1:19" x14ac:dyDescent="0.2">
      <c r="A26" t="s">
        <v>33</v>
      </c>
      <c r="B26" s="7">
        <f>+'[1]Monthly Summary'!C5</f>
        <v>1124944</v>
      </c>
      <c r="C26" s="7">
        <f>+'[2]Monthly Summary'!C5</f>
        <v>1104532</v>
      </c>
      <c r="D26" s="7">
        <f>+'[3]Monthly Summary'!C5</f>
        <v>627609</v>
      </c>
      <c r="E26" s="7">
        <f>+'[4]Monthly Summary'!C5</f>
        <v>40502</v>
      </c>
      <c r="F26" s="7">
        <f>+'[5]Monthly Summary'!C5</f>
        <v>91498</v>
      </c>
      <c r="G26" s="7">
        <f>+'[6]Monthly Summary'!$C$5</f>
        <v>182882</v>
      </c>
      <c r="H26" s="7">
        <f>+'[7]Monthly Summary'!$C$5</f>
        <v>340900</v>
      </c>
      <c r="I26" s="7">
        <f>+'[8]Monthly Summary'!$C$5</f>
        <v>404515</v>
      </c>
      <c r="J26" s="7">
        <f>+'[9]Monthly Summary'!$C$5</f>
        <v>351989</v>
      </c>
      <c r="K26" s="7">
        <f>+'[10]Monthly Summary'!$C$5</f>
        <v>399408</v>
      </c>
      <c r="L26" s="7">
        <f>+'[11]Monthly Summary'!$C$5</f>
        <v>350759</v>
      </c>
      <c r="M26" s="7">
        <f>+'[13]Monthly Summary'!$C$5</f>
        <v>391270</v>
      </c>
      <c r="N26" s="78">
        <f>SUM(B26:M26)</f>
        <v>5410808</v>
      </c>
    </row>
    <row r="27" spans="1:19" x14ac:dyDescent="0.2">
      <c r="A27" t="s">
        <v>34</v>
      </c>
      <c r="B27" s="7">
        <f>+'[1]Monthly Summary'!C6</f>
        <v>302106</v>
      </c>
      <c r="C27" s="7">
        <f>+'[2]Monthly Summary'!C6</f>
        <v>289504</v>
      </c>
      <c r="D27" s="7">
        <f>+'[3]Monthly Summary'!C6</f>
        <v>168664</v>
      </c>
      <c r="E27" s="7">
        <f>+'[4]Monthly Summary'!C6</f>
        <v>17312</v>
      </c>
      <c r="F27" s="7">
        <f>+'[5]Monthly Summary'!C6</f>
        <v>32834</v>
      </c>
      <c r="G27" s="7">
        <f>+'[6]Monthly Summary'!$C$6</f>
        <v>56413</v>
      </c>
      <c r="H27" s="7">
        <f>+'[7]Monthly Summary'!$C$6</f>
        <v>110415</v>
      </c>
      <c r="I27" s="7">
        <f>+'[8]Monthly Summary'!$C$6</f>
        <v>137768</v>
      </c>
      <c r="J27" s="7">
        <f>+'[9]Monthly Summary'!$C$6</f>
        <v>144825</v>
      </c>
      <c r="K27" s="7">
        <f>+'[10]Monthly Summary'!$C$6</f>
        <v>161507</v>
      </c>
      <c r="L27" s="7">
        <f>+'[11]Monthly Summary'!$C$6</f>
        <v>130996</v>
      </c>
      <c r="M27" s="7">
        <f>+'[13]Monthly Summary'!$C$6</f>
        <v>143098</v>
      </c>
      <c r="N27" s="79">
        <f>SUM(B27:M27)</f>
        <v>1695442</v>
      </c>
    </row>
    <row r="28" spans="1:19" x14ac:dyDescent="0.2">
      <c r="A28" t="s">
        <v>35</v>
      </c>
      <c r="B28" s="7">
        <f>+'[1]Monthly Summary'!$C$7</f>
        <v>237</v>
      </c>
      <c r="C28" s="7">
        <f>+'[2]Monthly Summary'!C7</f>
        <v>0</v>
      </c>
      <c r="D28" s="7">
        <f>+'[3]Monthly Summary'!C7</f>
        <v>0</v>
      </c>
      <c r="E28" s="7">
        <f>+'[4]Monthly Summary'!C7</f>
        <v>0</v>
      </c>
      <c r="F28" s="7">
        <f>+'[5]Monthly Summary'!C7</f>
        <v>0</v>
      </c>
      <c r="G28" s="7">
        <f>+'[6]Monthly Summary'!$C$7</f>
        <v>0</v>
      </c>
      <c r="H28" s="7">
        <f>+'[7]Monthly Summary'!$C$7</f>
        <v>68</v>
      </c>
      <c r="I28" s="7">
        <f>+'[8]Monthly Summary'!$C$7</f>
        <v>0</v>
      </c>
      <c r="J28" s="7">
        <f>+'[9]Monthly Summary'!$C$7</f>
        <v>138</v>
      </c>
      <c r="K28" s="7">
        <f>+'[10]Monthly Summary'!$C$7</f>
        <v>0</v>
      </c>
      <c r="L28" s="7">
        <f>+'[11]Monthly Summary'!$C$7</f>
        <v>186</v>
      </c>
      <c r="M28" s="7">
        <f>+'[13]Monthly Summary'!$C$7</f>
        <v>0</v>
      </c>
      <c r="N28" s="80">
        <f>SUM(B28:M28)</f>
        <v>629</v>
      </c>
    </row>
    <row r="29" spans="1:19" ht="13.5" thickBot="1" x14ac:dyDescent="0.25">
      <c r="A29" t="s">
        <v>36</v>
      </c>
      <c r="B29" s="21">
        <f t="shared" ref="B29:N29" si="5">SUM(B26:B28)</f>
        <v>1427287</v>
      </c>
      <c r="C29" s="21">
        <f t="shared" si="5"/>
        <v>1394036</v>
      </c>
      <c r="D29" s="21">
        <f t="shared" si="5"/>
        <v>796273</v>
      </c>
      <c r="E29" s="21">
        <f t="shared" si="5"/>
        <v>57814</v>
      </c>
      <c r="F29" s="21">
        <f t="shared" si="5"/>
        <v>124332</v>
      </c>
      <c r="G29" s="21">
        <f t="shared" si="5"/>
        <v>239295</v>
      </c>
      <c r="H29" s="21">
        <f t="shared" si="5"/>
        <v>451383</v>
      </c>
      <c r="I29" s="21">
        <f t="shared" si="5"/>
        <v>542283</v>
      </c>
      <c r="J29" s="21">
        <f t="shared" ref="J29" si="6">SUM(J26:J28)</f>
        <v>496952</v>
      </c>
      <c r="K29" s="21">
        <f t="shared" si="5"/>
        <v>560915</v>
      </c>
      <c r="L29" s="21">
        <f t="shared" si="5"/>
        <v>481941</v>
      </c>
      <c r="M29" s="21">
        <f t="shared" si="5"/>
        <v>534368</v>
      </c>
      <c r="N29" s="34">
        <f t="shared" si="5"/>
        <v>7106879</v>
      </c>
    </row>
    <row r="30" spans="1:19" ht="14.25" thickTop="1" thickBo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33"/>
    </row>
    <row r="31" spans="1:19" x14ac:dyDescent="0.2">
      <c r="A31" t="s">
        <v>37</v>
      </c>
      <c r="B31" s="46">
        <f>+'[1]Monthly Summary'!C10</f>
        <v>45286</v>
      </c>
      <c r="C31" s="46">
        <f>+'[2]Monthly Summary'!C10</f>
        <v>44439</v>
      </c>
      <c r="D31" s="46">
        <f>+'[3]Monthly Summary'!C10</f>
        <v>35048</v>
      </c>
      <c r="E31" s="46">
        <f>+'[4]Monthly Summary'!C10</f>
        <v>12678</v>
      </c>
      <c r="F31" s="46">
        <f>+'[5]Monthly Summary'!C10</f>
        <v>14428</v>
      </c>
      <c r="G31" s="46">
        <v>15017</v>
      </c>
      <c r="H31" s="46">
        <f>+'[7]Monthly Summary'!$C$10</f>
        <v>21145</v>
      </c>
      <c r="I31" s="46">
        <f>+'[8]Monthly Summary'!$C$10</f>
        <v>25280</v>
      </c>
      <c r="J31" s="46">
        <f>+'[9]Monthly Summary'!$C$10</f>
        <v>22217</v>
      </c>
      <c r="K31" s="46">
        <f>+'[10]Monthly Summary'!$C$10</f>
        <v>26687</v>
      </c>
      <c r="L31" s="46">
        <f>+'[11]Monthly Summary'!$C$10</f>
        <v>22189</v>
      </c>
      <c r="M31" s="46">
        <f>+'[13]Monthly Summary'!$C$10</f>
        <v>23910</v>
      </c>
      <c r="N31" s="57">
        <f>SUM(B31:M31)</f>
        <v>308324</v>
      </c>
    </row>
    <row r="32" spans="1:19" ht="13.5" thickBot="1" x14ac:dyDescent="0.25">
      <c r="A32" t="s">
        <v>38</v>
      </c>
      <c r="B32" s="12">
        <f>B29+B31</f>
        <v>1472573</v>
      </c>
      <c r="C32" s="12">
        <f t="shared" ref="C32:M32" si="7">C29+C31</f>
        <v>1438475</v>
      </c>
      <c r="D32" s="12">
        <f t="shared" si="7"/>
        <v>831321</v>
      </c>
      <c r="E32" s="12">
        <f t="shared" si="7"/>
        <v>70492</v>
      </c>
      <c r="F32" s="12">
        <f t="shared" si="7"/>
        <v>138760</v>
      </c>
      <c r="G32" s="12">
        <f t="shared" si="7"/>
        <v>254312</v>
      </c>
      <c r="H32" s="12">
        <f t="shared" si="7"/>
        <v>472528</v>
      </c>
      <c r="I32" s="12">
        <f t="shared" si="7"/>
        <v>567563</v>
      </c>
      <c r="J32" s="12">
        <f t="shared" si="7"/>
        <v>519169</v>
      </c>
      <c r="K32" s="12">
        <f t="shared" si="7"/>
        <v>587602</v>
      </c>
      <c r="L32" s="12">
        <f t="shared" si="7"/>
        <v>504130</v>
      </c>
      <c r="M32" s="12">
        <f t="shared" si="7"/>
        <v>558278</v>
      </c>
      <c r="N32" s="45">
        <f>SUM(N29+N31)</f>
        <v>7415203</v>
      </c>
    </row>
    <row r="33" spans="1:14" ht="13.5" thickTop="1" x14ac:dyDescent="0.2">
      <c r="C33" s="19"/>
      <c r="E33" s="19"/>
    </row>
    <row r="34" spans="1:14" x14ac:dyDescent="0.2">
      <c r="A34" s="40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40"/>
    </row>
    <row r="35" spans="1:14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7"/>
      <c r="N35" s="37"/>
    </row>
    <row r="36" spans="1:14" x14ac:dyDescent="0.2">
      <c r="B36" s="71"/>
      <c r="C36" s="71"/>
      <c r="D36" s="71"/>
      <c r="E36" s="76"/>
      <c r="F36" s="74"/>
      <c r="G36" s="71"/>
      <c r="H36" s="71"/>
      <c r="I36" s="71"/>
      <c r="J36" s="71"/>
      <c r="K36" s="71"/>
      <c r="L36" s="71"/>
      <c r="M36" s="17"/>
      <c r="N36" s="38"/>
    </row>
    <row r="37" spans="1:14" x14ac:dyDescent="0.2">
      <c r="C37" s="56"/>
      <c r="E37" s="56"/>
      <c r="F37" s="83"/>
      <c r="G37" s="56"/>
      <c r="H37" s="68"/>
      <c r="I37" s="7"/>
      <c r="J37" s="7"/>
      <c r="K37" s="7"/>
      <c r="L37" s="37"/>
      <c r="M37" s="17"/>
      <c r="N37" s="37"/>
    </row>
    <row r="38" spans="1:14" x14ac:dyDescent="0.2">
      <c r="C38" s="70"/>
      <c r="E38" s="56"/>
      <c r="F38" s="75"/>
      <c r="G38" s="56"/>
      <c r="H38" s="68"/>
      <c r="J38" s="71"/>
      <c r="K38" s="71"/>
      <c r="L38" s="71"/>
      <c r="M38" s="38"/>
      <c r="N38" s="38"/>
    </row>
    <row r="39" spans="1:14" x14ac:dyDescent="0.2">
      <c r="C39" s="56"/>
      <c r="E39" s="56"/>
      <c r="F39" s="75"/>
      <c r="G39" s="56"/>
      <c r="H39" s="68"/>
      <c r="I39" s="70"/>
      <c r="J39" s="7"/>
      <c r="K39" s="7"/>
      <c r="L39" s="37"/>
      <c r="M39" s="17"/>
      <c r="N39" s="37"/>
    </row>
    <row r="40" spans="1:14" x14ac:dyDescent="0.2">
      <c r="C40" s="56"/>
      <c r="E40" s="56"/>
      <c r="F40" s="75"/>
      <c r="G40" s="56"/>
      <c r="H40" s="68"/>
      <c r="J40" s="71"/>
      <c r="K40" s="71"/>
      <c r="L40" s="71"/>
      <c r="M40" s="38"/>
      <c r="N40" s="38"/>
    </row>
    <row r="41" spans="1:14" x14ac:dyDescent="0.2">
      <c r="C41" s="56"/>
      <c r="E41" s="56"/>
      <c r="F41" s="75"/>
      <c r="G41" s="56"/>
      <c r="H41" s="68"/>
      <c r="J41" s="7"/>
      <c r="K41" s="7"/>
      <c r="L41" s="37"/>
      <c r="M41" s="17"/>
      <c r="N41" s="37"/>
    </row>
    <row r="42" spans="1:14" x14ac:dyDescent="0.2">
      <c r="C42" s="56"/>
      <c r="G42" s="66"/>
      <c r="H42" s="68"/>
      <c r="J42" s="71"/>
      <c r="K42" s="71"/>
      <c r="L42" s="71"/>
      <c r="M42" s="38"/>
      <c r="N42" s="38"/>
    </row>
    <row r="43" spans="1:14" x14ac:dyDescent="0.2">
      <c r="C43" s="56"/>
      <c r="E43" s="70"/>
      <c r="G43" s="70"/>
      <c r="H43" s="68"/>
      <c r="J43" s="7"/>
      <c r="K43" s="7"/>
      <c r="L43" s="37"/>
      <c r="M43" s="17"/>
      <c r="N43" s="37"/>
    </row>
    <row r="44" spans="1:14" x14ac:dyDescent="0.2">
      <c r="G44" s="66"/>
      <c r="H44" s="68"/>
      <c r="J44" s="71"/>
      <c r="K44" s="71"/>
      <c r="L44" s="71"/>
      <c r="M44" s="38"/>
      <c r="N44" s="38"/>
    </row>
    <row r="45" spans="1:14" x14ac:dyDescent="0.2">
      <c r="G45" s="66"/>
      <c r="H45" s="68"/>
      <c r="J45" s="7"/>
      <c r="K45" s="7"/>
      <c r="L45" s="37"/>
      <c r="M45" s="17"/>
      <c r="N45" s="37"/>
    </row>
    <row r="46" spans="1:14" x14ac:dyDescent="0.2">
      <c r="H46" s="68"/>
      <c r="J46" s="71"/>
      <c r="K46" s="71"/>
      <c r="L46" s="71"/>
      <c r="M46" s="38"/>
      <c r="N46" s="38"/>
    </row>
    <row r="47" spans="1:14" x14ac:dyDescent="0.2">
      <c r="H47" s="68"/>
      <c r="J47" s="7"/>
      <c r="K47" s="7"/>
      <c r="L47" s="37"/>
      <c r="M47" s="17"/>
      <c r="N47" s="37"/>
    </row>
    <row r="48" spans="1:14" x14ac:dyDescent="0.2">
      <c r="H48" s="68"/>
      <c r="J48" s="71"/>
      <c r="K48" s="71"/>
      <c r="L48" s="71"/>
      <c r="M48" s="38"/>
      <c r="N48" s="38"/>
    </row>
    <row r="49" spans="10:14" x14ac:dyDescent="0.2">
      <c r="J49" s="7"/>
      <c r="K49" s="7"/>
      <c r="L49" s="37"/>
      <c r="M49" s="17"/>
      <c r="N49" s="37"/>
    </row>
  </sheetData>
  <phoneticPr fontId="17" type="noConversion"/>
  <conditionalFormatting sqref="N35 N37 N39 N41 N43 N45 N47 N49 L37 L39 L41 L43 L45 L47 L49 B35:L35">
    <cfRule type="expression" dxfId="0" priority="1" stopIfTrue="1">
      <formula>"*.*"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40"/>
  <sheetViews>
    <sheetView workbookViewId="0">
      <selection activeCell="P22" sqref="P22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7" x14ac:dyDescent="0.2">
      <c r="A9" s="23">
        <v>2020</v>
      </c>
      <c r="B9" s="23" t="s">
        <v>56</v>
      </c>
      <c r="E9" s="19"/>
    </row>
    <row r="10" spans="1:17" x14ac:dyDescent="0.2">
      <c r="B10" s="19" t="s">
        <v>42</v>
      </c>
      <c r="C10" s="14">
        <f>'[12]Jazz Air'!GP$33+'[12]Jazz Air'!GP$38</f>
        <v>0</v>
      </c>
      <c r="D10" s="14">
        <f>'[12]Jazz Air'!GQ$33+'[12]Jazz Air'!GQ$38</f>
        <v>0</v>
      </c>
      <c r="E10" s="14">
        <f>'[12]Jazz Air'!GR$33+'[12]Jazz Air'!GR$38</f>
        <v>0</v>
      </c>
      <c r="F10" s="14">
        <f>'[12]Jazz Air'!GS$33+'[12]Jazz Air'!GS$38</f>
        <v>0</v>
      </c>
      <c r="G10" s="14">
        <f>'[12]Jazz Air'!GT$33+'[12]Jazz Air'!GT$38</f>
        <v>0</v>
      </c>
      <c r="H10" s="14">
        <f>'[12]Jazz Air'!GU$33+'[12]Jazz Air'!GU$38</f>
        <v>0</v>
      </c>
      <c r="I10" s="14">
        <f>'[12]Jazz Air'!GV$33+'[12]Jazz Air'!GV$38</f>
        <v>0</v>
      </c>
      <c r="J10" s="14">
        <f>'[12]Jazz Air'!GW$33+'[12]Jazz Air'!GW$38</f>
        <v>0</v>
      </c>
      <c r="K10" s="14">
        <f>'[12]Jazz Air'!GX$33+'[12]Jazz Air'!GX$38</f>
        <v>0</v>
      </c>
      <c r="L10" s="14">
        <f>'[12]Jazz Air'!GY$33+'[12]Jazz Air'!GY$38</f>
        <v>0</v>
      </c>
      <c r="M10" s="14">
        <f>'[12]Jazz Air'!GZ$33+'[12]Jazz Air'!GZ$38</f>
        <v>0</v>
      </c>
      <c r="N10" s="14">
        <f>'[12]Jazz Air'!HA$33+'[12]Jazz Air'!HA$38</f>
        <v>0</v>
      </c>
      <c r="P10" s="66"/>
      <c r="Q10" s="67"/>
    </row>
    <row r="11" spans="1:17" x14ac:dyDescent="0.2">
      <c r="B11" s="19" t="s">
        <v>62</v>
      </c>
      <c r="C11" s="14">
        <f>'[12]Air Georgian'!GP$33+'[12]Air Georgian'!GP$38</f>
        <v>0</v>
      </c>
      <c r="D11" s="14">
        <f>'[12]Air Georgian'!GQ$33+'[12]Air Georgian'!GQ$38</f>
        <v>0</v>
      </c>
      <c r="E11" s="14">
        <f>'[12]Air Georgian'!GR$33+'[12]Air Georgian'!GR$38</f>
        <v>0</v>
      </c>
      <c r="F11" s="14">
        <f>'[12]Air Georgian'!GS$33+'[12]Air Georgian'!GS$38</f>
        <v>0</v>
      </c>
      <c r="G11" s="14">
        <f>'[12]Air Georgian'!GT$33+'[12]Air Georgian'!GT$38</f>
        <v>0</v>
      </c>
      <c r="H11" s="14">
        <f>'[12]Air Georgian'!GU$33+'[12]Air Georgian'!GU$38</f>
        <v>0</v>
      </c>
      <c r="I11" s="14">
        <f>'[12]Air Georgian'!GV$33+'[12]Air Georgian'!GV$38</f>
        <v>0</v>
      </c>
      <c r="J11" s="14">
        <f>'[12]Air Georgian'!GW$33+'[12]Air Georgian'!GW$38</f>
        <v>0</v>
      </c>
      <c r="K11" s="14">
        <f>'[12]Air Georgian'!GX$33+'[12]Air Georgian'!GX$38</f>
        <v>0</v>
      </c>
      <c r="L11" s="14">
        <f>'[12]Air Georgian'!GY$33+'[12]Air Georgian'!GY$38</f>
        <v>0</v>
      </c>
      <c r="M11" s="14">
        <f>'[12]Air Georgian'!GZ$33+'[12]Air Georgian'!GZ$38</f>
        <v>0</v>
      </c>
      <c r="N11" s="14">
        <f>'[12]Air Georgian'!HA$33+'[12]Air Georgian'!HA$38</f>
        <v>0</v>
      </c>
      <c r="P11" s="66"/>
      <c r="Q11" s="67"/>
    </row>
    <row r="12" spans="1:17" x14ac:dyDescent="0.2">
      <c r="B12" s="19" t="s">
        <v>68</v>
      </c>
      <c r="C12" s="14">
        <f>'[12]Sky Regional'!GP$33+'[12]Sky Regional'!GP$38</f>
        <v>3662</v>
      </c>
      <c r="D12" s="14">
        <f>'[12]Sky Regional'!GQ$33+'[12]Sky Regional'!GQ$38</f>
        <v>3195</v>
      </c>
      <c r="E12" s="14">
        <f>'[12]Sky Regional'!GR$33+'[12]Sky Regional'!GR$38</f>
        <v>1711</v>
      </c>
      <c r="F12" s="14">
        <f>'[12]Sky Regional'!GS$33+'[12]Sky Regional'!GS$38</f>
        <v>0</v>
      </c>
      <c r="G12" s="14">
        <f>'[12]Sky Regional'!GT$33+'[12]Sky Regional'!GT$38</f>
        <v>0</v>
      </c>
      <c r="H12" s="14">
        <f>'[12]Sky Regional'!GU$33+'[12]Sky Regional'!GU$38</f>
        <v>0</v>
      </c>
      <c r="I12" s="14">
        <f>'[12]Sky Regional'!GV$33+'[12]Sky Regional'!GV$38</f>
        <v>0</v>
      </c>
      <c r="J12" s="14">
        <f>'[12]Sky Regional'!GW$33+'[12]Sky Regional'!GW$38</f>
        <v>0</v>
      </c>
      <c r="K12" s="14">
        <f>'[12]Sky Regional'!GX$33+'[12]Sky Regional'!GX$38</f>
        <v>0</v>
      </c>
      <c r="L12" s="14">
        <f>'[12]Sky Regional'!GY$33+'[12]Sky Regional'!GY$38</f>
        <v>0</v>
      </c>
      <c r="M12" s="14">
        <f>'[12]Sky Regional'!GZ$33+'[12]Sky Regional'!GZ$38</f>
        <v>0</v>
      </c>
      <c r="N12" s="14">
        <f>'[12]Sky Regional'!HA$33+'[12]Sky Regional'!HA$38</f>
        <v>0</v>
      </c>
      <c r="P12" s="66"/>
      <c r="Q12" s="67"/>
    </row>
    <row r="13" spans="1:17" x14ac:dyDescent="0.2">
      <c r="B13" s="19" t="s">
        <v>65</v>
      </c>
      <c r="C13" s="14">
        <f>'[12]Air Wisconsin'!GP$23+'[12]Air Wisconsin'!GP$28</f>
        <v>0</v>
      </c>
      <c r="D13" s="14">
        <f>'[12]Air Wisconsin'!GQ$23+'[12]Air Wisconsin'!GQ$28</f>
        <v>87</v>
      </c>
      <c r="E13" s="14">
        <f>'[12]Air Wisconsin'!GR$23+'[12]Air Wisconsin'!GR$28</f>
        <v>0</v>
      </c>
      <c r="F13" s="14">
        <f>'[12]Air Wisconsin'!GS$23+'[12]Air Wisconsin'!GS$28</f>
        <v>0</v>
      </c>
      <c r="G13" s="14">
        <f>'[12]Air Wisconsin'!GT$23+'[12]Air Wisconsin'!GT$28</f>
        <v>0</v>
      </c>
      <c r="H13" s="14">
        <f>'[12]Air Wisconsin'!GU$23+'[12]Air Wisconsin'!GU$28</f>
        <v>0</v>
      </c>
      <c r="I13" s="14">
        <f>'[12]Air Wisconsin'!GV$23+'[12]Air Wisconsin'!GV$28</f>
        <v>0</v>
      </c>
      <c r="J13" s="14">
        <f>'[12]Air Wisconsin'!GW$23+'[12]Air Wisconsin'!GW$28</f>
        <v>0</v>
      </c>
      <c r="K13" s="14">
        <f>'[12]Air Wisconsin'!GX$23+'[12]Air Wisconsin'!GX$28</f>
        <v>0</v>
      </c>
      <c r="L13" s="14">
        <f>'[12]Air Wisconsin'!GY$23+'[12]Air Wisconsin'!GY$28</f>
        <v>0</v>
      </c>
      <c r="M13" s="14">
        <f>'[12]Air Wisconsin'!GZ$23+'[12]Air Wisconsin'!GZ$28</f>
        <v>0</v>
      </c>
      <c r="N13" s="14">
        <f>'[12]Air Wisconsin'!HA$23+'[12]Air Wisconsin'!HA$28</f>
        <v>0</v>
      </c>
      <c r="P13" s="66"/>
      <c r="Q13" s="67"/>
    </row>
    <row r="14" spans="1:17" x14ac:dyDescent="0.2">
      <c r="B14" s="19" t="s">
        <v>50</v>
      </c>
      <c r="C14" s="14">
        <f>[12]Alaska!GP$23+[12]Alaska!GP$28</f>
        <v>7298</v>
      </c>
      <c r="D14" s="14">
        <f>[12]Alaska!GQ$23+[12]Alaska!GQ$28</f>
        <v>6431</v>
      </c>
      <c r="E14" s="14">
        <f>[12]Alaska!GR$23+[12]Alaska!GR$28</f>
        <v>4203</v>
      </c>
      <c r="F14" s="14">
        <f>[12]Alaska!GS$23+[12]Alaska!GS$28</f>
        <v>827</v>
      </c>
      <c r="G14" s="14">
        <f>[12]Alaska!GT$23+[12]Alaska!GT$28</f>
        <v>1951</v>
      </c>
      <c r="H14" s="14">
        <f>[12]Alaska!GU$23+[12]Alaska!GU$28</f>
        <v>3957</v>
      </c>
      <c r="I14" s="14">
        <f>[12]Alaska!GV$23+[12]Alaska!GV$28</f>
        <v>5259</v>
      </c>
      <c r="J14" s="14">
        <f>[12]Alaska!GW$23+[12]Alaska!GW$28</f>
        <v>5306</v>
      </c>
      <c r="K14" s="14">
        <f>[12]Alaska!GX$23+[12]Alaska!GX$28</f>
        <v>4677</v>
      </c>
      <c r="L14" s="14">
        <f>[12]Alaska!GY$23+[12]Alaska!GY$28</f>
        <v>5073</v>
      </c>
      <c r="M14" s="14">
        <f>[12]Alaska!GZ$23+[12]Alaska!GZ$28</f>
        <v>3284</v>
      </c>
      <c r="N14" s="14">
        <f>[12]Alaska!HA$23+[12]Alaska!HA$28</f>
        <v>2248</v>
      </c>
      <c r="P14" s="66"/>
      <c r="Q14" s="67"/>
    </row>
    <row r="15" spans="1:17" x14ac:dyDescent="0.2">
      <c r="B15" s="19" t="s">
        <v>39</v>
      </c>
      <c r="C15" s="14">
        <f>[12]American!GP$23+[12]American!GP$28</f>
        <v>54026</v>
      </c>
      <c r="D15" s="14">
        <f>[12]American!GQ$23+[12]American!GQ$28</f>
        <v>57514</v>
      </c>
      <c r="E15" s="14">
        <f>[12]American!GR$23+[12]American!GR$28</f>
        <v>35106</v>
      </c>
      <c r="F15" s="14">
        <f>[12]American!GS$23+[12]American!GS$28</f>
        <v>5049</v>
      </c>
      <c r="G15" s="14">
        <f>[12]American!GT$23+[12]American!GT$28</f>
        <v>12777</v>
      </c>
      <c r="H15" s="14">
        <f>[12]American!GU$23+[12]American!GU$28</f>
        <v>22010</v>
      </c>
      <c r="I15" s="14">
        <f>[12]American!GV$23+[12]American!GV$28</f>
        <v>33930</v>
      </c>
      <c r="J15" s="14">
        <f>[12]American!GW$23+[12]American!GW$28</f>
        <v>33503</v>
      </c>
      <c r="K15" s="14">
        <f>[12]American!GX$23+[12]American!GX$28</f>
        <v>29831</v>
      </c>
      <c r="L15" s="14">
        <f>[12]American!GY$23+[12]American!GY$28</f>
        <v>34686</v>
      </c>
      <c r="M15" s="14">
        <f>[12]American!GZ$23+[12]American!GZ$28</f>
        <v>23439</v>
      </c>
      <c r="N15" s="14">
        <f>[12]American!HA$23+[12]American!HA$28</f>
        <v>22860</v>
      </c>
      <c r="P15" s="66"/>
      <c r="Q15" s="67"/>
    </row>
    <row r="16" spans="1:17" x14ac:dyDescent="0.2">
      <c r="B16" s="19" t="s">
        <v>77</v>
      </c>
      <c r="C16" s="14">
        <f>'[12]Denver Air'!GP$23+'[12]Denver Air'!GP$28</f>
        <v>0</v>
      </c>
      <c r="D16" s="14">
        <f>'[12]Denver Air'!GQ$23+'[12]Denver Air'!GQ$28</f>
        <v>0</v>
      </c>
      <c r="E16" s="14">
        <f>'[12]Denver Air'!GR$23+'[12]Denver Air'!GR$28</f>
        <v>0</v>
      </c>
      <c r="F16" s="14">
        <f>'[12]Denver Air'!GS$23+'[12]Denver Air'!GS$28</f>
        <v>0</v>
      </c>
      <c r="G16" s="14">
        <f>'[12]Denver Air'!GT$23+'[12]Denver Air'!GT$28</f>
        <v>0</v>
      </c>
      <c r="H16" s="14">
        <f>'[12]Denver Air'!GU$23+'[12]Denver Air'!GU$28</f>
        <v>82</v>
      </c>
      <c r="I16" s="14">
        <f>'[12]Denver Air'!GV$23+'[12]Denver Air'!GV$28</f>
        <v>125</v>
      </c>
      <c r="J16" s="14">
        <f>'[12]Denver Air'!GW$23+'[12]Denver Air'!GW$28</f>
        <v>153</v>
      </c>
      <c r="K16" s="14">
        <f>'[12]Denver Air'!GX$23+'[12]Denver Air'!GX$28</f>
        <v>125</v>
      </c>
      <c r="L16" s="14">
        <f>'[12]Denver Air'!GY$23+'[12]Denver Air'!GY$28</f>
        <v>167</v>
      </c>
      <c r="M16" s="14">
        <f>'[12]Denver Air'!GZ$23+'[12]Denver Air'!GZ$28</f>
        <v>133</v>
      </c>
      <c r="N16" s="14">
        <f>'[12]Denver Air'!HA$23+'[12]Denver Air'!HA$28</f>
        <v>163</v>
      </c>
      <c r="P16" s="66"/>
      <c r="Q16" s="67"/>
    </row>
    <row r="17" spans="2:17" x14ac:dyDescent="0.2">
      <c r="B17" s="19" t="s">
        <v>66</v>
      </c>
      <c r="C17" s="14">
        <f>[12]PSA!GP$23+[12]PSA!GP$28</f>
        <v>0</v>
      </c>
      <c r="D17" s="14">
        <f>[12]PSA!GQ$23+[12]PSA!GQ$28</f>
        <v>0</v>
      </c>
      <c r="E17" s="14">
        <f>[12]PSA!GR$23+[12]PSA!GR$28</f>
        <v>0</v>
      </c>
      <c r="F17" s="14">
        <f>[12]PSA!GS$23+[12]PSA!GS$28</f>
        <v>0</v>
      </c>
      <c r="G17" s="14">
        <f>[12]PSA!GT$23+[12]PSA!GT$28</f>
        <v>0</v>
      </c>
      <c r="H17" s="14">
        <f>[12]PSA!GU$23+[12]PSA!GU$28</f>
        <v>0</v>
      </c>
      <c r="I17" s="14">
        <f>[12]PSA!GV$23+[12]PSA!GV$28</f>
        <v>0</v>
      </c>
      <c r="J17" s="14">
        <f>[12]PSA!GW$23+[12]PSA!GW$28</f>
        <v>0</v>
      </c>
      <c r="K17" s="14">
        <f>[12]PSA!GX$23+[12]PSA!GX$28</f>
        <v>0</v>
      </c>
      <c r="L17" s="14">
        <f>[12]PSA!GY$23+[12]PSA!GY$28</f>
        <v>0</v>
      </c>
      <c r="M17" s="14">
        <f>[12]PSA!GZ$23+[12]PSA!GZ$28</f>
        <v>0</v>
      </c>
      <c r="N17" s="14">
        <f>[12]PSA!HA$23+[12]PSA!HA$28</f>
        <v>0</v>
      </c>
      <c r="P17" s="66"/>
      <c r="Q17" s="67"/>
    </row>
    <row r="18" spans="2:17" x14ac:dyDescent="0.2">
      <c r="B18" s="19" t="s">
        <v>63</v>
      </c>
      <c r="C18" s="14">
        <f>'[12]American Eagle'!GP$23+'[12]American Eagle'!GP$28</f>
        <v>6355</v>
      </c>
      <c r="D18" s="14">
        <f>'[12]American Eagle'!GQ$23+'[12]American Eagle'!GQ$28</f>
        <v>5222</v>
      </c>
      <c r="E18" s="14">
        <f>'[12]American Eagle'!GR$23+'[12]American Eagle'!GR$28</f>
        <v>2400</v>
      </c>
      <c r="F18" s="14">
        <f>'[12]American Eagle'!GS$23+'[12]American Eagle'!GS$28</f>
        <v>280</v>
      </c>
      <c r="G18" s="14">
        <f>'[12]American Eagle'!GT$23+'[12]American Eagle'!GT$28</f>
        <v>1945</v>
      </c>
      <c r="H18" s="14">
        <f>'[12]American Eagle'!GU$23+'[12]American Eagle'!GU$28</f>
        <v>2730</v>
      </c>
      <c r="I18" s="14">
        <f>'[12]American Eagle'!GV$23+'[12]American Eagle'!GV$28</f>
        <v>650</v>
      </c>
      <c r="J18" s="14">
        <f>'[12]American Eagle'!GW$23+'[12]American Eagle'!GW$28</f>
        <v>0</v>
      </c>
      <c r="K18" s="14">
        <f>'[12]American Eagle'!GX$23+'[12]American Eagle'!GX$28</f>
        <v>3718</v>
      </c>
      <c r="L18" s="14">
        <f>'[12]American Eagle'!GY$23+'[12]American Eagle'!GY$28</f>
        <v>1122</v>
      </c>
      <c r="M18" s="14">
        <f>'[12]American Eagle'!GZ$23+'[12]American Eagle'!GZ$28</f>
        <v>3758</v>
      </c>
      <c r="N18" s="14">
        <f>'[12]American Eagle'!HA$23+'[12]American Eagle'!HA$28</f>
        <v>5799</v>
      </c>
      <c r="P18" s="66"/>
      <c r="Q18" s="67"/>
    </row>
    <row r="19" spans="2:17" x14ac:dyDescent="0.2">
      <c r="B19" s="73" t="s">
        <v>64</v>
      </c>
      <c r="C19" s="14">
        <f>'[12]Continental Express'!GP$23+'[12]Continental Express'!GP$28</f>
        <v>2346</v>
      </c>
      <c r="D19" s="14">
        <f>'[12]Continental Express'!GQ$23+'[12]Continental Express'!GQ$28</f>
        <v>1534</v>
      </c>
      <c r="E19" s="14">
        <f>'[12]Continental Express'!GR$23+'[12]Continental Express'!GR$28</f>
        <v>1499</v>
      </c>
      <c r="F19" s="14">
        <f>'[12]Continental Express'!GS$23+'[12]Continental Express'!GS$28</f>
        <v>0</v>
      </c>
      <c r="G19" s="14">
        <f>'[12]Continental Express'!GT$23+'[12]Continental Express'!GT$28</f>
        <v>0</v>
      </c>
      <c r="H19" s="14">
        <f>'[12]Continental Express'!GU$23+'[12]Continental Express'!GU$28</f>
        <v>0</v>
      </c>
      <c r="I19" s="14">
        <f>'[12]Continental Express'!GV$23+'[12]Continental Express'!GV$28</f>
        <v>0</v>
      </c>
      <c r="J19" s="14">
        <f>'[12]Continental Express'!GW$23+'[12]Continental Express'!GW$28</f>
        <v>0</v>
      </c>
      <c r="K19" s="14">
        <f>'[12]Continental Express'!GX$23+'[12]Continental Express'!GX$28</f>
        <v>0</v>
      </c>
      <c r="L19" s="14">
        <f>'[12]Continental Express'!GY$23+'[12]Continental Express'!GY$28</f>
        <v>0</v>
      </c>
      <c r="M19" s="14">
        <f>'[12]Continental Express'!GZ$23+'[12]Continental Express'!GZ$28</f>
        <v>0</v>
      </c>
      <c r="N19" s="14">
        <f>'[12]Continental Express'!HA$23+'[12]Continental Express'!HA$28</f>
        <v>0</v>
      </c>
      <c r="P19" s="66"/>
      <c r="Q19" s="67"/>
    </row>
    <row r="20" spans="2:17" x14ac:dyDescent="0.2">
      <c r="B20" s="19" t="s">
        <v>41</v>
      </c>
      <c r="C20" s="14">
        <f>[12]Frontier!GP$23+[12]Frontier!GP$28</f>
        <v>17797</v>
      </c>
      <c r="D20" s="14">
        <f>[12]Frontier!GQ$23+[12]Frontier!GQ$28</f>
        <v>17277</v>
      </c>
      <c r="E20" s="14">
        <f>[12]Frontier!GR$23+[12]Frontier!GR$28</f>
        <v>10030</v>
      </c>
      <c r="F20" s="14">
        <f>[12]Frontier!GS$23+[12]Frontier!GS$28-261</f>
        <v>348</v>
      </c>
      <c r="G20" s="86" t="s">
        <v>76</v>
      </c>
      <c r="H20" s="86"/>
      <c r="I20" s="86"/>
      <c r="J20" s="86"/>
      <c r="K20" s="86"/>
      <c r="L20" s="86"/>
      <c r="M20" s="86"/>
      <c r="N20" s="86"/>
      <c r="P20" s="66"/>
      <c r="Q20" s="67"/>
    </row>
    <row r="21" spans="2:17" x14ac:dyDescent="0.2">
      <c r="B21" s="19" t="s">
        <v>52</v>
      </c>
      <c r="C21" s="14">
        <f>'[12]Go Jet_UA'!GP$23+'[12]Go Jet_UA'!GP$28</f>
        <v>38</v>
      </c>
      <c r="D21" s="14">
        <f>'[12]Go Jet_UA'!GQ$23+'[12]Go Jet_UA'!GQ$28</f>
        <v>0</v>
      </c>
      <c r="E21" s="14">
        <f>'[12]Go Jet_UA'!GR$23+'[12]Go Jet_UA'!GR$28</f>
        <v>0</v>
      </c>
      <c r="F21" s="14">
        <f>'[12]Go Jet_UA'!GS$23+'[12]Go Jet_UA'!GS$28</f>
        <v>0</v>
      </c>
      <c r="G21" s="14">
        <f>'[12]Go Jet_UA'!GT$23+'[12]Go Jet_UA'!GT$28</f>
        <v>0</v>
      </c>
      <c r="H21" s="14">
        <f>'[12]Go Jet_UA'!GU$23+'[12]Go Jet_UA'!GU$28</f>
        <v>0</v>
      </c>
      <c r="I21" s="14">
        <f>'[12]Go Jet_UA'!GV$23+'[12]Go Jet_UA'!GV$28</f>
        <v>0</v>
      </c>
      <c r="J21" s="14">
        <f>'[12]Go Jet_UA'!GW$23+'[12]Go Jet_UA'!GW$28</f>
        <v>0</v>
      </c>
      <c r="K21" s="14">
        <f>'[12]Go Jet_UA'!GX$23+'[12]Go Jet_UA'!GX$28</f>
        <v>0</v>
      </c>
      <c r="L21" s="14">
        <f>'[12]Go Jet_UA'!GY$23+'[12]Go Jet_UA'!GY$28</f>
        <v>0</v>
      </c>
      <c r="M21" s="14">
        <f>'[12]Go Jet_UA'!GZ$23+'[12]Go Jet_UA'!GZ$28</f>
        <v>0</v>
      </c>
      <c r="N21" s="14">
        <f>'[12]Go Jet_UA'!HA$23+'[12]Go Jet_UA'!HA$28</f>
        <v>0</v>
      </c>
      <c r="P21" s="66"/>
      <c r="Q21" s="67"/>
    </row>
    <row r="22" spans="2:17" x14ac:dyDescent="0.2">
      <c r="B22" s="19" t="s">
        <v>70</v>
      </c>
      <c r="C22" s="14">
        <f>[12]Horizon_AS!GP$23+[12]Horizon_AS!GP$28</f>
        <v>2196</v>
      </c>
      <c r="D22" s="14">
        <f>[12]Horizon_AS!GQ$23+[12]Horizon_AS!GQ$28</f>
        <v>2099</v>
      </c>
      <c r="E22" s="14">
        <f>[12]Horizon_AS!GR$23+[12]Horizon_AS!GR$28</f>
        <v>1058</v>
      </c>
      <c r="F22" s="14">
        <f>[12]Horizon_AS!GS$23+[12]Horizon_AS!GS$28</f>
        <v>32</v>
      </c>
      <c r="G22" s="14">
        <f>[12]Horizon_AS!GT$23+[12]Horizon_AS!GT$28</f>
        <v>0</v>
      </c>
      <c r="H22" s="14">
        <f>[12]Horizon_AS!GU$23+[12]Horizon_AS!GU$28</f>
        <v>380</v>
      </c>
      <c r="I22" s="14">
        <f>[12]Horizon_AS!GV$23+[12]Horizon_AS!GV$28</f>
        <v>0</v>
      </c>
      <c r="J22" s="14">
        <f>[12]Horizon_AS!GW$23+[12]Horizon_AS!GW$28</f>
        <v>0</v>
      </c>
      <c r="K22" s="14">
        <f>[12]Horizon_AS!GX$23+[12]Horizon_AS!GX$28</f>
        <v>0</v>
      </c>
      <c r="L22" s="14">
        <f>[12]Horizon_AS!GY$23+[12]Horizon_AS!GY$28</f>
        <v>0</v>
      </c>
      <c r="M22" s="14">
        <f>[12]Horizon_AS!GZ$23+[12]Horizon_AS!GZ$28</f>
        <v>0</v>
      </c>
      <c r="N22" s="14">
        <f>[12]Horizon_AS!HA$23+[12]Horizon_AS!HA$28</f>
        <v>0</v>
      </c>
      <c r="P22" s="66"/>
      <c r="Q22" s="67"/>
    </row>
    <row r="23" spans="2:17" x14ac:dyDescent="0.2">
      <c r="B23" s="19" t="s">
        <v>51</v>
      </c>
      <c r="C23" s="14">
        <f>[12]MESA_UA!GP$23+[12]MESA_UA!GP$28</f>
        <v>7007</v>
      </c>
      <c r="D23" s="14">
        <f>[12]MESA_UA!GQ$23+[12]MESA_UA!GQ$28</f>
        <v>8031</v>
      </c>
      <c r="E23" s="14">
        <f>[12]MESA_UA!GR$23+[12]MESA_UA!GR$28</f>
        <v>5206</v>
      </c>
      <c r="F23" s="14">
        <f>[12]MESA_UA!GS$23+[12]MESA_UA!GS$28</f>
        <v>372</v>
      </c>
      <c r="G23" s="14">
        <f>[12]MESA_UA!GT$23+[12]MESA_UA!GT$28</f>
        <v>54</v>
      </c>
      <c r="H23" s="14">
        <f>[12]MESA_UA!GU$23+[12]MESA_UA!GU$28</f>
        <v>0</v>
      </c>
      <c r="I23" s="14">
        <f>[12]MESA_UA!GV$23+[12]MESA_UA!GV$28</f>
        <v>3078</v>
      </c>
      <c r="J23" s="14">
        <f>[12]MESA_UA!GW$23+[12]MESA_UA!GW$28</f>
        <v>5214</v>
      </c>
      <c r="K23" s="14">
        <f>[12]MESA_UA!GX$23+[12]MESA_UA!GX$28</f>
        <v>5803</v>
      </c>
      <c r="L23" s="14">
        <f>[12]MESA_UA!GY$23+[12]MESA_UA!GY$28</f>
        <v>3786</v>
      </c>
      <c r="M23" s="14">
        <f>[12]MESA_UA!GZ$23+[12]MESA_UA!GZ$28</f>
        <v>3333</v>
      </c>
      <c r="N23" s="14">
        <f>[12]MESA_UA!HA$23+[12]MESA_UA!HA$28</f>
        <v>3449</v>
      </c>
      <c r="P23" s="66"/>
      <c r="Q23" s="67"/>
    </row>
    <row r="24" spans="2:17" x14ac:dyDescent="0.2">
      <c r="B24" s="19" t="s">
        <v>58</v>
      </c>
      <c r="C24" s="14">
        <f>[12]MESA!GP$23+[12]MESA!GP$28</f>
        <v>0</v>
      </c>
      <c r="D24" s="14">
        <f>[12]MESA!GQ$23+[12]MESA!GQ$28</f>
        <v>0</v>
      </c>
      <c r="E24" s="14">
        <f>[12]MESA!GR$23+[12]MESA!GR$28</f>
        <v>0</v>
      </c>
      <c r="F24" s="14">
        <f>[12]MESA!GS$23+[12]MESA!GS$28</f>
        <v>0</v>
      </c>
      <c r="G24" s="14">
        <f>[12]MESA!GT$23+[12]MESA!GT$28</f>
        <v>0</v>
      </c>
      <c r="H24" s="14">
        <f>[12]MESA!GU$23+[12]MESA!GU$28</f>
        <v>0</v>
      </c>
      <c r="I24" s="14">
        <f>[12]MESA!GV$23+[12]MESA!GV$28</f>
        <v>0</v>
      </c>
      <c r="J24" s="14">
        <f>[12]MESA!GW$23+[12]MESA!GW$28</f>
        <v>0</v>
      </c>
      <c r="K24" s="14">
        <f>[12]MESA!GX$23+[12]MESA!GX$28</f>
        <v>0</v>
      </c>
      <c r="L24" s="14">
        <f>[12]MESA!GY$23+[12]MESA!GY$28</f>
        <v>0</v>
      </c>
      <c r="M24" s="14">
        <f>[12]MESA!GZ$23+[12]MESA!GZ$28</f>
        <v>0</v>
      </c>
      <c r="N24" s="14">
        <f>[12]MESA!HA$23+[12]MESA!HA$28</f>
        <v>0</v>
      </c>
      <c r="P24" s="66"/>
      <c r="Q24" s="67"/>
    </row>
    <row r="25" spans="2:17" x14ac:dyDescent="0.2">
      <c r="B25" s="73" t="s">
        <v>59</v>
      </c>
      <c r="C25" s="14">
        <f>[12]Republic!GP$23+[12]Republic!GP$28</f>
        <v>9885</v>
      </c>
      <c r="D25" s="14">
        <f>[12]Republic!GQ$23+[12]Republic!GQ$28</f>
        <v>10453</v>
      </c>
      <c r="E25" s="14">
        <f>[12]Republic!GR$23+[12]Republic!GR$28</f>
        <v>5875</v>
      </c>
      <c r="F25" s="14">
        <f>[12]Republic!GS$23+[12]Republic!GS$28</f>
        <v>496</v>
      </c>
      <c r="G25" s="14">
        <f>[12]Republic!GT$23+[12]Republic!GT$28</f>
        <v>889</v>
      </c>
      <c r="H25" s="14">
        <f>[12]Republic!GU$23+[12]Republic!GU$28</f>
        <v>2363</v>
      </c>
      <c r="I25" s="14">
        <f>[12]Republic!GV$23+[12]Republic!GV$28</f>
        <v>7228</v>
      </c>
      <c r="J25" s="14">
        <f>[12]Republic!GW$23+[12]Republic!GW$28</f>
        <v>9313</v>
      </c>
      <c r="K25" s="14">
        <f>[12]Republic!GX$23+[12]Republic!GX$28</f>
        <v>4769</v>
      </c>
      <c r="L25" s="14">
        <f>[12]Republic!GY$23+[12]Republic!GY$28</f>
        <v>7020</v>
      </c>
      <c r="M25" s="14">
        <f>[12]Republic!GZ$23+[12]Republic!GZ$28</f>
        <v>5110</v>
      </c>
      <c r="N25" s="14">
        <f>[12]Republic!HA$23+[12]Republic!HA$28</f>
        <v>3298</v>
      </c>
      <c r="P25" s="66"/>
      <c r="Q25" s="67"/>
    </row>
    <row r="26" spans="2:17" x14ac:dyDescent="0.2">
      <c r="B26" s="73" t="s">
        <v>60</v>
      </c>
      <c r="C26" s="14">
        <f>[12]Republic_UA!GP$23+[12]Republic_UA!GP$28</f>
        <v>12509</v>
      </c>
      <c r="D26" s="14">
        <f>[12]Republic_UA!GQ$23+[12]Republic_UA!GQ$28</f>
        <v>12233</v>
      </c>
      <c r="E26" s="14">
        <f>[12]Republic_UA!GR$23+[12]Republic_UA!GR$28</f>
        <v>7505</v>
      </c>
      <c r="F26" s="14">
        <f>[12]Republic_UA!GS$23+[12]Republic_UA!GS$28</f>
        <v>630</v>
      </c>
      <c r="G26" s="14">
        <f>[12]Republic_UA!GT$23+[12]Republic_UA!GT$28</f>
        <v>111</v>
      </c>
      <c r="H26" s="14">
        <f>[12]Republic_UA!GU$23+[12]Republic_UA!GU$28</f>
        <v>0</v>
      </c>
      <c r="I26" s="14">
        <f>[12]Republic_UA!GV$23+[12]Republic_UA!GV$28</f>
        <v>3894</v>
      </c>
      <c r="J26" s="14">
        <f>[12]Republic_UA!GW$23+[12]Republic_UA!GW$28</f>
        <v>3858</v>
      </c>
      <c r="K26" s="14">
        <f>[12]Republic_UA!GX$23+[12]Republic_UA!GX$28</f>
        <v>1515</v>
      </c>
      <c r="L26" s="14">
        <f>[12]Republic_UA!GY$23+[12]Republic_UA!GY$28</f>
        <v>3220</v>
      </c>
      <c r="M26" s="14">
        <f>[12]Republic_UA!GZ$23+[12]Republic_UA!GZ$28</f>
        <v>2660</v>
      </c>
      <c r="N26" s="14">
        <f>[12]Republic_UA!HA$23+[12]Republic_UA!HA$28</f>
        <v>3397</v>
      </c>
      <c r="P26" s="66"/>
      <c r="Q26" s="67"/>
    </row>
    <row r="27" spans="2:17" x14ac:dyDescent="0.2">
      <c r="B27" s="73" t="s">
        <v>69</v>
      </c>
      <c r="C27" s="14">
        <f>'[12]Shuttle America'!GP$23+'[12]Shuttle America'!GP$28</f>
        <v>0</v>
      </c>
      <c r="D27" s="14">
        <f>'[12]Shuttle America'!GQ$23+'[12]Shuttle America'!GQ$28</f>
        <v>0</v>
      </c>
      <c r="E27" s="14">
        <f>'[12]Shuttle America'!GR$23+'[12]Shuttle America'!GR$28</f>
        <v>0</v>
      </c>
      <c r="F27" s="14">
        <f>'[12]Shuttle America'!GS$23+'[12]Shuttle America'!GS$28</f>
        <v>0</v>
      </c>
      <c r="G27" s="14">
        <f>'[12]Shuttle America'!GT$23+'[12]Shuttle America'!GT$28</f>
        <v>0</v>
      </c>
      <c r="H27" s="14">
        <f>'[12]Shuttle America'!GU$23+'[12]Shuttle America'!GU$28</f>
        <v>0</v>
      </c>
      <c r="I27" s="14">
        <f>'[12]Shuttle America'!GV$23+'[12]Shuttle America'!GV$28</f>
        <v>0</v>
      </c>
      <c r="J27" s="14">
        <f>'[12]Shuttle America'!GW$23+'[12]Shuttle America'!GW$28</f>
        <v>0</v>
      </c>
      <c r="K27" s="14">
        <f>'[12]Shuttle America'!GX$23+'[12]Shuttle America'!GX$28</f>
        <v>0</v>
      </c>
      <c r="L27" s="14">
        <f>'[12]Shuttle America'!GY$23+'[12]Shuttle America'!GY$28</f>
        <v>0</v>
      </c>
      <c r="M27" s="14">
        <f>'[12]Shuttle America'!GZ$23+'[12]Shuttle America'!GZ$28</f>
        <v>0</v>
      </c>
      <c r="N27" s="14">
        <f>'[12]Shuttle America'!HA$23+'[12]Shuttle America'!HA$28</f>
        <v>0</v>
      </c>
      <c r="P27" s="66"/>
      <c r="Q27" s="67"/>
    </row>
    <row r="28" spans="2:17" x14ac:dyDescent="0.2">
      <c r="B28" s="19" t="s">
        <v>54</v>
      </c>
      <c r="C28" s="14">
        <f>'[12]Sky West_UA'!GP$23+'[12]Sky West_UA'!GP$28</f>
        <v>5408</v>
      </c>
      <c r="D28" s="14">
        <f>'[12]Sky West_UA'!GQ$23+'[12]Sky West_UA'!GQ$28</f>
        <v>7087</v>
      </c>
      <c r="E28" s="14">
        <f>'[12]Sky West_UA'!GR$23+'[12]Sky West_UA'!GR$28</f>
        <v>2040</v>
      </c>
      <c r="F28" s="14">
        <f>'[12]Sky West_UA'!GS$23+'[12]Sky West_UA'!GS$28</f>
        <v>443</v>
      </c>
      <c r="G28" s="14">
        <f>'[12]Sky West_UA'!GT$23+'[12]Sky West_UA'!GT$28</f>
        <v>1221</v>
      </c>
      <c r="H28" s="14">
        <f>'[12]Sky West_UA'!GU$23+'[12]Sky West_UA'!GU$28</f>
        <v>2950</v>
      </c>
      <c r="I28" s="14">
        <f>'[12]Sky West_UA'!GV$23+'[12]Sky West_UA'!GV$28</f>
        <v>4373</v>
      </c>
      <c r="J28" s="14">
        <f>'[12]Sky West_UA'!GW$23+'[12]Sky West_UA'!GW$28</f>
        <v>4260</v>
      </c>
      <c r="K28" s="14">
        <f>'[12]Sky West_UA'!GX$23+'[12]Sky West_UA'!GX$28</f>
        <v>8504</v>
      </c>
      <c r="L28" s="14">
        <f>'[12]Sky West_UA'!GY$23+'[12]Sky West_UA'!GY$28</f>
        <v>3990</v>
      </c>
      <c r="M28" s="14">
        <f>'[12]Sky West_UA'!GZ$23+'[12]Sky West_UA'!GZ$28</f>
        <v>3954</v>
      </c>
      <c r="N28" s="14">
        <f>'[12]Sky West_UA'!HA$23+'[12]Sky West_UA'!HA$28</f>
        <v>3913</v>
      </c>
      <c r="P28" s="66"/>
      <c r="Q28" s="67"/>
    </row>
    <row r="29" spans="2:17" x14ac:dyDescent="0.2">
      <c r="B29" s="19" t="s">
        <v>67</v>
      </c>
      <c r="C29" s="14">
        <f>'[12]Sky West_AA'!GP$23+'[12]Sky West_AA'!GP$28</f>
        <v>2082</v>
      </c>
      <c r="D29" s="14">
        <f>'[12]Sky West_AA'!GQ$23+'[12]Sky West_AA'!GQ$28</f>
        <v>1730</v>
      </c>
      <c r="E29" s="14">
        <f>'[12]Sky West_AA'!GR$23+'[12]Sky West_AA'!GR$28</f>
        <v>914</v>
      </c>
      <c r="F29" s="14">
        <f>'[12]Sky West_AA'!GS$23+'[12]Sky West_AA'!GS$28</f>
        <v>0</v>
      </c>
      <c r="G29" s="14">
        <f>'[12]Sky West_AA'!GT$23+'[12]Sky West_AA'!GT$28</f>
        <v>0</v>
      </c>
      <c r="H29" s="14">
        <f>'[12]Sky West_AA'!GU$23+'[12]Sky West_AA'!GU$28</f>
        <v>0</v>
      </c>
      <c r="I29" s="14">
        <f>'[12]Sky West_AA'!GV$23+'[12]Sky West_AA'!GV$28</f>
        <v>0</v>
      </c>
      <c r="J29" s="14">
        <f>'[12]Sky West_AA'!GW$23+'[12]Sky West_AA'!GW$28</f>
        <v>0</v>
      </c>
      <c r="K29" s="14">
        <f>'[12]Sky West_AA'!GX$23+'[12]Sky West_AA'!GX$28</f>
        <v>0</v>
      </c>
      <c r="L29" s="14">
        <f>'[12]Sky West_AA'!GY$23+'[12]Sky West_AA'!GY$28</f>
        <v>0</v>
      </c>
      <c r="M29" s="14">
        <f>'[12]Sky West_AA'!GZ$23+'[12]Sky West_AA'!GZ$28</f>
        <v>0</v>
      </c>
      <c r="N29" s="14">
        <f>'[12]Sky West_AA'!HA$23+'[12]Sky West_AA'!HA$28</f>
        <v>0</v>
      </c>
      <c r="P29" s="66"/>
      <c r="Q29" s="67"/>
    </row>
    <row r="30" spans="2:17" x14ac:dyDescent="0.2">
      <c r="B30" s="19" t="s">
        <v>61</v>
      </c>
      <c r="C30" s="14">
        <f>'[12]Sky West_AS'!GP$23+'[12]Sky West_AS'!GP$28</f>
        <v>0</v>
      </c>
      <c r="D30" s="14">
        <f>'[12]Sky West_AS'!GQ$23+'[12]Sky West_AS'!GQ$28</f>
        <v>0</v>
      </c>
      <c r="E30" s="14">
        <f>'[12]Sky West_AS'!GR$23+'[12]Sky West_AS'!GR$28</f>
        <v>0</v>
      </c>
      <c r="F30" s="14">
        <f>'[12]Sky West_AS'!GS$23+'[12]Sky West_AS'!GS$28</f>
        <v>0</v>
      </c>
      <c r="G30" s="14">
        <f>'[12]Sky West_AS'!GT$23+'[12]Sky West_AS'!GT$28</f>
        <v>232</v>
      </c>
      <c r="H30" s="14">
        <f>'[12]Sky West_AS'!GU$23+'[12]Sky West_AS'!GU$28</f>
        <v>613</v>
      </c>
      <c r="I30" s="14">
        <f>'[12]Sky West_AS'!GV$23+'[12]Sky West_AS'!GV$28</f>
        <v>0</v>
      </c>
      <c r="J30" s="14">
        <f>'[12]Sky West_AS'!GW$23+'[12]Sky West_AS'!GW$28</f>
        <v>0</v>
      </c>
      <c r="K30" s="14">
        <f>'[12]Sky West_AS'!GX$23+'[12]Sky West_AS'!GX$28</f>
        <v>0</v>
      </c>
      <c r="L30" s="14">
        <f>'[12]Sky West_AS'!GY$23+'[12]Sky West_AS'!GY$28</f>
        <v>0</v>
      </c>
      <c r="M30" s="14">
        <f>'[12]Sky West_AS'!GZ$23+'[12]Sky West_AS'!GZ$28</f>
        <v>0</v>
      </c>
      <c r="N30" s="14">
        <f>'[12]Sky West_AS'!HA$23+'[12]Sky West_AS'!HA$28</f>
        <v>0</v>
      </c>
      <c r="P30" s="66"/>
      <c r="Q30" s="67"/>
    </row>
    <row r="31" spans="2:17" x14ac:dyDescent="0.2">
      <c r="B31" s="19" t="s">
        <v>49</v>
      </c>
      <c r="C31" s="14">
        <f>+[12]Spirit!GP$23+[12]Spirit!GP$28</f>
        <v>46119</v>
      </c>
      <c r="D31" s="14">
        <f>+[12]Spirit!GQ$23+[12]Spirit!GQ$28</f>
        <v>48297</v>
      </c>
      <c r="E31" s="14">
        <f>+[12]Spirit!GR$23+[12]Spirit!GR$28</f>
        <v>32485</v>
      </c>
      <c r="F31" s="14">
        <f>+[12]Spirit!GS$23+[12]Spirit!GS$28</f>
        <v>1410</v>
      </c>
      <c r="G31" s="14">
        <f>+[12]Spirit!GT$23+[12]Spirit!GT$28</f>
        <v>87</v>
      </c>
      <c r="H31" s="14">
        <f>+[12]Spirit!GU$23+[12]Spirit!GU$28</f>
        <v>1120</v>
      </c>
      <c r="I31" s="14">
        <f>+[12]Spirit!GV$23+[12]Spirit!GV$28</f>
        <v>25676</v>
      </c>
      <c r="J31" s="14">
        <f>+[12]Spirit!GW$23+[12]Spirit!GW$28</f>
        <v>20165</v>
      </c>
      <c r="K31" s="14">
        <f>+[12]Spirit!GX$23+[12]Spirit!GX$28</f>
        <v>10602</v>
      </c>
      <c r="L31" s="14">
        <f>+[12]Spirit!GY$23+[12]Spirit!GY$28</f>
        <v>11908</v>
      </c>
      <c r="M31" s="14">
        <f>+[12]Spirit!GZ$23+[12]Spirit!GZ$28</f>
        <v>13549</v>
      </c>
      <c r="N31" s="14">
        <f>+[12]Spirit!HA$23+[12]Spirit!HA$28</f>
        <v>14554</v>
      </c>
      <c r="P31" s="66"/>
      <c r="Q31" s="67"/>
    </row>
    <row r="32" spans="2:17" x14ac:dyDescent="0.2">
      <c r="B32" s="19" t="s">
        <v>40</v>
      </c>
      <c r="C32" s="14">
        <f>[12]United!GP$23+[12]United!GP$28</f>
        <v>35304</v>
      </c>
      <c r="D32" s="14">
        <f>[12]United!GQ$23+[12]United!GQ$28</f>
        <v>32608</v>
      </c>
      <c r="E32" s="14">
        <f>[12]United!GR$23+[12]United!GR$28</f>
        <v>17515</v>
      </c>
      <c r="F32" s="14">
        <f>[12]United!GS$23+[12]United!GS$28</f>
        <v>734</v>
      </c>
      <c r="G32" s="14">
        <f>[12]United!GT$23+[12]United!GT$28</f>
        <v>1784</v>
      </c>
      <c r="H32" s="14">
        <f>[12]United!GU$23+[12]United!GU$28</f>
        <v>2756</v>
      </c>
      <c r="I32" s="14">
        <f>[12]United!GV$23+[12]United!GV$28</f>
        <v>4594</v>
      </c>
      <c r="J32" s="14">
        <f>[12]United!GW$23+[12]United!GW$28</f>
        <v>8119</v>
      </c>
      <c r="K32" s="14">
        <f>[12]United!GX$23+[12]United!GX$28</f>
        <v>8172</v>
      </c>
      <c r="L32" s="14">
        <f>[12]United!GY$23+[12]United!GY$28</f>
        <v>17166</v>
      </c>
      <c r="M32" s="14">
        <f>[12]United!GZ$23+[12]United!GZ$28</f>
        <v>13007</v>
      </c>
      <c r="N32" s="14">
        <f>[12]United!HA$23+[12]United!HA$28</f>
        <v>11932</v>
      </c>
      <c r="P32" s="66"/>
      <c r="Q32" s="67"/>
    </row>
    <row r="33" spans="2:14" x14ac:dyDescent="0.2">
      <c r="E33" s="19"/>
      <c r="M33" s="19"/>
    </row>
    <row r="34" spans="2:14" ht="27.75" customHeight="1" thickBot="1" x14ac:dyDescent="0.25">
      <c r="B34" s="22" t="s">
        <v>43</v>
      </c>
      <c r="C34" s="16">
        <f>SUM(C10:C33)</f>
        <v>212032</v>
      </c>
      <c r="D34" s="16">
        <f t="shared" ref="D34:N34" si="0">SUM(D10:D33)</f>
        <v>213798</v>
      </c>
      <c r="E34" s="16">
        <f t="shared" si="0"/>
        <v>127547</v>
      </c>
      <c r="F34" s="16">
        <f t="shared" si="0"/>
        <v>10621</v>
      </c>
      <c r="G34" s="16">
        <f t="shared" si="0"/>
        <v>21051</v>
      </c>
      <c r="H34" s="16">
        <f t="shared" si="0"/>
        <v>38961</v>
      </c>
      <c r="I34" s="16">
        <f t="shared" si="0"/>
        <v>88807</v>
      </c>
      <c r="J34" s="16">
        <f t="shared" si="0"/>
        <v>89891</v>
      </c>
      <c r="K34" s="16">
        <f t="shared" si="0"/>
        <v>77716</v>
      </c>
      <c r="L34" s="16">
        <f t="shared" si="0"/>
        <v>88138</v>
      </c>
      <c r="M34" s="16">
        <f t="shared" si="0"/>
        <v>72227</v>
      </c>
      <c r="N34" s="16">
        <f t="shared" si="0"/>
        <v>71613</v>
      </c>
    </row>
    <row r="35" spans="2:14" ht="13.5" thickTop="1" x14ac:dyDescent="0.2"/>
    <row r="37" spans="2:14" x14ac:dyDescent="0.2">
      <c r="L37" s="14"/>
    </row>
    <row r="38" spans="2:14" x14ac:dyDescent="0.2">
      <c r="L38" s="19"/>
    </row>
    <row r="39" spans="2:14" x14ac:dyDescent="0.2">
      <c r="C39" s="14"/>
      <c r="L39" s="35"/>
    </row>
    <row r="40" spans="2:14" x14ac:dyDescent="0.2">
      <c r="G40" s="14"/>
      <c r="L40" s="36"/>
    </row>
  </sheetData>
  <phoneticPr fontId="0" type="noConversion"/>
  <pageMargins left="0.5" right="0.5" top="1" bottom="1" header="0.5" footer="0.5"/>
  <pageSetup scale="9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8"/>
  <sheetViews>
    <sheetView workbookViewId="0">
      <selection activeCell="I30" sqref="I30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25"/>
      <c r="C4" s="24"/>
      <c r="D4" s="24"/>
    </row>
    <row r="5" spans="1:14" ht="20.25" x14ac:dyDescent="0.3">
      <c r="B5" s="25"/>
      <c r="C5" s="24"/>
      <c r="D5" s="24"/>
    </row>
    <row r="7" spans="1:14" ht="13.5" thickBot="1" x14ac:dyDescent="0.25">
      <c r="C7" s="13" t="s">
        <v>21</v>
      </c>
      <c r="D7" s="13" t="s">
        <v>22</v>
      </c>
      <c r="E7" s="13" t="s">
        <v>23</v>
      </c>
      <c r="F7" s="13" t="s">
        <v>24</v>
      </c>
      <c r="G7" s="13" t="s">
        <v>4</v>
      </c>
      <c r="H7" s="13" t="s">
        <v>25</v>
      </c>
      <c r="I7" s="13" t="s">
        <v>26</v>
      </c>
      <c r="J7" s="13" t="s">
        <v>27</v>
      </c>
      <c r="K7" s="13" t="s">
        <v>28</v>
      </c>
      <c r="L7" s="13" t="s">
        <v>29</v>
      </c>
      <c r="M7" s="13" t="s">
        <v>30</v>
      </c>
      <c r="N7" s="13" t="s">
        <v>31</v>
      </c>
    </row>
    <row r="9" spans="1:14" x14ac:dyDescent="0.2">
      <c r="A9" s="31">
        <v>2020</v>
      </c>
      <c r="B9" s="39" t="s">
        <v>55</v>
      </c>
    </row>
    <row r="10" spans="1:14" x14ac:dyDescent="0.2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B11" s="73" t="s">
        <v>75</v>
      </c>
      <c r="C11" s="14">
        <f>[12]Southwest!GP$23+[12]Southwest!GP$28+[12]Southwest!GP$33+[12]Southwest!GP$38</f>
        <v>61330</v>
      </c>
      <c r="D11" s="14">
        <f>[12]Southwest!GQ$23+[12]Southwest!GQ$28+[12]Southwest!GQ$33+[12]Southwest!GQ$38</f>
        <v>62193</v>
      </c>
      <c r="E11" s="14">
        <f>[12]Southwest!GR$23+[12]Southwest!GR$28+[12]Southwest!GR$33+[12]Southwest!GR$38</f>
        <v>35532</v>
      </c>
      <c r="F11" s="14">
        <f>[12]Southwest!GS$23+[12]Southwest!GS$28+[12]Southwest!GS$33+[12]Southwest!GS$38</f>
        <v>3067</v>
      </c>
      <c r="G11" s="14">
        <f>[12]Southwest!GT$23+[12]Southwest!GT$28+[12]Southwest!GT$33+[12]Southwest!GT$38</f>
        <v>8682</v>
      </c>
      <c r="H11" s="14">
        <f>[12]Southwest!GU$23+[12]Southwest!GU$28+[12]Southwest!GU$33+[12]Southwest!GU$38</f>
        <v>21930</v>
      </c>
      <c r="I11" s="14">
        <f>[12]Southwest!GV$23+[12]Southwest!GV$28+[12]Southwest!GV$33+[12]Southwest!GV$38</f>
        <v>27694</v>
      </c>
      <c r="J11" s="14">
        <f>[12]Southwest!GW$23+[12]Southwest!GW$28+[12]Southwest!GW$33+[12]Southwest!GW$38</f>
        <v>30081</v>
      </c>
      <c r="K11" s="14">
        <f>[12]Southwest!GX$23+[12]Southwest!GX$28+[12]Southwest!GX$33+[12]Southwest!GX$38</f>
        <v>23513</v>
      </c>
      <c r="L11" s="14">
        <f>[12]Southwest!GY$23+[12]Southwest!GY$28+[12]Southwest!GY$33+[12]Southwest!GY$38</f>
        <v>22714</v>
      </c>
      <c r="M11" s="14">
        <f>[12]Southwest!GZ$23+[12]Southwest!GZ$28+[12]Southwest!GZ$33+[12]Southwest!GZ$38</f>
        <v>20031</v>
      </c>
      <c r="N11" s="14">
        <f>[12]Southwest!HA$23+[12]Southwest!HA$28+[12]Southwest!HA$33+[12]Southwest!HA$38</f>
        <v>23285</v>
      </c>
    </row>
    <row r="12" spans="1:14" x14ac:dyDescent="0.2">
      <c r="B12" s="19" t="s">
        <v>44</v>
      </c>
      <c r="C12" s="14">
        <f>[12]Icelandair!GP$23+[12]Icelandair!GP$28+[12]Icelandair!GP$33+[12]Icelandair!GP$38</f>
        <v>396</v>
      </c>
      <c r="D12" s="14">
        <f>[12]Icelandair!GQ$23+[12]Icelandair!GQ$28+[12]Icelandair!GQ$33+[12]Icelandair!GQ$38</f>
        <v>0</v>
      </c>
      <c r="E12" s="14">
        <f>[12]Icelandair!GR$23+[12]Icelandair!GR$28+[12]Icelandair!GR$33+[12]Icelandair!GR$38</f>
        <v>671</v>
      </c>
      <c r="F12" s="14">
        <f>[12]Icelandair!GS$23+[12]Icelandair!GS$28+[12]Icelandair!GS$33+[12]Icelandair!GS$38</f>
        <v>0</v>
      </c>
      <c r="G12" s="14">
        <f>[12]Icelandair!GT$23+[12]Icelandair!GT$28+[12]Icelandair!GT$33+[12]Icelandair!GT$38</f>
        <v>0</v>
      </c>
      <c r="H12" s="14">
        <f>[12]Icelandair!GU$23+[12]Icelandair!GU$28+[12]Icelandair!GU$33+[12]Icelandair!GU$38</f>
        <v>0</v>
      </c>
      <c r="I12" s="14">
        <f>[12]Icelandair!GV$23+[12]Icelandair!GV$28+[12]Icelandair!GV$33+[12]Icelandair!GV$38</f>
        <v>0</v>
      </c>
      <c r="J12" s="14">
        <f>[12]Icelandair!GW$23+[12]Icelandair!GW$28+[12]Icelandair!GW$33+[12]Icelandair!GW$38</f>
        <v>0</v>
      </c>
      <c r="K12" s="14">
        <f>[12]Icelandair!GX$23+[12]Icelandair!GX$28+[12]Icelandair!GX$33+[12]Icelandair!GX$38</f>
        <v>0</v>
      </c>
      <c r="L12" s="14">
        <f>[12]Icelandair!GY$23+[12]Icelandair!GY$28+[12]Icelandair!GY$33+[12]Icelandair!GY$38</f>
        <v>0</v>
      </c>
      <c r="M12" s="14">
        <f>[12]Icelandair!GZ$23+[12]Icelandair!GZ$28+[12]Icelandair!GZ$33+[12]Icelandair!GZ$38</f>
        <v>0</v>
      </c>
      <c r="N12" s="14">
        <f>[12]Icelandair!HA$23+[12]Icelandair!HA$28+[12]Icelandair!HA$33+[12]Icelandair!HA$38</f>
        <v>0</v>
      </c>
    </row>
    <row r="13" spans="1:14" x14ac:dyDescent="0.2">
      <c r="B13" s="19" t="s">
        <v>45</v>
      </c>
      <c r="C13" s="14">
        <f>'[12]Sun Country'!GP$23+'[12]Sun Country'!GP$28+'[12]Sun Country'!GP$33+'[12]Sun Country'!GP$38</f>
        <v>124848</v>
      </c>
      <c r="D13" s="14">
        <f>'[12]Sun Country'!GQ$23+'[12]Sun Country'!GQ$28+'[12]Sun Country'!GQ$33+'[12]Sun Country'!GQ$38</f>
        <v>136742</v>
      </c>
      <c r="E13" s="14">
        <f>'[12]Sun Country'!GR$23+'[12]Sun Country'!GR$28+'[12]Sun Country'!GR$33+'[12]Sun Country'!GR$38</f>
        <v>91843</v>
      </c>
      <c r="F13" s="14">
        <f>'[12]Sun Country'!GS$23+'[12]Sun Country'!GS$28+'[12]Sun Country'!GS$33+'[12]Sun Country'!GS$38</f>
        <v>2963</v>
      </c>
      <c r="G13" s="14">
        <f>'[12]Sun Country'!GT$23+'[12]Sun Country'!GT$28+'[12]Sun Country'!GT$33+'[12]Sun Country'!GT$38</f>
        <v>16187</v>
      </c>
      <c r="H13" s="14">
        <f>'[12]Sun Country'!GU$23+'[12]Sun Country'!GU$28+'[12]Sun Country'!GU$33+'[12]Sun Country'!GU$38</f>
        <v>35012</v>
      </c>
      <c r="I13" s="14">
        <f>'[12]Sun Country'!GV$23+'[12]Sun Country'!GV$28+'[12]Sun Country'!GV$33+'[12]Sun Country'!GV$38</f>
        <v>58172</v>
      </c>
      <c r="J13" s="14">
        <f>'[12]Sun Country'!GW$23+'[12]Sun Country'!GW$28+'[12]Sun Country'!GW$33+'[12]Sun Country'!GW$38</f>
        <v>51575</v>
      </c>
      <c r="K13" s="14">
        <f>'[12]Sun Country'!GX$23+'[12]Sun Country'!GX$28+'[12]Sun Country'!GX$33+'[12]Sun Country'!GX$38</f>
        <v>40080</v>
      </c>
      <c r="L13" s="14">
        <f>'[12]Sun Country'!GY$23+'[12]Sun Country'!GY$28+'[12]Sun Country'!GY$33+'[12]Sun Country'!GY$38</f>
        <v>67631</v>
      </c>
      <c r="M13" s="14">
        <f>'[12]Sun Country'!GZ$23+'[12]Sun Country'!GZ$28+'[12]Sun Country'!GZ$33+'[12]Sun Country'!GZ$38</f>
        <v>60978</v>
      </c>
      <c r="N13" s="14">
        <f>'[12]Sun Country'!HA$23+'[12]Sun Country'!HA$28+'[12]Sun Country'!HA$33+'[12]Sun Country'!HA$38</f>
        <v>77836</v>
      </c>
    </row>
    <row r="14" spans="1:14" x14ac:dyDescent="0.2">
      <c r="B14" s="19" t="s">
        <v>53</v>
      </c>
      <c r="C14" s="14">
        <f>[12]Condor!GP$23+[12]Condor!GP$28+[12]Condor!GP$33+[12]Condor!GP$38</f>
        <v>0</v>
      </c>
      <c r="D14" s="14">
        <f>[12]Condor!GQ$23+[12]Condor!GQ$28+[12]Condor!GQ$33+[12]Condor!GQ$38</f>
        <v>0</v>
      </c>
      <c r="E14" s="14">
        <f>[12]Condor!GR$23+[12]Condor!GR$28+[12]Condor!GR$33+[12]Condor!GR$38</f>
        <v>0</v>
      </c>
      <c r="F14" s="14">
        <f>[12]Condor!GS$23+[12]Condor!GS$28+[12]Condor!GS$33+[12]Condor!GS$38</f>
        <v>0</v>
      </c>
      <c r="G14" s="14">
        <f>[12]Condor!GT$23+[12]Condor!GT$28+[12]Condor!GT$33+[12]Condor!GT$38</f>
        <v>0</v>
      </c>
      <c r="H14" s="14">
        <f>[12]Condor!GU$23+[12]Condor!GU$28+[12]Condor!GU$33+[12]Condor!GU$38</f>
        <v>0</v>
      </c>
      <c r="I14" s="14">
        <f>[12]Condor!GV$23+[12]Condor!GV$28+[12]Condor!GV$33+[12]Condor!GV$38</f>
        <v>0</v>
      </c>
      <c r="J14" s="14">
        <f>[12]Condor!GW$23+[12]Condor!GW$28+[12]Condor!GW$33+[12]Condor!GW$38</f>
        <v>0</v>
      </c>
      <c r="K14" s="14">
        <f>[12]Condor!GX$23+[12]Condor!GX$28+[12]Condor!GX$33+[12]Condor!GX$38</f>
        <v>0</v>
      </c>
      <c r="L14" s="14">
        <f>[12]Condor!GY$23+[12]Condor!GY$28+[12]Condor!GY$33+[12]Condor!GY$38</f>
        <v>0</v>
      </c>
      <c r="M14" s="14">
        <f>[12]Condor!GZ$23+[12]Condor!GZ$28+[12]Condor!GZ$33+[12]Condor!GZ$38</f>
        <v>0</v>
      </c>
      <c r="N14" s="14">
        <f>[12]Condor!HA$23+[12]Condor!HA$28+[12]Condor!HA$33+[12]Condor!HA$38</f>
        <v>0</v>
      </c>
    </row>
    <row r="15" spans="1:14" x14ac:dyDescent="0.2">
      <c r="B15" s="19" t="s">
        <v>47</v>
      </c>
      <c r="C15" s="14">
        <f>'[12]Charter Misc'!GP$23+'[12]Charter Misc'!GP$28+'[12]Charter Misc'!GP$33+'[12]Charter Misc'!GP$38</f>
        <v>133</v>
      </c>
      <c r="D15" s="14">
        <f>'[12]Charter Misc'!GQ$23+'[12]Charter Misc'!GQ$28+'[12]Charter Misc'!GQ$33+'[12]Charter Misc'!GQ$38</f>
        <v>0</v>
      </c>
      <c r="E15" s="14">
        <f>'[12]Charter Misc'!GR$23+'[12]Charter Misc'!GR$28+'[12]Charter Misc'!GR$33+'[12]Charter Misc'!GR$38</f>
        <v>0</v>
      </c>
      <c r="F15" s="14">
        <f>'[12]Charter Misc'!GS$23+'[12]Charter Misc'!GS$28+'[12]Charter Misc'!GS$33+'[12]Charter Misc'!GS$38</f>
        <v>0</v>
      </c>
      <c r="G15" s="14">
        <f>'[12]Charter Misc'!GT$23+'[12]Charter Misc'!GT$28+'[12]Charter Misc'!GT$33+'[12]Charter Misc'!GT$38</f>
        <v>0</v>
      </c>
      <c r="H15" s="14">
        <f>'[12]Charter Misc'!GU$23+'[12]Charter Misc'!GU$28+'[12]Charter Misc'!GU$33+'[12]Charter Misc'!GU$38</f>
        <v>0</v>
      </c>
      <c r="I15" s="14">
        <f>'[12]Charter Misc'!GV$23+'[12]Charter Misc'!GV$28+'[12]Charter Misc'!GV$33+'[12]Charter Misc'!GV$38</f>
        <v>68</v>
      </c>
      <c r="J15" s="14">
        <f>'[12]Charter Misc'!GW$23+'[12]Charter Misc'!GW$28+'[12]Charter Misc'!GW$33+'[12]Charter Misc'!GW$38</f>
        <v>0</v>
      </c>
      <c r="K15" s="14">
        <f>'[12]Charter Misc'!GX$23+'[12]Charter Misc'!GX$28+'[12]Charter Misc'!GX$33+'[12]Charter Misc'!GX$38</f>
        <v>0</v>
      </c>
      <c r="L15" s="14">
        <f>'[12]Charter Misc'!GY$23+'[12]Charter Misc'!GY$28+'[12]Charter Misc'!GY$33+'[12]Charter Misc'!GY$38</f>
        <v>0</v>
      </c>
      <c r="M15" s="14">
        <f>'[12]Charter Misc'!GZ$23+'[12]Charter Misc'!GZ$28+'[12]Charter Misc'!GZ$33+'[12]Charter Misc'!GZ$38</f>
        <v>186</v>
      </c>
      <c r="N15" s="14">
        <f>'[12]Charter Misc'!HA$23+'[12]Charter Misc'!HA$28+'[12]Charter Misc'!HA$33+'[12]Charter Misc'!HA$38</f>
        <v>0</v>
      </c>
    </row>
    <row r="16" spans="1:14" x14ac:dyDescent="0.2">
      <c r="B16" s="77" t="s">
        <v>71</v>
      </c>
      <c r="C16" s="14">
        <f>'[12]Jet Blue'!GP$23+'[12]Jet Blue'!GP$28+'[12]Jet Blue'!GP$33+'[12]Jet Blue'!GP$38</f>
        <v>5137</v>
      </c>
      <c r="D16" s="14">
        <f>'[12]Jet Blue'!GQ$23+'[12]Jet Blue'!GQ$28+'[12]Jet Blue'!GQ$33+'[12]Jet Blue'!GQ$38</f>
        <v>5003</v>
      </c>
      <c r="E16" s="14">
        <f>'[12]Jet Blue'!GR$23+'[12]Jet Blue'!GR$28+'[12]Jet Blue'!GR$33+'[12]Jet Blue'!GR$38</f>
        <v>3757</v>
      </c>
      <c r="F16" s="14">
        <f>'[12]Jet Blue'!GS$23+'[12]Jet Blue'!GS$28+'[12]Jet Blue'!GS$33+'[12]Jet Blue'!GS$38</f>
        <v>47</v>
      </c>
      <c r="G16" s="14">
        <f>'[12]Jet Blue'!GT$23+'[12]Jet Blue'!GT$28+'[12]Jet Blue'!GT$33+'[12]Jet Blue'!GT$38</f>
        <v>27</v>
      </c>
      <c r="H16" s="14">
        <f>'[12]Jet Blue'!GU$23+'[12]Jet Blue'!GU$28+'[12]Jet Blue'!GU$33+'[12]Jet Blue'!GU$38</f>
        <v>0</v>
      </c>
      <c r="I16" s="14">
        <f>'[12]Jet Blue'!GV$23+'[12]Jet Blue'!GV$28+'[12]Jet Blue'!GV$33+'[12]Jet Blue'!GV$38</f>
        <v>1281</v>
      </c>
      <c r="J16" s="14">
        <f>'[12]Jet Blue'!GW$23+'[12]Jet Blue'!GW$28+'[12]Jet Blue'!GW$33+'[12]Jet Blue'!GW$38</f>
        <v>813</v>
      </c>
      <c r="K16" s="14">
        <f>'[12]Jet Blue'!GX$23+'[12]Jet Blue'!GX$28+'[12]Jet Blue'!GX$33+'[12]Jet Blue'!GX$38</f>
        <v>439</v>
      </c>
      <c r="L16" s="14">
        <f>'[12]Jet Blue'!GY$23+'[12]Jet Blue'!GY$28+'[12]Jet Blue'!GY$33+'[12]Jet Blue'!GY$38</f>
        <v>669</v>
      </c>
      <c r="M16" s="14">
        <f>'[12]Jet Blue'!GZ$23+'[12]Jet Blue'!GZ$28+'[12]Jet Blue'!GZ$33+'[12]Jet Blue'!GZ$38</f>
        <v>1108</v>
      </c>
      <c r="N16" s="14">
        <f>'[12]Jet Blue'!HA$23+'[12]Jet Blue'!HA$28+'[12]Jet Blue'!HA$33+'[12]Jet Blue'!HA$38</f>
        <v>1048</v>
      </c>
    </row>
    <row r="17" spans="2:14" x14ac:dyDescent="0.2">
      <c r="B17" s="77" t="s">
        <v>41</v>
      </c>
      <c r="C17" s="84"/>
      <c r="D17" s="84"/>
      <c r="E17" s="84"/>
      <c r="F17" s="14">
        <f>[12]Frontier!GS$23+[12]Frontier!GS$28-348</f>
        <v>261</v>
      </c>
      <c r="G17" s="14">
        <f>[12]Frontier!$GT$23+[12]Frontier!$GT$28+[12]Frontier!$GT$33+[12]Frontier!$GT$38</f>
        <v>1643</v>
      </c>
      <c r="H17" s="14">
        <f>[12]Frontier!GU23+[12]Frontier!GU28+[12]Frontier!GU33+[12]Frontier!GU38</f>
        <v>2767</v>
      </c>
      <c r="I17" s="14">
        <f>[12]Frontier!GV23+[12]Frontier!GV28+[12]Frontier!GV33+[12]Frontier!GV38</f>
        <v>4633</v>
      </c>
      <c r="J17" s="14">
        <f>[12]Frontier!GW23+[12]Frontier!GW28+[12]Frontier!GW33+[12]Frontier!GW38</f>
        <v>8066</v>
      </c>
      <c r="K17" s="14">
        <f>[12]Frontier!GX23+[12]Frontier!GX28+[12]Frontier!GX33+[12]Frontier!GX38</f>
        <v>7827</v>
      </c>
      <c r="L17" s="14">
        <f>[12]Frontier!GY23+[12]Frontier!GY28+[12]Frontier!GY33+[12]Frontier!GY38</f>
        <v>7587</v>
      </c>
      <c r="M17" s="14">
        <f>[12]Frontier!GZ23+[12]Frontier!GZ28+[12]Frontier!GZ33+[12]Frontier!GZ38</f>
        <v>3991</v>
      </c>
      <c r="N17" s="14">
        <f>[12]Frontier!HA23+[12]Frontier!HA28+[12]Frontier!HA33+[12]Frontier!HA38</f>
        <v>5504</v>
      </c>
    </row>
    <row r="18" spans="2:14" x14ac:dyDescent="0.2">
      <c r="B18" s="19" t="s">
        <v>48</v>
      </c>
      <c r="C18" s="14">
        <f>[12]Xtra!GP23+[12]Xtra!GP28+[12]Xtra!GP33+[12]Xtra!GP38</f>
        <v>0</v>
      </c>
      <c r="D18" s="14">
        <f>[12]Xtra!GQ23+[12]Xtra!GQ28+[12]Xtra!GQ33+[12]Xtra!GQ38</f>
        <v>0</v>
      </c>
      <c r="E18" s="14">
        <f>[12]Xtra!GR23+[12]Xtra!GR28+[12]Xtra!GR33+[12]Xtra!GR38</f>
        <v>0</v>
      </c>
      <c r="F18" s="14">
        <f>[12]Xtra!GS23+[12]Xtra!GS28+[12]Xtra!GS33+[12]Xtra!GS38</f>
        <v>0</v>
      </c>
      <c r="G18" s="14">
        <f>[12]Xtra!GT23+[12]Xtra!GT28+[12]Xtra!GT33+[12]Xtra!GT38</f>
        <v>0</v>
      </c>
      <c r="H18" s="14">
        <f>[12]Xtra!GU23+[12]Xtra!GU28+[12]Xtra!GU33+[12]Xtra!GU38</f>
        <v>0</v>
      </c>
      <c r="I18" s="14">
        <f>[12]Xtra!GV23+[12]Xtra!GV28+[12]Xtra!GV33+[12]Xtra!GV38</f>
        <v>0</v>
      </c>
      <c r="J18" s="14">
        <f>[12]Xtra!GW23+[12]Xtra!GW28+[12]Xtra!GW33+[12]Xtra!GW38</f>
        <v>0</v>
      </c>
      <c r="K18" s="14">
        <f>[12]Xtra!GX23+[12]Xtra!GX28+[12]Xtra!GX33+[12]Xtra!GX38</f>
        <v>0</v>
      </c>
      <c r="L18" s="14">
        <f>[12]Xtra!GY23+[12]Xtra!GY28+[12]Xtra!GY33+[12]Xtra!GY38</f>
        <v>0</v>
      </c>
      <c r="M18" s="14">
        <f>[12]Xtra!GZ23+[12]Xtra!GZ28+[12]Xtra!GZ33+[12]Xtra!GZ38</f>
        <v>0</v>
      </c>
      <c r="N18" s="14">
        <f>[12]Xtra!HA23+[12]Xtra!HA28+[12]Xtra!HA33+[12]Xtra!HA38</f>
        <v>0</v>
      </c>
    </row>
    <row r="19" spans="2:14" x14ac:dyDescent="0.2">
      <c r="B19" s="19" t="s">
        <v>46</v>
      </c>
      <c r="C19" s="14">
        <f>[12]Omni!GP$23+[12]Omni!GP$28+[12]Omni!GP$33+[12]Omni!GP$38</f>
        <v>104</v>
      </c>
      <c r="D19" s="14">
        <f>[12]Omni!GQ$23+[12]Omni!GQ$28+[12]Omni!GQ$33+[12]Omni!GQ$38</f>
        <v>0</v>
      </c>
      <c r="E19" s="14">
        <f>[12]Omni!GR$23+[12]Omni!GR$28+[12]Omni!GR$33+[12]Omni!GR$38</f>
        <v>0</v>
      </c>
      <c r="F19" s="14">
        <f>[12]Omni!GS$23+[12]Omni!GS$28+[12]Omni!GS$33+[12]Omni!GS$38</f>
        <v>0</v>
      </c>
      <c r="G19" s="14">
        <f>[12]Omni!GT$23+[12]Omni!GT$28+[12]Omni!GT$33+[12]Omni!GT$38</f>
        <v>0</v>
      </c>
      <c r="H19" s="14">
        <f>[12]Omni!GU$23+[12]Omni!GU$28+[12]Omni!GU$33+[12]Omni!GU$38</f>
        <v>0</v>
      </c>
      <c r="I19" s="14">
        <f>[12]Omni!GV$23+[12]Omni!GV$28+[12]Omni!GV$33+[12]Omni!GV$38</f>
        <v>0</v>
      </c>
      <c r="J19" s="14">
        <f>[12]Omni!GW$23+[12]Omni!GW$28+[12]Omni!GW$33+[12]Omni!GW$38</f>
        <v>0</v>
      </c>
      <c r="K19" s="14">
        <f>[12]Omni!GX$23+[12]Omni!GX$28+[12]Omni!GX$33+[12]Omni!GX$38</f>
        <v>138</v>
      </c>
      <c r="L19" s="14">
        <f>[12]Omni!GY$23+[12]Omni!GY$28+[12]Omni!GY$33+[12]Omni!GY$38</f>
        <v>0</v>
      </c>
      <c r="M19" s="14">
        <f>[12]Omni!GZ$23+[12]Omni!GZ$28+[12]Omni!GZ$33+[12]Omni!GZ$38</f>
        <v>0</v>
      </c>
      <c r="N19" s="14">
        <f>[12]Omni!HA$23+[12]Omni!HA$28+[12]Omni!HA$33+[12]Omni!HA$38</f>
        <v>0</v>
      </c>
    </row>
    <row r="20" spans="2:14" x14ac:dyDescent="0.2"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ht="26.25" thickBot="1" x14ac:dyDescent="0.25">
      <c r="B21" s="22" t="s">
        <v>43</v>
      </c>
      <c r="C21" s="15">
        <f t="shared" ref="C21:N21" si="0">SUM(C11:C19)</f>
        <v>191948</v>
      </c>
      <c r="D21" s="15">
        <f t="shared" si="0"/>
        <v>203938</v>
      </c>
      <c r="E21" s="15">
        <f>SUM(E11:E19)</f>
        <v>131803</v>
      </c>
      <c r="F21" s="15">
        <f t="shared" si="0"/>
        <v>6338</v>
      </c>
      <c r="G21" s="15">
        <f t="shared" si="0"/>
        <v>26539</v>
      </c>
      <c r="H21" s="15">
        <f t="shared" si="0"/>
        <v>59709</v>
      </c>
      <c r="I21" s="15">
        <f t="shared" si="0"/>
        <v>91848</v>
      </c>
      <c r="J21" s="15">
        <f t="shared" si="0"/>
        <v>90535</v>
      </c>
      <c r="K21" s="15">
        <f>SUM(K11:K19)</f>
        <v>71997</v>
      </c>
      <c r="L21" s="15">
        <f t="shared" si="0"/>
        <v>98601</v>
      </c>
      <c r="M21" s="15">
        <f t="shared" si="0"/>
        <v>86294</v>
      </c>
      <c r="N21" s="15">
        <f t="shared" si="0"/>
        <v>107673</v>
      </c>
    </row>
    <row r="22" spans="2:14" ht="13.5" thickTop="1" x14ac:dyDescent="0.2"/>
    <row r="24" spans="2:14" x14ac:dyDescent="0.2">
      <c r="B24" s="14"/>
      <c r="C24" s="58"/>
      <c r="D24" s="58"/>
      <c r="E24" s="58"/>
      <c r="F24" s="58"/>
      <c r="G24" s="58"/>
      <c r="H24" s="58"/>
      <c r="I24" s="58"/>
      <c r="J24" s="58"/>
      <c r="K24" s="58"/>
    </row>
    <row r="25" spans="2:14" x14ac:dyDescent="0.2">
      <c r="C25" s="14"/>
    </row>
    <row r="27" spans="2:14" x14ac:dyDescent="0.2">
      <c r="M27" s="14"/>
    </row>
    <row r="28" spans="2:14" x14ac:dyDescent="0.2">
      <c r="H28" s="14"/>
      <c r="M28" s="14"/>
    </row>
    <row r="29" spans="2:14" x14ac:dyDescent="0.2">
      <c r="B29" s="14"/>
    </row>
    <row r="38" spans="4:4" x14ac:dyDescent="0.2">
      <c r="D38" s="14"/>
    </row>
  </sheetData>
  <phoneticPr fontId="0" type="noConversion"/>
  <pageMargins left="0.59" right="0.5" top="1" bottom="1" header="0.5" footer="0.5"/>
  <pageSetup scale="9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Humphrey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2021-01-20T21:25:25Z</dcterms:modified>
</cp:coreProperties>
</file>