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1\"/>
    </mc:Choice>
  </mc:AlternateContent>
  <xr:revisionPtr revIDLastSave="0" documentId="13_ncr:1_{4B59FC25-23C5-42C4-B64E-532954F7A752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Concourse Report" sheetId="4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4" l="1"/>
  <c r="N13" i="4"/>
  <c r="N14" i="4"/>
  <c r="L15" i="4"/>
  <c r="L31" i="4" l="1"/>
  <c r="L28" i="4"/>
  <c r="L27" i="4"/>
  <c r="L26" i="4"/>
  <c r="K14" i="4" l="1"/>
  <c r="D10" i="2"/>
  <c r="E10" i="2"/>
  <c r="F10" i="2"/>
  <c r="G10" i="2"/>
  <c r="H10" i="2"/>
  <c r="I10" i="2"/>
  <c r="J10" i="2"/>
  <c r="K10" i="2"/>
  <c r="L10" i="2"/>
  <c r="M10" i="2"/>
  <c r="N10" i="2"/>
  <c r="C10" i="2"/>
  <c r="D15" i="3"/>
  <c r="E15" i="3"/>
  <c r="F15" i="3"/>
  <c r="G15" i="3"/>
  <c r="H15" i="3"/>
  <c r="I15" i="3"/>
  <c r="J15" i="3"/>
  <c r="K15" i="3"/>
  <c r="L15" i="3"/>
  <c r="M15" i="3"/>
  <c r="N15" i="3"/>
  <c r="C15" i="3"/>
  <c r="J31" i="4" l="1"/>
  <c r="J28" i="4"/>
  <c r="J27" i="4"/>
  <c r="J26" i="4"/>
  <c r="I31" i="4"/>
  <c r="I28" i="4"/>
  <c r="I27" i="4"/>
  <c r="I26" i="4"/>
  <c r="H31" i="4"/>
  <c r="H28" i="4"/>
  <c r="H27" i="4"/>
  <c r="H26" i="4"/>
  <c r="G28" i="4"/>
  <c r="J29" i="4" l="1"/>
  <c r="J32" i="4" s="1"/>
  <c r="H29" i="4"/>
  <c r="H32" i="4" s="1"/>
  <c r="G26" i="4"/>
  <c r="G27" i="4"/>
  <c r="G31" i="4"/>
  <c r="G29" i="4" l="1"/>
  <c r="G32" i="4" s="1"/>
  <c r="F31" i="4" l="1"/>
  <c r="F28" i="4"/>
  <c r="F27" i="4"/>
  <c r="F26" i="4"/>
  <c r="G21" i="2"/>
  <c r="H21" i="2"/>
  <c r="I21" i="2"/>
  <c r="J21" i="2"/>
  <c r="K21" i="2"/>
  <c r="L21" i="2"/>
  <c r="M21" i="2"/>
  <c r="N21" i="2"/>
  <c r="C21" i="2"/>
  <c r="D21" i="2"/>
  <c r="E21" i="2"/>
  <c r="F21" i="2"/>
  <c r="E28" i="4" l="1"/>
  <c r="E26" i="4" l="1"/>
  <c r="E27" i="4"/>
  <c r="E31" i="4"/>
  <c r="D31" i="4" l="1"/>
  <c r="D28" i="4"/>
  <c r="D27" i="4"/>
  <c r="D26" i="4"/>
  <c r="D29" i="4" l="1"/>
  <c r="D32" i="4" s="1"/>
  <c r="C31" i="4" l="1"/>
  <c r="C27" i="4"/>
  <c r="C28" i="4"/>
  <c r="C26" i="4"/>
  <c r="B31" i="4" l="1"/>
  <c r="B28" i="4"/>
  <c r="B27" i="4"/>
  <c r="B26" i="4"/>
  <c r="D18" i="3" l="1"/>
  <c r="E18" i="3"/>
  <c r="F18" i="3"/>
  <c r="G18" i="3"/>
  <c r="H18" i="3"/>
  <c r="I18" i="3"/>
  <c r="J18" i="3"/>
  <c r="K18" i="3"/>
  <c r="L18" i="3"/>
  <c r="M18" i="3"/>
  <c r="N18" i="3"/>
  <c r="N13" i="3"/>
  <c r="M13" i="3"/>
  <c r="L13" i="3"/>
  <c r="K13" i="3"/>
  <c r="J13" i="3"/>
  <c r="I13" i="3"/>
  <c r="H13" i="3"/>
  <c r="G13" i="3"/>
  <c r="F13" i="3"/>
  <c r="E13" i="3"/>
  <c r="D13" i="3"/>
  <c r="C13" i="3"/>
  <c r="C18" i="3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4" i="3"/>
  <c r="E14" i="3"/>
  <c r="F14" i="3"/>
  <c r="G14" i="3"/>
  <c r="H14" i="3"/>
  <c r="I14" i="3"/>
  <c r="J14" i="3"/>
  <c r="K14" i="3"/>
  <c r="L14" i="3"/>
  <c r="M14" i="3"/>
  <c r="N14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9" i="3"/>
  <c r="C17" i="3"/>
  <c r="C16" i="3"/>
  <c r="C14" i="3"/>
  <c r="C12" i="3"/>
  <c r="C11" i="3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C31" i="2"/>
  <c r="C30" i="2"/>
  <c r="C29" i="2"/>
  <c r="C28" i="2"/>
  <c r="C27" i="2"/>
  <c r="C26" i="2"/>
  <c r="C25" i="2"/>
  <c r="C24" i="2"/>
  <c r="C23" i="2"/>
  <c r="C22" i="2"/>
  <c r="C20" i="2"/>
  <c r="C19" i="2"/>
  <c r="C18" i="2"/>
  <c r="C17" i="2"/>
  <c r="C16" i="2"/>
  <c r="C15" i="2"/>
  <c r="C14" i="2"/>
  <c r="C13" i="2"/>
  <c r="C12" i="2"/>
  <c r="C11" i="2"/>
  <c r="K33" i="2" l="1"/>
  <c r="J6" i="4" s="1"/>
  <c r="L22" i="3"/>
  <c r="K22" i="3"/>
  <c r="C33" i="2" l="1"/>
  <c r="B6" i="4" s="1"/>
  <c r="E22" i="3"/>
  <c r="E33" i="2"/>
  <c r="D6" i="4" s="1"/>
  <c r="L29" i="4"/>
  <c r="L32" i="4" s="1"/>
  <c r="I29" i="4"/>
  <c r="I32" i="4" s="1"/>
  <c r="F29" i="4"/>
  <c r="F32" i="4" s="1"/>
  <c r="C29" i="4"/>
  <c r="C32" i="4" s="1"/>
  <c r="B29" i="4"/>
  <c r="M17" i="4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B21" i="4" s="1"/>
  <c r="N15" i="4"/>
  <c r="N12" i="4"/>
  <c r="N11" i="4"/>
  <c r="N9" i="4"/>
  <c r="N8" i="4"/>
  <c r="N7" i="4"/>
  <c r="N5" i="4"/>
  <c r="N4" i="4"/>
  <c r="N3" i="4"/>
  <c r="N2" i="4"/>
  <c r="B16" i="4" l="1"/>
  <c r="B32" i="4"/>
  <c r="N21" i="4"/>
  <c r="N17" i="4"/>
  <c r="N10" i="4"/>
  <c r="J18" i="4" l="1"/>
  <c r="G22" i="3"/>
  <c r="F18" i="4" s="1"/>
  <c r="N22" i="3"/>
  <c r="M18" i="4" s="1"/>
  <c r="J22" i="3"/>
  <c r="I18" i="4" s="1"/>
  <c r="F22" i="3"/>
  <c r="E18" i="4" s="1"/>
  <c r="M22" i="3"/>
  <c r="L18" i="4" s="1"/>
  <c r="I22" i="3"/>
  <c r="H18" i="4" s="1"/>
  <c r="D18" i="4"/>
  <c r="K18" i="4"/>
  <c r="H22" i="3"/>
  <c r="G18" i="4" s="1"/>
  <c r="D22" i="3"/>
  <c r="C18" i="4" s="1"/>
  <c r="G33" i="2" l="1"/>
  <c r="F6" i="4" s="1"/>
  <c r="H33" i="2"/>
  <c r="G6" i="4" s="1"/>
  <c r="J33" i="2"/>
  <c r="I6" i="4" s="1"/>
  <c r="F33" i="2"/>
  <c r="E6" i="4" s="1"/>
  <c r="E20" i="4" s="1"/>
  <c r="L33" i="2"/>
  <c r="K6" i="4" s="1"/>
  <c r="M33" i="2"/>
  <c r="L6" i="4" s="1"/>
  <c r="I33" i="2"/>
  <c r="H6" i="4" s="1"/>
  <c r="D33" i="2"/>
  <c r="C6" i="4" s="1"/>
  <c r="N33" i="2"/>
  <c r="D20" i="4"/>
  <c r="E16" i="4" l="1"/>
  <c r="M6" i="4"/>
  <c r="M20" i="4" s="1"/>
  <c r="H20" i="4"/>
  <c r="H16" i="4"/>
  <c r="K20" i="4"/>
  <c r="K16" i="4"/>
  <c r="D22" i="4"/>
  <c r="D16" i="4"/>
  <c r="I20" i="4"/>
  <c r="I16" i="4"/>
  <c r="F20" i="4"/>
  <c r="F16" i="4"/>
  <c r="L20" i="4"/>
  <c r="L16" i="4"/>
  <c r="G20" i="4"/>
  <c r="G16" i="4"/>
  <c r="C20" i="4"/>
  <c r="C16" i="4"/>
  <c r="J16" i="4"/>
  <c r="J20" i="4"/>
  <c r="C22" i="3"/>
  <c r="B18" i="4" s="1"/>
  <c r="M22" i="4" l="1"/>
  <c r="N18" i="4"/>
  <c r="B20" i="4"/>
  <c r="M16" i="4"/>
  <c r="N16" i="4" s="1"/>
  <c r="N6" i="4"/>
  <c r="L22" i="4"/>
  <c r="K22" i="4"/>
  <c r="J22" i="4"/>
  <c r="I22" i="4"/>
  <c r="H22" i="4"/>
  <c r="G22" i="4"/>
  <c r="F22" i="4"/>
  <c r="E22" i="4"/>
  <c r="C22" i="4"/>
  <c r="N20" i="4" l="1"/>
  <c r="N22" i="4" s="1"/>
  <c r="B22" i="4"/>
  <c r="E29" i="4" l="1"/>
  <c r="E32" i="4" s="1"/>
  <c r="K28" i="4" l="1"/>
  <c r="K26" i="4" l="1"/>
  <c r="K27" i="4"/>
  <c r="K31" i="4"/>
  <c r="K29" i="4" l="1"/>
  <c r="K32" i="4" s="1"/>
  <c r="M28" i="4" l="1"/>
  <c r="N28" i="4" s="1"/>
  <c r="M26" i="4" l="1"/>
  <c r="M27" i="4"/>
  <c r="N27" i="4" s="1"/>
  <c r="M31" i="4"/>
  <c r="N31" i="4" s="1"/>
  <c r="M29" i="4" l="1"/>
  <c r="M32" i="4" s="1"/>
  <c r="N26" i="4"/>
  <c r="N29" i="4" s="1"/>
  <c r="N32" i="4" s="1"/>
</calcChain>
</file>

<file path=xl/sharedStrings.xml><?xml version="1.0" encoding="utf-8"?>
<sst xmlns="http://schemas.openxmlformats.org/spreadsheetml/2006/main" count="105" uniqueCount="78">
  <si>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</si>
  <si>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</si>
  <si>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</si>
  <si>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</si>
  <si>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</si>
  <si>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</si>
  <si>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</si>
  <si>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</si>
  <si>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</si>
  <si>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</si>
  <si>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</si>
  <si>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</si>
  <si>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</si>
  <si>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</si>
  <si>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</si>
  <si>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</si>
  <si>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</si>
  <si>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</si>
  <si>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</si>
  <si>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</si>
  <si>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</si>
  <si>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</si>
  <si>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</si>
  <si>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</si>
  <si>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</si>
  <si>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</si>
  <si>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</si>
  <si>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</si>
  <si>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</si>
  <si>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</si>
  <si>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</si>
  <si>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</si>
  <si>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</si>
  <si>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</si>
  <si>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</si>
  <si>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</si>
  <si>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</si>
  <si>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</si>
  <si>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</si>
  <si>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</si>
  <si>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</si>
  <si>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</si>
  <si>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</si>
  <si>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</si>
  <si>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</si>
  <si>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</si>
  <si>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</si>
  <si>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</si>
  <si>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</si>
  <si>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</si>
  <si>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</si>
  <si>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</si>
  <si>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</si>
  <si>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</si>
  <si>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</si>
  <si>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</si>
  <si>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Terminal 2 - Humphrey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</si>
  <si>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</si>
  <si>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</si>
  <si>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</si>
  <si>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</si>
  <si>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</si>
  <si>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</si>
  <si>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</si>
  <si>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</si>
  <si>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</si>
  <si>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</si>
  <si>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</si>
  <si>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</si>
  <si>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</si>
  <si>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</si>
  <si>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</si>
  <si>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</si>
  <si>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2021 Grand TOTAL</t>
  </si>
  <si>
    <t>2020 Grand Total</t>
  </si>
  <si>
    <t>Terminal 1 - Lindbergh Total 2021</t>
  </si>
  <si>
    <t>Allegiant</t>
  </si>
  <si>
    <t>Jazz (AC)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</si>
</sst>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4" fillId="0" borderId="2" xfId="0" applyNumberFormat="1" applyFont="1" applyFill="1" applyBorder="1" applyAlignment="1">
      <alignment horizontal="center"/>
    </xf>
    <xf numFmtId="0" fontId="0" fillId="0" borderId="0" xfId="0" applyFill="1"/>
    <xf numFmtId="10" fontId="4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9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0" fontId="10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Border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0" borderId="16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0" applyNumberFormat="1"/>
    <xf numFmtId="41" fontId="0" fillId="0" borderId="0" xfId="0" applyNumberFormat="1" applyFill="1" applyBorder="1"/>
    <xf numFmtId="165" fontId="0" fillId="0" borderId="0" xfId="1" applyNumberFormat="1" applyFont="1" applyAlignment="1">
      <alignment horizontal="right"/>
    </xf>
    <xf numFmtId="0" fontId="1" fillId="0" borderId="0" xfId="0" applyFont="1" applyFill="1"/>
    <xf numFmtId="41" fontId="1" fillId="0" borderId="0" xfId="0" applyNumberFormat="1" applyFont="1" applyFill="1" applyBorder="1"/>
    <xf numFmtId="0" fontId="1" fillId="0" borderId="0" xfId="0" applyFont="1"/>
    <xf numFmtId="165" fontId="0" fillId="0" borderId="0" xfId="1" applyNumberFormat="1" applyFont="1" applyFill="1" applyBorder="1"/>
    <xf numFmtId="0" fontId="0" fillId="0" borderId="0" xfId="0" applyFont="1" applyFill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10" fontId="1" fillId="0" borderId="0" xfId="2" applyNumberFormat="1" applyFont="1"/>
    <xf numFmtId="10" fontId="0" fillId="0" borderId="0" xfId="2" applyNumberFormat="1" applyFont="1" applyBorder="1"/>
    <xf numFmtId="165" fontId="1" fillId="0" borderId="1" xfId="0" quotePrefix="1" applyNumberFormat="1" applyFont="1" applyBorder="1"/>
    <xf numFmtId="165" fontId="1" fillId="0" borderId="0" xfId="0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381501</v>
          </cell>
        </row>
        <row r="6">
          <cell r="C6">
            <v>143109</v>
          </cell>
        </row>
        <row r="7">
          <cell r="C7">
            <v>150</v>
          </cell>
        </row>
        <row r="10">
          <cell r="C10">
            <v>24877</v>
          </cell>
        </row>
      </sheetData>
      <sheetData sheetId="1"/>
      <sheetData sheetId="2"/>
      <sheetData sheetId="3"/>
      <sheetData sheetId="4"/>
      <sheetData sheetId="5">
        <row r="21">
          <cell r="B21">
            <v>31072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944385</v>
          </cell>
        </row>
        <row r="6">
          <cell r="C6">
            <v>265548</v>
          </cell>
        </row>
        <row r="7">
          <cell r="C7">
            <v>80</v>
          </cell>
        </row>
        <row r="10">
          <cell r="C10">
            <v>34914</v>
          </cell>
        </row>
      </sheetData>
      <sheetData sheetId="1"/>
      <sheetData sheetId="2"/>
      <sheetData sheetId="3"/>
      <sheetData sheetId="4"/>
      <sheetData sheetId="5">
        <row r="30">
          <cell r="B30">
            <v>29277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918055</v>
          </cell>
        </row>
        <row r="6">
          <cell r="C6">
            <v>245045</v>
          </cell>
        </row>
        <row r="7">
          <cell r="C7">
            <v>221</v>
          </cell>
        </row>
        <row r="10">
          <cell r="C10">
            <v>34516</v>
          </cell>
        </row>
      </sheetData>
      <sheetData sheetId="1"/>
      <sheetData sheetId="2"/>
      <sheetData sheetId="3"/>
      <sheetData sheetId="4"/>
      <sheetData sheetId="5">
        <row r="31">
          <cell r="B31">
            <v>32205</v>
          </cell>
        </row>
      </sheetData>
      <sheetData sheetId="6"/>
      <sheetData sheetId="7">
        <row r="5">
          <cell r="I5">
            <v>105946.89363848037</v>
          </cell>
        </row>
      </sheetData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919033</v>
          </cell>
        </row>
        <row r="6">
          <cell r="C6">
            <v>215944</v>
          </cell>
        </row>
        <row r="7">
          <cell r="C7">
            <v>98</v>
          </cell>
        </row>
        <row r="10">
          <cell r="C10">
            <v>31878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Sheet1"/>
      <sheetName val="Allegiant"/>
    </sheetNames>
    <sheetDataSet>
      <sheetData sheetId="0"/>
      <sheetData sheetId="1"/>
      <sheetData sheetId="2">
        <row r="4">
          <cell r="HP4">
            <v>132</v>
          </cell>
        </row>
      </sheetData>
      <sheetData sheetId="3"/>
      <sheetData sheetId="4">
        <row r="4">
          <cell r="HP4">
            <v>0</v>
          </cell>
        </row>
      </sheetData>
      <sheetData sheetId="5">
        <row r="4">
          <cell r="HO4">
            <v>36</v>
          </cell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>
            <v>2366</v>
          </cell>
          <cell r="HN23">
            <v>3671</v>
          </cell>
          <cell r="HO23">
            <v>4273</v>
          </cell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6">
        <row r="4">
          <cell r="HO4"/>
        </row>
      </sheetData>
      <sheetData sheetId="7">
        <row r="4">
          <cell r="HO4">
            <v>25</v>
          </cell>
        </row>
        <row r="23">
          <cell r="HD23">
            <v>2010</v>
          </cell>
          <cell r="HE23">
            <v>3192</v>
          </cell>
          <cell r="HF23">
            <v>6866</v>
          </cell>
          <cell r="HG23">
            <v>7465</v>
          </cell>
          <cell r="HH23">
            <v>7597</v>
          </cell>
          <cell r="HI23">
            <v>10337</v>
          </cell>
          <cell r="HJ23">
            <v>11725</v>
          </cell>
          <cell r="HK23">
            <v>10793</v>
          </cell>
          <cell r="HL23">
            <v>9353</v>
          </cell>
          <cell r="HM23">
            <v>9598</v>
          </cell>
          <cell r="HN23">
            <v>6444</v>
          </cell>
          <cell r="HO23">
            <v>3907</v>
          </cell>
        </row>
        <row r="28">
          <cell r="HD28">
            <v>135</v>
          </cell>
          <cell r="HE28">
            <v>179</v>
          </cell>
          <cell r="HF28">
            <v>287</v>
          </cell>
          <cell r="HG28">
            <v>189</v>
          </cell>
          <cell r="HH28">
            <v>294</v>
          </cell>
          <cell r="HI28">
            <v>304</v>
          </cell>
          <cell r="HJ28">
            <v>271</v>
          </cell>
          <cell r="HK28">
            <v>322</v>
          </cell>
          <cell r="HL28">
            <v>279</v>
          </cell>
          <cell r="HM28">
            <v>272</v>
          </cell>
          <cell r="HN28">
            <v>265</v>
          </cell>
          <cell r="HO28">
            <v>139</v>
          </cell>
        </row>
      </sheetData>
      <sheetData sheetId="8"/>
      <sheetData sheetId="9">
        <row r="4">
          <cell r="HO4">
            <v>310</v>
          </cell>
        </row>
        <row r="23">
          <cell r="HD23">
            <v>20175</v>
          </cell>
          <cell r="HE23">
            <v>21167</v>
          </cell>
          <cell r="HF23">
            <v>32055</v>
          </cell>
          <cell r="HG23">
            <v>40019</v>
          </cell>
          <cell r="HH23">
            <v>47316</v>
          </cell>
          <cell r="HI23">
            <v>46990</v>
          </cell>
          <cell r="HJ23">
            <v>52770</v>
          </cell>
          <cell r="HK23">
            <v>51539</v>
          </cell>
          <cell r="HL23">
            <v>50953</v>
          </cell>
          <cell r="HM23">
            <v>55667</v>
          </cell>
          <cell r="HN23">
            <v>55739</v>
          </cell>
          <cell r="HO23">
            <v>45536</v>
          </cell>
        </row>
        <row r="28">
          <cell r="HD28">
            <v>921</v>
          </cell>
          <cell r="HE28">
            <v>753</v>
          </cell>
          <cell r="HF28">
            <v>817</v>
          </cell>
          <cell r="HG28">
            <v>1368</v>
          </cell>
          <cell r="HH28">
            <v>1722</v>
          </cell>
          <cell r="HI28">
            <v>1477</v>
          </cell>
          <cell r="HJ28">
            <v>1383</v>
          </cell>
          <cell r="HK28">
            <v>1569</v>
          </cell>
          <cell r="HL28">
            <v>1641</v>
          </cell>
          <cell r="HM28">
            <v>1459</v>
          </cell>
          <cell r="HN28">
            <v>1473</v>
          </cell>
          <cell r="HO28">
            <v>1216</v>
          </cell>
        </row>
      </sheetData>
      <sheetData sheetId="10"/>
      <sheetData sheetId="11">
        <row r="4">
          <cell r="HO4">
            <v>710</v>
          </cell>
        </row>
        <row r="23">
          <cell r="HD23">
            <v>52144</v>
          </cell>
          <cell r="HE23">
            <v>74761</v>
          </cell>
          <cell r="HF23">
            <v>107823</v>
          </cell>
          <cell r="HG23">
            <v>85776</v>
          </cell>
          <cell r="HH23">
            <v>84476</v>
          </cell>
          <cell r="HI23">
            <v>107191</v>
          </cell>
          <cell r="HJ23">
            <v>131455</v>
          </cell>
          <cell r="HK23">
            <v>119345</v>
          </cell>
          <cell r="HL23">
            <v>69251</v>
          </cell>
          <cell r="HM23">
            <v>100275</v>
          </cell>
          <cell r="HN23">
            <v>103132</v>
          </cell>
          <cell r="HO23">
            <v>111000</v>
          </cell>
        </row>
        <row r="28">
          <cell r="HD28">
            <v>1043</v>
          </cell>
          <cell r="HE28">
            <v>1206</v>
          </cell>
          <cell r="HF28">
            <v>1536</v>
          </cell>
          <cell r="HG28">
            <v>1617</v>
          </cell>
          <cell r="HH28">
            <v>1793</v>
          </cell>
          <cell r="HI28">
            <v>2048</v>
          </cell>
          <cell r="HJ28">
            <v>2227</v>
          </cell>
          <cell r="HK28">
            <v>2230</v>
          </cell>
          <cell r="HL28">
            <v>1732</v>
          </cell>
          <cell r="HM28">
            <v>867</v>
          </cell>
          <cell r="HN28">
            <v>1842</v>
          </cell>
          <cell r="HO28">
            <v>1878</v>
          </cell>
        </row>
        <row r="33">
          <cell r="HD33">
            <v>7355</v>
          </cell>
          <cell r="HE33">
            <v>9269</v>
          </cell>
          <cell r="HF33">
            <v>18127</v>
          </cell>
          <cell r="HG33">
            <v>5583</v>
          </cell>
          <cell r="HH33">
            <v>1501</v>
          </cell>
          <cell r="HI33">
            <v>1133</v>
          </cell>
          <cell r="HJ33">
            <v>826</v>
          </cell>
          <cell r="HK33">
            <v>615</v>
          </cell>
          <cell r="HL33">
            <v>411</v>
          </cell>
          <cell r="HM33">
            <v>1574</v>
          </cell>
          <cell r="HN33">
            <v>3636</v>
          </cell>
          <cell r="HO33">
            <v>18905</v>
          </cell>
        </row>
        <row r="38">
          <cell r="HD38">
            <v>284</v>
          </cell>
          <cell r="HE38">
            <v>237</v>
          </cell>
          <cell r="HF38">
            <v>265</v>
          </cell>
          <cell r="HG38">
            <v>120</v>
          </cell>
          <cell r="HH38">
            <v>41</v>
          </cell>
          <cell r="HI38">
            <v>11</v>
          </cell>
          <cell r="HJ38">
            <v>12</v>
          </cell>
          <cell r="HK38"/>
          <cell r="HL38">
            <v>5</v>
          </cell>
          <cell r="HM38">
            <v>27</v>
          </cell>
          <cell r="HN38">
            <v>43</v>
          </cell>
          <cell r="HO38">
            <v>270</v>
          </cell>
        </row>
      </sheetData>
      <sheetData sheetId="12">
        <row r="4">
          <cell r="HO4"/>
        </row>
      </sheetData>
      <sheetData sheetId="13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14">
        <row r="4">
          <cell r="HO4">
            <v>4303</v>
          </cell>
        </row>
      </sheetData>
      <sheetData sheetId="15">
        <row r="4">
          <cell r="HO4">
            <v>80</v>
          </cell>
        </row>
        <row r="23">
          <cell r="HD23">
            <v>203</v>
          </cell>
          <cell r="HE23">
            <v>168</v>
          </cell>
          <cell r="HF23">
            <v>250</v>
          </cell>
          <cell r="HG23">
            <v>349</v>
          </cell>
          <cell r="HH23">
            <v>278</v>
          </cell>
          <cell r="HI23">
            <v>408</v>
          </cell>
          <cell r="HJ23">
            <v>236</v>
          </cell>
          <cell r="HK23">
            <v>730</v>
          </cell>
          <cell r="HL23">
            <v>595</v>
          </cell>
          <cell r="HM23">
            <v>777</v>
          </cell>
          <cell r="HN23">
            <v>854</v>
          </cell>
          <cell r="HO23">
            <v>925</v>
          </cell>
        </row>
        <row r="28">
          <cell r="HD28">
            <v>25</v>
          </cell>
          <cell r="HE28">
            <v>11</v>
          </cell>
          <cell r="HF28">
            <v>26</v>
          </cell>
          <cell r="HG28">
            <v>23</v>
          </cell>
          <cell r="HH28">
            <v>18</v>
          </cell>
          <cell r="HI28">
            <v>24</v>
          </cell>
          <cell r="HJ28">
            <v>32</v>
          </cell>
          <cell r="HK28">
            <v>49</v>
          </cell>
          <cell r="HL28">
            <v>49</v>
          </cell>
          <cell r="HM28">
            <v>33</v>
          </cell>
          <cell r="HN28">
            <v>45</v>
          </cell>
          <cell r="HO28">
            <v>48</v>
          </cell>
        </row>
      </sheetData>
      <sheetData sheetId="16">
        <row r="4">
          <cell r="HO4">
            <v>54</v>
          </cell>
        </row>
        <row r="23">
          <cell r="HD23">
            <v>3177</v>
          </cell>
          <cell r="HE23">
            <v>3417</v>
          </cell>
          <cell r="HF23">
            <v>12109</v>
          </cell>
          <cell r="HG23">
            <v>8277</v>
          </cell>
          <cell r="HH23">
            <v>6343</v>
          </cell>
          <cell r="HI23">
            <v>7453</v>
          </cell>
          <cell r="HJ23">
            <v>8102</v>
          </cell>
          <cell r="HK23">
            <v>7561</v>
          </cell>
          <cell r="HL23">
            <v>7099</v>
          </cell>
          <cell r="HM23">
            <v>6134</v>
          </cell>
          <cell r="HN23">
            <v>6280</v>
          </cell>
          <cell r="HO23">
            <v>6773</v>
          </cell>
        </row>
        <row r="28">
          <cell r="HD28">
            <v>42</v>
          </cell>
          <cell r="HE28">
            <v>37</v>
          </cell>
          <cell r="HF28">
            <v>93</v>
          </cell>
          <cell r="HG28">
            <v>69</v>
          </cell>
          <cell r="HH28">
            <v>69</v>
          </cell>
          <cell r="HI28">
            <v>85</v>
          </cell>
          <cell r="HJ28">
            <v>72</v>
          </cell>
          <cell r="HK28">
            <v>73</v>
          </cell>
          <cell r="HL28">
            <v>71</v>
          </cell>
          <cell r="HM28">
            <v>77</v>
          </cell>
          <cell r="HN28">
            <v>57</v>
          </cell>
          <cell r="HO28">
            <v>82</v>
          </cell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>
            <v>2206</v>
          </cell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>
            <v>0</v>
          </cell>
        </row>
      </sheetData>
      <sheetData sheetId="17"/>
      <sheetData sheetId="18">
        <row r="4">
          <cell r="HP4">
            <v>0</v>
          </cell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  <row r="33">
          <cell r="HD33"/>
          <cell r="HE33"/>
          <cell r="HF33"/>
          <cell r="HG33"/>
          <cell r="HH33"/>
          <cell r="HI33">
            <v>549</v>
          </cell>
          <cell r="HJ33">
            <v>2191</v>
          </cell>
          <cell r="HK33">
            <v>2659</v>
          </cell>
          <cell r="HL33">
            <v>2503</v>
          </cell>
          <cell r="HM33">
            <v>808</v>
          </cell>
          <cell r="HN33"/>
          <cell r="HO33"/>
        </row>
        <row r="38">
          <cell r="HD38"/>
          <cell r="HE38"/>
          <cell r="HF38"/>
          <cell r="HG38"/>
          <cell r="HH38"/>
          <cell r="HI38">
            <v>2</v>
          </cell>
          <cell r="HJ38">
            <v>13</v>
          </cell>
          <cell r="HK38">
            <v>5</v>
          </cell>
          <cell r="HL38">
            <v>10</v>
          </cell>
          <cell r="HM38">
            <v>2</v>
          </cell>
          <cell r="HN38"/>
          <cell r="HO38"/>
        </row>
      </sheetData>
      <sheetData sheetId="19">
        <row r="4">
          <cell r="HO4">
            <v>48</v>
          </cell>
        </row>
        <row r="23">
          <cell r="HD23">
            <v>558</v>
          </cell>
          <cell r="HE23">
            <v>43</v>
          </cell>
          <cell r="HF23"/>
          <cell r="HG23">
            <v>579</v>
          </cell>
          <cell r="HH23">
            <v>1535</v>
          </cell>
          <cell r="HI23">
            <v>3383</v>
          </cell>
          <cell r="HJ23">
            <v>5526</v>
          </cell>
          <cell r="HK23">
            <v>5403</v>
          </cell>
          <cell r="HL23">
            <v>4064</v>
          </cell>
          <cell r="HM23">
            <v>3992</v>
          </cell>
          <cell r="HN23">
            <v>3123</v>
          </cell>
          <cell r="HO23">
            <v>2879</v>
          </cell>
        </row>
        <row r="28">
          <cell r="HD28">
            <v>23</v>
          </cell>
          <cell r="HE28">
            <v>2</v>
          </cell>
          <cell r="HF28"/>
          <cell r="HG28">
            <v>11</v>
          </cell>
          <cell r="HH28">
            <v>41</v>
          </cell>
          <cell r="HI28">
            <v>164</v>
          </cell>
          <cell r="HJ28">
            <v>191</v>
          </cell>
          <cell r="HK28">
            <v>234</v>
          </cell>
          <cell r="HL28">
            <v>144</v>
          </cell>
          <cell r="HM28">
            <v>121</v>
          </cell>
          <cell r="HN28">
            <v>137</v>
          </cell>
          <cell r="HO28">
            <v>154</v>
          </cell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20">
        <row r="4">
          <cell r="HO4">
            <v>246</v>
          </cell>
        </row>
        <row r="23">
          <cell r="HD23">
            <v>10804</v>
          </cell>
          <cell r="HE23">
            <v>14055</v>
          </cell>
          <cell r="HF23">
            <v>21383</v>
          </cell>
          <cell r="HG23">
            <v>21189</v>
          </cell>
          <cell r="HH23">
            <v>21782</v>
          </cell>
          <cell r="HI23">
            <v>23438</v>
          </cell>
          <cell r="HJ23">
            <v>32783</v>
          </cell>
          <cell r="HK23">
            <v>32634</v>
          </cell>
          <cell r="HL23">
            <v>29680</v>
          </cell>
          <cell r="HM23">
            <v>35488</v>
          </cell>
          <cell r="HN23">
            <v>29899</v>
          </cell>
          <cell r="HO23">
            <v>30434</v>
          </cell>
        </row>
        <row r="28">
          <cell r="HD28">
            <v>789</v>
          </cell>
          <cell r="HE28">
            <v>795</v>
          </cell>
          <cell r="HF28">
            <v>821</v>
          </cell>
          <cell r="HG28">
            <v>1052</v>
          </cell>
          <cell r="HH28">
            <v>1236</v>
          </cell>
          <cell r="HI28">
            <v>1150</v>
          </cell>
          <cell r="HJ28">
            <v>1164</v>
          </cell>
          <cell r="HK28">
            <v>1077</v>
          </cell>
          <cell r="HL28">
            <v>1035</v>
          </cell>
          <cell r="HM28">
            <v>1065</v>
          </cell>
          <cell r="HN28">
            <v>1056</v>
          </cell>
          <cell r="HO28">
            <v>855</v>
          </cell>
        </row>
      </sheetData>
      <sheetData sheetId="21">
        <row r="4">
          <cell r="HO4"/>
        </row>
      </sheetData>
      <sheetData sheetId="22"/>
      <sheetData sheetId="23"/>
      <sheetData sheetId="24">
        <row r="4">
          <cell r="HO4">
            <v>369</v>
          </cell>
        </row>
        <row r="23">
          <cell r="HD23">
            <v>23550</v>
          </cell>
          <cell r="HE23">
            <v>24938</v>
          </cell>
          <cell r="HF23">
            <v>49314</v>
          </cell>
          <cell r="HG23">
            <v>40482</v>
          </cell>
          <cell r="HH23">
            <v>46121</v>
          </cell>
          <cell r="HI23">
            <v>56258</v>
          </cell>
          <cell r="HJ23">
            <v>65272</v>
          </cell>
          <cell r="HK23">
            <v>64708</v>
          </cell>
          <cell r="HL23">
            <v>54368</v>
          </cell>
          <cell r="HM23">
            <v>51963</v>
          </cell>
          <cell r="HN23">
            <v>47902</v>
          </cell>
          <cell r="HO23">
            <v>47051</v>
          </cell>
        </row>
        <row r="28">
          <cell r="HD28">
            <v>919</v>
          </cell>
          <cell r="HE28">
            <v>888</v>
          </cell>
          <cell r="HF28">
            <v>949</v>
          </cell>
          <cell r="HG28">
            <v>992</v>
          </cell>
          <cell r="HH28">
            <v>1104</v>
          </cell>
          <cell r="HI28">
            <v>1332</v>
          </cell>
          <cell r="HJ28">
            <v>1298</v>
          </cell>
          <cell r="HK28">
            <v>968</v>
          </cell>
          <cell r="HL28">
            <v>1056</v>
          </cell>
          <cell r="HM28">
            <v>1040</v>
          </cell>
          <cell r="HN28">
            <v>955</v>
          </cell>
          <cell r="HO28">
            <v>1019</v>
          </cell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25">
        <row r="4">
          <cell r="HO4">
            <v>125</v>
          </cell>
        </row>
        <row r="23">
          <cell r="HD23">
            <v>12235</v>
          </cell>
          <cell r="HE23">
            <v>14338</v>
          </cell>
          <cell r="HF23">
            <v>33599</v>
          </cell>
          <cell r="HG23">
            <v>27298</v>
          </cell>
          <cell r="HH23">
            <v>21012</v>
          </cell>
          <cell r="HI23">
            <v>21622</v>
          </cell>
          <cell r="HJ23">
            <v>23650</v>
          </cell>
          <cell r="HK23">
            <v>18918</v>
          </cell>
          <cell r="HL23">
            <v>16349</v>
          </cell>
          <cell r="HM23">
            <v>13124</v>
          </cell>
          <cell r="HN23">
            <v>18377</v>
          </cell>
          <cell r="HO23">
            <v>19534</v>
          </cell>
        </row>
        <row r="28">
          <cell r="HD28">
            <v>57</v>
          </cell>
          <cell r="HE28">
            <v>97</v>
          </cell>
          <cell r="HF28">
            <v>102</v>
          </cell>
          <cell r="HG28">
            <v>117</v>
          </cell>
          <cell r="HH28">
            <v>117</v>
          </cell>
          <cell r="HI28">
            <v>140</v>
          </cell>
          <cell r="HJ28">
            <v>122</v>
          </cell>
          <cell r="HK28">
            <v>70</v>
          </cell>
          <cell r="HL28">
            <v>104</v>
          </cell>
          <cell r="HM28">
            <v>83</v>
          </cell>
          <cell r="HN28">
            <v>86</v>
          </cell>
          <cell r="HO28">
            <v>90</v>
          </cell>
        </row>
      </sheetData>
      <sheetData sheetId="26"/>
      <sheetData sheetId="27"/>
      <sheetData sheetId="28">
        <row r="15">
          <cell r="HD15"/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29">
        <row r="4">
          <cell r="HO4">
            <v>29</v>
          </cell>
        </row>
        <row r="23">
          <cell r="HD23">
            <v>6696</v>
          </cell>
          <cell r="HE23">
            <v>6110</v>
          </cell>
          <cell r="HF23">
            <v>9211</v>
          </cell>
          <cell r="HG23">
            <v>1823</v>
          </cell>
          <cell r="HH23">
            <v>3483</v>
          </cell>
          <cell r="HI23">
            <v>5788</v>
          </cell>
          <cell r="HJ23">
            <v>4140</v>
          </cell>
          <cell r="HK23">
            <v>4701</v>
          </cell>
          <cell r="HL23">
            <v>3982</v>
          </cell>
          <cell r="HM23">
            <v>904</v>
          </cell>
          <cell r="HN23">
            <v>2794</v>
          </cell>
          <cell r="HO23">
            <v>1737</v>
          </cell>
        </row>
        <row r="28">
          <cell r="HD28">
            <v>494</v>
          </cell>
          <cell r="HE28">
            <v>344</v>
          </cell>
          <cell r="HF28">
            <v>524</v>
          </cell>
          <cell r="HG28">
            <v>70</v>
          </cell>
          <cell r="HH28">
            <v>199</v>
          </cell>
          <cell r="HI28">
            <v>240</v>
          </cell>
          <cell r="HJ28">
            <v>139</v>
          </cell>
          <cell r="HK28">
            <v>170</v>
          </cell>
          <cell r="HL28">
            <v>148</v>
          </cell>
          <cell r="HM28">
            <v>35</v>
          </cell>
          <cell r="HN28">
            <v>102</v>
          </cell>
          <cell r="HO28">
            <v>42</v>
          </cell>
        </row>
      </sheetData>
      <sheetData sheetId="30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</sheetData>
      <sheetData sheetId="31">
        <row r="4">
          <cell r="HO4">
            <v>12</v>
          </cell>
        </row>
        <row r="23">
          <cell r="HD23"/>
          <cell r="HE23"/>
          <cell r="HF23"/>
          <cell r="HG23"/>
          <cell r="HH23">
            <v>2050</v>
          </cell>
          <cell r="HI23">
            <v>1995</v>
          </cell>
          <cell r="HJ23">
            <v>2186</v>
          </cell>
          <cell r="HK23">
            <v>2075</v>
          </cell>
          <cell r="HL23">
            <v>1884</v>
          </cell>
          <cell r="HM23">
            <v>358</v>
          </cell>
          <cell r="HN23">
            <v>616</v>
          </cell>
          <cell r="HO23">
            <v>808</v>
          </cell>
        </row>
        <row r="28">
          <cell r="HD28"/>
          <cell r="HE28"/>
          <cell r="HF28"/>
          <cell r="HG28"/>
          <cell r="HH28">
            <v>53</v>
          </cell>
          <cell r="HI28">
            <v>71</v>
          </cell>
          <cell r="HJ28">
            <v>37</v>
          </cell>
          <cell r="HK28">
            <v>61</v>
          </cell>
          <cell r="HL28">
            <v>39</v>
          </cell>
          <cell r="HM28">
            <v>17</v>
          </cell>
          <cell r="HN28">
            <v>17</v>
          </cell>
          <cell r="HO28">
            <v>18</v>
          </cell>
        </row>
        <row r="33">
          <cell r="HD33"/>
          <cell r="HE33"/>
          <cell r="HF33"/>
          <cell r="HG33">
            <v>1785</v>
          </cell>
          <cell r="HH33"/>
          <cell r="HI33">
            <v>2355</v>
          </cell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>
            <v>47</v>
          </cell>
          <cell r="HH38"/>
          <cell r="HI38">
            <v>43</v>
          </cell>
          <cell r="HJ38"/>
          <cell r="HK38"/>
          <cell r="HL38"/>
          <cell r="HM38"/>
          <cell r="HN38"/>
          <cell r="HO38"/>
        </row>
      </sheetData>
      <sheetData sheetId="32">
        <row r="4">
          <cell r="HO4"/>
        </row>
      </sheetData>
      <sheetData sheetId="33"/>
      <sheetData sheetId="34"/>
      <sheetData sheetId="35"/>
      <sheetData sheetId="36">
        <row r="19">
          <cell r="GP19">
            <v>0</v>
          </cell>
        </row>
      </sheetData>
      <sheetData sheetId="37"/>
      <sheetData sheetId="38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</sheetData>
      <sheetData sheetId="39"/>
      <sheetData sheetId="40">
        <row r="4">
          <cell r="HO4"/>
        </row>
      </sheetData>
      <sheetData sheetId="41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</sheetData>
      <sheetData sheetId="42">
        <row r="4">
          <cell r="HO4">
            <v>72</v>
          </cell>
        </row>
        <row r="23">
          <cell r="HD23">
            <v>2182</v>
          </cell>
          <cell r="HE23">
            <v>794</v>
          </cell>
          <cell r="HF23">
            <v>1545</v>
          </cell>
          <cell r="HG23">
            <v>1711</v>
          </cell>
          <cell r="HH23">
            <v>1544</v>
          </cell>
          <cell r="HI23">
            <v>3103</v>
          </cell>
          <cell r="HJ23">
            <v>4025</v>
          </cell>
          <cell r="HK23">
            <v>3852</v>
          </cell>
          <cell r="HL23">
            <v>4123</v>
          </cell>
          <cell r="HM23">
            <v>3301</v>
          </cell>
          <cell r="HN23">
            <v>1818</v>
          </cell>
          <cell r="HO23">
            <v>4577</v>
          </cell>
        </row>
        <row r="28">
          <cell r="HD28">
            <v>145</v>
          </cell>
          <cell r="HE28">
            <v>56</v>
          </cell>
          <cell r="HF28">
            <v>62</v>
          </cell>
          <cell r="HG28">
            <v>66</v>
          </cell>
          <cell r="HH28">
            <v>76</v>
          </cell>
          <cell r="HI28">
            <v>215</v>
          </cell>
          <cell r="HJ28">
            <v>238</v>
          </cell>
          <cell r="HK28">
            <v>190</v>
          </cell>
          <cell r="HL28">
            <v>121</v>
          </cell>
          <cell r="HM28">
            <v>64</v>
          </cell>
          <cell r="HN28">
            <v>74</v>
          </cell>
          <cell r="HO28">
            <v>157</v>
          </cell>
        </row>
      </sheetData>
      <sheetData sheetId="43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33">
          <cell r="HD33"/>
          <cell r="HE33"/>
          <cell r="HF33"/>
          <cell r="HG33"/>
          <cell r="HH33"/>
          <cell r="HI33"/>
          <cell r="HJ33"/>
          <cell r="HK33"/>
          <cell r="HL33">
            <v>1492</v>
          </cell>
          <cell r="HM33">
            <v>1891</v>
          </cell>
          <cell r="HN33">
            <v>1633</v>
          </cell>
          <cell r="HO33">
            <v>1455</v>
          </cell>
        </row>
      </sheetData>
      <sheetData sheetId="44">
        <row r="4">
          <cell r="HO4">
            <v>81</v>
          </cell>
        </row>
        <row r="23">
          <cell r="HD23">
            <v>2848</v>
          </cell>
          <cell r="HE23">
            <v>2323</v>
          </cell>
          <cell r="HF23">
            <v>1329</v>
          </cell>
          <cell r="HG23">
            <v>1756</v>
          </cell>
          <cell r="HH23">
            <v>1864</v>
          </cell>
          <cell r="HI23">
            <v>1955</v>
          </cell>
          <cell r="HJ23">
            <v>7690</v>
          </cell>
          <cell r="HK23">
            <v>7620</v>
          </cell>
          <cell r="HL23">
            <v>5265</v>
          </cell>
          <cell r="HM23">
            <v>5311</v>
          </cell>
          <cell r="HN23">
            <v>8088</v>
          </cell>
          <cell r="HO23">
            <v>5464</v>
          </cell>
        </row>
        <row r="28">
          <cell r="HD28">
            <v>175</v>
          </cell>
          <cell r="HE28">
            <v>107</v>
          </cell>
          <cell r="HF28">
            <v>43</v>
          </cell>
          <cell r="HG28">
            <v>61</v>
          </cell>
          <cell r="HH28">
            <v>102</v>
          </cell>
          <cell r="HI28">
            <v>74</v>
          </cell>
          <cell r="HJ28">
            <v>265</v>
          </cell>
          <cell r="HK28">
            <v>299</v>
          </cell>
          <cell r="HL28">
            <v>209</v>
          </cell>
          <cell r="HM28">
            <v>163</v>
          </cell>
          <cell r="HN28">
            <v>277</v>
          </cell>
          <cell r="HO28">
            <v>110</v>
          </cell>
        </row>
      </sheetData>
      <sheetData sheetId="45"/>
      <sheetData sheetId="46"/>
      <sheetData sheetId="47">
        <row r="4">
          <cell r="HO4">
            <v>1111</v>
          </cell>
        </row>
      </sheetData>
      <sheetData sheetId="48">
        <row r="4">
          <cell r="HO4">
            <v>45</v>
          </cell>
        </row>
        <row r="23">
          <cell r="HD23"/>
          <cell r="HE23"/>
          <cell r="HF23"/>
          <cell r="HG23">
            <v>1080</v>
          </cell>
          <cell r="HH23">
            <v>1466</v>
          </cell>
          <cell r="HI23">
            <v>178</v>
          </cell>
          <cell r="HJ23"/>
          <cell r="HK23">
            <v>619</v>
          </cell>
          <cell r="HL23"/>
          <cell r="HM23">
            <v>3140</v>
          </cell>
          <cell r="HN23">
            <v>2635</v>
          </cell>
          <cell r="HO23">
            <v>2488</v>
          </cell>
        </row>
        <row r="28">
          <cell r="HD28"/>
          <cell r="HE28"/>
          <cell r="HF28"/>
          <cell r="HG28">
            <v>45</v>
          </cell>
          <cell r="HH28">
            <v>57</v>
          </cell>
          <cell r="HI28">
            <v>57</v>
          </cell>
          <cell r="HJ28"/>
          <cell r="HK28">
            <v>20</v>
          </cell>
          <cell r="HL28"/>
          <cell r="HM28">
            <v>60</v>
          </cell>
          <cell r="HN28">
            <v>70</v>
          </cell>
          <cell r="HO28">
            <v>59</v>
          </cell>
        </row>
      </sheetData>
      <sheetData sheetId="49">
        <row r="4">
          <cell r="HO4">
            <v>85</v>
          </cell>
        </row>
        <row r="23">
          <cell r="HD23">
            <v>695</v>
          </cell>
          <cell r="HE23">
            <v>641</v>
          </cell>
          <cell r="HF23">
            <v>1560</v>
          </cell>
          <cell r="HG23">
            <v>1917</v>
          </cell>
          <cell r="HH23">
            <v>3787</v>
          </cell>
          <cell r="HI23">
            <v>9027</v>
          </cell>
          <cell r="HJ23">
            <v>9975</v>
          </cell>
          <cell r="HK23">
            <v>9062</v>
          </cell>
          <cell r="HL23">
            <v>7088</v>
          </cell>
          <cell r="HM23">
            <v>7111</v>
          </cell>
          <cell r="HN23">
            <v>4190</v>
          </cell>
          <cell r="HO23">
            <v>4442</v>
          </cell>
        </row>
        <row r="28">
          <cell r="HD28">
            <v>47</v>
          </cell>
          <cell r="HE28">
            <v>64</v>
          </cell>
          <cell r="HF28">
            <v>75</v>
          </cell>
          <cell r="HG28">
            <v>81</v>
          </cell>
          <cell r="HH28">
            <v>168</v>
          </cell>
          <cell r="HI28">
            <v>264</v>
          </cell>
          <cell r="HJ28">
            <v>243</v>
          </cell>
          <cell r="HK28">
            <v>237</v>
          </cell>
          <cell r="HL28">
            <v>278</v>
          </cell>
          <cell r="HM28">
            <v>289</v>
          </cell>
          <cell r="HN28">
            <v>140</v>
          </cell>
          <cell r="HO28">
            <v>148</v>
          </cell>
        </row>
      </sheetData>
      <sheetData sheetId="50">
        <row r="4">
          <cell r="HO4">
            <v>102</v>
          </cell>
        </row>
        <row r="23">
          <cell r="HD23">
            <v>2430</v>
          </cell>
          <cell r="HE23">
            <v>3173</v>
          </cell>
          <cell r="HF23">
            <v>4834</v>
          </cell>
          <cell r="HG23">
            <v>3476</v>
          </cell>
          <cell r="HH23">
            <v>3456</v>
          </cell>
          <cell r="HI23">
            <v>5447</v>
          </cell>
          <cell r="HJ23">
            <v>2495</v>
          </cell>
          <cell r="HK23">
            <v>2390</v>
          </cell>
          <cell r="HL23">
            <v>4462</v>
          </cell>
          <cell r="HM23">
            <v>6037</v>
          </cell>
          <cell r="HN23">
            <v>4922</v>
          </cell>
          <cell r="HO23">
            <v>6450</v>
          </cell>
        </row>
        <row r="28">
          <cell r="HD28">
            <v>153</v>
          </cell>
          <cell r="HE28">
            <v>167</v>
          </cell>
          <cell r="HF28">
            <v>174</v>
          </cell>
          <cell r="HG28">
            <v>134</v>
          </cell>
          <cell r="HH28">
            <v>129</v>
          </cell>
          <cell r="HI28">
            <v>179</v>
          </cell>
          <cell r="HJ28">
            <v>75</v>
          </cell>
          <cell r="HK28">
            <v>43</v>
          </cell>
          <cell r="HL28">
            <v>151</v>
          </cell>
          <cell r="HM28">
            <v>136</v>
          </cell>
          <cell r="HN28">
            <v>113</v>
          </cell>
          <cell r="HO28">
            <v>161</v>
          </cell>
        </row>
      </sheetData>
      <sheetData sheetId="51">
        <row r="4">
          <cell r="HP4">
            <v>0</v>
          </cell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52">
        <row r="4">
          <cell r="HO4">
            <v>2871</v>
          </cell>
        </row>
      </sheetData>
      <sheetData sheetId="53"/>
      <sheetData sheetId="54">
        <row r="4">
          <cell r="HO4">
            <v>58</v>
          </cell>
        </row>
        <row r="23">
          <cell r="HD23"/>
          <cell r="HE23"/>
          <cell r="HF23">
            <v>1616</v>
          </cell>
          <cell r="HG23">
            <v>2935</v>
          </cell>
          <cell r="HH23">
            <v>421</v>
          </cell>
          <cell r="HI23">
            <v>1655</v>
          </cell>
          <cell r="HJ23">
            <v>3313</v>
          </cell>
          <cell r="HK23">
            <v>1377</v>
          </cell>
          <cell r="HL23">
            <v>1557</v>
          </cell>
          <cell r="HM23">
            <v>2812</v>
          </cell>
          <cell r="HN23">
            <v>2689</v>
          </cell>
          <cell r="HO23">
            <v>3435</v>
          </cell>
        </row>
        <row r="28">
          <cell r="HD28"/>
          <cell r="HE28"/>
          <cell r="HF28">
            <v>76</v>
          </cell>
          <cell r="HG28">
            <v>193</v>
          </cell>
          <cell r="HH28">
            <v>45</v>
          </cell>
          <cell r="HI28">
            <v>91</v>
          </cell>
          <cell r="HJ28">
            <v>132</v>
          </cell>
          <cell r="HK28">
            <v>73</v>
          </cell>
          <cell r="HL28">
            <v>49</v>
          </cell>
          <cell r="HM28">
            <v>95</v>
          </cell>
          <cell r="HN28">
            <v>88</v>
          </cell>
          <cell r="HO28">
            <v>154</v>
          </cell>
        </row>
      </sheetData>
      <sheetData sheetId="55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>
            <v>1635</v>
          </cell>
          <cell r="HN23">
            <v>1162</v>
          </cell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>
            <v>35</v>
          </cell>
          <cell r="HN28">
            <v>27</v>
          </cell>
          <cell r="HO28"/>
        </row>
      </sheetData>
      <sheetData sheetId="56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</sheetData>
      <sheetData sheetId="57">
        <row r="4">
          <cell r="HO4"/>
        </row>
      </sheetData>
      <sheetData sheetId="58"/>
      <sheetData sheetId="59"/>
      <sheetData sheetId="60"/>
      <sheetData sheetId="61">
        <row r="4">
          <cell r="HO4"/>
        </row>
      </sheetData>
      <sheetData sheetId="62">
        <row r="4">
          <cell r="HO4"/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63">
        <row r="4">
          <cell r="HP4">
            <v>0</v>
          </cell>
        </row>
        <row r="23"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  <row r="33"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64">
        <row r="4">
          <cell r="HO4">
            <v>1</v>
          </cell>
        </row>
        <row r="23">
          <cell r="HD23">
            <v>150</v>
          </cell>
          <cell r="HE23">
            <v>88</v>
          </cell>
          <cell r="HF23"/>
          <cell r="HG23">
            <v>311</v>
          </cell>
          <cell r="HH23">
            <v>155</v>
          </cell>
          <cell r="HI23"/>
          <cell r="HJ23">
            <v>125</v>
          </cell>
          <cell r="HK23">
            <v>252</v>
          </cell>
          <cell r="HL23">
            <v>303</v>
          </cell>
          <cell r="HM23">
            <v>80</v>
          </cell>
          <cell r="HN23">
            <v>221</v>
          </cell>
          <cell r="HO23">
            <v>98</v>
          </cell>
        </row>
        <row r="28"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</row>
        <row r="33">
          <cell r="HD33"/>
          <cell r="HE33"/>
          <cell r="HF33"/>
          <cell r="HG33"/>
          <cell r="HH33"/>
          <cell r="HI33"/>
          <cell r="HJ33">
            <v>51</v>
          </cell>
          <cell r="HK33"/>
          <cell r="HL33"/>
          <cell r="HM33"/>
          <cell r="HN33"/>
          <cell r="HO33"/>
        </row>
        <row r="38"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</row>
      </sheetData>
      <sheetData sheetId="65">
        <row r="4">
          <cell r="HO4">
            <v>27</v>
          </cell>
        </row>
      </sheetData>
      <sheetData sheetId="66">
        <row r="4">
          <cell r="HO4">
            <v>53</v>
          </cell>
        </row>
      </sheetData>
      <sheetData sheetId="67">
        <row r="4">
          <cell r="HO4">
            <v>1</v>
          </cell>
        </row>
      </sheetData>
      <sheetData sheetId="68">
        <row r="4">
          <cell r="HO4">
            <v>1</v>
          </cell>
        </row>
      </sheetData>
      <sheetData sheetId="69">
        <row r="4">
          <cell r="HO4"/>
        </row>
      </sheetData>
      <sheetData sheetId="70">
        <row r="4">
          <cell r="HO4">
            <v>38</v>
          </cell>
        </row>
      </sheetData>
      <sheetData sheetId="71">
        <row r="4">
          <cell r="HO4"/>
        </row>
      </sheetData>
      <sheetData sheetId="72">
        <row r="4">
          <cell r="HO4"/>
        </row>
      </sheetData>
      <sheetData sheetId="73">
        <row r="4">
          <cell r="HO4"/>
        </row>
      </sheetData>
      <sheetData sheetId="74">
        <row r="4">
          <cell r="HO4">
            <v>43</v>
          </cell>
        </row>
      </sheetData>
      <sheetData sheetId="75">
        <row r="4">
          <cell r="HO4"/>
        </row>
      </sheetData>
      <sheetData sheetId="76"/>
      <sheetData sheetId="77">
        <row r="4">
          <cell r="HO4">
            <v>182</v>
          </cell>
        </row>
      </sheetData>
      <sheetData sheetId="78">
        <row r="4">
          <cell r="HO4">
            <v>21</v>
          </cell>
        </row>
      </sheetData>
      <sheetData sheetId="79">
        <row r="4">
          <cell r="HO4">
            <v>17</v>
          </cell>
        </row>
      </sheetData>
      <sheetData sheetId="80">
        <row r="4">
          <cell r="HO4">
            <v>209</v>
          </cell>
        </row>
      </sheetData>
      <sheetData sheetId="81"/>
      <sheetData sheetId="82"/>
      <sheetData sheetId="83"/>
      <sheetData sheetId="84">
        <row r="4">
          <cell r="HO4">
            <v>205</v>
          </cell>
        </row>
      </sheetData>
      <sheetData sheetId="85">
        <row r="19">
          <cell r="GP19">
            <v>0</v>
          </cell>
        </row>
      </sheetData>
      <sheetData sheetId="86">
        <row r="4">
          <cell r="HO4"/>
        </row>
      </sheetData>
      <sheetData sheetId="87">
        <row r="4">
          <cell r="HO4">
            <v>47</v>
          </cell>
        </row>
      </sheetData>
      <sheetData sheetId="88">
        <row r="4">
          <cell r="HO4">
            <v>722</v>
          </cell>
        </row>
      </sheetData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430999</v>
          </cell>
        </row>
        <row r="6">
          <cell r="C6">
            <v>122002</v>
          </cell>
        </row>
        <row r="7">
          <cell r="C7">
            <v>88</v>
          </cell>
        </row>
        <row r="10">
          <cell r="C10">
            <v>22224</v>
          </cell>
        </row>
      </sheetData>
      <sheetData sheetId="1"/>
      <sheetData sheetId="2"/>
      <sheetData sheetId="3"/>
      <sheetData sheetId="4"/>
      <sheetData sheetId="5">
        <row r="22">
          <cell r="B22">
            <v>22144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675096</v>
          </cell>
        </row>
        <row r="6">
          <cell r="C6">
            <v>180416</v>
          </cell>
        </row>
        <row r="7">
          <cell r="C7">
            <v>0</v>
          </cell>
        </row>
        <row r="10">
          <cell r="C10">
            <v>27481</v>
          </cell>
        </row>
      </sheetData>
      <sheetData sheetId="1"/>
      <sheetData sheetId="2"/>
      <sheetData sheetId="3"/>
      <sheetData sheetId="4"/>
      <sheetData sheetId="5">
        <row r="23">
          <cell r="B23">
            <v>37142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596612</v>
          </cell>
        </row>
        <row r="6">
          <cell r="C6">
            <v>181239</v>
          </cell>
        </row>
        <row r="7">
          <cell r="C7">
            <v>311</v>
          </cell>
        </row>
        <row r="10">
          <cell r="C10">
            <v>27118</v>
          </cell>
        </row>
      </sheetData>
      <sheetData sheetId="1"/>
      <sheetData sheetId="2"/>
      <sheetData sheetId="3"/>
      <sheetData sheetId="4"/>
      <sheetData sheetId="5">
        <row r="24">
          <cell r="B24">
            <v>29141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737260</v>
          </cell>
        </row>
        <row r="6">
          <cell r="C6">
            <v>251747</v>
          </cell>
        </row>
        <row r="7">
          <cell r="C7">
            <v>155</v>
          </cell>
        </row>
        <row r="10">
          <cell r="C10">
            <v>34674</v>
          </cell>
        </row>
      </sheetData>
      <sheetData sheetId="1"/>
      <sheetData sheetId="2"/>
      <sheetData sheetId="3"/>
      <sheetData sheetId="4"/>
      <sheetData sheetId="5">
        <row r="25">
          <cell r="B25">
            <v>15735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898619</v>
          </cell>
        </row>
        <row r="6">
          <cell r="C6">
            <v>273138</v>
          </cell>
        </row>
        <row r="7">
          <cell r="C7">
            <v>0</v>
          </cell>
        </row>
        <row r="10">
          <cell r="C10">
            <v>37064</v>
          </cell>
        </row>
      </sheetData>
      <sheetData sheetId="1"/>
      <sheetData sheetId="2"/>
      <sheetData sheetId="3"/>
      <sheetData sheetId="4"/>
      <sheetData sheetId="5">
        <row r="26">
          <cell r="B26">
            <v>19542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1043211</v>
          </cell>
        </row>
        <row r="6">
          <cell r="C6">
            <v>352149</v>
          </cell>
        </row>
        <row r="7">
          <cell r="C7">
            <v>176</v>
          </cell>
        </row>
        <row r="10">
          <cell r="C10">
            <v>39727</v>
          </cell>
        </row>
      </sheetData>
      <sheetData sheetId="1"/>
      <sheetData sheetId="2"/>
      <sheetData sheetId="3"/>
      <sheetData sheetId="4"/>
      <sheetData sheetId="5">
        <row r="27">
          <cell r="B27">
            <v>30108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991748</v>
          </cell>
        </row>
        <row r="6">
          <cell r="C6">
            <v>294831</v>
          </cell>
        </row>
        <row r="7">
          <cell r="C7">
            <v>252</v>
          </cell>
        </row>
        <row r="10">
          <cell r="C10">
            <v>36565</v>
          </cell>
        </row>
      </sheetData>
      <sheetData sheetId="1"/>
      <sheetData sheetId="2"/>
      <sheetData sheetId="3"/>
      <sheetData sheetId="4"/>
      <sheetData sheetId="5">
        <row r="28">
          <cell r="B28">
            <v>36195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845991</v>
          </cell>
        </row>
        <row r="6">
          <cell r="C6">
            <v>287724</v>
          </cell>
        </row>
        <row r="7">
          <cell r="C7">
            <v>303</v>
          </cell>
        </row>
        <row r="10">
          <cell r="C10">
            <v>33137</v>
          </cell>
        </row>
      </sheetData>
      <sheetData sheetId="1"/>
      <sheetData sheetId="2"/>
      <sheetData sheetId="3"/>
      <sheetData sheetId="4"/>
      <sheetData sheetId="5">
        <row r="29">
          <cell r="B29">
            <v>30227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zoomScaleNormal="100" workbookViewId="0">
      <selection activeCell="P30" sqref="P30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" bestFit="1" customWidth="1"/>
    <col min="4" max="4" width="11.28515625" bestFit="1" customWidth="1"/>
    <col min="5" max="5" width="10.42578125" bestFit="1" customWidth="1"/>
    <col min="6" max="9" width="9.85546875" bestFit="1" customWidth="1"/>
    <col min="10" max="10" width="12.140625" bestFit="1" customWidth="1"/>
    <col min="11" max="11" width="9.8554687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0.28515625" bestFit="1" customWidth="1"/>
    <col min="17" max="17" width="11.28515625" bestFit="1" customWidth="1"/>
    <col min="18" max="18" width="12.28515625" bestFit="1" customWidth="1"/>
  </cols>
  <sheetData>
    <row r="1" spans="1:20" s="63" customFormat="1" ht="15.75" thickBot="1" x14ac:dyDescent="0.3">
      <c r="A1" s="59"/>
      <c r="B1" s="60" t="s">
        <v>0</v>
      </c>
      <c r="C1" s="60" t="s">
        <v>1</v>
      </c>
      <c r="D1" s="60" t="s">
        <v>2</v>
      </c>
      <c r="E1" s="60" t="s">
        <v>3</v>
      </c>
      <c r="F1" s="60" t="s">
        <v>4</v>
      </c>
      <c r="G1" s="61" t="s">
        <v>5</v>
      </c>
      <c r="H1" s="61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2" t="s">
        <v>12</v>
      </c>
    </row>
    <row r="2" spans="1:20" ht="13.5" thickTop="1" x14ac:dyDescent="0.2">
      <c r="A2" s="1" t="s">
        <v>13</v>
      </c>
      <c r="B2" s="41">
        <v>96620</v>
      </c>
      <c r="C2" s="41">
        <v>99149</v>
      </c>
      <c r="D2" s="69">
        <v>142874</v>
      </c>
      <c r="E2" s="41">
        <v>101443</v>
      </c>
      <c r="F2" s="41">
        <v>111986</v>
      </c>
      <c r="G2" s="69">
        <v>156193</v>
      </c>
      <c r="H2" s="41">
        <v>207662</v>
      </c>
      <c r="I2" s="41">
        <v>199066</v>
      </c>
      <c r="J2" s="41">
        <v>178354</v>
      </c>
      <c r="K2" s="69">
        <v>185699</v>
      </c>
      <c r="L2" s="69">
        <v>186623</v>
      </c>
      <c r="M2" s="41">
        <v>197759</v>
      </c>
      <c r="N2" s="29">
        <f>SUM(B2:M2)</f>
        <v>1863428</v>
      </c>
      <c r="O2" s="3"/>
      <c r="P2" s="84"/>
      <c r="Q2" s="30"/>
      <c r="R2" s="30"/>
      <c r="S2" s="30"/>
      <c r="T2" s="30"/>
    </row>
    <row r="3" spans="1:20" ht="13.5" thickBot="1" x14ac:dyDescent="0.25">
      <c r="A3" s="2">
        <v>2020</v>
      </c>
      <c r="B3" s="53">
        <v>389471</v>
      </c>
      <c r="C3" s="53">
        <v>370555</v>
      </c>
      <c r="D3" s="53">
        <v>197066</v>
      </c>
      <c r="E3" s="53">
        <v>15529</v>
      </c>
      <c r="F3" s="53">
        <v>217</v>
      </c>
      <c r="G3" s="53">
        <v>1258</v>
      </c>
      <c r="H3" s="53">
        <v>48228</v>
      </c>
      <c r="I3" s="53">
        <v>75742</v>
      </c>
      <c r="J3" s="53">
        <v>88617</v>
      </c>
      <c r="K3" s="53">
        <v>94360</v>
      </c>
      <c r="L3" s="53">
        <v>94707</v>
      </c>
      <c r="M3" s="53">
        <v>96560</v>
      </c>
      <c r="N3" s="9">
        <f>SUM(B3:M3)</f>
        <v>1472310</v>
      </c>
      <c r="O3" s="42"/>
      <c r="P3" s="42"/>
      <c r="Q3" s="14"/>
      <c r="R3" s="14"/>
      <c r="S3" s="14"/>
      <c r="T3" s="14"/>
    </row>
    <row r="4" spans="1:20" ht="13.5" thickTop="1" x14ac:dyDescent="0.2">
      <c r="A4" s="3" t="s">
        <v>14</v>
      </c>
      <c r="B4" s="42">
        <v>124620</v>
      </c>
      <c r="C4" s="42">
        <v>131010</v>
      </c>
      <c r="D4" s="42">
        <v>197462</v>
      </c>
      <c r="E4" s="42">
        <v>177769</v>
      </c>
      <c r="F4" s="42">
        <v>244791</v>
      </c>
      <c r="G4" s="42">
        <v>308014</v>
      </c>
      <c r="H4" s="42">
        <v>331766</v>
      </c>
      <c r="I4" s="42">
        <v>313660</v>
      </c>
      <c r="J4" s="42">
        <v>261513</v>
      </c>
      <c r="K4" s="42">
        <v>278482</v>
      </c>
      <c r="L4" s="42">
        <v>269683</v>
      </c>
      <c r="M4" s="42">
        <v>265046</v>
      </c>
      <c r="N4" s="29">
        <f t="shared" ref="N4:N17" si="0">SUM(B4:M4)</f>
        <v>2903816</v>
      </c>
      <c r="O4" s="3"/>
      <c r="P4" s="3"/>
      <c r="Q4" s="30"/>
      <c r="R4" s="3"/>
      <c r="S4" s="4"/>
    </row>
    <row r="5" spans="1:20" ht="13.5" thickBot="1" x14ac:dyDescent="0.25">
      <c r="A5" s="2">
        <v>2020</v>
      </c>
      <c r="B5" s="53">
        <v>273107</v>
      </c>
      <c r="C5" s="53">
        <v>276416</v>
      </c>
      <c r="D5" s="53">
        <v>152796</v>
      </c>
      <c r="E5" s="53">
        <v>16556</v>
      </c>
      <c r="F5" s="53">
        <v>53038</v>
      </c>
      <c r="G5" s="53">
        <v>86605</v>
      </c>
      <c r="H5" s="53">
        <v>108169</v>
      </c>
      <c r="I5" s="53">
        <v>141191</v>
      </c>
      <c r="J5" s="53">
        <v>111348</v>
      </c>
      <c r="K5" s="53">
        <v>112275</v>
      </c>
      <c r="L5" s="53">
        <v>97654</v>
      </c>
      <c r="M5" s="53">
        <v>112531</v>
      </c>
      <c r="N5" s="9">
        <f t="shared" si="0"/>
        <v>1541686</v>
      </c>
      <c r="O5" s="42"/>
      <c r="P5" s="42"/>
      <c r="Q5" s="30"/>
      <c r="R5" s="3"/>
      <c r="S5" s="4"/>
    </row>
    <row r="6" spans="1:20" ht="13.5" thickTop="1" x14ac:dyDescent="0.2">
      <c r="A6" s="1" t="s">
        <v>15</v>
      </c>
      <c r="B6" s="5">
        <f>+'E Detail'!C33</f>
        <v>63219</v>
      </c>
      <c r="C6" s="5">
        <f>+'E Detail'!D33</f>
        <v>68534</v>
      </c>
      <c r="D6" s="5">
        <f>+'E Detail'!E33</f>
        <v>117255</v>
      </c>
      <c r="E6" s="5">
        <f>+'E Detail'!F33</f>
        <v>116249</v>
      </c>
      <c r="F6" s="5">
        <f>+'E Detail'!G33</f>
        <v>120272</v>
      </c>
      <c r="G6" s="5">
        <f>+'E Detail'!H33</f>
        <v>138627</v>
      </c>
      <c r="H6" s="5">
        <f>+'E Detail'!I33</f>
        <v>159089</v>
      </c>
      <c r="I6" s="5">
        <f>+'E Detail'!J33</f>
        <v>150490</v>
      </c>
      <c r="J6" s="5">
        <f>+'E Detail'!K33</f>
        <v>140886</v>
      </c>
      <c r="K6" s="5">
        <f>+'E Detail'!L33</f>
        <v>150960</v>
      </c>
      <c r="L6" s="5">
        <f>+'E Detail'!M33</f>
        <v>145693</v>
      </c>
      <c r="M6" s="5">
        <f>+'E Detail'!N33</f>
        <v>134389</v>
      </c>
      <c r="N6" s="29">
        <f t="shared" si="0"/>
        <v>1505663</v>
      </c>
      <c r="O6" s="3"/>
      <c r="P6" s="3"/>
      <c r="Q6" s="30"/>
      <c r="R6" s="3"/>
      <c r="S6" s="3"/>
    </row>
    <row r="7" spans="1:20" ht="13.5" thickBot="1" x14ac:dyDescent="0.25">
      <c r="A7" s="2">
        <v>2020</v>
      </c>
      <c r="B7" s="26">
        <v>212032</v>
      </c>
      <c r="C7" s="26">
        <v>213798</v>
      </c>
      <c r="D7" s="26">
        <v>127547</v>
      </c>
      <c r="E7" s="26">
        <v>10621</v>
      </c>
      <c r="F7" s="26">
        <v>21051</v>
      </c>
      <c r="G7" s="26">
        <v>38961</v>
      </c>
      <c r="H7" s="26">
        <v>88807</v>
      </c>
      <c r="I7" s="26">
        <v>89891</v>
      </c>
      <c r="J7" s="26">
        <v>77716</v>
      </c>
      <c r="K7" s="26">
        <v>88138</v>
      </c>
      <c r="L7" s="26">
        <v>72227</v>
      </c>
      <c r="M7" s="26">
        <v>71613</v>
      </c>
      <c r="N7" s="9">
        <f t="shared" si="0"/>
        <v>1112402</v>
      </c>
      <c r="O7" s="42"/>
      <c r="P7" s="42"/>
      <c r="Q7" s="30"/>
      <c r="R7" s="3"/>
      <c r="S7" s="4"/>
    </row>
    <row r="8" spans="1:20" ht="13.5" thickTop="1" x14ac:dyDescent="0.2">
      <c r="A8" s="3" t="s">
        <v>16</v>
      </c>
      <c r="B8" s="42">
        <v>29962</v>
      </c>
      <c r="C8" s="42">
        <v>30276</v>
      </c>
      <c r="D8" s="42">
        <v>40565</v>
      </c>
      <c r="E8" s="42">
        <v>45612</v>
      </c>
      <c r="F8" s="42">
        <v>73345</v>
      </c>
      <c r="G8" s="42">
        <v>68098</v>
      </c>
      <c r="H8" s="42">
        <v>73784</v>
      </c>
      <c r="I8" s="42">
        <v>70828</v>
      </c>
      <c r="J8" s="42">
        <v>67842</v>
      </c>
      <c r="K8" s="42">
        <v>81882</v>
      </c>
      <c r="L8" s="42">
        <v>84934</v>
      </c>
      <c r="M8" s="42">
        <v>76435</v>
      </c>
      <c r="N8" s="29">
        <f t="shared" si="0"/>
        <v>743563</v>
      </c>
      <c r="O8" s="3"/>
      <c r="P8" s="3"/>
      <c r="Q8" s="3"/>
      <c r="R8" s="3"/>
      <c r="S8" s="4"/>
    </row>
    <row r="9" spans="1:20" ht="13.5" thickBot="1" x14ac:dyDescent="0.25">
      <c r="A9" s="2">
        <v>2020</v>
      </c>
      <c r="B9" s="53">
        <v>73872</v>
      </c>
      <c r="C9" s="53">
        <v>72181</v>
      </c>
      <c r="D9" s="53">
        <v>37835</v>
      </c>
      <c r="E9" s="53">
        <v>3812</v>
      </c>
      <c r="F9" s="53">
        <v>5307</v>
      </c>
      <c r="G9" s="53">
        <v>10736</v>
      </c>
      <c r="H9" s="53">
        <v>21333</v>
      </c>
      <c r="I9" s="53">
        <v>29594</v>
      </c>
      <c r="J9" s="53">
        <v>30146</v>
      </c>
      <c r="K9" s="53">
        <v>29609</v>
      </c>
      <c r="L9" s="53">
        <v>24050</v>
      </c>
      <c r="M9" s="53">
        <v>25720</v>
      </c>
      <c r="N9" s="9">
        <f t="shared" si="0"/>
        <v>364195</v>
      </c>
      <c r="O9" s="42"/>
      <c r="P9" s="42"/>
      <c r="Q9" s="3"/>
      <c r="R9" s="3"/>
      <c r="S9" s="3"/>
    </row>
    <row r="10" spans="1:20" ht="13.5" thickTop="1" x14ac:dyDescent="0.2">
      <c r="A10" s="1" t="s">
        <v>17</v>
      </c>
      <c r="B10" s="43">
        <v>105970</v>
      </c>
      <c r="C10" s="41">
        <v>98111</v>
      </c>
      <c r="D10" s="41">
        <v>154125</v>
      </c>
      <c r="E10" s="41">
        <v>168817</v>
      </c>
      <c r="F10" s="41">
        <v>245620</v>
      </c>
      <c r="G10" s="41">
        <v>271271</v>
      </c>
      <c r="H10" s="41">
        <v>306758</v>
      </c>
      <c r="I10" s="41">
        <v>303514</v>
      </c>
      <c r="J10" s="41">
        <v>302880</v>
      </c>
      <c r="K10" s="41">
        <v>308784</v>
      </c>
      <c r="L10" s="41">
        <v>291246</v>
      </c>
      <c r="M10" s="41">
        <v>250258</v>
      </c>
      <c r="N10" s="29">
        <f t="shared" si="0"/>
        <v>2807354</v>
      </c>
      <c r="O10" s="3"/>
      <c r="P10" s="3"/>
      <c r="Q10" s="3"/>
      <c r="R10" s="3"/>
      <c r="S10" s="3"/>
    </row>
    <row r="11" spans="1:20" ht="13.5" thickBot="1" x14ac:dyDescent="0.25">
      <c r="A11" s="2">
        <v>2020</v>
      </c>
      <c r="B11" s="53">
        <v>256038</v>
      </c>
      <c r="C11" s="53">
        <v>229199</v>
      </c>
      <c r="D11" s="53">
        <v>137774</v>
      </c>
      <c r="E11" s="53">
        <v>14098</v>
      </c>
      <c r="F11" s="53">
        <v>28979</v>
      </c>
      <c r="G11" s="53">
        <v>50035</v>
      </c>
      <c r="H11" s="53">
        <v>98062</v>
      </c>
      <c r="I11" s="53">
        <v>120827</v>
      </c>
      <c r="J11" s="53">
        <v>111994</v>
      </c>
      <c r="K11" s="53">
        <v>124293</v>
      </c>
      <c r="L11" s="53">
        <v>95981</v>
      </c>
      <c r="M11" s="53">
        <v>104126</v>
      </c>
      <c r="N11" s="9">
        <f t="shared" si="0"/>
        <v>1371406</v>
      </c>
      <c r="O11" s="42"/>
      <c r="P11" s="42"/>
      <c r="Q11" s="3"/>
      <c r="R11" s="3"/>
      <c r="S11" s="3"/>
    </row>
    <row r="12" spans="1:20" ht="13.5" thickTop="1" x14ac:dyDescent="0.2">
      <c r="A12" s="3" t="s">
        <v>18</v>
      </c>
      <c r="B12" s="42">
        <v>9959</v>
      </c>
      <c r="C12" s="86">
        <v>9127</v>
      </c>
      <c r="D12" s="42">
        <v>10842</v>
      </c>
      <c r="E12" s="42">
        <v>13570</v>
      </c>
      <c r="F12" s="42">
        <v>15299</v>
      </c>
      <c r="G12" s="42">
        <v>19829</v>
      </c>
      <c r="H12" s="42">
        <v>20900</v>
      </c>
      <c r="I12" s="42">
        <v>22921</v>
      </c>
      <c r="J12" s="42">
        <v>19608</v>
      </c>
      <c r="K12" s="42">
        <v>16577</v>
      </c>
      <c r="L12" s="42">
        <v>9255</v>
      </c>
      <c r="M12" s="42">
        <v>9766</v>
      </c>
      <c r="N12" s="29">
        <f t="shared" si="0"/>
        <v>177653</v>
      </c>
      <c r="O12" s="42"/>
      <c r="P12" s="3"/>
      <c r="Q12" s="3"/>
      <c r="R12" s="3"/>
      <c r="S12" s="3"/>
    </row>
    <row r="13" spans="1:20" ht="13.5" thickBot="1" x14ac:dyDescent="0.25">
      <c r="A13" s="2">
        <v>2020</v>
      </c>
      <c r="B13" s="53">
        <v>26046</v>
      </c>
      <c r="C13" s="53">
        <v>24376</v>
      </c>
      <c r="D13" s="53">
        <v>14599</v>
      </c>
      <c r="E13" s="53">
        <v>161</v>
      </c>
      <c r="F13" s="53">
        <v>884</v>
      </c>
      <c r="G13" s="53">
        <v>425</v>
      </c>
      <c r="H13" s="53">
        <v>5416</v>
      </c>
      <c r="I13" s="53">
        <v>4453</v>
      </c>
      <c r="J13" s="53">
        <v>6605</v>
      </c>
      <c r="K13" s="53">
        <v>7912</v>
      </c>
      <c r="L13" s="53">
        <v>6076</v>
      </c>
      <c r="M13" s="53">
        <v>8564</v>
      </c>
      <c r="N13" s="9">
        <f>SUM(B13:M13)</f>
        <v>105517</v>
      </c>
      <c r="O13" s="42"/>
      <c r="P13" s="42"/>
      <c r="Q13" s="3"/>
      <c r="R13" s="3"/>
      <c r="S13" s="3"/>
    </row>
    <row r="14" spans="1:20" ht="13.5" thickTop="1" x14ac:dyDescent="0.2">
      <c r="A14" s="1" t="s">
        <v>19</v>
      </c>
      <c r="B14" s="44">
        <v>30042</v>
      </c>
      <c r="C14" s="44">
        <v>24220</v>
      </c>
      <c r="D14" s="44">
        <v>29654</v>
      </c>
      <c r="E14" s="44">
        <v>38003</v>
      </c>
      <c r="F14" s="44">
        <v>69344</v>
      </c>
      <c r="G14" s="44">
        <v>67180</v>
      </c>
      <c r="H14" s="44">
        <v>117943</v>
      </c>
      <c r="I14" s="85">
        <v>58864</v>
      </c>
      <c r="J14" s="44">
        <v>55055</v>
      </c>
      <c r="K14" s="44">
        <f>53217</f>
        <v>53217</v>
      </c>
      <c r="L14" s="44">
        <v>39404</v>
      </c>
      <c r="M14" s="44">
        <v>36712</v>
      </c>
      <c r="N14" s="29">
        <f>SUM(B14:M14)</f>
        <v>619638</v>
      </c>
      <c r="O14" s="3"/>
      <c r="P14" s="3"/>
      <c r="Q14" s="3"/>
      <c r="R14" s="3"/>
      <c r="S14" s="3"/>
    </row>
    <row r="15" spans="1:20" ht="13.5" thickBot="1" x14ac:dyDescent="0.25">
      <c r="A15" s="2">
        <v>2020</v>
      </c>
      <c r="B15" s="53">
        <v>50059</v>
      </c>
      <c r="C15" s="53">
        <v>48012</v>
      </c>
      <c r="D15" s="53">
        <v>31901</v>
      </c>
      <c r="E15" s="53">
        <v>3377</v>
      </c>
      <c r="F15" s="53">
        <v>2745</v>
      </c>
      <c r="G15" s="53">
        <v>6583</v>
      </c>
      <c r="H15" s="53">
        <v>10665</v>
      </c>
      <c r="I15" s="53">
        <v>15330</v>
      </c>
      <c r="J15" s="53">
        <v>20746</v>
      </c>
      <c r="K15" s="53">
        <v>32414</v>
      </c>
      <c r="L15" s="53">
        <f>27141</f>
        <v>27141</v>
      </c>
      <c r="M15" s="53">
        <v>31491</v>
      </c>
      <c r="N15" s="9">
        <f t="shared" si="0"/>
        <v>280464</v>
      </c>
      <c r="O15" s="42"/>
      <c r="P15" s="42"/>
      <c r="Q15" s="3"/>
      <c r="R15" s="3"/>
      <c r="S15" s="3"/>
    </row>
    <row r="16" spans="1:20" ht="13.5" thickTop="1" x14ac:dyDescent="0.2">
      <c r="A16" s="64" t="s">
        <v>75</v>
      </c>
      <c r="B16" s="4">
        <f>+B14+B12+B10+B8+B6+B4+B2</f>
        <v>460392</v>
      </c>
      <c r="C16" s="4">
        <f t="shared" ref="B16:M17" si="1">+C14+C12+C10+C8+C6+C4+C2</f>
        <v>460427</v>
      </c>
      <c r="D16" s="4">
        <f t="shared" si="1"/>
        <v>692777</v>
      </c>
      <c r="E16" s="4">
        <f>+E14+E12+E10+E8+E6+E4+E2</f>
        <v>661463</v>
      </c>
      <c r="F16" s="4">
        <f t="shared" si="1"/>
        <v>880657</v>
      </c>
      <c r="G16" s="4">
        <f t="shared" si="1"/>
        <v>1029212</v>
      </c>
      <c r="H16" s="4">
        <f t="shared" si="1"/>
        <v>1217902</v>
      </c>
      <c r="I16" s="4">
        <f t="shared" si="1"/>
        <v>1119343</v>
      </c>
      <c r="J16" s="4">
        <f t="shared" si="1"/>
        <v>1026138</v>
      </c>
      <c r="K16" s="4">
        <f t="shared" si="1"/>
        <v>1075601</v>
      </c>
      <c r="L16" s="4">
        <f t="shared" si="1"/>
        <v>1026838</v>
      </c>
      <c r="M16" s="4">
        <f t="shared" si="1"/>
        <v>970365</v>
      </c>
      <c r="N16" s="29">
        <f t="shared" si="0"/>
        <v>10621115</v>
      </c>
      <c r="O16" s="3"/>
      <c r="P16" s="3"/>
      <c r="Q16" s="3"/>
      <c r="R16" s="3"/>
      <c r="S16" s="3"/>
    </row>
    <row r="17" spans="1:19" ht="13.5" thickBot="1" x14ac:dyDescent="0.25">
      <c r="A17" s="2">
        <v>2020</v>
      </c>
      <c r="B17" s="27">
        <f t="shared" si="1"/>
        <v>1280625</v>
      </c>
      <c r="C17" s="27">
        <f t="shared" si="1"/>
        <v>1234537</v>
      </c>
      <c r="D17" s="27">
        <f t="shared" si="1"/>
        <v>699518</v>
      </c>
      <c r="E17" s="27">
        <f t="shared" si="1"/>
        <v>64154</v>
      </c>
      <c r="F17" s="27">
        <f t="shared" si="1"/>
        <v>112221</v>
      </c>
      <c r="G17" s="27">
        <f t="shared" si="1"/>
        <v>194603</v>
      </c>
      <c r="H17" s="27">
        <f t="shared" si="1"/>
        <v>380680</v>
      </c>
      <c r="I17" s="27">
        <f t="shared" si="1"/>
        <v>477028</v>
      </c>
      <c r="J17" s="27">
        <f t="shared" si="1"/>
        <v>447172</v>
      </c>
      <c r="K17" s="27">
        <f t="shared" si="1"/>
        <v>489001</v>
      </c>
      <c r="L17" s="27">
        <f t="shared" si="1"/>
        <v>417836</v>
      </c>
      <c r="M17" s="27">
        <f t="shared" si="1"/>
        <v>450605</v>
      </c>
      <c r="N17" s="9">
        <f t="shared" si="0"/>
        <v>6247980</v>
      </c>
      <c r="O17" s="42"/>
      <c r="P17" s="42"/>
      <c r="Q17" s="3"/>
      <c r="R17" s="3"/>
      <c r="S17" s="3"/>
    </row>
    <row r="18" spans="1:19" ht="13.5" thickTop="1" x14ac:dyDescent="0.2">
      <c r="A18" s="65" t="s">
        <v>56</v>
      </c>
      <c r="B18" s="4">
        <f>+Humphrey!C22</f>
        <v>89245</v>
      </c>
      <c r="C18" s="4">
        <f>+Humphrey!D22</f>
        <v>114886</v>
      </c>
      <c r="D18" s="4">
        <f>+Humphrey!E22</f>
        <v>190216</v>
      </c>
      <c r="E18" s="4">
        <f>+Humphrey!F22</f>
        <v>143817</v>
      </c>
      <c r="F18" s="4">
        <f>+Humphrey!G22</f>
        <v>143179</v>
      </c>
      <c r="G18" s="4">
        <f>+Humphrey!H22</f>
        <v>179609</v>
      </c>
      <c r="H18" s="4">
        <f>+Humphrey!I22</f>
        <v>217361</v>
      </c>
      <c r="I18" s="4">
        <f>+Humphrey!J22</f>
        <v>204053</v>
      </c>
      <c r="J18" s="4">
        <f>+Humphrey!K22</f>
        <v>141017</v>
      </c>
      <c r="K18" s="4">
        <f>+Humphrey!L22</f>
        <v>169326</v>
      </c>
      <c r="L18" s="4">
        <f>+Humphrey!M22</f>
        <v>170999</v>
      </c>
      <c r="M18" s="4">
        <f>+Humphrey!N22</f>
        <v>196588</v>
      </c>
      <c r="N18" s="29">
        <f>SUM(B18:M18)</f>
        <v>1960296</v>
      </c>
      <c r="P18" s="3"/>
    </row>
    <row r="19" spans="1:19" ht="13.5" thickBot="1" x14ac:dyDescent="0.25">
      <c r="A19" s="2">
        <v>2020</v>
      </c>
      <c r="B19" s="27">
        <v>180667</v>
      </c>
      <c r="C19" s="27">
        <v>197236</v>
      </c>
      <c r="D19" s="27">
        <v>266220</v>
      </c>
      <c r="E19" s="27">
        <v>200259</v>
      </c>
      <c r="F19" s="27">
        <v>201930</v>
      </c>
      <c r="G19" s="27">
        <v>228494</v>
      </c>
      <c r="H19" s="27">
        <v>238609</v>
      </c>
      <c r="I19" s="27">
        <v>242775</v>
      </c>
      <c r="J19" s="27">
        <v>188969</v>
      </c>
      <c r="K19" s="27">
        <v>214543</v>
      </c>
      <c r="L19" s="27">
        <v>182746</v>
      </c>
      <c r="M19" s="27">
        <v>226705</v>
      </c>
      <c r="N19" s="9">
        <f>SUM(B19:M19)</f>
        <v>2569153</v>
      </c>
      <c r="O19" s="42"/>
      <c r="P19" s="42"/>
    </row>
    <row r="20" spans="1:19" ht="13.5" thickTop="1" x14ac:dyDescent="0.2">
      <c r="A20" s="52" t="s">
        <v>73</v>
      </c>
      <c r="B20" s="50">
        <f>B2+B4+B6+B8+B10+B12+B14+B18</f>
        <v>549637</v>
      </c>
      <c r="C20" s="50">
        <f t="shared" ref="C20:L20" si="2">C2+C4+C6+C8+C10+C12+C14+C18</f>
        <v>575313</v>
      </c>
      <c r="D20" s="50">
        <f>D2+D4+D6+D8+D10+D12+D14+D18</f>
        <v>882993</v>
      </c>
      <c r="E20" s="50">
        <f>E2+E4+E6+E8+E10+E12+E14+E18</f>
        <v>805280</v>
      </c>
      <c r="F20" s="50">
        <f t="shared" si="2"/>
        <v>1023836</v>
      </c>
      <c r="G20" s="50">
        <f t="shared" si="2"/>
        <v>1208821</v>
      </c>
      <c r="H20" s="50">
        <f t="shared" si="2"/>
        <v>1435263</v>
      </c>
      <c r="I20" s="50">
        <f t="shared" si="2"/>
        <v>1323396</v>
      </c>
      <c r="J20" s="50">
        <f t="shared" si="2"/>
        <v>1167155</v>
      </c>
      <c r="K20" s="50">
        <f t="shared" si="2"/>
        <v>1244927</v>
      </c>
      <c r="L20" s="50">
        <f t="shared" si="2"/>
        <v>1197837</v>
      </c>
      <c r="M20" s="50">
        <f>M2+M4+M6+M8+M10+M12+M14+M18</f>
        <v>1166953</v>
      </c>
      <c r="N20" s="51">
        <f>SUM(B20:M20)</f>
        <v>12581411</v>
      </c>
    </row>
    <row r="21" spans="1:19" ht="13.5" thickBot="1" x14ac:dyDescent="0.25">
      <c r="A21" s="82" t="s">
        <v>74</v>
      </c>
      <c r="B21" s="47">
        <f>+B19+B17</f>
        <v>1461292</v>
      </c>
      <c r="C21" s="47">
        <f t="shared" ref="C21:M21" si="3">+C19+C17</f>
        <v>1431773</v>
      </c>
      <c r="D21" s="47">
        <f t="shared" si="3"/>
        <v>965738</v>
      </c>
      <c r="E21" s="47">
        <f t="shared" si="3"/>
        <v>264413</v>
      </c>
      <c r="F21" s="47">
        <f t="shared" si="3"/>
        <v>314151</v>
      </c>
      <c r="G21" s="47">
        <f t="shared" si="3"/>
        <v>423097</v>
      </c>
      <c r="H21" s="47">
        <f t="shared" si="3"/>
        <v>619289</v>
      </c>
      <c r="I21" s="47">
        <f>+I19+I17</f>
        <v>719803</v>
      </c>
      <c r="J21" s="47">
        <f t="shared" si="3"/>
        <v>636141</v>
      </c>
      <c r="K21" s="47">
        <f t="shared" si="3"/>
        <v>703544</v>
      </c>
      <c r="L21" s="47">
        <f t="shared" si="3"/>
        <v>600582</v>
      </c>
      <c r="M21" s="48">
        <f t="shared" si="3"/>
        <v>677310</v>
      </c>
      <c r="N21" s="49">
        <f>SUM(B21:M21)</f>
        <v>8817133</v>
      </c>
    </row>
    <row r="22" spans="1:19" ht="13.5" thickTop="1" x14ac:dyDescent="0.2">
      <c r="A22" s="6" t="s">
        <v>20</v>
      </c>
      <c r="B22" s="54">
        <f>(B20-B21)/B21</f>
        <v>-0.62386915140847965</v>
      </c>
      <c r="C22" s="54">
        <f t="shared" ref="C22:N22" si="4">(C20-C21)/C21</f>
        <v>-0.59818141562943283</v>
      </c>
      <c r="D22" s="54">
        <f t="shared" si="4"/>
        <v>-8.5680588316914108E-2</v>
      </c>
      <c r="E22" s="55">
        <f t="shared" si="4"/>
        <v>2.0455386081622309</v>
      </c>
      <c r="F22" s="54">
        <f t="shared" si="4"/>
        <v>2.259056950320069</v>
      </c>
      <c r="G22" s="54">
        <f t="shared" si="4"/>
        <v>1.8570776914040987</v>
      </c>
      <c r="H22" s="54">
        <f t="shared" si="4"/>
        <v>1.3175980842546857</v>
      </c>
      <c r="I22" s="54">
        <f t="shared" si="4"/>
        <v>0.83855304854244839</v>
      </c>
      <c r="J22" s="54">
        <f t="shared" si="4"/>
        <v>0.83474261209385969</v>
      </c>
      <c r="K22" s="54">
        <f t="shared" si="4"/>
        <v>0.76950837474273104</v>
      </c>
      <c r="L22" s="54">
        <f>(L20-L21)/L21</f>
        <v>0.99446037343776539</v>
      </c>
      <c r="M22" s="54">
        <f t="shared" si="4"/>
        <v>0.72292303376592693</v>
      </c>
      <c r="N22" s="32">
        <f t="shared" si="4"/>
        <v>0.42692766458212666</v>
      </c>
    </row>
    <row r="23" spans="1:19" ht="13.5" thickBot="1" x14ac:dyDescent="0.25">
      <c r="A23" s="7"/>
      <c r="B23" s="4"/>
      <c r="C23" s="17"/>
      <c r="D23" s="7"/>
      <c r="E23" s="8"/>
      <c r="F23" s="7"/>
      <c r="G23" s="7"/>
      <c r="H23" s="7"/>
      <c r="I23" s="7"/>
      <c r="J23" s="7"/>
      <c r="K23" s="7"/>
      <c r="L23" s="7"/>
      <c r="M23" s="7"/>
      <c r="N23" s="33"/>
    </row>
    <row r="24" spans="1:19" ht="13.5" thickBot="1" x14ac:dyDescent="0.25">
      <c r="B24" s="10" t="s">
        <v>21</v>
      </c>
      <c r="C24" s="18" t="s">
        <v>22</v>
      </c>
      <c r="D24" s="11" t="s">
        <v>23</v>
      </c>
      <c r="E24" s="20" t="s">
        <v>24</v>
      </c>
      <c r="F24" s="11" t="s">
        <v>4</v>
      </c>
      <c r="G24" s="11" t="s">
        <v>25</v>
      </c>
      <c r="H24" s="11" t="s">
        <v>26</v>
      </c>
      <c r="I24" s="11" t="s">
        <v>27</v>
      </c>
      <c r="J24" s="11" t="s">
        <v>28</v>
      </c>
      <c r="K24" s="11" t="s">
        <v>29</v>
      </c>
      <c r="L24" s="11" t="s">
        <v>30</v>
      </c>
      <c r="M24" s="11" t="s">
        <v>31</v>
      </c>
      <c r="N24" s="81" t="s">
        <v>12</v>
      </c>
    </row>
    <row r="25" spans="1:19" ht="13.5" thickTop="1" x14ac:dyDescent="0.2">
      <c r="A25" t="s">
        <v>32</v>
      </c>
      <c r="B25" s="7"/>
      <c r="C25" s="8"/>
      <c r="D25" s="28"/>
      <c r="E25" s="8"/>
      <c r="F25" s="8"/>
      <c r="G25" s="8"/>
      <c r="H25" s="8"/>
      <c r="I25" s="8"/>
      <c r="J25" s="8"/>
      <c r="K25" s="8"/>
      <c r="L25" s="7"/>
      <c r="M25" s="7"/>
      <c r="N25" s="33"/>
    </row>
    <row r="26" spans="1:19" x14ac:dyDescent="0.2">
      <c r="A26" t="s">
        <v>33</v>
      </c>
      <c r="B26" s="7">
        <f>+'[1]Monthly Summary'!$C$5</f>
        <v>381501</v>
      </c>
      <c r="C26" s="7">
        <f>+'[2]Monthly Summary'!C5</f>
        <v>430999</v>
      </c>
      <c r="D26" s="7">
        <f>+'[3]Monthly Summary'!$C$5</f>
        <v>675096</v>
      </c>
      <c r="E26" s="7">
        <f>+'[4]Monthly Summary'!$C$5</f>
        <v>596612</v>
      </c>
      <c r="F26" s="7">
        <f>+'[5]Monthly Summary'!$C$5</f>
        <v>737260</v>
      </c>
      <c r="G26" s="7">
        <f>+'[6]Monthly Summary'!$C$5</f>
        <v>898619</v>
      </c>
      <c r="H26" s="7">
        <f>+'[7]Monthly Summary'!$C$5</f>
        <v>1043211</v>
      </c>
      <c r="I26" s="7">
        <f>+'[8]Monthly Summary'!$C$5</f>
        <v>991748</v>
      </c>
      <c r="J26" s="7">
        <f>+'[9]Monthly Summary'!$C$5</f>
        <v>845991</v>
      </c>
      <c r="K26" s="7">
        <f>+'[10]Monthly Summary'!$C$5</f>
        <v>944385</v>
      </c>
      <c r="L26" s="7">
        <f>+'[11]Monthly Summary'!$C$5</f>
        <v>918055</v>
      </c>
      <c r="M26" s="7">
        <f>+'[12]Monthly Summary'!$C$5</f>
        <v>919033</v>
      </c>
      <c r="N26" s="78">
        <f>SUM(B26:M26)</f>
        <v>9382510</v>
      </c>
    </row>
    <row r="27" spans="1:19" x14ac:dyDescent="0.2">
      <c r="A27" t="s">
        <v>34</v>
      </c>
      <c r="B27" s="7">
        <f>+'[1]Monthly Summary'!$C$6</f>
        <v>143109</v>
      </c>
      <c r="C27" s="7">
        <f>+'[2]Monthly Summary'!C6</f>
        <v>122002</v>
      </c>
      <c r="D27" s="7">
        <f>+'[3]Monthly Summary'!$C$6</f>
        <v>180416</v>
      </c>
      <c r="E27" s="7">
        <f>+'[4]Monthly Summary'!$C$6</f>
        <v>181239</v>
      </c>
      <c r="F27" s="7">
        <f>+'[5]Monthly Summary'!$C$6</f>
        <v>251747</v>
      </c>
      <c r="G27" s="7">
        <f>+'[6]Monthly Summary'!$C$6</f>
        <v>273138</v>
      </c>
      <c r="H27" s="7">
        <f>+'[7]Monthly Summary'!$C$6</f>
        <v>352149</v>
      </c>
      <c r="I27" s="7">
        <f>+'[8]Monthly Summary'!$C$6</f>
        <v>294831</v>
      </c>
      <c r="J27" s="7">
        <f>+'[9]Monthly Summary'!$C$6</f>
        <v>287724</v>
      </c>
      <c r="K27" s="7">
        <f>+'[10]Monthly Summary'!$C$6</f>
        <v>265548</v>
      </c>
      <c r="L27" s="7">
        <f>+'[11]Monthly Summary'!$C$6</f>
        <v>245045</v>
      </c>
      <c r="M27" s="7">
        <f>+'[12]Monthly Summary'!$C$6</f>
        <v>215944</v>
      </c>
      <c r="N27" s="79">
        <f>SUM(B27:M27)</f>
        <v>2812892</v>
      </c>
    </row>
    <row r="28" spans="1:19" x14ac:dyDescent="0.2">
      <c r="A28" t="s">
        <v>35</v>
      </c>
      <c r="B28" s="7">
        <f>+'[1]Monthly Summary'!$C$7</f>
        <v>150</v>
      </c>
      <c r="C28" s="7">
        <f>+'[2]Monthly Summary'!C7</f>
        <v>88</v>
      </c>
      <c r="D28" s="7">
        <f>+'[3]Monthly Summary'!$C$7</f>
        <v>0</v>
      </c>
      <c r="E28" s="7">
        <f>+'[4]Monthly Summary'!$C$7</f>
        <v>311</v>
      </c>
      <c r="F28" s="7">
        <f>+'[5]Monthly Summary'!$C$7</f>
        <v>155</v>
      </c>
      <c r="G28" s="7">
        <f>+'[6]Monthly Summary'!$C$7</f>
        <v>0</v>
      </c>
      <c r="H28" s="7">
        <f>+'[7]Monthly Summary'!$C$7</f>
        <v>176</v>
      </c>
      <c r="I28" s="7">
        <f>+'[8]Monthly Summary'!$C$7</f>
        <v>252</v>
      </c>
      <c r="J28" s="7">
        <f>+'[9]Monthly Summary'!$C$7</f>
        <v>303</v>
      </c>
      <c r="K28" s="7">
        <f>+'[10]Monthly Summary'!$C$7</f>
        <v>80</v>
      </c>
      <c r="L28" s="7">
        <f>+'[11]Monthly Summary'!$C$7</f>
        <v>221</v>
      </c>
      <c r="M28" s="7">
        <f>+'[12]Monthly Summary'!$C$7</f>
        <v>98</v>
      </c>
      <c r="N28" s="80">
        <f>SUM(B28:M28)</f>
        <v>1834</v>
      </c>
    </row>
    <row r="29" spans="1:19" ht="13.5" thickBot="1" x14ac:dyDescent="0.25">
      <c r="A29" t="s">
        <v>36</v>
      </c>
      <c r="B29" s="21">
        <f t="shared" ref="B29:N29" si="5">SUM(B26:B28)</f>
        <v>524760</v>
      </c>
      <c r="C29" s="21">
        <f t="shared" si="5"/>
        <v>553089</v>
      </c>
      <c r="D29" s="21">
        <f t="shared" ref="D29" si="6">SUM(D26:D28)</f>
        <v>855512</v>
      </c>
      <c r="E29" s="21">
        <f t="shared" si="5"/>
        <v>778162</v>
      </c>
      <c r="F29" s="21">
        <f t="shared" si="5"/>
        <v>989162</v>
      </c>
      <c r="G29" s="21">
        <f t="shared" ref="G29:H29" si="7">SUM(G26:G28)</f>
        <v>1171757</v>
      </c>
      <c r="H29" s="21">
        <f t="shared" si="7"/>
        <v>1395536</v>
      </c>
      <c r="I29" s="21">
        <f t="shared" si="5"/>
        <v>1286831</v>
      </c>
      <c r="J29" s="21">
        <f t="shared" ref="J29" si="8">SUM(J26:J28)</f>
        <v>1134018</v>
      </c>
      <c r="K29" s="21">
        <f t="shared" si="5"/>
        <v>1210013</v>
      </c>
      <c r="L29" s="21">
        <f t="shared" si="5"/>
        <v>1163321</v>
      </c>
      <c r="M29" s="21">
        <f t="shared" si="5"/>
        <v>1135075</v>
      </c>
      <c r="N29" s="34">
        <f t="shared" si="5"/>
        <v>12197236</v>
      </c>
    </row>
    <row r="30" spans="1:19" ht="14.25" thickTop="1" thickBo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33"/>
    </row>
    <row r="31" spans="1:19" x14ac:dyDescent="0.2">
      <c r="A31" t="s">
        <v>37</v>
      </c>
      <c r="B31" s="46">
        <f>+'[1]Monthly Summary'!$C$10</f>
        <v>24877</v>
      </c>
      <c r="C31" s="46">
        <f>+'[2]Monthly Summary'!C10</f>
        <v>22224</v>
      </c>
      <c r="D31" s="46">
        <f>+'[3]Monthly Summary'!$C$10</f>
        <v>27481</v>
      </c>
      <c r="E31" s="46">
        <f>+'[4]Monthly Summary'!$C$10</f>
        <v>27118</v>
      </c>
      <c r="F31" s="46">
        <f>+'[5]Monthly Summary'!$C$10</f>
        <v>34674</v>
      </c>
      <c r="G31" s="46">
        <f>+'[6]Monthly Summary'!$C$10</f>
        <v>37064</v>
      </c>
      <c r="H31" s="46">
        <f>+'[7]Monthly Summary'!$C$10</f>
        <v>39727</v>
      </c>
      <c r="I31" s="46">
        <f>+'[8]Monthly Summary'!$C$10</f>
        <v>36565</v>
      </c>
      <c r="J31" s="46">
        <f>+'[9]Monthly Summary'!$C$10</f>
        <v>33137</v>
      </c>
      <c r="K31" s="46">
        <f>+'[10]Monthly Summary'!$C$10</f>
        <v>34914</v>
      </c>
      <c r="L31" s="46">
        <f>+'[11]Monthly Summary'!$C$10</f>
        <v>34516</v>
      </c>
      <c r="M31" s="87">
        <f>+'[12]Monthly Summary'!$C$10</f>
        <v>31878</v>
      </c>
      <c r="N31" s="57">
        <f>SUM(B31:M31)</f>
        <v>384175</v>
      </c>
    </row>
    <row r="32" spans="1:19" ht="13.5" thickBot="1" x14ac:dyDescent="0.25">
      <c r="A32" t="s">
        <v>38</v>
      </c>
      <c r="B32" s="12">
        <f>B29+B31</f>
        <v>549637</v>
      </c>
      <c r="C32" s="12">
        <f t="shared" ref="C32:M32" si="9">C29+C31</f>
        <v>575313</v>
      </c>
      <c r="D32" s="12">
        <f t="shared" ref="D32" si="10">D29+D31</f>
        <v>882993</v>
      </c>
      <c r="E32" s="12">
        <f t="shared" si="9"/>
        <v>805280</v>
      </c>
      <c r="F32" s="12">
        <f t="shared" si="9"/>
        <v>1023836</v>
      </c>
      <c r="G32" s="12">
        <f t="shared" ref="G32:H32" si="11">G29+G31</f>
        <v>1208821</v>
      </c>
      <c r="H32" s="12">
        <f t="shared" si="11"/>
        <v>1435263</v>
      </c>
      <c r="I32" s="12">
        <f t="shared" si="9"/>
        <v>1323396</v>
      </c>
      <c r="J32" s="12">
        <f t="shared" ref="J32" si="12">J29+J31</f>
        <v>1167155</v>
      </c>
      <c r="K32" s="12">
        <f t="shared" si="9"/>
        <v>1244927</v>
      </c>
      <c r="L32" s="12">
        <f t="shared" si="9"/>
        <v>1197837</v>
      </c>
      <c r="M32" s="12">
        <f t="shared" si="9"/>
        <v>1166953</v>
      </c>
      <c r="N32" s="45">
        <f>SUM(N29+N31)</f>
        <v>12581411</v>
      </c>
    </row>
    <row r="33" spans="1:14" ht="13.5" thickTop="1" x14ac:dyDescent="0.2">
      <c r="C33" s="19"/>
      <c r="E33" s="19"/>
    </row>
    <row r="34" spans="1:14" x14ac:dyDescent="0.2">
      <c r="A34" s="40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40"/>
    </row>
    <row r="35" spans="1:14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7"/>
      <c r="N35" s="37"/>
    </row>
    <row r="36" spans="1:14" x14ac:dyDescent="0.2">
      <c r="B36" s="71"/>
      <c r="C36" s="71"/>
      <c r="D36" s="71"/>
      <c r="E36" s="76"/>
      <c r="F36" s="74"/>
      <c r="G36" s="71"/>
      <c r="H36" s="71"/>
      <c r="I36" s="71"/>
      <c r="J36" s="71"/>
      <c r="K36" s="71"/>
      <c r="L36" s="71"/>
      <c r="M36" s="17"/>
      <c r="N36" s="38"/>
    </row>
    <row r="37" spans="1:14" x14ac:dyDescent="0.2">
      <c r="C37" s="56"/>
      <c r="E37" s="56"/>
      <c r="F37" s="83"/>
      <c r="G37" s="56"/>
      <c r="H37" s="68"/>
      <c r="I37" s="7"/>
      <c r="J37" s="7"/>
      <c r="K37" s="7"/>
      <c r="L37" s="37"/>
      <c r="M37" s="17"/>
      <c r="N37" s="37"/>
    </row>
    <row r="38" spans="1:14" x14ac:dyDescent="0.2">
      <c r="C38" s="70"/>
      <c r="E38" s="56"/>
      <c r="F38" s="75"/>
      <c r="G38" s="56"/>
      <c r="H38" s="68"/>
      <c r="J38" s="71"/>
      <c r="K38" s="71"/>
      <c r="L38" s="71"/>
      <c r="M38" s="38"/>
      <c r="N38" s="38"/>
    </row>
    <row r="39" spans="1:14" x14ac:dyDescent="0.2">
      <c r="C39" s="56"/>
      <c r="E39" s="56"/>
      <c r="F39" s="75"/>
      <c r="G39" s="56"/>
      <c r="H39" s="68"/>
      <c r="I39" s="70"/>
      <c r="J39" s="7"/>
      <c r="K39" s="7"/>
      <c r="L39" s="37"/>
      <c r="M39" s="17"/>
      <c r="N39" s="37"/>
    </row>
    <row r="40" spans="1:14" x14ac:dyDescent="0.2">
      <c r="C40" s="56"/>
      <c r="E40" s="56"/>
      <c r="F40" s="75"/>
      <c r="G40" s="56"/>
      <c r="H40" s="68"/>
      <c r="J40" s="71"/>
      <c r="K40" s="71"/>
      <c r="L40" s="71"/>
      <c r="M40" s="38"/>
      <c r="N40" s="38"/>
    </row>
    <row r="41" spans="1:14" x14ac:dyDescent="0.2">
      <c r="C41" s="56"/>
      <c r="E41" s="56"/>
      <c r="F41" s="75"/>
      <c r="G41" s="56"/>
      <c r="H41" s="68"/>
      <c r="J41" s="7"/>
      <c r="K41" s="7"/>
      <c r="L41" s="37"/>
      <c r="M41" s="17"/>
      <c r="N41" s="37"/>
    </row>
    <row r="42" spans="1:14" x14ac:dyDescent="0.2">
      <c r="C42" s="56"/>
      <c r="G42" s="66"/>
      <c r="H42" s="68"/>
      <c r="J42" s="71"/>
      <c r="K42" s="71"/>
      <c r="L42" s="71"/>
      <c r="M42" s="38"/>
      <c r="N42" s="38"/>
    </row>
    <row r="43" spans="1:14" x14ac:dyDescent="0.2">
      <c r="C43" s="56"/>
      <c r="E43" s="70"/>
      <c r="G43" s="70"/>
      <c r="H43" s="68"/>
      <c r="J43" s="7"/>
      <c r="K43" s="7"/>
      <c r="L43" s="37"/>
      <c r="M43" s="17"/>
      <c r="N43" s="37"/>
    </row>
    <row r="44" spans="1:14" x14ac:dyDescent="0.2">
      <c r="G44" s="66"/>
      <c r="H44" s="68"/>
      <c r="J44" s="71"/>
      <c r="K44" s="71"/>
      <c r="L44" s="71"/>
      <c r="M44" s="38"/>
      <c r="N44" s="38"/>
    </row>
    <row r="45" spans="1:14" x14ac:dyDescent="0.2">
      <c r="G45" s="66"/>
      <c r="H45" s="68"/>
      <c r="J45" s="7"/>
      <c r="K45" s="7"/>
      <c r="L45" s="37"/>
      <c r="M45" s="17"/>
      <c r="N45" s="37"/>
    </row>
    <row r="46" spans="1:14" x14ac:dyDescent="0.2">
      <c r="H46" s="68"/>
      <c r="J46" s="71"/>
      <c r="K46" s="71"/>
      <c r="L46" s="71"/>
      <c r="M46" s="38"/>
      <c r="N46" s="38"/>
    </row>
    <row r="47" spans="1:14" x14ac:dyDescent="0.2">
      <c r="H47" s="68"/>
      <c r="J47" s="7"/>
      <c r="K47" s="7"/>
      <c r="L47" s="37"/>
      <c r="M47" s="17"/>
      <c r="N47" s="37"/>
    </row>
    <row r="48" spans="1:14" x14ac:dyDescent="0.2">
      <c r="H48" s="68"/>
      <c r="J48" s="71"/>
      <c r="K48" s="71"/>
      <c r="L48" s="71"/>
      <c r="M48" s="38"/>
      <c r="N48" s="38"/>
    </row>
    <row r="49" spans="10:14" x14ac:dyDescent="0.2">
      <c r="J49" s="7"/>
      <c r="K49" s="7"/>
      <c r="L49" s="37"/>
      <c r="M49" s="17"/>
      <c r="N49" s="37"/>
    </row>
  </sheetData>
  <phoneticPr fontId="15" type="noConversion"/>
  <conditionalFormatting sqref="N35 N37 N39 N41 N43 N45 N47 N49 L37 L39 L41 L43 L45 L47 L49 B35:L35">
    <cfRule type="expression" dxfId="0" priority="1" stopIfTrue="1">
      <formula>"*.*"</formula>
    </cfRule>
  </conditionalFormatting>
  <pageMargins left="0.7" right="0.7" top="0.75" bottom="0.75" header="0.3" footer="0.3"/>
  <pageSetup orientation="portrait" horizontalDpi="1200" verticalDpi="1200" r:id="rId1"/>
  <ignoredErrors>
    <ignoredError sqref="N3 N5 N7 N9 N11 N13 N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39"/>
  <sheetViews>
    <sheetView topLeftCell="A4" workbookViewId="0">
      <selection activeCell="B16" sqref="B16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3" t="s">
        <v>21</v>
      </c>
      <c r="D7" s="13" t="s">
        <v>22</v>
      </c>
      <c r="E7" s="13" t="s">
        <v>23</v>
      </c>
      <c r="F7" s="13" t="s">
        <v>24</v>
      </c>
      <c r="G7" s="13" t="s">
        <v>4</v>
      </c>
      <c r="H7" s="13" t="s">
        <v>25</v>
      </c>
      <c r="I7" s="13" t="s">
        <v>26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</row>
    <row r="9" spans="1:17" x14ac:dyDescent="0.2">
      <c r="A9" s="23">
        <v>2021</v>
      </c>
      <c r="B9" s="23" t="s">
        <v>55</v>
      </c>
      <c r="E9" s="19"/>
    </row>
    <row r="10" spans="1:17" x14ac:dyDescent="0.2">
      <c r="B10" s="73" t="s">
        <v>77</v>
      </c>
      <c r="C10" s="14">
        <f>[13]Jazz_AC!HD$23+[13]Jazz_AC!HD$33</f>
        <v>0</v>
      </c>
      <c r="D10" s="14">
        <f>[13]Jazz_AC!HE$23+[13]Jazz_AC!HE$33</f>
        <v>0</v>
      </c>
      <c r="E10" s="14">
        <f>[13]Jazz_AC!HF$23+[13]Jazz_AC!HF$33</f>
        <v>0</v>
      </c>
      <c r="F10" s="14">
        <f>[13]Jazz_AC!HG$23+[13]Jazz_AC!HG$33</f>
        <v>0</v>
      </c>
      <c r="G10" s="14">
        <f>[13]Jazz_AC!HH$23+[13]Jazz_AC!HH$33</f>
        <v>0</v>
      </c>
      <c r="H10" s="14">
        <f>[13]Jazz_AC!HI$23+[13]Jazz_AC!HI$33</f>
        <v>0</v>
      </c>
      <c r="I10" s="14">
        <f>[13]Jazz_AC!HJ$23+[13]Jazz_AC!HJ$33</f>
        <v>0</v>
      </c>
      <c r="J10" s="14">
        <f>[13]Jazz_AC!HK$23+[13]Jazz_AC!HK$33</f>
        <v>0</v>
      </c>
      <c r="K10" s="14">
        <f>[13]Jazz_AC!HL$23+[13]Jazz_AC!HL$33</f>
        <v>1492</v>
      </c>
      <c r="L10" s="14">
        <f>[13]Jazz_AC!HM$23+[13]Jazz_AC!HM$33</f>
        <v>1891</v>
      </c>
      <c r="M10" s="14">
        <f>[13]Jazz_AC!HN$23+[13]Jazz_AC!HN$33</f>
        <v>1633</v>
      </c>
      <c r="N10" s="14">
        <f>[13]Jazz_AC!HO$23+[13]Jazz_AC!HO$33</f>
        <v>1455</v>
      </c>
      <c r="P10" s="66"/>
      <c r="Q10" s="67"/>
    </row>
    <row r="11" spans="1:17" x14ac:dyDescent="0.2">
      <c r="B11" s="19" t="s">
        <v>61</v>
      </c>
      <c r="C11" s="14">
        <f>'[13]Air Georgian'!HD$33+'[13]Air Georgian'!HD$38</f>
        <v>0</v>
      </c>
      <c r="D11" s="14">
        <f>'[13]Air Georgian'!HE$33+'[13]Air Georgian'!HE$38</f>
        <v>0</v>
      </c>
      <c r="E11" s="14">
        <f>'[13]Air Georgian'!HF$33+'[13]Air Georgian'!HF$38</f>
        <v>0</v>
      </c>
      <c r="F11" s="14">
        <f>'[13]Air Georgian'!HG$33+'[13]Air Georgian'!HG$38</f>
        <v>0</v>
      </c>
      <c r="G11" s="14">
        <f>'[13]Air Georgian'!HH$33+'[13]Air Georgian'!HH$38</f>
        <v>0</v>
      </c>
      <c r="H11" s="14">
        <f>'[13]Air Georgian'!HI$33+'[13]Air Georgian'!HI$38</f>
        <v>0</v>
      </c>
      <c r="I11" s="14">
        <f>'[13]Air Georgian'!HJ$33+'[13]Air Georgian'!HJ$38</f>
        <v>0</v>
      </c>
      <c r="J11" s="14">
        <f>'[13]Air Georgian'!HK$33+'[13]Air Georgian'!HK$38</f>
        <v>0</v>
      </c>
      <c r="K11" s="14">
        <f>'[13]Air Georgian'!HL$33+'[13]Air Georgian'!HL$38</f>
        <v>0</v>
      </c>
      <c r="L11" s="14">
        <f>'[13]Air Georgian'!HM$33+'[13]Air Georgian'!HM$38</f>
        <v>0</v>
      </c>
      <c r="M11" s="14">
        <f>'[13]Air Georgian'!HN$33+'[13]Air Georgian'!HN$38</f>
        <v>0</v>
      </c>
      <c r="N11" s="14">
        <f>'[13]Air Georgian'!HO$33+'[13]Air Georgian'!HO$38</f>
        <v>0</v>
      </c>
      <c r="P11" s="66"/>
      <c r="Q11" s="67"/>
    </row>
    <row r="12" spans="1:17" x14ac:dyDescent="0.2">
      <c r="B12" s="19" t="s">
        <v>67</v>
      </c>
      <c r="C12" s="14">
        <f>'[13]Sky Regional'!HD$33+'[13]Sky Regional'!HD$38</f>
        <v>0</v>
      </c>
      <c r="D12" s="14">
        <f>'[13]Sky Regional'!HE$33+'[13]Sky Regional'!HE$38</f>
        <v>0</v>
      </c>
      <c r="E12" s="14">
        <f>'[13]Sky Regional'!HF$33+'[13]Sky Regional'!HF$38</f>
        <v>0</v>
      </c>
      <c r="F12" s="14">
        <f>'[13]Sky Regional'!HG$33+'[13]Sky Regional'!HG$38</f>
        <v>0</v>
      </c>
      <c r="G12" s="14">
        <f>'[13]Sky Regional'!HH$33+'[13]Sky Regional'!HH$38</f>
        <v>0</v>
      </c>
      <c r="H12" s="14">
        <f>'[13]Sky Regional'!HI$33+'[13]Sky Regional'!HI$38</f>
        <v>0</v>
      </c>
      <c r="I12" s="14">
        <f>'[13]Sky Regional'!HJ$33+'[13]Sky Regional'!HJ$38</f>
        <v>0</v>
      </c>
      <c r="J12" s="14">
        <f>'[13]Sky Regional'!HK$33+'[13]Sky Regional'!HK$38</f>
        <v>0</v>
      </c>
      <c r="K12" s="14">
        <f>'[13]Sky Regional'!HL$33+'[13]Sky Regional'!HL$38</f>
        <v>0</v>
      </c>
      <c r="L12" s="14">
        <f>'[13]Sky Regional'!HM$33+'[13]Sky Regional'!HM$38</f>
        <v>0</v>
      </c>
      <c r="M12" s="14">
        <f>'[13]Sky Regional'!HN$33+'[13]Sky Regional'!HN$38</f>
        <v>0</v>
      </c>
      <c r="N12" s="14">
        <f>'[13]Sky Regional'!HO$33+'[13]Sky Regional'!HO$38</f>
        <v>0</v>
      </c>
      <c r="P12" s="66"/>
      <c r="Q12" s="67"/>
    </row>
    <row r="13" spans="1:17" x14ac:dyDescent="0.2">
      <c r="B13" s="19" t="s">
        <v>64</v>
      </c>
      <c r="C13" s="14">
        <f>'[13]Air Wisconsin'!HD$23+'[13]Air Wisconsin'!HD$28</f>
        <v>0</v>
      </c>
      <c r="D13" s="14">
        <f>'[13]Air Wisconsin'!HE$23+'[13]Air Wisconsin'!HE$28</f>
        <v>0</v>
      </c>
      <c r="E13" s="14">
        <f>'[13]Air Wisconsin'!HF$23+'[13]Air Wisconsin'!HF$28</f>
        <v>0</v>
      </c>
      <c r="F13" s="14">
        <f>'[13]Air Wisconsin'!HG$23+'[13]Air Wisconsin'!HG$28</f>
        <v>0</v>
      </c>
      <c r="G13" s="14">
        <f>'[13]Air Wisconsin'!HH$23+'[13]Air Wisconsin'!HH$28</f>
        <v>0</v>
      </c>
      <c r="H13" s="14">
        <f>'[13]Air Wisconsin'!HI$23+'[13]Air Wisconsin'!HI$28</f>
        <v>0</v>
      </c>
      <c r="I13" s="14">
        <f>'[13]Air Wisconsin'!HJ$23+'[13]Air Wisconsin'!HJ$28</f>
        <v>0</v>
      </c>
      <c r="J13" s="14">
        <f>'[13]Air Wisconsin'!HK$23+'[13]Air Wisconsin'!HK$28</f>
        <v>0</v>
      </c>
      <c r="K13" s="14">
        <f>'[13]Air Wisconsin'!HL$23+'[13]Air Wisconsin'!HL$28</f>
        <v>0</v>
      </c>
      <c r="L13" s="14">
        <f>'[13]Air Wisconsin'!HM$23+'[13]Air Wisconsin'!HM$28</f>
        <v>0</v>
      </c>
      <c r="M13" s="14">
        <f>'[13]Air Wisconsin'!HN$23+'[13]Air Wisconsin'!HN$28</f>
        <v>0</v>
      </c>
      <c r="N13" s="14">
        <f>'[13]Air Wisconsin'!HO$23+'[13]Air Wisconsin'!HO$28</f>
        <v>0</v>
      </c>
      <c r="P13" s="66"/>
      <c r="Q13" s="67"/>
    </row>
    <row r="14" spans="1:17" x14ac:dyDescent="0.2">
      <c r="B14" s="19" t="s">
        <v>49</v>
      </c>
      <c r="C14" s="14">
        <f>[13]Alaska!HD$23+[13]Alaska!HD$28</f>
        <v>2145</v>
      </c>
      <c r="D14" s="14">
        <f>[13]Alaska!HE$23+[13]Alaska!HE$28</f>
        <v>3371</v>
      </c>
      <c r="E14" s="14">
        <f>[13]Alaska!HF$23+[13]Alaska!HF$28</f>
        <v>7153</v>
      </c>
      <c r="F14" s="14">
        <f>[13]Alaska!HG$23+[13]Alaska!HG$28</f>
        <v>7654</v>
      </c>
      <c r="G14" s="14">
        <f>[13]Alaska!HH$23+[13]Alaska!HH$28</f>
        <v>7891</v>
      </c>
      <c r="H14" s="14">
        <f>[13]Alaska!HI$23+[13]Alaska!HI$28</f>
        <v>10641</v>
      </c>
      <c r="I14" s="14">
        <f>[13]Alaska!HJ$23+[13]Alaska!HJ$28</f>
        <v>11996</v>
      </c>
      <c r="J14" s="14">
        <f>[13]Alaska!HK$23+[13]Alaska!HK$28</f>
        <v>11115</v>
      </c>
      <c r="K14" s="14">
        <f>[13]Alaska!HL$23+[13]Alaska!HL$28</f>
        <v>9632</v>
      </c>
      <c r="L14" s="14">
        <f>[13]Alaska!HM$23+[13]Alaska!HM$28</f>
        <v>9870</v>
      </c>
      <c r="M14" s="14">
        <f>[13]Alaska!HN$23+[13]Alaska!HN$28</f>
        <v>6709</v>
      </c>
      <c r="N14" s="14">
        <f>[13]Alaska!HO$23+[13]Alaska!HO$28</f>
        <v>4046</v>
      </c>
      <c r="P14" s="66"/>
      <c r="Q14" s="67"/>
    </row>
    <row r="15" spans="1:17" x14ac:dyDescent="0.2">
      <c r="B15" s="19" t="s">
        <v>39</v>
      </c>
      <c r="C15" s="14">
        <f>[13]American!HD$23+[13]American!HD$28</f>
        <v>21096</v>
      </c>
      <c r="D15" s="14">
        <f>[13]American!HE$23+[13]American!HE$28</f>
        <v>21920</v>
      </c>
      <c r="E15" s="14">
        <f>[13]American!HF$23+[13]American!HF$28</f>
        <v>32872</v>
      </c>
      <c r="F15" s="14">
        <f>[13]American!HG$23+[13]American!HG$28</f>
        <v>41387</v>
      </c>
      <c r="G15" s="14">
        <f>[13]American!HH$23+[13]American!HH$28</f>
        <v>49038</v>
      </c>
      <c r="H15" s="14">
        <f>[13]American!HI$23+[13]American!HI$28</f>
        <v>48467</v>
      </c>
      <c r="I15" s="14">
        <f>[13]American!HJ$23+[13]American!HJ$28</f>
        <v>54153</v>
      </c>
      <c r="J15" s="14">
        <f>[13]American!HK$23+[13]American!HK$28</f>
        <v>53108</v>
      </c>
      <c r="K15" s="14">
        <f>[13]American!HL$23+[13]American!HL$28</f>
        <v>52594</v>
      </c>
      <c r="L15" s="14">
        <f>[13]American!HM$23+[13]American!HM$28</f>
        <v>57126</v>
      </c>
      <c r="M15" s="14">
        <f>[13]American!HN$23+[13]American!HN$28</f>
        <v>57212</v>
      </c>
      <c r="N15" s="14">
        <f>[13]American!HO$23+[13]American!HO$28</f>
        <v>46752</v>
      </c>
      <c r="P15" s="66"/>
      <c r="Q15" s="67"/>
    </row>
    <row r="16" spans="1:17" x14ac:dyDescent="0.2">
      <c r="B16" s="19" t="s">
        <v>72</v>
      </c>
      <c r="C16" s="14">
        <f>'[13]Denver Air'!HD$23+'[13]Denver Air'!HD$28</f>
        <v>228</v>
      </c>
      <c r="D16" s="14">
        <f>'[13]Denver Air'!HE$23+'[13]Denver Air'!HE$28</f>
        <v>179</v>
      </c>
      <c r="E16" s="14">
        <f>'[13]Denver Air'!HF$23+'[13]Denver Air'!HF$28</f>
        <v>276</v>
      </c>
      <c r="F16" s="14">
        <f>'[13]Denver Air'!HG$23+'[13]Denver Air'!HG$28</f>
        <v>372</v>
      </c>
      <c r="G16" s="14">
        <f>'[13]Denver Air'!HH$23+'[13]Denver Air'!HH$28</f>
        <v>296</v>
      </c>
      <c r="H16" s="14">
        <f>'[13]Denver Air'!HI$23+'[13]Denver Air'!HI$28</f>
        <v>432</v>
      </c>
      <c r="I16" s="14">
        <f>'[13]Denver Air'!HJ$23+'[13]Denver Air'!HJ$28</f>
        <v>268</v>
      </c>
      <c r="J16" s="14">
        <f>'[13]Denver Air'!HK$23+'[13]Denver Air'!HK$28</f>
        <v>779</v>
      </c>
      <c r="K16" s="14">
        <f>'[13]Denver Air'!HL$23+'[13]Denver Air'!HL$28</f>
        <v>644</v>
      </c>
      <c r="L16" s="14">
        <f>'[13]Denver Air'!HM$23+'[13]Denver Air'!HM$28</f>
        <v>810</v>
      </c>
      <c r="M16" s="14">
        <f>'[13]Denver Air'!HN$23+'[13]Denver Air'!HN$28</f>
        <v>899</v>
      </c>
      <c r="N16" s="14">
        <f>'[13]Denver Air'!HO$23+'[13]Denver Air'!HO$28</f>
        <v>973</v>
      </c>
      <c r="P16" s="66"/>
      <c r="Q16" s="67"/>
    </row>
    <row r="17" spans="2:17" x14ac:dyDescent="0.2">
      <c r="B17" s="19" t="s">
        <v>65</v>
      </c>
      <c r="C17" s="14">
        <f>[13]PSA!HD$23+[13]PSA!HD$28</f>
        <v>0</v>
      </c>
      <c r="D17" s="14">
        <f>[13]PSA!HE$23+[13]PSA!HE$28</f>
        <v>0</v>
      </c>
      <c r="E17" s="14">
        <f>[13]PSA!HF$23+[13]PSA!HF$28</f>
        <v>0</v>
      </c>
      <c r="F17" s="14">
        <f>[13]PSA!HG$23+[13]PSA!HG$28</f>
        <v>1125</v>
      </c>
      <c r="G17" s="14">
        <f>[13]PSA!HH$23+[13]PSA!HH$28</f>
        <v>1523</v>
      </c>
      <c r="H17" s="14">
        <f>[13]PSA!HI$23+[13]PSA!HI$28</f>
        <v>235</v>
      </c>
      <c r="I17" s="14">
        <f>[13]PSA!HJ$23+[13]PSA!HJ$28</f>
        <v>0</v>
      </c>
      <c r="J17" s="14">
        <f>[13]PSA!HK$23+[13]PSA!HK$28</f>
        <v>639</v>
      </c>
      <c r="K17" s="14">
        <f>[13]PSA!HL$23+[13]PSA!HL$28</f>
        <v>0</v>
      </c>
      <c r="L17" s="14">
        <f>[13]PSA!HM$23+[13]PSA!HM$28</f>
        <v>3200</v>
      </c>
      <c r="M17" s="14">
        <f>[13]PSA!HN$23+[13]PSA!HN$28</f>
        <v>2705</v>
      </c>
      <c r="N17" s="14">
        <f>[13]PSA!HO$23+[13]PSA!HO$28</f>
        <v>2547</v>
      </c>
      <c r="P17" s="66"/>
      <c r="Q17" s="67"/>
    </row>
    <row r="18" spans="2:17" x14ac:dyDescent="0.2">
      <c r="B18" s="19" t="s">
        <v>62</v>
      </c>
      <c r="C18" s="14">
        <f>'[13]American Eagle'!HD$23+'[13]American Eagle'!HD$28</f>
        <v>7190</v>
      </c>
      <c r="D18" s="14">
        <f>'[13]American Eagle'!HE$23+'[13]American Eagle'!HE$28</f>
        <v>6454</v>
      </c>
      <c r="E18" s="14">
        <f>'[13]American Eagle'!HF$23+'[13]American Eagle'!HF$28</f>
        <v>9735</v>
      </c>
      <c r="F18" s="14">
        <f>'[13]American Eagle'!HG$23+'[13]American Eagle'!HG$28</f>
        <v>1893</v>
      </c>
      <c r="G18" s="14">
        <f>'[13]American Eagle'!HH$23+'[13]American Eagle'!HH$28</f>
        <v>3682</v>
      </c>
      <c r="H18" s="14">
        <f>'[13]American Eagle'!HI$23+'[13]American Eagle'!HI$28</f>
        <v>6028</v>
      </c>
      <c r="I18" s="14">
        <f>'[13]American Eagle'!HJ$23+'[13]American Eagle'!HJ$28</f>
        <v>4279</v>
      </c>
      <c r="J18" s="14">
        <f>'[13]American Eagle'!HK$23+'[13]American Eagle'!HK$28</f>
        <v>4871</v>
      </c>
      <c r="K18" s="14">
        <f>'[13]American Eagle'!HL$23+'[13]American Eagle'!HL$28</f>
        <v>4130</v>
      </c>
      <c r="L18" s="14">
        <f>'[13]American Eagle'!HM$23+'[13]American Eagle'!HM$28</f>
        <v>939</v>
      </c>
      <c r="M18" s="14">
        <f>'[13]American Eagle'!HN$23+'[13]American Eagle'!HN$28</f>
        <v>2896</v>
      </c>
      <c r="N18" s="14">
        <f>'[13]American Eagle'!HO$23+'[13]American Eagle'!HO$28</f>
        <v>1779</v>
      </c>
      <c r="P18" s="66"/>
      <c r="Q18" s="67"/>
    </row>
    <row r="19" spans="2:17" x14ac:dyDescent="0.2">
      <c r="B19" s="73" t="s">
        <v>63</v>
      </c>
      <c r="C19" s="14">
        <f>'[13]Continental Express'!HD$23+'[13]Continental Express'!HD$28</f>
        <v>0</v>
      </c>
      <c r="D19" s="14">
        <f>'[13]Continental Express'!HE$23+'[13]Continental Express'!HE$28</f>
        <v>0</v>
      </c>
      <c r="E19" s="14">
        <f>'[13]Continental Express'!HF$23+'[13]Continental Express'!HF$28</f>
        <v>0</v>
      </c>
      <c r="F19" s="14">
        <f>'[13]Continental Express'!HG$23+'[13]Continental Express'!HG$28</f>
        <v>0</v>
      </c>
      <c r="G19" s="14">
        <f>'[13]Continental Express'!HH$23+'[13]Continental Express'!HH$28</f>
        <v>0</v>
      </c>
      <c r="H19" s="14">
        <f>'[13]Continental Express'!HI$23+'[13]Continental Express'!HI$28</f>
        <v>0</v>
      </c>
      <c r="I19" s="14">
        <f>'[13]Continental Express'!HJ$23+'[13]Continental Express'!HJ$28</f>
        <v>0</v>
      </c>
      <c r="J19" s="14">
        <f>'[13]Continental Express'!HK$23+'[13]Continental Express'!HK$28</f>
        <v>0</v>
      </c>
      <c r="K19" s="14">
        <f>'[13]Continental Express'!HL$23+'[13]Continental Express'!HL$28</f>
        <v>0</v>
      </c>
      <c r="L19" s="14">
        <f>'[13]Continental Express'!HM$23+'[13]Continental Express'!HM$28</f>
        <v>0</v>
      </c>
      <c r="M19" s="14">
        <f>'[13]Continental Express'!HN$23+'[13]Continental Express'!HN$28</f>
        <v>0</v>
      </c>
      <c r="N19" s="14">
        <f>'[13]Continental Express'!HO$23+'[13]Continental Express'!HO$28</f>
        <v>0</v>
      </c>
      <c r="P19" s="66"/>
      <c r="Q19" s="67"/>
    </row>
    <row r="20" spans="2:17" x14ac:dyDescent="0.2">
      <c r="B20" s="19" t="s">
        <v>51</v>
      </c>
      <c r="C20" s="14">
        <f>'[13]Go Jet_UA'!HD$23+'[13]Go Jet_UA'!HD$28</f>
        <v>0</v>
      </c>
      <c r="D20" s="14">
        <f>'[13]Go Jet_UA'!HE$23+'[13]Go Jet_UA'!HE$28</f>
        <v>0</v>
      </c>
      <c r="E20" s="14">
        <f>'[13]Go Jet_UA'!HF$23+'[13]Go Jet_UA'!HF$28</f>
        <v>0</v>
      </c>
      <c r="F20" s="14">
        <f>'[13]Go Jet_UA'!HG$23+'[13]Go Jet_UA'!HG$28</f>
        <v>0</v>
      </c>
      <c r="G20" s="14">
        <f>'[13]Go Jet_UA'!HH$23+'[13]Go Jet_UA'!HH$28</f>
        <v>0</v>
      </c>
      <c r="H20" s="14">
        <f>'[13]Go Jet_UA'!HI$23+'[13]Go Jet_UA'!HI$28</f>
        <v>0</v>
      </c>
      <c r="I20" s="14">
        <f>'[13]Go Jet_UA'!HJ$23+'[13]Go Jet_UA'!HJ$28</f>
        <v>0</v>
      </c>
      <c r="J20" s="14">
        <f>'[13]Go Jet_UA'!HK$23+'[13]Go Jet_UA'!HK$28</f>
        <v>0</v>
      </c>
      <c r="K20" s="14">
        <f>'[13]Go Jet_UA'!HL$23+'[13]Go Jet_UA'!HL$28</f>
        <v>0</v>
      </c>
      <c r="L20" s="14">
        <f>'[13]Go Jet_UA'!HM$23+'[13]Go Jet_UA'!HM$28</f>
        <v>0</v>
      </c>
      <c r="M20" s="14">
        <f>'[13]Go Jet_UA'!HN$23+'[13]Go Jet_UA'!HN$28</f>
        <v>0</v>
      </c>
      <c r="N20" s="14">
        <f>'[13]Go Jet_UA'!HO$23+'[13]Go Jet_UA'!HO$28</f>
        <v>0</v>
      </c>
      <c r="P20" s="66"/>
      <c r="Q20" s="67"/>
    </row>
    <row r="21" spans="2:17" x14ac:dyDescent="0.2">
      <c r="B21" s="19" t="s">
        <v>69</v>
      </c>
      <c r="C21" s="14">
        <f>[13]Horizon_AS!HD23+[13]Horizon_AS!HD33+[13]Horizon_AS!HD28+[13]Horizon_AS!HD38</f>
        <v>0</v>
      </c>
      <c r="D21" s="14">
        <f>[13]Horizon_AS!HE23+[13]Horizon_AS!HE33+[13]Horizon_AS!HE28+[13]Horizon_AS!HE38</f>
        <v>0</v>
      </c>
      <c r="E21" s="14">
        <f>[13]Horizon_AS!HF23+[13]Horizon_AS!HF33+[13]Horizon_AS!HF28+[13]Horizon_AS!HF38</f>
        <v>0</v>
      </c>
      <c r="F21" s="14">
        <f>[13]Horizon_AS!HG23+[13]Horizon_AS!HG33+[13]Horizon_AS!HG28+[13]Horizon_AS!HG38</f>
        <v>1832</v>
      </c>
      <c r="G21" s="14">
        <f>[13]Horizon_AS!HH23+[13]Horizon_AS!HH33+[13]Horizon_AS!HH28+[13]Horizon_AS!HH38</f>
        <v>2103</v>
      </c>
      <c r="H21" s="14">
        <f>[13]Horizon_AS!HI23+[13]Horizon_AS!HI33+[13]Horizon_AS!HI28+[13]Horizon_AS!HI38</f>
        <v>4464</v>
      </c>
      <c r="I21" s="14">
        <f>[13]Horizon_AS!HJ23+[13]Horizon_AS!HJ33+[13]Horizon_AS!HJ28+[13]Horizon_AS!HJ38</f>
        <v>2223</v>
      </c>
      <c r="J21" s="14">
        <f>[13]Horizon_AS!HK23+[13]Horizon_AS!HK33+[13]Horizon_AS!HK28+[13]Horizon_AS!HK38</f>
        <v>2136</v>
      </c>
      <c r="K21" s="14">
        <f>[13]Horizon_AS!HL23+[13]Horizon_AS!HL33+[13]Horizon_AS!HL28+[13]Horizon_AS!HL38</f>
        <v>1923</v>
      </c>
      <c r="L21" s="14">
        <f>[13]Horizon_AS!HM23+[13]Horizon_AS!HM33+[13]Horizon_AS!HM28+[13]Horizon_AS!HM38</f>
        <v>375</v>
      </c>
      <c r="M21" s="14">
        <f>[13]Horizon_AS!HN23+[13]Horizon_AS!HN33+[13]Horizon_AS!HN28+[13]Horizon_AS!HN38</f>
        <v>633</v>
      </c>
      <c r="N21" s="14">
        <f>[13]Horizon_AS!HO23+[13]Horizon_AS!HO33+[13]Horizon_AS!HO28+[13]Horizon_AS!HO38</f>
        <v>826</v>
      </c>
      <c r="P21" s="66"/>
      <c r="Q21" s="67"/>
    </row>
    <row r="22" spans="2:17" x14ac:dyDescent="0.2">
      <c r="B22" s="19" t="s">
        <v>50</v>
      </c>
      <c r="C22" s="14">
        <f>[13]MESA_UA!HD$23+[13]MESA_UA!HD$28</f>
        <v>3023</v>
      </c>
      <c r="D22" s="14">
        <f>[13]MESA_UA!HE$23+[13]MESA_UA!HE$28</f>
        <v>2430</v>
      </c>
      <c r="E22" s="14">
        <f>[13]MESA_UA!HF$23+[13]MESA_UA!HF$28</f>
        <v>1372</v>
      </c>
      <c r="F22" s="14">
        <f>[13]MESA_UA!HG$23+[13]MESA_UA!HG$28</f>
        <v>1817</v>
      </c>
      <c r="G22" s="14">
        <f>[13]MESA_UA!HH$23+[13]MESA_UA!HH$28</f>
        <v>1966</v>
      </c>
      <c r="H22" s="14">
        <f>[13]MESA_UA!HI$23+[13]MESA_UA!HI$28</f>
        <v>2029</v>
      </c>
      <c r="I22" s="14">
        <f>[13]MESA_UA!HJ$23+[13]MESA_UA!HJ$28</f>
        <v>7955</v>
      </c>
      <c r="J22" s="14">
        <f>[13]MESA_UA!HK$23+[13]MESA_UA!HK$28</f>
        <v>7919</v>
      </c>
      <c r="K22" s="14">
        <f>[13]MESA_UA!HL$23+[13]MESA_UA!HL$28</f>
        <v>5474</v>
      </c>
      <c r="L22" s="14">
        <f>[13]MESA_UA!HM$23+[13]MESA_UA!HM$28</f>
        <v>5474</v>
      </c>
      <c r="M22" s="14">
        <f>[13]MESA_UA!HN$23+[13]MESA_UA!HN$28</f>
        <v>8365</v>
      </c>
      <c r="N22" s="14">
        <f>[13]MESA_UA!HO$23+[13]MESA_UA!HO$28</f>
        <v>5574</v>
      </c>
      <c r="P22" s="66"/>
      <c r="Q22" s="67"/>
    </row>
    <row r="23" spans="2:17" x14ac:dyDescent="0.2">
      <c r="B23" s="19" t="s">
        <v>57</v>
      </c>
      <c r="C23" s="14">
        <f>[13]MESA!HD$23+[13]MESA!HD$28</f>
        <v>0</v>
      </c>
      <c r="D23" s="14">
        <f>[13]MESA!HE$23+[13]MESA!HE$28</f>
        <v>0</v>
      </c>
      <c r="E23" s="14">
        <f>[13]MESA!HF$23+[13]MESA!HF$28</f>
        <v>0</v>
      </c>
      <c r="F23" s="14">
        <f>[13]MESA!HG$23+[13]MESA!HG$28</f>
        <v>0</v>
      </c>
      <c r="G23" s="14">
        <f>[13]MESA!HH$23+[13]MESA!HH$28</f>
        <v>0</v>
      </c>
      <c r="H23" s="14">
        <f>[13]MESA!HI$23+[13]MESA!HI$28</f>
        <v>0</v>
      </c>
      <c r="I23" s="14">
        <f>[13]MESA!HJ$23+[13]MESA!HJ$28</f>
        <v>0</v>
      </c>
      <c r="J23" s="14">
        <f>[13]MESA!HK$23+[13]MESA!HK$28</f>
        <v>0</v>
      </c>
      <c r="K23" s="14">
        <f>[13]MESA!HL$23+[13]MESA!HL$28</f>
        <v>0</v>
      </c>
      <c r="L23" s="14">
        <f>[13]MESA!HM$23+[13]MESA!HM$28</f>
        <v>0</v>
      </c>
      <c r="M23" s="14">
        <f>[13]MESA!HN$23+[13]MESA!HN$28</f>
        <v>0</v>
      </c>
      <c r="N23" s="14">
        <f>[13]MESA!HO$23+[13]MESA!HO$28</f>
        <v>0</v>
      </c>
      <c r="P23" s="66"/>
      <c r="Q23" s="67"/>
    </row>
    <row r="24" spans="2:17" x14ac:dyDescent="0.2">
      <c r="B24" s="73" t="s">
        <v>58</v>
      </c>
      <c r="C24" s="14">
        <f>[13]Republic!HD$23+[13]Republic!HD$28</f>
        <v>742</v>
      </c>
      <c r="D24" s="14">
        <f>[13]Republic!HE$23+[13]Republic!HE$28</f>
        <v>705</v>
      </c>
      <c r="E24" s="14">
        <f>[13]Republic!HF$23+[13]Republic!HF$28</f>
        <v>1635</v>
      </c>
      <c r="F24" s="14">
        <f>[13]Republic!HG$23+[13]Republic!HG$28</f>
        <v>1998</v>
      </c>
      <c r="G24" s="14">
        <f>[13]Republic!HH$23+[13]Republic!HH$28</f>
        <v>3955</v>
      </c>
      <c r="H24" s="14">
        <f>[13]Republic!HI$23+[13]Republic!HI$28</f>
        <v>9291</v>
      </c>
      <c r="I24" s="14">
        <f>[13]Republic!HJ$23+[13]Republic!HJ$28</f>
        <v>10218</v>
      </c>
      <c r="J24" s="14">
        <f>[13]Republic!HK$23+[13]Republic!HK$28</f>
        <v>9299</v>
      </c>
      <c r="K24" s="14">
        <f>[13]Republic!HL$23+[13]Republic!HL$28</f>
        <v>7366</v>
      </c>
      <c r="L24" s="14">
        <f>[13]Republic!HM$23+[13]Republic!HM$28</f>
        <v>7400</v>
      </c>
      <c r="M24" s="14">
        <f>[13]Republic!HN$23+[13]Republic!HN$28</f>
        <v>4330</v>
      </c>
      <c r="N24" s="14">
        <f>[13]Republic!HO$23+[13]Republic!HO$28</f>
        <v>4590</v>
      </c>
      <c r="P24" s="66"/>
      <c r="Q24" s="67"/>
    </row>
    <row r="25" spans="2:17" x14ac:dyDescent="0.2">
      <c r="B25" s="73" t="s">
        <v>59</v>
      </c>
      <c r="C25" s="14">
        <f>[13]Republic_UA!HD$23+[13]Republic_UA!HD$28</f>
        <v>2583</v>
      </c>
      <c r="D25" s="14">
        <f>[13]Republic_UA!HE$23+[13]Republic_UA!HE$28</f>
        <v>3340</v>
      </c>
      <c r="E25" s="14">
        <f>[13]Republic_UA!HF$23+[13]Republic_UA!HF$28</f>
        <v>5008</v>
      </c>
      <c r="F25" s="14">
        <f>[13]Republic_UA!HG$23+[13]Republic_UA!HG$28</f>
        <v>3610</v>
      </c>
      <c r="G25" s="14">
        <f>[13]Republic_UA!HH$23+[13]Republic_UA!HH$28</f>
        <v>3585</v>
      </c>
      <c r="H25" s="14">
        <f>[13]Republic_UA!HI$23+[13]Republic_UA!HI$28</f>
        <v>5626</v>
      </c>
      <c r="I25" s="14">
        <f>[13]Republic_UA!HJ$23+[13]Republic_UA!HJ$28</f>
        <v>2570</v>
      </c>
      <c r="J25" s="14">
        <f>[13]Republic_UA!HK$23+[13]Republic_UA!HK$28</f>
        <v>2433</v>
      </c>
      <c r="K25" s="14">
        <f>[13]Republic_UA!HL$23+[13]Republic_UA!HL$28</f>
        <v>4613</v>
      </c>
      <c r="L25" s="14">
        <f>[13]Republic_UA!HM$23+[13]Republic_UA!HM$28</f>
        <v>6173</v>
      </c>
      <c r="M25" s="14">
        <f>[13]Republic_UA!HN$23+[13]Republic_UA!HN$28</f>
        <v>5035</v>
      </c>
      <c r="N25" s="14">
        <f>[13]Republic_UA!HO$23+[13]Republic_UA!HO$28</f>
        <v>6611</v>
      </c>
      <c r="P25" s="66"/>
      <c r="Q25" s="67"/>
    </row>
    <row r="26" spans="2:17" x14ac:dyDescent="0.2">
      <c r="B26" s="73" t="s">
        <v>68</v>
      </c>
      <c r="C26" s="14">
        <f>'[13]Shuttle America'!HD$23+'[13]Shuttle America'!HD$28</f>
        <v>0</v>
      </c>
      <c r="D26" s="14">
        <f>'[13]Shuttle America'!HE$23+'[13]Shuttle America'!HE$28</f>
        <v>0</v>
      </c>
      <c r="E26" s="14">
        <f>'[13]Shuttle America'!HF$23+'[13]Shuttle America'!HF$28</f>
        <v>0</v>
      </c>
      <c r="F26" s="14">
        <f>'[13]Shuttle America'!HG$23+'[13]Shuttle America'!HG$28</f>
        <v>0</v>
      </c>
      <c r="G26" s="14">
        <f>'[13]Shuttle America'!HH$23+'[13]Shuttle America'!HH$28</f>
        <v>0</v>
      </c>
      <c r="H26" s="14">
        <f>'[13]Shuttle America'!HI$23+'[13]Shuttle America'!HI$28</f>
        <v>0</v>
      </c>
      <c r="I26" s="14">
        <f>'[13]Shuttle America'!HJ$23+'[13]Shuttle America'!HJ$28</f>
        <v>0</v>
      </c>
      <c r="J26" s="14">
        <f>'[13]Shuttle America'!HK$23+'[13]Shuttle America'!HK$28</f>
        <v>0</v>
      </c>
      <c r="K26" s="14">
        <f>'[13]Shuttle America'!HL$23+'[13]Shuttle America'!HL$28</f>
        <v>0</v>
      </c>
      <c r="L26" s="14">
        <f>'[13]Shuttle America'!HM$23+'[13]Shuttle America'!HM$28</f>
        <v>0</v>
      </c>
      <c r="M26" s="14">
        <f>'[13]Shuttle America'!HN$23+'[13]Shuttle America'!HN$28</f>
        <v>0</v>
      </c>
      <c r="N26" s="14">
        <f>'[13]Shuttle America'!HO$23+'[13]Shuttle America'!HO$28</f>
        <v>0</v>
      </c>
      <c r="P26" s="66"/>
      <c r="Q26" s="67"/>
    </row>
    <row r="27" spans="2:17" x14ac:dyDescent="0.2">
      <c r="B27" s="19" t="s">
        <v>53</v>
      </c>
      <c r="C27" s="14">
        <f>'[13]Sky West_UA'!HD$23+'[13]Sky West_UA'!HD$28</f>
        <v>2327</v>
      </c>
      <c r="D27" s="14">
        <f>'[13]Sky West_UA'!HE$23+'[13]Sky West_UA'!HE$28</f>
        <v>850</v>
      </c>
      <c r="E27" s="14">
        <f>'[13]Sky West_UA'!HF$23+'[13]Sky West_UA'!HF$28</f>
        <v>1607</v>
      </c>
      <c r="F27" s="14">
        <f>'[13]Sky West_UA'!HG$23+'[13]Sky West_UA'!HG$28</f>
        <v>1777</v>
      </c>
      <c r="G27" s="14">
        <f>'[13]Sky West_UA'!HH$23+'[13]Sky West_UA'!HH$28</f>
        <v>1620</v>
      </c>
      <c r="H27" s="14">
        <f>'[13]Sky West_UA'!HI$23+'[13]Sky West_UA'!HI$28</f>
        <v>3318</v>
      </c>
      <c r="I27" s="14">
        <f>'[13]Sky West_UA'!HJ$23+'[13]Sky West_UA'!HJ$28</f>
        <v>4263</v>
      </c>
      <c r="J27" s="14">
        <f>'[13]Sky West_UA'!HK$23+'[13]Sky West_UA'!HK$28</f>
        <v>4042</v>
      </c>
      <c r="K27" s="14">
        <f>'[13]Sky West_UA'!HL$23+'[13]Sky West_UA'!HL$28</f>
        <v>4244</v>
      </c>
      <c r="L27" s="14">
        <f>'[13]Sky West_UA'!HM$23+'[13]Sky West_UA'!HM$28</f>
        <v>3365</v>
      </c>
      <c r="M27" s="14">
        <f>'[13]Sky West_UA'!HN$23+'[13]Sky West_UA'!HN$28</f>
        <v>1892</v>
      </c>
      <c r="N27" s="14">
        <f>'[13]Sky West_UA'!HO$23+'[13]Sky West_UA'!HO$28</f>
        <v>4734</v>
      </c>
      <c r="P27" s="66"/>
      <c r="Q27" s="67"/>
    </row>
    <row r="28" spans="2:17" x14ac:dyDescent="0.2">
      <c r="B28" s="19" t="s">
        <v>66</v>
      </c>
      <c r="C28" s="14">
        <f>'[13]Sky West_AA'!HD$23+'[13]Sky West_AA'!HD$28</f>
        <v>0</v>
      </c>
      <c r="D28" s="14">
        <f>'[13]Sky West_AA'!HE$23+'[13]Sky West_AA'!HE$28</f>
        <v>0</v>
      </c>
      <c r="E28" s="14">
        <f>'[13]Sky West_AA'!HF$23+'[13]Sky West_AA'!HF$28</f>
        <v>1692</v>
      </c>
      <c r="F28" s="14">
        <f>'[13]Sky West_AA'!HG$23+'[13]Sky West_AA'!HG$28</f>
        <v>3128</v>
      </c>
      <c r="G28" s="14">
        <f>'[13]Sky West_AA'!HH$23+'[13]Sky West_AA'!HH$28</f>
        <v>466</v>
      </c>
      <c r="H28" s="14">
        <f>'[13]Sky West_AA'!HI$23+'[13]Sky West_AA'!HI$28</f>
        <v>1746</v>
      </c>
      <c r="I28" s="14">
        <f>'[13]Sky West_AA'!HJ$23+'[13]Sky West_AA'!HJ$28</f>
        <v>3445</v>
      </c>
      <c r="J28" s="14">
        <f>'[13]Sky West_AA'!HK$23+'[13]Sky West_AA'!HK$28</f>
        <v>1450</v>
      </c>
      <c r="K28" s="14">
        <f>'[13]Sky West_AA'!HL$23+'[13]Sky West_AA'!HL$28</f>
        <v>1606</v>
      </c>
      <c r="L28" s="14">
        <f>'[13]Sky West_AA'!HM$23+'[13]Sky West_AA'!HM$28</f>
        <v>2907</v>
      </c>
      <c r="M28" s="14">
        <f>'[13]Sky West_AA'!HN$23+'[13]Sky West_AA'!HN$28</f>
        <v>2777</v>
      </c>
      <c r="N28" s="14">
        <f>'[13]Sky West_AA'!HO$23+'[13]Sky West_AA'!HO$28</f>
        <v>3589</v>
      </c>
      <c r="P28" s="66"/>
      <c r="Q28" s="67"/>
    </row>
    <row r="29" spans="2:17" x14ac:dyDescent="0.2">
      <c r="B29" s="19" t="s">
        <v>60</v>
      </c>
      <c r="C29" s="14">
        <f>'[13]Sky West_AS'!HD$23+'[13]Sky West_AS'!HD$28</f>
        <v>0</v>
      </c>
      <c r="D29" s="14">
        <f>'[13]Sky West_AS'!HE$23+'[13]Sky West_AS'!HE$28</f>
        <v>0</v>
      </c>
      <c r="E29" s="14">
        <f>'[13]Sky West_AS'!HF$23+'[13]Sky West_AS'!HF$28</f>
        <v>0</v>
      </c>
      <c r="F29" s="14">
        <f>'[13]Sky West_AS'!HG$23+'[13]Sky West_AS'!HG$28</f>
        <v>0</v>
      </c>
      <c r="G29" s="14">
        <f>'[13]Sky West_AS'!HH$23+'[13]Sky West_AS'!HH$28</f>
        <v>0</v>
      </c>
      <c r="H29" s="14">
        <f>'[13]Sky West_AS'!HI$23+'[13]Sky West_AS'!HI$28</f>
        <v>0</v>
      </c>
      <c r="I29" s="14">
        <f>'[13]Sky West_AS'!HJ$23+'[13]Sky West_AS'!HJ$28</f>
        <v>0</v>
      </c>
      <c r="J29" s="14">
        <f>'[13]Sky West_AS'!HK$23+'[13]Sky West_AS'!HK$28</f>
        <v>0</v>
      </c>
      <c r="K29" s="14">
        <f>'[13]Sky West_AS'!HL$23+'[13]Sky West_AS'!HL$28</f>
        <v>0</v>
      </c>
      <c r="L29" s="14">
        <f>'[13]Sky West_AS'!HM$23+'[13]Sky West_AS'!HM$28</f>
        <v>1670</v>
      </c>
      <c r="M29" s="14">
        <f>'[13]Sky West_AS'!HN$23+'[13]Sky West_AS'!HN$28</f>
        <v>1189</v>
      </c>
      <c r="N29" s="14">
        <f>'[13]Sky West_AS'!HO$23+'[13]Sky West_AS'!HO$28</f>
        <v>0</v>
      </c>
      <c r="P29" s="66"/>
      <c r="Q29" s="67"/>
    </row>
    <row r="30" spans="2:17" x14ac:dyDescent="0.2">
      <c r="B30" s="19" t="s">
        <v>48</v>
      </c>
      <c r="C30" s="14">
        <f>+[13]Spirit!HD$23+[13]Spirit!HD$28</f>
        <v>12292</v>
      </c>
      <c r="D30" s="14">
        <f>+[13]Spirit!HE$23+[13]Spirit!HE$28</f>
        <v>14435</v>
      </c>
      <c r="E30" s="14">
        <f>+[13]Spirit!HF$23+[13]Spirit!HF$28</f>
        <v>33701</v>
      </c>
      <c r="F30" s="14">
        <f>+[13]Spirit!HG$23+[13]Spirit!HG$28</f>
        <v>27415</v>
      </c>
      <c r="G30" s="14">
        <f>+[13]Spirit!HH$23+[13]Spirit!HH$28</f>
        <v>21129</v>
      </c>
      <c r="H30" s="14">
        <f>+[13]Spirit!HI$23+[13]Spirit!HI$28</f>
        <v>21762</v>
      </c>
      <c r="I30" s="14">
        <f>+[13]Spirit!HJ$23+[13]Spirit!HJ$28</f>
        <v>23772</v>
      </c>
      <c r="J30" s="14">
        <f>+[13]Spirit!HK$23+[13]Spirit!HK$28</f>
        <v>18988</v>
      </c>
      <c r="K30" s="14">
        <f>+[13]Spirit!HL$23+[13]Spirit!HL$28</f>
        <v>16453</v>
      </c>
      <c r="L30" s="14">
        <f>+[13]Spirit!HM$23+[13]Spirit!HM$28</f>
        <v>13207</v>
      </c>
      <c r="M30" s="14">
        <f>+[13]Spirit!HN$23+[13]Spirit!HN$28</f>
        <v>18463</v>
      </c>
      <c r="N30" s="14">
        <f>+[13]Spirit!HO$23+[13]Spirit!HO$28</f>
        <v>19624</v>
      </c>
      <c r="P30" s="66"/>
      <c r="Q30" s="67"/>
    </row>
    <row r="31" spans="2:17" x14ac:dyDescent="0.2">
      <c r="B31" s="19" t="s">
        <v>40</v>
      </c>
      <c r="C31" s="14">
        <f>[13]United!HD$23+[13]United!HD$28</f>
        <v>11593</v>
      </c>
      <c r="D31" s="14">
        <f>[13]United!HE$23+[13]United!HE$28</f>
        <v>14850</v>
      </c>
      <c r="E31" s="14">
        <f>[13]United!HF$23+[13]United!HF$28</f>
        <v>22204</v>
      </c>
      <c r="F31" s="14">
        <f>[13]United!HG$23+[13]United!HG$28</f>
        <v>22241</v>
      </c>
      <c r="G31" s="14">
        <f>[13]United!HH$23+[13]United!HH$28</f>
        <v>23018</v>
      </c>
      <c r="H31" s="14">
        <f>[13]United!HI$23+[13]United!HI$28</f>
        <v>24588</v>
      </c>
      <c r="I31" s="14">
        <f>[13]United!HJ$23+[13]United!HJ$28</f>
        <v>33947</v>
      </c>
      <c r="J31" s="14">
        <f>[13]United!HK$23+[13]United!HK$28</f>
        <v>33711</v>
      </c>
      <c r="K31" s="14">
        <f>[13]United!HL$23+[13]United!HL$28</f>
        <v>30715</v>
      </c>
      <c r="L31" s="14">
        <f>[13]United!HM$23+[13]United!HM$28</f>
        <v>36553</v>
      </c>
      <c r="M31" s="14">
        <f>[13]United!HN$23+[13]United!HN$28</f>
        <v>30955</v>
      </c>
      <c r="N31" s="14">
        <f>[13]United!HO$23+[13]United!HO$28</f>
        <v>31289</v>
      </c>
      <c r="P31" s="66"/>
      <c r="Q31" s="67"/>
    </row>
    <row r="32" spans="2:17" x14ac:dyDescent="0.2">
      <c r="E32" s="19"/>
      <c r="M32" s="19"/>
    </row>
    <row r="33" spans="2:14" ht="27.75" customHeight="1" thickBot="1" x14ac:dyDescent="0.25">
      <c r="B33" s="22" t="s">
        <v>42</v>
      </c>
      <c r="C33" s="16">
        <f>SUM(C10:C32)</f>
        <v>63219</v>
      </c>
      <c r="D33" s="16">
        <f t="shared" ref="D33:N33" si="0">SUM(D10:D32)</f>
        <v>68534</v>
      </c>
      <c r="E33" s="16">
        <f t="shared" si="0"/>
        <v>117255</v>
      </c>
      <c r="F33" s="16">
        <f t="shared" si="0"/>
        <v>116249</v>
      </c>
      <c r="G33" s="16">
        <f t="shared" si="0"/>
        <v>120272</v>
      </c>
      <c r="H33" s="16">
        <f t="shared" si="0"/>
        <v>138627</v>
      </c>
      <c r="I33" s="16">
        <f t="shared" si="0"/>
        <v>159089</v>
      </c>
      <c r="J33" s="16">
        <f t="shared" si="0"/>
        <v>150490</v>
      </c>
      <c r="K33" s="16">
        <f>SUM(K10:K32)</f>
        <v>140886</v>
      </c>
      <c r="L33" s="16">
        <f t="shared" si="0"/>
        <v>150960</v>
      </c>
      <c r="M33" s="16">
        <f t="shared" si="0"/>
        <v>145693</v>
      </c>
      <c r="N33" s="16">
        <f t="shared" si="0"/>
        <v>134389</v>
      </c>
    </row>
    <row r="34" spans="2:14" ht="13.5" thickTop="1" x14ac:dyDescent="0.2"/>
    <row r="36" spans="2:14" x14ac:dyDescent="0.2">
      <c r="L36" s="14"/>
    </row>
    <row r="37" spans="2:14" x14ac:dyDescent="0.2">
      <c r="L37" s="19"/>
    </row>
    <row r="38" spans="2:14" x14ac:dyDescent="0.2">
      <c r="C38" s="14"/>
      <c r="L38" s="35"/>
    </row>
    <row r="39" spans="2:14" x14ac:dyDescent="0.2">
      <c r="G39" s="14"/>
      <c r="L39" s="36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9"/>
  <sheetViews>
    <sheetView workbookViewId="0">
      <selection activeCell="B15" sqref="B15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5"/>
      <c r="C4" s="24"/>
      <c r="D4" s="24"/>
    </row>
    <row r="5" spans="1:14" ht="20.25" x14ac:dyDescent="0.3">
      <c r="B5" s="25"/>
      <c r="C5" s="24"/>
      <c r="D5" s="24"/>
    </row>
    <row r="7" spans="1:14" ht="13.5" thickBot="1" x14ac:dyDescent="0.25">
      <c r="C7" s="13" t="s">
        <v>21</v>
      </c>
      <c r="D7" s="13" t="s">
        <v>22</v>
      </c>
      <c r="E7" s="13" t="s">
        <v>23</v>
      </c>
      <c r="F7" s="13" t="s">
        <v>24</v>
      </c>
      <c r="G7" s="13" t="s">
        <v>4</v>
      </c>
      <c r="H7" s="13" t="s">
        <v>25</v>
      </c>
      <c r="I7" s="13" t="s">
        <v>26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</row>
    <row r="9" spans="1:14" x14ac:dyDescent="0.2">
      <c r="A9" s="31">
        <v>2021</v>
      </c>
      <c r="B9" s="39" t="s">
        <v>54</v>
      </c>
    </row>
    <row r="10" spans="1:14" x14ac:dyDescent="0.2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">
      <c r="B11" s="73" t="s">
        <v>71</v>
      </c>
      <c r="C11" s="14">
        <f>[13]Southwest!HD$23+[13]Southwest!HD$28+[13]Southwest!HD$33+[13]Southwest!HD$38</f>
        <v>24469</v>
      </c>
      <c r="D11" s="14">
        <f>[13]Southwest!HE$23+[13]Southwest!HE$28+[13]Southwest!HE$33+[13]Southwest!HE$38</f>
        <v>25826</v>
      </c>
      <c r="E11" s="14">
        <f>[13]Southwest!HF$23+[13]Southwest!HF$28+[13]Southwest!HF$33+[13]Southwest!HF$38</f>
        <v>50263</v>
      </c>
      <c r="F11" s="14">
        <f>[13]Southwest!HG$23+[13]Southwest!HG$28+[13]Southwest!HG$33+[13]Southwest!HG$38</f>
        <v>41474</v>
      </c>
      <c r="G11" s="14">
        <f>[13]Southwest!HH$23+[13]Southwest!HH$28+[13]Southwest!HH$33+[13]Southwest!HH$38</f>
        <v>47225</v>
      </c>
      <c r="H11" s="14">
        <f>[13]Southwest!HI$23+[13]Southwest!HI$28+[13]Southwest!HI$33+[13]Southwest!HI$38</f>
        <v>57590</v>
      </c>
      <c r="I11" s="14">
        <f>[13]Southwest!HJ$23+[13]Southwest!HJ$28+[13]Southwest!HJ$33+[13]Southwest!HJ$38</f>
        <v>66570</v>
      </c>
      <c r="J11" s="14">
        <f>[13]Southwest!HK$23+[13]Southwest!HK$28+[13]Southwest!HK$33+[13]Southwest!HK$38</f>
        <v>65676</v>
      </c>
      <c r="K11" s="14">
        <f>[13]Southwest!HL$23+[13]Southwest!HL$28+[13]Southwest!HL$33+[13]Southwest!HL$38</f>
        <v>55424</v>
      </c>
      <c r="L11" s="14">
        <f>[13]Southwest!HM$23+[13]Southwest!HM$28+[13]Southwest!HM$33+[13]Southwest!HM$38</f>
        <v>53003</v>
      </c>
      <c r="M11" s="14">
        <f>[13]Southwest!HN$23+[13]Southwest!HN$28+[13]Southwest!HN$33+[13]Southwest!HN$38</f>
        <v>48857</v>
      </c>
      <c r="N11" s="14">
        <f>[13]Southwest!HO$23+[13]Southwest!HO$28+[13]Southwest!HO$33+[13]Southwest!HO$38</f>
        <v>48070</v>
      </c>
    </row>
    <row r="12" spans="1:14" x14ac:dyDescent="0.2">
      <c r="B12" s="19" t="s">
        <v>43</v>
      </c>
      <c r="C12" s="14">
        <f>[13]Icelandair!HD$23+[13]Icelandair!HD$28+[13]Icelandair!HD$33+[13]Icelandair!HD$38</f>
        <v>0</v>
      </c>
      <c r="D12" s="14">
        <f>[13]Icelandair!HE$23+[13]Icelandair!HE$28+[13]Icelandair!HE$33+[13]Icelandair!HE$38</f>
        <v>0</v>
      </c>
      <c r="E12" s="14">
        <f>[13]Icelandair!HF$23+[13]Icelandair!HF$28+[13]Icelandair!HF$33+[13]Icelandair!HF$38</f>
        <v>0</v>
      </c>
      <c r="F12" s="14">
        <f>[13]Icelandair!HG$23+[13]Icelandair!HG$28+[13]Icelandair!HG$33+[13]Icelandair!HG$38</f>
        <v>0</v>
      </c>
      <c r="G12" s="14">
        <f>[13]Icelandair!HH$23+[13]Icelandair!HH$28+[13]Icelandair!HH$33+[13]Icelandair!HH$38</f>
        <v>0</v>
      </c>
      <c r="H12" s="14">
        <f>[13]Icelandair!HI$23+[13]Icelandair!HI$28+[13]Icelandair!HI$33+[13]Icelandair!HI$38</f>
        <v>551</v>
      </c>
      <c r="I12" s="14">
        <f>[13]Icelandair!HJ$23+[13]Icelandair!HJ$28+[13]Icelandair!HJ$33+[13]Icelandair!HJ$38</f>
        <v>2204</v>
      </c>
      <c r="J12" s="14">
        <f>[13]Icelandair!HK$23+[13]Icelandair!HK$28+[13]Icelandair!HK$33+[13]Icelandair!HK$38</f>
        <v>2664</v>
      </c>
      <c r="K12" s="14">
        <f>[13]Icelandair!HL$23+[13]Icelandair!HL$28+[13]Icelandair!HL$33+[13]Icelandair!HL$38</f>
        <v>2513</v>
      </c>
      <c r="L12" s="14">
        <f>[13]Icelandair!HM$23+[13]Icelandair!HM$28+[13]Icelandair!HM$33+[13]Icelandair!HM$38</f>
        <v>810</v>
      </c>
      <c r="M12" s="14">
        <f>[13]Icelandair!HN$23+[13]Icelandair!HN$28+[13]Icelandair!HN$33+[13]Icelandair!HN$38</f>
        <v>0</v>
      </c>
      <c r="N12" s="14">
        <f>[13]Icelandair!HO$23+[13]Icelandair!HO$28+[13]Icelandair!HO$33+[13]Icelandair!HO$38</f>
        <v>0</v>
      </c>
    </row>
    <row r="13" spans="1:14" x14ac:dyDescent="0.2">
      <c r="B13" s="19" t="s">
        <v>44</v>
      </c>
      <c r="C13" s="14">
        <f>'[13]Sun Country'!HD$23+'[13]Sun Country'!HD$28+'[13]Sun Country'!HD$33+'[13]Sun Country'!HD$38</f>
        <v>60826</v>
      </c>
      <c r="D13" s="14">
        <f>'[13]Sun Country'!HE$23+'[13]Sun Country'!HE$28+'[13]Sun Country'!HE$33+'[13]Sun Country'!HE$38</f>
        <v>85473</v>
      </c>
      <c r="E13" s="14">
        <f>'[13]Sun Country'!HF$23+'[13]Sun Country'!HF$28+'[13]Sun Country'!HF$33+'[13]Sun Country'!HF$38</f>
        <v>127751</v>
      </c>
      <c r="F13" s="14">
        <f>'[13]Sun Country'!HG$23+'[13]Sun Country'!HG$28+'[13]Sun Country'!HG$33+'[13]Sun Country'!HG$38</f>
        <v>93096</v>
      </c>
      <c r="G13" s="14">
        <f>'[13]Sun Country'!HH$23+'[13]Sun Country'!HH$28+'[13]Sun Country'!HH$33+'[13]Sun Country'!HH$38</f>
        <v>87811</v>
      </c>
      <c r="H13" s="14">
        <f>'[13]Sun Country'!HI$23+'[13]Sun Country'!HI$28+'[13]Sun Country'!HI$33+'[13]Sun Country'!HI$38</f>
        <v>110383</v>
      </c>
      <c r="I13" s="14">
        <f>'[13]Sun Country'!HJ$23+'[13]Sun Country'!HJ$28+'[13]Sun Country'!HJ$33+'[13]Sun Country'!HJ$38</f>
        <v>134520</v>
      </c>
      <c r="J13" s="14">
        <f>'[13]Sun Country'!HK$23+'[13]Sun Country'!HK$28+'[13]Sun Country'!HK$33+'[13]Sun Country'!HK$38</f>
        <v>122190</v>
      </c>
      <c r="K13" s="14">
        <f>'[13]Sun Country'!HL$23+'[13]Sun Country'!HL$28+'[13]Sun Country'!HL$33+'[13]Sun Country'!HL$38</f>
        <v>71399</v>
      </c>
      <c r="L13" s="14">
        <f>'[13]Sun Country'!HM$23+'[13]Sun Country'!HM$28+'[13]Sun Country'!HM$33+'[13]Sun Country'!HM$38</f>
        <v>102743</v>
      </c>
      <c r="M13" s="14">
        <f>'[13]Sun Country'!HN$23+'[13]Sun Country'!HN$28+'[13]Sun Country'!HN$33+'[13]Sun Country'!HN$38</f>
        <v>108653</v>
      </c>
      <c r="N13" s="14">
        <f>'[13]Sun Country'!HO$23+'[13]Sun Country'!HO$28+'[13]Sun Country'!HO$33+'[13]Sun Country'!HO$38</f>
        <v>132053</v>
      </c>
    </row>
    <row r="14" spans="1:14" x14ac:dyDescent="0.2">
      <c r="B14" s="19" t="s">
        <v>52</v>
      </c>
      <c r="C14" s="14">
        <f>[13]Condor!HD$23+[13]Condor!HD$28+[13]Condor!HD$33+[13]Condor!HD$38</f>
        <v>0</v>
      </c>
      <c r="D14" s="14">
        <f>[13]Condor!HE$23+[13]Condor!HE$28+[13]Condor!HE$33+[13]Condor!HE$38</f>
        <v>0</v>
      </c>
      <c r="E14" s="14">
        <f>[13]Condor!HF$23+[13]Condor!HF$28+[13]Condor!HF$33+[13]Condor!HF$38</f>
        <v>0</v>
      </c>
      <c r="F14" s="14">
        <f>[13]Condor!HG$23+[13]Condor!HG$28+[13]Condor!HG$33+[13]Condor!HG$38</f>
        <v>0</v>
      </c>
      <c r="G14" s="14">
        <f>[13]Condor!HH$23+[13]Condor!HH$28+[13]Condor!HH$33+[13]Condor!HH$38</f>
        <v>0</v>
      </c>
      <c r="H14" s="14">
        <f>[13]Condor!HI$23+[13]Condor!HI$28+[13]Condor!HI$33+[13]Condor!HI$38</f>
        <v>0</v>
      </c>
      <c r="I14" s="14">
        <f>[13]Condor!HJ$23+[13]Condor!HJ$28+[13]Condor!HJ$33+[13]Condor!HJ$38</f>
        <v>0</v>
      </c>
      <c r="J14" s="14">
        <f>[13]Condor!HK$23+[13]Condor!HK$28+[13]Condor!HK$33+[13]Condor!HK$38</f>
        <v>0</v>
      </c>
      <c r="K14" s="14">
        <f>[13]Condor!HL$23+[13]Condor!HL$28+[13]Condor!HL$33+[13]Condor!HL$38</f>
        <v>0</v>
      </c>
      <c r="L14" s="14">
        <f>[13]Condor!HM$23+[13]Condor!HM$28+[13]Condor!HM$33+[13]Condor!HM$38</f>
        <v>0</v>
      </c>
      <c r="M14" s="14">
        <f>[13]Condor!HN$23+[13]Condor!HN$28+[13]Condor!HN$33+[13]Condor!HN$38</f>
        <v>0</v>
      </c>
      <c r="N14" s="14">
        <f>[13]Condor!HO$23+[13]Condor!HO$28+[13]Condor!HO$33+[13]Condor!HO$38</f>
        <v>0</v>
      </c>
    </row>
    <row r="15" spans="1:14" x14ac:dyDescent="0.2">
      <c r="B15" s="77" t="s">
        <v>76</v>
      </c>
      <c r="C15" s="14">
        <f>'[13]Allegiant '!HD$23+'[13]Allegiant '!HD$28+'[13]Allegiant '!HD$33+'[13]Allegiant '!HD$38</f>
        <v>0</v>
      </c>
      <c r="D15" s="14">
        <f>'[13]Allegiant '!HE$23+'[13]Allegiant '!HE$28+'[13]Allegiant '!HE$33+'[13]Allegiant '!HE$38</f>
        <v>0</v>
      </c>
      <c r="E15" s="14">
        <f>'[13]Allegiant '!HF$23+'[13]Allegiant '!HF$28+'[13]Allegiant '!HF$33+'[13]Allegiant '!HF$38</f>
        <v>0</v>
      </c>
      <c r="F15" s="14">
        <f>'[13]Allegiant '!HG$23+'[13]Allegiant '!HG$28+'[13]Allegiant '!HG$33+'[13]Allegiant '!HG$38</f>
        <v>0</v>
      </c>
      <c r="G15" s="14">
        <f>'[13]Allegiant '!HH$23+'[13]Allegiant '!HH$28+'[13]Allegiant '!HH$33+'[13]Allegiant '!HH$38</f>
        <v>0</v>
      </c>
      <c r="H15" s="14">
        <f>'[13]Allegiant '!HI$23+'[13]Allegiant '!HI$28+'[13]Allegiant '!HI$33+'[13]Allegiant '!HI$38</f>
        <v>0</v>
      </c>
      <c r="I15" s="14">
        <f>'[13]Allegiant '!HJ$23+'[13]Allegiant '!HJ$28+'[13]Allegiant '!HJ$33+'[13]Allegiant '!HJ$38</f>
        <v>0</v>
      </c>
      <c r="J15" s="14">
        <f>'[13]Allegiant '!HK$23+'[13]Allegiant '!HK$28+'[13]Allegiant '!HK$33+'[13]Allegiant '!HK$38</f>
        <v>0</v>
      </c>
      <c r="K15" s="14">
        <f>'[13]Allegiant '!HL$23+'[13]Allegiant '!HL$28+'[13]Allegiant '!HL$33+'[13]Allegiant '!HL$38</f>
        <v>0</v>
      </c>
      <c r="L15" s="14">
        <f>'[13]Allegiant '!HM$23+'[13]Allegiant '!HM$28+'[13]Allegiant '!HM$33+'[13]Allegiant '!HM$38</f>
        <v>2366</v>
      </c>
      <c r="M15" s="14">
        <f>'[13]Allegiant '!HN$23+'[13]Allegiant '!HN$28+'[13]Allegiant '!HN$33+'[13]Allegiant '!HN$38</f>
        <v>3671</v>
      </c>
      <c r="N15" s="14">
        <f>'[13]Allegiant '!HO$23+'[13]Allegiant '!HO$28+'[13]Allegiant '!HO$33+'[13]Allegiant '!HO$38</f>
        <v>4273</v>
      </c>
    </row>
    <row r="16" spans="1:14" x14ac:dyDescent="0.2">
      <c r="B16" s="19" t="s">
        <v>46</v>
      </c>
      <c r="C16" s="14">
        <f>'[13]Charter Misc'!HD$23+'[13]Charter Misc'!HD$28+'[13]Charter Misc'!HD$33+'[13]Charter Misc'!HD$38</f>
        <v>150</v>
      </c>
      <c r="D16" s="14">
        <f>'[13]Charter Misc'!HE$23+'[13]Charter Misc'!HE$28+'[13]Charter Misc'!HE$33+'[13]Charter Misc'!HE$38</f>
        <v>88</v>
      </c>
      <c r="E16" s="14">
        <f>'[13]Charter Misc'!HF$23+'[13]Charter Misc'!HF$28+'[13]Charter Misc'!HF$33+'[13]Charter Misc'!HF$38</f>
        <v>0</v>
      </c>
      <c r="F16" s="14">
        <f>'[13]Charter Misc'!HG$23+'[13]Charter Misc'!HG$28+'[13]Charter Misc'!HG$33+'[13]Charter Misc'!HG$38</f>
        <v>311</v>
      </c>
      <c r="G16" s="14">
        <f>'[13]Charter Misc'!HH$23+'[13]Charter Misc'!HH$28+'[13]Charter Misc'!HH$33+'[13]Charter Misc'!HH$38</f>
        <v>155</v>
      </c>
      <c r="H16" s="14">
        <f>'[13]Charter Misc'!HI$23+'[13]Charter Misc'!HI$28+'[13]Charter Misc'!HI$33+'[13]Charter Misc'!HI$38</f>
        <v>0</v>
      </c>
      <c r="I16" s="14">
        <f>'[13]Charter Misc'!HJ$23+'[13]Charter Misc'!HJ$28+'[13]Charter Misc'!HJ$33+'[13]Charter Misc'!HJ$38</f>
        <v>176</v>
      </c>
      <c r="J16" s="14">
        <f>'[13]Charter Misc'!HK$23+'[13]Charter Misc'!HK$28+'[13]Charter Misc'!HK$33+'[13]Charter Misc'!HK$38</f>
        <v>252</v>
      </c>
      <c r="K16" s="14">
        <f>'[13]Charter Misc'!HL$23+'[13]Charter Misc'!HL$28+'[13]Charter Misc'!HL$33+'[13]Charter Misc'!HL$38</f>
        <v>303</v>
      </c>
      <c r="L16" s="14">
        <f>'[13]Charter Misc'!HM$23+'[13]Charter Misc'!HM$28+'[13]Charter Misc'!HM$33+'[13]Charter Misc'!HM$38</f>
        <v>80</v>
      </c>
      <c r="M16" s="14">
        <f>'[13]Charter Misc'!HN$23+'[13]Charter Misc'!HN$28+'[13]Charter Misc'!HN$33+'[13]Charter Misc'!HN$38</f>
        <v>221</v>
      </c>
      <c r="N16" s="14">
        <f>'[13]Charter Misc'!HO$23+'[13]Charter Misc'!HO$28+'[13]Charter Misc'!HO$33+'[13]Charter Misc'!HO$38</f>
        <v>98</v>
      </c>
    </row>
    <row r="17" spans="2:14" x14ac:dyDescent="0.2">
      <c r="B17" s="77" t="s">
        <v>70</v>
      </c>
      <c r="C17" s="14">
        <f>'[13]Jet Blue'!HD$23+'[13]Jet Blue'!HD$28+'[13]Jet Blue'!HD$33+'[13]Jet Blue'!HD$38</f>
        <v>581</v>
      </c>
      <c r="D17" s="14">
        <f>'[13]Jet Blue'!HE$23+'[13]Jet Blue'!HE$28+'[13]Jet Blue'!HE$33+'[13]Jet Blue'!HE$38</f>
        <v>45</v>
      </c>
      <c r="E17" s="14">
        <f>'[13]Jet Blue'!HF$23+'[13]Jet Blue'!HF$28+'[13]Jet Blue'!HF$33+'[13]Jet Blue'!HF$38</f>
        <v>0</v>
      </c>
      <c r="F17" s="14">
        <f>'[13]Jet Blue'!HG$23+'[13]Jet Blue'!HG$28+'[13]Jet Blue'!HG$33+'[13]Jet Blue'!HG$38</f>
        <v>590</v>
      </c>
      <c r="G17" s="14">
        <f>'[13]Jet Blue'!HH$23+'[13]Jet Blue'!HH$28+'[13]Jet Blue'!HH$33+'[13]Jet Blue'!HH$38</f>
        <v>1576</v>
      </c>
      <c r="H17" s="14">
        <f>'[13]Jet Blue'!HI$23+'[13]Jet Blue'!HI$28+'[13]Jet Blue'!HI$33+'[13]Jet Blue'!HI$38</f>
        <v>3547</v>
      </c>
      <c r="I17" s="14">
        <f>'[13]Jet Blue'!HJ$23+'[13]Jet Blue'!HJ$28+'[13]Jet Blue'!HJ$33+'[13]Jet Blue'!HJ$38</f>
        <v>5717</v>
      </c>
      <c r="J17" s="14">
        <f>'[13]Jet Blue'!HK$23+'[13]Jet Blue'!HK$28+'[13]Jet Blue'!HK$33+'[13]Jet Blue'!HK$38</f>
        <v>5637</v>
      </c>
      <c r="K17" s="14">
        <f>'[13]Jet Blue'!HL$23+'[13]Jet Blue'!HL$28+'[13]Jet Blue'!HL$33+'[13]Jet Blue'!HL$38</f>
        <v>4208</v>
      </c>
      <c r="L17" s="14">
        <f>'[13]Jet Blue'!HM$23+'[13]Jet Blue'!HM$28+'[13]Jet Blue'!HM$33+'[13]Jet Blue'!HM$38</f>
        <v>4113</v>
      </c>
      <c r="M17" s="14">
        <f>'[13]Jet Blue'!HN$23+'[13]Jet Blue'!HN$28+'[13]Jet Blue'!HN$33+'[13]Jet Blue'!HN$38</f>
        <v>3260</v>
      </c>
      <c r="N17" s="14">
        <f>'[13]Jet Blue'!HO$23+'[13]Jet Blue'!HO$28+'[13]Jet Blue'!HO$33+'[13]Jet Blue'!HO$38</f>
        <v>3033</v>
      </c>
    </row>
    <row r="18" spans="2:14" x14ac:dyDescent="0.2">
      <c r="B18" s="77" t="s">
        <v>41</v>
      </c>
      <c r="C18" s="14">
        <f>[13]Frontier!HD$23+[13]Frontier!HD$28+[13]Frontier!HD$33+[13]Frontier!HD$38</f>
        <v>3219</v>
      </c>
      <c r="D18" s="14">
        <f>[13]Frontier!HE$23+[13]Frontier!HE$28+[13]Frontier!HE$33+[13]Frontier!HE$38</f>
        <v>3454</v>
      </c>
      <c r="E18" s="14">
        <f>[13]Frontier!HF$23+[13]Frontier!HF$28+[13]Frontier!HF$33+[13]Frontier!HF$38</f>
        <v>12202</v>
      </c>
      <c r="F18" s="14">
        <f>[13]Frontier!HG$23+[13]Frontier!HG$28+[13]Frontier!HG$33+[13]Frontier!HG$38</f>
        <v>8346</v>
      </c>
      <c r="G18" s="14">
        <f>[13]Frontier!HH$23+[13]Frontier!HH$28+[13]Frontier!HH$33+[13]Frontier!HH$38</f>
        <v>6412</v>
      </c>
      <c r="H18" s="14">
        <f>[13]Frontier!HI$23+[13]Frontier!HI$28+[13]Frontier!HI$33+[13]Frontier!HI$38</f>
        <v>7538</v>
      </c>
      <c r="I18" s="14">
        <f>[13]Frontier!HJ$23+[13]Frontier!HJ$28+[13]Frontier!HJ$33+[13]Frontier!HJ$38</f>
        <v>8174</v>
      </c>
      <c r="J18" s="14">
        <f>[13]Frontier!HK$23+[13]Frontier!HK$28+[13]Frontier!HK$33+[13]Frontier!HK$38</f>
        <v>7634</v>
      </c>
      <c r="K18" s="14">
        <f>[13]Frontier!HL$23+[13]Frontier!HL$28+[13]Frontier!HL$33+[13]Frontier!HL$38</f>
        <v>7170</v>
      </c>
      <c r="L18" s="14">
        <f>[13]Frontier!HM$23+[13]Frontier!HM$28+[13]Frontier!HM$33+[13]Frontier!HM$38</f>
        <v>6211</v>
      </c>
      <c r="M18" s="14">
        <f>[13]Frontier!HN$23+[13]Frontier!HN$28+[13]Frontier!HN$33+[13]Frontier!HN$38</f>
        <v>6337</v>
      </c>
      <c r="N18" s="14">
        <f>[13]Frontier!HO$23+[13]Frontier!HO$28+[13]Frontier!HO$33+[13]Frontier!HO$38</f>
        <v>9061</v>
      </c>
    </row>
    <row r="19" spans="2:14" x14ac:dyDescent="0.2">
      <c r="B19" s="19" t="s">
        <v>47</v>
      </c>
      <c r="C19" s="14">
        <f>[13]Xtra!HD23+[13]Xtra!HD28+[13]Xtra!HD33+[13]Xtra!HD38</f>
        <v>0</v>
      </c>
      <c r="D19" s="14">
        <f>[13]Xtra!HE23+[13]Xtra!HE28+[13]Xtra!HE33+[13]Xtra!HE38</f>
        <v>0</v>
      </c>
      <c r="E19" s="14">
        <f>[13]Xtra!HF23+[13]Xtra!HF28+[13]Xtra!HF33+[13]Xtra!HF38</f>
        <v>0</v>
      </c>
      <c r="F19" s="14">
        <f>[13]Xtra!HG23+[13]Xtra!HG28+[13]Xtra!HG33+[13]Xtra!HG38</f>
        <v>0</v>
      </c>
      <c r="G19" s="14">
        <f>[13]Xtra!HH23+[13]Xtra!HH28+[13]Xtra!HH33+[13]Xtra!HH38</f>
        <v>0</v>
      </c>
      <c r="H19" s="14">
        <f>[13]Xtra!HI23+[13]Xtra!HI28+[13]Xtra!HI33+[13]Xtra!HI38</f>
        <v>0</v>
      </c>
      <c r="I19" s="14">
        <f>[13]Xtra!HJ23+[13]Xtra!HJ28+[13]Xtra!HJ33+[13]Xtra!HJ38</f>
        <v>0</v>
      </c>
      <c r="J19" s="14">
        <f>[13]Xtra!HK23+[13]Xtra!HK28+[13]Xtra!HK33+[13]Xtra!HK38</f>
        <v>0</v>
      </c>
      <c r="K19" s="14">
        <f>[13]Xtra!HL23+[13]Xtra!HL28+[13]Xtra!HL33+[13]Xtra!HL38</f>
        <v>0</v>
      </c>
      <c r="L19" s="14">
        <f>[13]Xtra!HM23+[13]Xtra!HM28+[13]Xtra!HM33+[13]Xtra!HM38</f>
        <v>0</v>
      </c>
      <c r="M19" s="14">
        <f>[13]Xtra!HN23+[13]Xtra!HN28+[13]Xtra!HN33+[13]Xtra!HN38</f>
        <v>0</v>
      </c>
      <c r="N19" s="14">
        <f>[13]Xtra!HO23+[13]Xtra!HO28+[13]Xtra!HO33+[13]Xtra!HO38</f>
        <v>0</v>
      </c>
    </row>
    <row r="20" spans="2:14" x14ac:dyDescent="0.2">
      <c r="B20" s="19" t="s">
        <v>45</v>
      </c>
      <c r="C20" s="14">
        <f>[13]Omni!HD$23+[13]Omni!HD$28+[13]Omni!HD$33+[13]Omni!HD$38</f>
        <v>0</v>
      </c>
      <c r="D20" s="14">
        <f>[13]Omni!HE$23+[13]Omni!HE$28+[13]Omni!HE$33+[13]Omni!HE$38</f>
        <v>0</v>
      </c>
      <c r="E20" s="14">
        <f>[13]Omni!HF$23+[13]Omni!HF$28+[13]Omni!HF$33+[13]Omni!HF$38</f>
        <v>0</v>
      </c>
      <c r="F20" s="14">
        <f>[13]Omni!HG$23+[13]Omni!HG$28+[13]Omni!HG$33+[13]Omni!HG$38</f>
        <v>0</v>
      </c>
      <c r="G20" s="14">
        <f>[13]Omni!HH$23+[13]Omni!HH$28+[13]Omni!HH$33+[13]Omni!HH$38</f>
        <v>0</v>
      </c>
      <c r="H20" s="14">
        <f>[13]Omni!HI$23+[13]Omni!HI$28+[13]Omni!HI$33+[13]Omni!HI$38</f>
        <v>0</v>
      </c>
      <c r="I20" s="14">
        <f>[13]Omni!HJ$23+[13]Omni!HJ$28+[13]Omni!HJ$33+[13]Omni!HJ$38</f>
        <v>0</v>
      </c>
      <c r="J20" s="14">
        <f>[13]Omni!HK$23+[13]Omni!HK$28+[13]Omni!HK$33+[13]Omni!HK$38</f>
        <v>0</v>
      </c>
      <c r="K20" s="14">
        <f>[13]Omni!HL$23+[13]Omni!HL$28+[13]Omni!HL$33+[13]Omni!HL$38</f>
        <v>0</v>
      </c>
      <c r="L20" s="14">
        <f>[13]Omni!HM$23+[13]Omni!HM$28+[13]Omni!HM$33+[13]Omni!HM$38</f>
        <v>0</v>
      </c>
      <c r="M20" s="14">
        <f>[13]Omni!HN$23+[13]Omni!HN$28+[13]Omni!HN$33+[13]Omni!HN$38</f>
        <v>0</v>
      </c>
      <c r="N20" s="14">
        <f>[13]Omni!HO$23+[13]Omni!HO$28+[13]Omni!HO$33+[13]Omni!HO$38</f>
        <v>0</v>
      </c>
    </row>
    <row r="21" spans="2:14" x14ac:dyDescent="0.2">
      <c r="B21" s="1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ht="26.25" thickBot="1" x14ac:dyDescent="0.25">
      <c r="B22" s="22" t="s">
        <v>42</v>
      </c>
      <c r="C22" s="15">
        <f t="shared" ref="C22:N22" si="0">SUM(C11:C20)</f>
        <v>89245</v>
      </c>
      <c r="D22" s="15">
        <f t="shared" si="0"/>
        <v>114886</v>
      </c>
      <c r="E22" s="15">
        <f>SUM(E11:E20)</f>
        <v>190216</v>
      </c>
      <c r="F22" s="15">
        <f t="shared" si="0"/>
        <v>143817</v>
      </c>
      <c r="G22" s="15">
        <f t="shared" si="0"/>
        <v>143179</v>
      </c>
      <c r="H22" s="15">
        <f t="shared" si="0"/>
        <v>179609</v>
      </c>
      <c r="I22" s="15">
        <f t="shared" si="0"/>
        <v>217361</v>
      </c>
      <c r="J22" s="15">
        <f t="shared" si="0"/>
        <v>204053</v>
      </c>
      <c r="K22" s="15">
        <f>SUM(K11:K20)</f>
        <v>141017</v>
      </c>
      <c r="L22" s="15">
        <f>SUM(L11:L20)</f>
        <v>169326</v>
      </c>
      <c r="M22" s="15">
        <f t="shared" si="0"/>
        <v>170999</v>
      </c>
      <c r="N22" s="15">
        <f t="shared" si="0"/>
        <v>196588</v>
      </c>
    </row>
    <row r="23" spans="2:14" ht="13.5" thickTop="1" x14ac:dyDescent="0.2"/>
    <row r="25" spans="2:14" x14ac:dyDescent="0.2">
      <c r="B25" s="14"/>
      <c r="C25" s="58"/>
      <c r="D25" s="58"/>
      <c r="E25" s="58"/>
      <c r="F25" s="58"/>
      <c r="G25" s="58"/>
      <c r="H25" s="58"/>
      <c r="I25" s="58"/>
      <c r="J25" s="58"/>
      <c r="K25" s="58"/>
    </row>
    <row r="26" spans="2:14" x14ac:dyDescent="0.2">
      <c r="C26" s="14"/>
    </row>
    <row r="28" spans="2:14" x14ac:dyDescent="0.2">
      <c r="M28" s="14"/>
    </row>
    <row r="29" spans="2:14" x14ac:dyDescent="0.2">
      <c r="H29" s="14"/>
      <c r="M29" s="14"/>
    </row>
    <row r="30" spans="2:14" x14ac:dyDescent="0.2">
      <c r="B30" s="14"/>
    </row>
    <row r="39" spans="4:4" x14ac:dyDescent="0.2">
      <c r="D39" s="14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Humphrey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2022-01-25T16:29:38Z</dcterms:modified>
</cp:coreProperties>
</file>