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2\"/>
    </mc:Choice>
  </mc:AlternateContent>
  <xr:revisionPtr revIDLastSave="0" documentId="13_ncr:1_{2A53E4F4-C047-4EDE-9799-EA5D90B48BE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course Report" sheetId="4" r:id="rId1"/>
    <sheet name="E Detail" sheetId="2" r:id="rId2"/>
    <sheet name="Humphrey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4" l="1"/>
  <c r="M26" i="4"/>
  <c r="N15" i="4"/>
  <c r="N17" i="4"/>
  <c r="N14" i="4"/>
  <c r="L31" i="4" l="1"/>
  <c r="L28" i="4"/>
  <c r="L27" i="4"/>
  <c r="L26" i="4"/>
  <c r="K2" i="4" l="1"/>
  <c r="J31" i="4" l="1"/>
  <c r="J28" i="4"/>
  <c r="J27" i="4"/>
  <c r="J26" i="4"/>
  <c r="I31" i="4" l="1"/>
  <c r="I28" i="4"/>
  <c r="I27" i="4"/>
  <c r="I26" i="4"/>
  <c r="H31" i="4"/>
  <c r="H28" i="4"/>
  <c r="H27" i="4"/>
  <c r="H26" i="4"/>
  <c r="H2" i="4" l="1"/>
  <c r="H29" i="4" l="1"/>
  <c r="H32" i="4" s="1"/>
  <c r="F31" i="4" l="1"/>
  <c r="F28" i="4"/>
  <c r="F27" i="4"/>
  <c r="E31" i="4"/>
  <c r="F26" i="4"/>
  <c r="E28" i="4" l="1"/>
  <c r="E27" i="4"/>
  <c r="E26" i="4"/>
  <c r="E29" i="4" l="1"/>
  <c r="E32" i="4" s="1"/>
  <c r="D31" i="4"/>
  <c r="D28" i="4"/>
  <c r="D27" i="4"/>
  <c r="D26" i="4"/>
  <c r="C31" i="4" l="1"/>
  <c r="C28" i="4"/>
  <c r="C27" i="4"/>
  <c r="C26" i="4"/>
  <c r="B26" i="4"/>
  <c r="D10" i="2"/>
  <c r="E10" i="2"/>
  <c r="F10" i="2"/>
  <c r="G10" i="2"/>
  <c r="H10" i="2"/>
  <c r="I10" i="2"/>
  <c r="J10" i="2"/>
  <c r="K10" i="2"/>
  <c r="L10" i="2"/>
  <c r="M10" i="2"/>
  <c r="N10" i="2"/>
  <c r="C10" i="2"/>
  <c r="B31" i="4" l="1"/>
  <c r="B28" i="4"/>
  <c r="B27" i="4"/>
  <c r="D11" i="3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3" i="3"/>
  <c r="E13" i="3"/>
  <c r="F13" i="3"/>
  <c r="G13" i="3"/>
  <c r="H13" i="3"/>
  <c r="I13" i="3"/>
  <c r="J13" i="3"/>
  <c r="K13" i="3"/>
  <c r="L13" i="3"/>
  <c r="M13" i="3"/>
  <c r="N13" i="3"/>
  <c r="D14" i="3"/>
  <c r="E14" i="3"/>
  <c r="F14" i="3"/>
  <c r="G14" i="3"/>
  <c r="H14" i="3"/>
  <c r="I14" i="3"/>
  <c r="J14" i="3"/>
  <c r="K14" i="3"/>
  <c r="L14" i="3"/>
  <c r="M14" i="3"/>
  <c r="N14" i="3"/>
  <c r="D15" i="3"/>
  <c r="E15" i="3"/>
  <c r="F15" i="3"/>
  <c r="G15" i="3"/>
  <c r="H15" i="3"/>
  <c r="I15" i="3"/>
  <c r="J15" i="3"/>
  <c r="K15" i="3"/>
  <c r="L15" i="3"/>
  <c r="M15" i="3"/>
  <c r="N15" i="3"/>
  <c r="D16" i="3"/>
  <c r="E16" i="3"/>
  <c r="F16" i="3"/>
  <c r="G16" i="3"/>
  <c r="H16" i="3"/>
  <c r="I16" i="3"/>
  <c r="J16" i="3"/>
  <c r="K16" i="3"/>
  <c r="L16" i="3"/>
  <c r="M16" i="3"/>
  <c r="N16" i="3"/>
  <c r="D17" i="3"/>
  <c r="E17" i="3"/>
  <c r="F17" i="3"/>
  <c r="G17" i="3"/>
  <c r="H17" i="3"/>
  <c r="I17" i="3"/>
  <c r="J17" i="3"/>
  <c r="K17" i="3"/>
  <c r="L17" i="3"/>
  <c r="M17" i="3"/>
  <c r="N17" i="3"/>
  <c r="D18" i="3"/>
  <c r="E18" i="3"/>
  <c r="F18" i="3"/>
  <c r="G18" i="3"/>
  <c r="H18" i="3"/>
  <c r="I18" i="3"/>
  <c r="J18" i="3"/>
  <c r="K18" i="3"/>
  <c r="L18" i="3"/>
  <c r="M18" i="3"/>
  <c r="N18" i="3"/>
  <c r="D19" i="3"/>
  <c r="E19" i="3"/>
  <c r="F19" i="3"/>
  <c r="G19" i="3"/>
  <c r="H19" i="3"/>
  <c r="I19" i="3"/>
  <c r="J19" i="3"/>
  <c r="K19" i="3"/>
  <c r="L19" i="3"/>
  <c r="M19" i="3"/>
  <c r="N19" i="3"/>
  <c r="D20" i="3"/>
  <c r="E20" i="3"/>
  <c r="F20" i="3"/>
  <c r="G20" i="3"/>
  <c r="H20" i="3"/>
  <c r="I20" i="3"/>
  <c r="J20" i="3"/>
  <c r="K20" i="3"/>
  <c r="L20" i="3"/>
  <c r="M20" i="3"/>
  <c r="N20" i="3"/>
  <c r="C20" i="3"/>
  <c r="C19" i="3"/>
  <c r="C18" i="3"/>
  <c r="C17" i="3"/>
  <c r="C16" i="3"/>
  <c r="C15" i="3"/>
  <c r="C14" i="3"/>
  <c r="C13" i="3"/>
  <c r="C12" i="3"/>
  <c r="C11" i="3"/>
  <c r="D11" i="2"/>
  <c r="E11" i="2"/>
  <c r="F11" i="2"/>
  <c r="G11" i="2"/>
  <c r="H11" i="2"/>
  <c r="I11" i="2"/>
  <c r="J11" i="2"/>
  <c r="K11" i="2"/>
  <c r="L11" i="2"/>
  <c r="M11" i="2"/>
  <c r="N11" i="2"/>
  <c r="D12" i="2"/>
  <c r="E12" i="2"/>
  <c r="F12" i="2"/>
  <c r="G12" i="2"/>
  <c r="H12" i="2"/>
  <c r="I12" i="2"/>
  <c r="J12" i="2"/>
  <c r="K12" i="2"/>
  <c r="L12" i="2"/>
  <c r="M12" i="2"/>
  <c r="N12" i="2"/>
  <c r="D13" i="2"/>
  <c r="E13" i="2"/>
  <c r="F13" i="2"/>
  <c r="G13" i="2"/>
  <c r="H13" i="2"/>
  <c r="I13" i="2"/>
  <c r="J13" i="2"/>
  <c r="K13" i="2"/>
  <c r="L13" i="2"/>
  <c r="M13" i="2"/>
  <c r="N13" i="2"/>
  <c r="D14" i="2"/>
  <c r="E14" i="2"/>
  <c r="F14" i="2"/>
  <c r="G14" i="2"/>
  <c r="H14" i="2"/>
  <c r="I14" i="2"/>
  <c r="J14" i="2"/>
  <c r="K14" i="2"/>
  <c r="L14" i="2"/>
  <c r="M14" i="2"/>
  <c r="N14" i="2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D17" i="2"/>
  <c r="E17" i="2"/>
  <c r="F17" i="2"/>
  <c r="G17" i="2"/>
  <c r="H17" i="2"/>
  <c r="I17" i="2"/>
  <c r="J17" i="2"/>
  <c r="K17" i="2"/>
  <c r="L17" i="2"/>
  <c r="M17" i="2"/>
  <c r="N17" i="2"/>
  <c r="D18" i="2"/>
  <c r="E18" i="2"/>
  <c r="F18" i="2"/>
  <c r="G18" i="2"/>
  <c r="H18" i="2"/>
  <c r="I18" i="2"/>
  <c r="J18" i="2"/>
  <c r="K18" i="2"/>
  <c r="L18" i="2"/>
  <c r="M18" i="2"/>
  <c r="N18" i="2"/>
  <c r="D19" i="2"/>
  <c r="E19" i="2"/>
  <c r="F19" i="2"/>
  <c r="G19" i="2"/>
  <c r="H19" i="2"/>
  <c r="I19" i="2"/>
  <c r="J19" i="2"/>
  <c r="K19" i="2"/>
  <c r="L19" i="2"/>
  <c r="M19" i="2"/>
  <c r="N19" i="2"/>
  <c r="D20" i="2"/>
  <c r="E20" i="2"/>
  <c r="F20" i="2"/>
  <c r="G20" i="2"/>
  <c r="H20" i="2"/>
  <c r="I20" i="2"/>
  <c r="J20" i="2"/>
  <c r="K20" i="2"/>
  <c r="L20" i="2"/>
  <c r="M20" i="2"/>
  <c r="N20" i="2"/>
  <c r="D21" i="2"/>
  <c r="E21" i="2"/>
  <c r="F21" i="2"/>
  <c r="G21" i="2"/>
  <c r="H21" i="2"/>
  <c r="I21" i="2"/>
  <c r="J21" i="2"/>
  <c r="K21" i="2"/>
  <c r="L21" i="2"/>
  <c r="M21" i="2"/>
  <c r="N21" i="2"/>
  <c r="D22" i="2"/>
  <c r="E22" i="2"/>
  <c r="F22" i="2"/>
  <c r="G22" i="2"/>
  <c r="H22" i="2"/>
  <c r="I22" i="2"/>
  <c r="J22" i="2"/>
  <c r="K22" i="2"/>
  <c r="L22" i="2"/>
  <c r="M22" i="2"/>
  <c r="N22" i="2"/>
  <c r="D23" i="2"/>
  <c r="E23" i="2"/>
  <c r="F23" i="2"/>
  <c r="G23" i="2"/>
  <c r="H23" i="2"/>
  <c r="I23" i="2"/>
  <c r="J23" i="2"/>
  <c r="K23" i="2"/>
  <c r="L23" i="2"/>
  <c r="M23" i="2"/>
  <c r="N23" i="2"/>
  <c r="D24" i="2"/>
  <c r="E24" i="2"/>
  <c r="F24" i="2"/>
  <c r="G24" i="2"/>
  <c r="H24" i="2"/>
  <c r="I24" i="2"/>
  <c r="J24" i="2"/>
  <c r="K24" i="2"/>
  <c r="L24" i="2"/>
  <c r="M24" i="2"/>
  <c r="N24" i="2"/>
  <c r="D25" i="2"/>
  <c r="E25" i="2"/>
  <c r="F25" i="2"/>
  <c r="G25" i="2"/>
  <c r="H25" i="2"/>
  <c r="I25" i="2"/>
  <c r="J25" i="2"/>
  <c r="K25" i="2"/>
  <c r="L25" i="2"/>
  <c r="M25" i="2"/>
  <c r="N25" i="2"/>
  <c r="D26" i="2"/>
  <c r="E26" i="2"/>
  <c r="F26" i="2"/>
  <c r="G26" i="2"/>
  <c r="H26" i="2"/>
  <c r="I26" i="2"/>
  <c r="J26" i="2"/>
  <c r="K26" i="2"/>
  <c r="L26" i="2"/>
  <c r="M26" i="2"/>
  <c r="N26" i="2"/>
  <c r="D27" i="2"/>
  <c r="E27" i="2"/>
  <c r="F27" i="2"/>
  <c r="G27" i="2"/>
  <c r="H27" i="2"/>
  <c r="I27" i="2"/>
  <c r="J27" i="2"/>
  <c r="K27" i="2"/>
  <c r="L27" i="2"/>
  <c r="M27" i="2"/>
  <c r="N27" i="2"/>
  <c r="D28" i="2"/>
  <c r="E28" i="2"/>
  <c r="F28" i="2"/>
  <c r="G28" i="2"/>
  <c r="H28" i="2"/>
  <c r="I28" i="2"/>
  <c r="J28" i="2"/>
  <c r="K28" i="2"/>
  <c r="L28" i="2"/>
  <c r="M28" i="2"/>
  <c r="N28" i="2"/>
  <c r="D29" i="2"/>
  <c r="E29" i="2"/>
  <c r="F29" i="2"/>
  <c r="G29" i="2"/>
  <c r="H29" i="2"/>
  <c r="I29" i="2"/>
  <c r="J29" i="2"/>
  <c r="K29" i="2"/>
  <c r="L29" i="2"/>
  <c r="M29" i="2"/>
  <c r="N29" i="2"/>
  <c r="D30" i="2"/>
  <c r="E30" i="2"/>
  <c r="F30" i="2"/>
  <c r="G30" i="2"/>
  <c r="H30" i="2"/>
  <c r="I30" i="2"/>
  <c r="J30" i="2"/>
  <c r="K30" i="2"/>
  <c r="L30" i="2"/>
  <c r="M30" i="2"/>
  <c r="N30" i="2"/>
  <c r="D31" i="2"/>
  <c r="E31" i="2"/>
  <c r="F31" i="2"/>
  <c r="G31" i="2"/>
  <c r="H31" i="2"/>
  <c r="I31" i="2"/>
  <c r="J31" i="2"/>
  <c r="K31" i="2"/>
  <c r="L31" i="2"/>
  <c r="M31" i="2"/>
  <c r="N31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N19" i="4" l="1"/>
  <c r="N13" i="4"/>
  <c r="J29" i="4" l="1"/>
  <c r="J32" i="4" s="1"/>
  <c r="D29" i="4" l="1"/>
  <c r="D32" i="4" s="1"/>
  <c r="K33" i="2" l="1"/>
  <c r="J6" i="4" s="1"/>
  <c r="L22" i="3"/>
  <c r="K22" i="3"/>
  <c r="C33" i="2" l="1"/>
  <c r="B6" i="4" s="1"/>
  <c r="E22" i="3"/>
  <c r="E33" i="2"/>
  <c r="D6" i="4" s="1"/>
  <c r="L29" i="4"/>
  <c r="L32" i="4" s="1"/>
  <c r="I29" i="4"/>
  <c r="I32" i="4" s="1"/>
  <c r="F29" i="4"/>
  <c r="F32" i="4" s="1"/>
  <c r="C29" i="4"/>
  <c r="C32" i="4" s="1"/>
  <c r="B29" i="4"/>
  <c r="M17" i="4"/>
  <c r="M21" i="4" s="1"/>
  <c r="L17" i="4"/>
  <c r="L21" i="4" s="1"/>
  <c r="K17" i="4"/>
  <c r="K21" i="4" s="1"/>
  <c r="J17" i="4"/>
  <c r="J21" i="4" s="1"/>
  <c r="I17" i="4"/>
  <c r="I21" i="4" s="1"/>
  <c r="H17" i="4"/>
  <c r="H21" i="4" s="1"/>
  <c r="G17" i="4"/>
  <c r="G21" i="4" s="1"/>
  <c r="F17" i="4"/>
  <c r="F21" i="4" s="1"/>
  <c r="E17" i="4"/>
  <c r="E21" i="4" s="1"/>
  <c r="D17" i="4"/>
  <c r="D21" i="4" s="1"/>
  <c r="C17" i="4"/>
  <c r="C21" i="4" s="1"/>
  <c r="B17" i="4"/>
  <c r="B21" i="4" s="1"/>
  <c r="N12" i="4"/>
  <c r="N11" i="4"/>
  <c r="N9" i="4"/>
  <c r="N8" i="4"/>
  <c r="N7" i="4"/>
  <c r="N5" i="4"/>
  <c r="N4" i="4"/>
  <c r="N3" i="4"/>
  <c r="N2" i="4"/>
  <c r="B16" i="4" l="1"/>
  <c r="B32" i="4"/>
  <c r="N21" i="4"/>
  <c r="N10" i="4"/>
  <c r="J18" i="4" l="1"/>
  <c r="G22" i="3"/>
  <c r="F18" i="4" s="1"/>
  <c r="N22" i="3"/>
  <c r="M18" i="4" s="1"/>
  <c r="J22" i="3"/>
  <c r="I18" i="4" s="1"/>
  <c r="F22" i="3"/>
  <c r="E18" i="4" s="1"/>
  <c r="M22" i="3"/>
  <c r="L18" i="4" s="1"/>
  <c r="I22" i="3"/>
  <c r="H18" i="4" s="1"/>
  <c r="D18" i="4"/>
  <c r="K18" i="4"/>
  <c r="H22" i="3"/>
  <c r="G18" i="4" s="1"/>
  <c r="D22" i="3"/>
  <c r="C18" i="4" s="1"/>
  <c r="G33" i="2" l="1"/>
  <c r="F6" i="4" s="1"/>
  <c r="F20" i="4" s="1"/>
  <c r="H33" i="2"/>
  <c r="G6" i="4" s="1"/>
  <c r="J33" i="2"/>
  <c r="I6" i="4" s="1"/>
  <c r="F33" i="2"/>
  <c r="L33" i="2"/>
  <c r="K6" i="4" s="1"/>
  <c r="M33" i="2"/>
  <c r="L6" i="4" s="1"/>
  <c r="I33" i="2"/>
  <c r="H6" i="4" s="1"/>
  <c r="D33" i="2"/>
  <c r="C6" i="4" s="1"/>
  <c r="N33" i="2"/>
  <c r="M6" i="4" s="1"/>
  <c r="D20" i="4"/>
  <c r="E6" i="4" l="1"/>
  <c r="E20" i="4" s="1"/>
  <c r="M20" i="4"/>
  <c r="H20" i="4"/>
  <c r="H16" i="4"/>
  <c r="K20" i="4"/>
  <c r="K16" i="4"/>
  <c r="D22" i="4"/>
  <c r="D16" i="4"/>
  <c r="I20" i="4"/>
  <c r="I16" i="4"/>
  <c r="F16" i="4"/>
  <c r="L20" i="4"/>
  <c r="L16" i="4"/>
  <c r="G20" i="4"/>
  <c r="G16" i="4"/>
  <c r="C20" i="4"/>
  <c r="C16" i="4"/>
  <c r="J16" i="4"/>
  <c r="J20" i="4"/>
  <c r="C22" i="3"/>
  <c r="B18" i="4" s="1"/>
  <c r="E16" i="4" l="1"/>
  <c r="M22" i="4"/>
  <c r="N18" i="4"/>
  <c r="B20" i="4"/>
  <c r="M16" i="4"/>
  <c r="N6" i="4"/>
  <c r="L22" i="4"/>
  <c r="K22" i="4"/>
  <c r="J22" i="4"/>
  <c r="I22" i="4"/>
  <c r="H22" i="4"/>
  <c r="G22" i="4"/>
  <c r="F22" i="4"/>
  <c r="E22" i="4"/>
  <c r="C22" i="4"/>
  <c r="N16" i="4" l="1"/>
  <c r="N20" i="4"/>
  <c r="N22" i="4" s="1"/>
  <c r="B22" i="4"/>
  <c r="G28" i="4" l="1"/>
  <c r="G26" i="4" l="1"/>
  <c r="G27" i="4"/>
  <c r="G31" i="4"/>
  <c r="G29" i="4" l="1"/>
  <c r="G32" i="4" s="1"/>
  <c r="K28" i="4" l="1"/>
  <c r="K26" i="4" l="1"/>
  <c r="K27" i="4"/>
  <c r="N27" i="4" s="1"/>
  <c r="K31" i="4"/>
  <c r="K29" i="4" l="1"/>
  <c r="K32" i="4" s="1"/>
  <c r="N26" i="4"/>
  <c r="M28" i="4" l="1"/>
  <c r="M29" i="4" l="1"/>
  <c r="N28" i="4"/>
  <c r="N29" i="4" s="1"/>
  <c r="M31" i="4"/>
  <c r="N31" i="4" s="1"/>
  <c r="N32" i="4" l="1"/>
  <c r="M32" i="4"/>
</calcChain>
</file>

<file path=xl/sharedStrings.xml><?xml version="1.0" encoding="utf-8"?>
<sst xmlns="http://schemas.openxmlformats.org/spreadsheetml/2006/main" count="105" uniqueCount="79">
  <si>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</si>
  <si>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</si>
  <si>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</si>
  <si>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</si>
  <si>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</si>
  <si>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</si>
  <si>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</si>
  <si>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</si>
  <si>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</si>
  <si>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</si>
  <si>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</si>
  <si>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</si>
  <si>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</si>
  <si>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</si>
  <si>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</si>
  <si>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</si>
  <si>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</si>
  <si>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</si>
  <si>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</si>
  <si>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</si>
  <si>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</si>
  <si>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</si>
  <si>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</si>
  <si>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</si>
  <si>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</si>
  <si>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</si>
  <si>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</si>
  <si>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</si>
  <si>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</si>
  <si>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</si>
  <si>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</si>
  <si>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</si>
  <si>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</si>
  <si>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</si>
  <si>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</si>
  <si>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</si>
  <si>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</si>
  <si>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</si>
  <si>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</si>
  <si>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</si>
  <si>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</si>
  <si>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</si>
  <si>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Total Rev/Non-Rev Enplanements</t>
  </si>
  <si>
    <t>Iceland Air</t>
  </si>
  <si>
    <t>Sun Country</t>
  </si>
  <si>
    <t>Omni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</si>
  <si>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</si>
  <si>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</si>
  <si>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</si>
  <si>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</si>
  <si>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</si>
  <si>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</si>
  <si>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</si>
  <si>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</si>
  <si>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2 - Humphrey Enplanements</t>
  </si>
  <si>
    <t>Terminal 1 - Lindbergh E Concourse enplanements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</si>
  <si>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</si>
  <si>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</si>
  <si>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</si>
  <si>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</si>
  <si>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</si>
  <si>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</si>
  <si>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</si>
  <si>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</si>
  <si>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</si>
  <si>
    <t>Sky West (AA)</t>
  </si>
  <si>
    <t>Sky Regional (AC)</t>
  </si>
  <si>
    <t>Shuttle America (UA)</t>
  </si>
  <si>
    <t>Horizon Air (AS)</t>
  </si>
  <si>
    <t>Jet Blue</t>
  </si>
  <si>
    <t>Southwest</t>
  </si>
  <si>
    <t>Denver Air</t>
  </si>
  <si>
    <t>Allegiant</t>
  </si>
  <si>
    <t>Jazz (AC)</t>
  </si>
  <si>
    <t>2021 Grand Total</t>
  </si>
  <si>
    <t>2022 Grand TOTAL</t>
  </si>
  <si>
    <t>Terminal 1 - Lindbergh Total 2022</t>
  </si>
  <si>
    <t>Terminal 2 - Humphrey Total 2022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</si>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</sst>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9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3" fontId="0" fillId="0" borderId="0" xfId="0" applyNumberFormat="1"/>
    <xf numFmtId="3" fontId="0" fillId="0" borderId="1" xfId="0" applyNumberFormat="1" applyBorder="1"/>
    <xf numFmtId="10" fontId="0" fillId="0" borderId="0" xfId="0" applyNumberFormat="1" applyAlignment="1">
      <alignment horizontal="right"/>
    </xf>
    <xf numFmtId="3" fontId="0" fillId="2" borderId="3" xfId="0" applyNumberFormat="1" applyFill="1" applyBorder="1"/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4" fillId="0" borderId="7" xfId="0" applyNumberFormat="1" applyFont="1" applyBorder="1"/>
    <xf numFmtId="41" fontId="2" fillId="0" borderId="7" xfId="0" applyNumberFormat="1" applyFont="1" applyBorder="1"/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8" fillId="0" borderId="0" xfId="0" applyFont="1" applyAlignment="1">
      <alignment horizontal="center"/>
    </xf>
    <xf numFmtId="3" fontId="2" fillId="2" borderId="9" xfId="0" applyNumberFormat="1" applyFont="1" applyFill="1" applyBorder="1"/>
    <xf numFmtId="165" fontId="0" fillId="0" borderId="0" xfId="1" applyNumberFormat="1" applyFont="1" applyBorder="1"/>
    <xf numFmtId="0" fontId="4" fillId="0" borderId="0" xfId="0" applyFont="1"/>
    <xf numFmtId="164" fontId="0" fillId="0" borderId="4" xfId="0" applyNumberFormat="1" applyBorder="1"/>
    <xf numFmtId="3" fontId="0" fillId="0" borderId="4" xfId="0" applyNumberFormat="1" applyBorder="1"/>
    <xf numFmtId="3" fontId="2" fillId="2" borderId="11" xfId="0" applyNumberFormat="1" applyFont="1" applyFill="1" applyBorder="1"/>
    <xf numFmtId="41" fontId="9" fillId="0" borderId="0" xfId="0" applyNumberFormat="1" applyFont="1"/>
    <xf numFmtId="3" fontId="1" fillId="0" borderId="0" xfId="0" applyNumberFormat="1" applyFont="1"/>
    <xf numFmtId="0" fontId="10" fillId="0" borderId="0" xfId="0" applyFont="1"/>
    <xf numFmtId="165" fontId="0" fillId="0" borderId="1" xfId="0" applyNumberFormat="1" applyBorder="1"/>
    <xf numFmtId="165" fontId="0" fillId="0" borderId="0" xfId="0" applyNumberFormat="1"/>
    <xf numFmtId="165" fontId="0" fillId="0" borderId="1" xfId="0" quotePrefix="1" applyNumberFormat="1" applyBorder="1"/>
    <xf numFmtId="3" fontId="4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Border="1"/>
    <xf numFmtId="3" fontId="3" fillId="0" borderId="14" xfId="0" applyNumberFormat="1" applyFont="1" applyBorder="1"/>
    <xf numFmtId="3" fontId="0" fillId="0" borderId="11" xfId="0" applyNumberFormat="1" applyBorder="1"/>
    <xf numFmtId="3" fontId="11" fillId="5" borderId="1" xfId="0" applyNumberFormat="1" applyFont="1" applyFill="1" applyBorder="1"/>
    <xf numFmtId="3" fontId="11" fillId="5" borderId="9" xfId="0" applyNumberFormat="1" applyFont="1" applyFill="1" applyBorder="1"/>
    <xf numFmtId="0" fontId="11" fillId="5" borderId="0" xfId="0" applyFont="1" applyFill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/>
    <xf numFmtId="165" fontId="0" fillId="0" borderId="0" xfId="1" applyNumberFormat="1" applyFont="1"/>
    <xf numFmtId="3" fontId="2" fillId="2" borderId="15" xfId="0" applyNumberFormat="1" applyFont="1" applyFill="1" applyBorder="1"/>
    <xf numFmtId="9" fontId="0" fillId="0" borderId="0" xfId="2" applyFont="1"/>
    <xf numFmtId="0" fontId="12" fillId="0" borderId="0" xfId="0" applyFont="1"/>
    <xf numFmtId="3" fontId="13" fillId="0" borderId="16" xfId="0" applyNumberFormat="1" applyFont="1" applyBorder="1" applyAlignment="1">
      <alignment horizontal="center"/>
    </xf>
    <xf numFmtId="3" fontId="13" fillId="2" borderId="17" xfId="0" applyNumberFormat="1" applyFont="1" applyFill="1" applyBorder="1" applyAlignment="1">
      <alignment horizontal="center"/>
    </xf>
    <xf numFmtId="0" fontId="14" fillId="0" borderId="0" xfId="0" applyFont="1"/>
    <xf numFmtId="0" fontId="2" fillId="0" borderId="0" xfId="0" applyFont="1"/>
    <xf numFmtId="0" fontId="2" fillId="0" borderId="1" xfId="0" applyFont="1" applyBorder="1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165" fontId="1" fillId="0" borderId="1" xfId="0" applyNumberFormat="1" applyFont="1" applyBorder="1"/>
    <xf numFmtId="165" fontId="0" fillId="0" borderId="0" xfId="1" applyNumberFormat="1" applyFont="1" applyAlignment="1">
      <alignment horizontal="right"/>
    </xf>
    <xf numFmtId="0" fontId="1" fillId="0" borderId="0" xfId="0" applyFont="1"/>
    <xf numFmtId="41" fontId="1" fillId="0" borderId="0" xfId="0" applyNumberFormat="1" applyFont="1"/>
    <xf numFmtId="3" fontId="2" fillId="2" borderId="18" xfId="0" applyNumberFormat="1" applyFont="1" applyFill="1" applyBorder="1"/>
    <xf numFmtId="3" fontId="2" fillId="2" borderId="4" xfId="0" applyNumberFormat="1" applyFont="1" applyFill="1" applyBorder="1"/>
    <xf numFmtId="3" fontId="2" fillId="2" borderId="19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0" fontId="1" fillId="0" borderId="0" xfId="2" applyNumberFormat="1" applyFont="1"/>
    <xf numFmtId="10" fontId="0" fillId="0" borderId="0" xfId="2" applyNumberFormat="1" applyFont="1" applyBorder="1"/>
    <xf numFmtId="165" fontId="1" fillId="0" borderId="1" xfId="0" quotePrefix="1" applyNumberFormat="1" applyFont="1" applyBorder="1"/>
    <xf numFmtId="165" fontId="1" fillId="0" borderId="0" xfId="0" applyNumberFormat="1" applyFont="1"/>
    <xf numFmtId="3" fontId="0" fillId="0" borderId="21" xfId="0" applyNumberFormat="1" applyBorder="1"/>
    <xf numFmtId="3" fontId="0" fillId="0" borderId="2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anuary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October%20202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November%202022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December%202022.xlsx" TargetMode="External"/><Relationship Id="rId1" Type="http://schemas.openxmlformats.org/officeDocument/2006/relationships/externalLinkPath" Target="MSP%20December%202022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February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rch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April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y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une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uly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August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Sept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808251</v>
          </cell>
        </row>
        <row r="6">
          <cell r="C6">
            <v>162385</v>
          </cell>
        </row>
        <row r="7">
          <cell r="C7">
            <v>2068</v>
          </cell>
        </row>
        <row r="10">
          <cell r="C10">
            <v>30213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1086343</v>
          </cell>
        </row>
        <row r="6">
          <cell r="C6">
            <v>221702</v>
          </cell>
        </row>
        <row r="7">
          <cell r="C7">
            <v>560</v>
          </cell>
        </row>
        <row r="10">
          <cell r="C10">
            <v>43124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1037001</v>
          </cell>
        </row>
        <row r="6">
          <cell r="C6">
            <v>191437</v>
          </cell>
        </row>
        <row r="7">
          <cell r="C7">
            <v>313</v>
          </cell>
        </row>
        <row r="10">
          <cell r="C10">
            <v>38158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  <sheetName val="MSP December 2022"/>
    </sheetNames>
    <sheetDataSet>
      <sheetData sheetId="0">
        <row r="5">
          <cell r="C5">
            <v>1055084</v>
          </cell>
        </row>
        <row r="6">
          <cell r="C6">
            <v>169144</v>
          </cell>
        </row>
        <row r="7">
          <cell r="C7">
            <v>0</v>
          </cell>
        </row>
        <row r="10">
          <cell r="C10">
            <v>34711</v>
          </cell>
        </row>
      </sheetData>
      <sheetData sheetId="1"/>
      <sheetData sheetId="2"/>
      <sheetData sheetId="3"/>
      <sheetData sheetId="4"/>
      <sheetData sheetId="5">
        <row r="21">
          <cell r="B21">
            <v>79230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Delta"/>
      <sheetName val="Sun Country"/>
      <sheetName val="Boutique Air"/>
      <sheetName val="Condor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Sheet1"/>
      <sheetName val="DHL_ABX"/>
    </sheetNames>
    <sheetDataSet>
      <sheetData sheetId="0"/>
      <sheetData sheetId="1"/>
      <sheetData sheetId="2">
        <row r="4">
          <cell r="GN4">
            <v>1213</v>
          </cell>
        </row>
      </sheetData>
      <sheetData sheetId="3"/>
      <sheetData sheetId="4">
        <row r="4">
          <cell r="GN4">
            <v>0</v>
          </cell>
        </row>
      </sheetData>
      <sheetData sheetId="5">
        <row r="4">
          <cell r="ID4">
            <v>470</v>
          </cell>
        </row>
        <row r="23">
          <cell r="HR23">
            <v>3679</v>
          </cell>
          <cell r="HS23">
            <v>5943</v>
          </cell>
          <cell r="HT23">
            <v>8406</v>
          </cell>
          <cell r="HU23">
            <v>5541</v>
          </cell>
          <cell r="HV23">
            <v>5106</v>
          </cell>
          <cell r="HW23">
            <v>5511</v>
          </cell>
          <cell r="HX23">
            <v>5812</v>
          </cell>
          <cell r="HY23">
            <v>3425</v>
          </cell>
          <cell r="HZ23">
            <v>353</v>
          </cell>
          <cell r="IA23">
            <v>8093</v>
          </cell>
          <cell r="IB23">
            <v>5967</v>
          </cell>
          <cell r="IC23">
            <v>7228</v>
          </cell>
        </row>
        <row r="28">
          <cell r="HR28"/>
          <cell r="HS28"/>
          <cell r="HT28"/>
          <cell r="HU28"/>
          <cell r="HV28"/>
          <cell r="HW28"/>
          <cell r="HX28"/>
          <cell r="HY28"/>
          <cell r="HZ28"/>
          <cell r="IA28"/>
          <cell r="IB28"/>
          <cell r="IC28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  <cell r="IC33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</sheetData>
      <sheetData sheetId="6">
        <row r="8">
          <cell r="GN8">
            <v>0</v>
          </cell>
        </row>
      </sheetData>
      <sheetData sheetId="7">
        <row r="4">
          <cell r="GN4">
            <v>1132</v>
          </cell>
        </row>
        <row r="23">
          <cell r="HR23">
            <v>3912</v>
          </cell>
          <cell r="HS23">
            <v>6738</v>
          </cell>
          <cell r="HT23">
            <v>8663</v>
          </cell>
          <cell r="HU23">
            <v>7683</v>
          </cell>
          <cell r="HV23">
            <v>11870</v>
          </cell>
          <cell r="HW23">
            <v>12658</v>
          </cell>
          <cell r="HX23">
            <v>19065</v>
          </cell>
          <cell r="HY23">
            <v>17927</v>
          </cell>
          <cell r="HZ23">
            <v>12090</v>
          </cell>
          <cell r="IA23">
            <v>9460</v>
          </cell>
          <cell r="IB23">
            <v>7634</v>
          </cell>
          <cell r="IC23">
            <v>5692</v>
          </cell>
        </row>
        <row r="28">
          <cell r="HR28">
            <v>112</v>
          </cell>
          <cell r="HS28">
            <v>255</v>
          </cell>
          <cell r="HT28">
            <v>221</v>
          </cell>
          <cell r="HU28">
            <v>246</v>
          </cell>
          <cell r="HV28">
            <v>332</v>
          </cell>
          <cell r="HW28">
            <v>308</v>
          </cell>
          <cell r="HX28">
            <v>551</v>
          </cell>
          <cell r="HY28">
            <v>584</v>
          </cell>
          <cell r="HZ28">
            <v>446</v>
          </cell>
          <cell r="IA28">
            <v>349</v>
          </cell>
          <cell r="IB28">
            <v>336</v>
          </cell>
          <cell r="IC28">
            <v>251</v>
          </cell>
        </row>
      </sheetData>
      <sheetData sheetId="8"/>
      <sheetData sheetId="9">
        <row r="4">
          <cell r="GN4">
            <v>7029</v>
          </cell>
        </row>
        <row r="23">
          <cell r="HR23">
            <v>35773</v>
          </cell>
          <cell r="HS23">
            <v>36572</v>
          </cell>
          <cell r="HT23">
            <v>49688</v>
          </cell>
          <cell r="HU23">
            <v>44914</v>
          </cell>
          <cell r="HV23">
            <v>38307</v>
          </cell>
          <cell r="HW23">
            <v>47800</v>
          </cell>
          <cell r="HX23">
            <v>53076</v>
          </cell>
          <cell r="HY23">
            <v>49381</v>
          </cell>
          <cell r="HZ23">
            <v>42681</v>
          </cell>
          <cell r="IA23">
            <v>45282</v>
          </cell>
          <cell r="IB23">
            <v>41932</v>
          </cell>
          <cell r="IC23">
            <v>43246</v>
          </cell>
        </row>
        <row r="28">
          <cell r="HR28">
            <v>1284</v>
          </cell>
          <cell r="HS28">
            <v>989</v>
          </cell>
          <cell r="HT28">
            <v>1190</v>
          </cell>
          <cell r="HU28">
            <v>1327</v>
          </cell>
          <cell r="HV28">
            <v>1067</v>
          </cell>
          <cell r="HW28">
            <v>1487</v>
          </cell>
          <cell r="HX28">
            <v>1772</v>
          </cell>
          <cell r="HY28">
            <v>1795</v>
          </cell>
          <cell r="HZ28">
            <v>1453</v>
          </cell>
          <cell r="IA28">
            <v>1603</v>
          </cell>
          <cell r="IB28">
            <v>1635</v>
          </cell>
          <cell r="IC28">
            <v>1676</v>
          </cell>
        </row>
      </sheetData>
      <sheetData sheetId="10"/>
      <sheetData sheetId="11">
        <row r="4">
          <cell r="GN4">
            <v>68997</v>
          </cell>
        </row>
      </sheetData>
      <sheetData sheetId="12">
        <row r="4">
          <cell r="GN4">
            <v>8635</v>
          </cell>
        </row>
        <row r="23">
          <cell r="HR23">
            <v>90199</v>
          </cell>
          <cell r="HS23">
            <v>116649</v>
          </cell>
          <cell r="HT23">
            <v>140262</v>
          </cell>
          <cell r="HU23">
            <v>117513</v>
          </cell>
          <cell r="HV23">
            <v>105102</v>
          </cell>
          <cell r="HW23">
            <v>138909</v>
          </cell>
          <cell r="HX23">
            <v>156512</v>
          </cell>
          <cell r="HY23">
            <v>143520</v>
          </cell>
          <cell r="HZ23">
            <v>91690</v>
          </cell>
          <cell r="IA23">
            <v>124708</v>
          </cell>
          <cell r="IB23">
            <v>127454</v>
          </cell>
          <cell r="IC23">
            <v>142115</v>
          </cell>
        </row>
        <row r="28">
          <cell r="HR28">
            <v>1530</v>
          </cell>
          <cell r="HS28"/>
          <cell r="HT28">
            <v>2345</v>
          </cell>
          <cell r="HU28">
            <v>2298</v>
          </cell>
          <cell r="HV28">
            <v>2328</v>
          </cell>
          <cell r="HW28">
            <v>2453</v>
          </cell>
          <cell r="HX28">
            <v>2380</v>
          </cell>
          <cell r="HY28">
            <v>2448</v>
          </cell>
          <cell r="HZ28">
            <v>1918</v>
          </cell>
          <cell r="IA28">
            <v>2171</v>
          </cell>
          <cell r="IB28">
            <v>2221</v>
          </cell>
          <cell r="IC28">
            <v>1997</v>
          </cell>
        </row>
        <row r="33">
          <cell r="HR33">
            <v>20135</v>
          </cell>
          <cell r="HS33">
            <v>28201</v>
          </cell>
          <cell r="HT33">
            <v>42109</v>
          </cell>
          <cell r="HU33">
            <v>8717</v>
          </cell>
          <cell r="HV33">
            <v>1554</v>
          </cell>
          <cell r="HW33">
            <v>2273</v>
          </cell>
          <cell r="HX33">
            <v>3200</v>
          </cell>
          <cell r="HY33">
            <v>2444</v>
          </cell>
          <cell r="HZ33">
            <v>82</v>
          </cell>
          <cell r="IA33">
            <v>2436</v>
          </cell>
          <cell r="IB33">
            <v>5608</v>
          </cell>
          <cell r="IC33">
            <v>25855</v>
          </cell>
        </row>
        <row r="38">
          <cell r="HR38">
            <v>327</v>
          </cell>
          <cell r="HS38">
            <v>373</v>
          </cell>
          <cell r="HT38">
            <v>452</v>
          </cell>
          <cell r="HU38">
            <v>196</v>
          </cell>
          <cell r="HV38">
            <v>44</v>
          </cell>
          <cell r="HW38">
            <v>39</v>
          </cell>
          <cell r="HX38">
            <v>36</v>
          </cell>
          <cell r="HY38">
            <v>25</v>
          </cell>
          <cell r="HZ38">
            <v>2</v>
          </cell>
          <cell r="IA38">
            <v>42</v>
          </cell>
          <cell r="IB38">
            <v>97</v>
          </cell>
          <cell r="IC38">
            <v>416</v>
          </cell>
        </row>
      </sheetData>
      <sheetData sheetId="13">
        <row r="4">
          <cell r="GN4">
            <v>918</v>
          </cell>
        </row>
      </sheetData>
      <sheetData sheetId="14">
        <row r="4">
          <cell r="GN4">
            <v>0</v>
          </cell>
        </row>
        <row r="23">
          <cell r="HR23"/>
          <cell r="HS23"/>
          <cell r="HT23"/>
          <cell r="HU23"/>
          <cell r="HV23"/>
          <cell r="HW23"/>
          <cell r="HX23"/>
          <cell r="HY23"/>
          <cell r="HZ23"/>
          <cell r="IA23"/>
          <cell r="IB23"/>
          <cell r="IC23"/>
        </row>
        <row r="28">
          <cell r="HR28"/>
          <cell r="HS28"/>
          <cell r="HT28"/>
          <cell r="HU28"/>
          <cell r="HV28"/>
          <cell r="HW28"/>
          <cell r="HX28"/>
          <cell r="HY28"/>
          <cell r="HZ28"/>
          <cell r="IA28"/>
          <cell r="IB28"/>
          <cell r="IC28"/>
        </row>
        <row r="33">
          <cell r="HR33"/>
          <cell r="HS33"/>
          <cell r="HT33"/>
          <cell r="HU33"/>
          <cell r="HV33">
            <v>214</v>
          </cell>
          <cell r="HW33">
            <v>2833</v>
          </cell>
          <cell r="HX33">
            <v>2285</v>
          </cell>
          <cell r="HY33">
            <v>2530</v>
          </cell>
          <cell r="HZ33">
            <v>1171</v>
          </cell>
          <cell r="IA33"/>
          <cell r="IB33"/>
          <cell r="IC33"/>
        </row>
        <row r="38">
          <cell r="HR38"/>
          <cell r="HS38"/>
          <cell r="HT38"/>
          <cell r="HU38"/>
          <cell r="HV38"/>
          <cell r="HW38">
            <v>11</v>
          </cell>
          <cell r="HX38">
            <v>3</v>
          </cell>
          <cell r="HY38">
            <v>4</v>
          </cell>
          <cell r="HZ38">
            <v>10</v>
          </cell>
          <cell r="IA38"/>
          <cell r="IB38"/>
          <cell r="IC38"/>
        </row>
      </sheetData>
      <sheetData sheetId="15">
        <row r="4">
          <cell r="ID4">
            <v>932</v>
          </cell>
        </row>
        <row r="23">
          <cell r="HR23">
            <v>656</v>
          </cell>
          <cell r="HS23">
            <v>648</v>
          </cell>
          <cell r="HT23">
            <v>779</v>
          </cell>
          <cell r="HU23">
            <v>877</v>
          </cell>
          <cell r="HV23">
            <v>862</v>
          </cell>
          <cell r="HW23">
            <v>925</v>
          </cell>
          <cell r="HX23">
            <v>902</v>
          </cell>
          <cell r="HY23">
            <v>849</v>
          </cell>
          <cell r="HZ23">
            <v>596</v>
          </cell>
          <cell r="IA23">
            <v>579</v>
          </cell>
          <cell r="IB23">
            <v>656</v>
          </cell>
          <cell r="IC23">
            <v>953</v>
          </cell>
        </row>
        <row r="28">
          <cell r="HR28">
            <v>54</v>
          </cell>
          <cell r="HS28">
            <v>53</v>
          </cell>
          <cell r="HT28">
            <v>44</v>
          </cell>
          <cell r="HU28">
            <v>67</v>
          </cell>
          <cell r="HV28">
            <v>58</v>
          </cell>
          <cell r="HW28">
            <v>98</v>
          </cell>
          <cell r="HX28">
            <v>76</v>
          </cell>
          <cell r="HY28">
            <v>72</v>
          </cell>
          <cell r="HZ28">
            <v>50</v>
          </cell>
          <cell r="IA28">
            <v>57</v>
          </cell>
          <cell r="IB28">
            <v>72</v>
          </cell>
          <cell r="IC28">
            <v>19</v>
          </cell>
        </row>
      </sheetData>
      <sheetData sheetId="16">
        <row r="4">
          <cell r="GN4">
            <v>1606</v>
          </cell>
        </row>
        <row r="23">
          <cell r="HR23">
            <v>6117</v>
          </cell>
          <cell r="HS23">
            <v>7553</v>
          </cell>
          <cell r="HT23">
            <v>9424</v>
          </cell>
          <cell r="HU23">
            <v>6154</v>
          </cell>
          <cell r="HV23">
            <v>4867</v>
          </cell>
          <cell r="HW23">
            <v>4750</v>
          </cell>
          <cell r="HX23">
            <v>6142</v>
          </cell>
          <cell r="HY23">
            <v>7286</v>
          </cell>
          <cell r="HZ23">
            <v>7999</v>
          </cell>
          <cell r="IA23">
            <v>8362</v>
          </cell>
          <cell r="IB23">
            <v>5294</v>
          </cell>
          <cell r="IC23">
            <v>4703</v>
          </cell>
        </row>
        <row r="28">
          <cell r="HR28">
            <v>69</v>
          </cell>
          <cell r="HS28">
            <v>64</v>
          </cell>
          <cell r="HT28">
            <v>84</v>
          </cell>
          <cell r="HU28">
            <v>83</v>
          </cell>
          <cell r="HV28">
            <v>50</v>
          </cell>
          <cell r="HW28">
            <v>47</v>
          </cell>
          <cell r="HX28">
            <v>53</v>
          </cell>
          <cell r="HY28">
            <v>58</v>
          </cell>
          <cell r="HZ28">
            <v>80</v>
          </cell>
          <cell r="IA28">
            <v>67</v>
          </cell>
          <cell r="IB28">
            <v>38</v>
          </cell>
          <cell r="IC28">
            <v>38</v>
          </cell>
        </row>
        <row r="33">
          <cell r="HR33">
            <v>2442</v>
          </cell>
          <cell r="HS33">
            <v>3504</v>
          </cell>
          <cell r="HT33">
            <v>4921</v>
          </cell>
          <cell r="HU33">
            <v>719</v>
          </cell>
          <cell r="HV33"/>
          <cell r="HW33"/>
          <cell r="HX33"/>
          <cell r="HY33"/>
          <cell r="HZ33"/>
          <cell r="IA33"/>
          <cell r="IB33"/>
          <cell r="IC33"/>
        </row>
        <row r="38">
          <cell r="HR38">
            <v>3</v>
          </cell>
          <cell r="HS38">
            <v>2</v>
          </cell>
          <cell r="HT38">
            <v>2</v>
          </cell>
          <cell r="HU38">
            <v>4</v>
          </cell>
          <cell r="HV38"/>
          <cell r="HW38"/>
          <cell r="HX38"/>
          <cell r="HY38"/>
          <cell r="HZ38"/>
          <cell r="IA38"/>
          <cell r="IB38"/>
          <cell r="IC38"/>
        </row>
      </sheetData>
      <sheetData sheetId="17"/>
      <sheetData sheetId="18">
        <row r="4">
          <cell r="ID4">
            <v>0</v>
          </cell>
        </row>
        <row r="23">
          <cell r="HR23"/>
          <cell r="HS23"/>
          <cell r="HT23"/>
          <cell r="HU23"/>
          <cell r="HV23"/>
          <cell r="HW23"/>
          <cell r="HX23"/>
          <cell r="HY23"/>
          <cell r="HZ23"/>
          <cell r="IA23"/>
          <cell r="IB23"/>
          <cell r="IC23"/>
        </row>
        <row r="28">
          <cell r="HR28"/>
          <cell r="HS28"/>
          <cell r="HT28"/>
          <cell r="HU28"/>
          <cell r="HV28"/>
          <cell r="HW28"/>
          <cell r="HX28"/>
          <cell r="HY28"/>
          <cell r="HZ28"/>
          <cell r="IA28"/>
          <cell r="IB28"/>
          <cell r="IC28"/>
        </row>
        <row r="33">
          <cell r="HR33"/>
          <cell r="HS33"/>
          <cell r="HT33"/>
          <cell r="HU33">
            <v>330</v>
          </cell>
          <cell r="HV33">
            <v>3640</v>
          </cell>
          <cell r="HW33">
            <v>4473</v>
          </cell>
          <cell r="HX33">
            <v>4609</v>
          </cell>
          <cell r="HY33">
            <v>4943</v>
          </cell>
          <cell r="HZ33">
            <v>4595</v>
          </cell>
          <cell r="IA33">
            <v>2538</v>
          </cell>
          <cell r="IB33">
            <v>1987</v>
          </cell>
          <cell r="IC33">
            <v>932</v>
          </cell>
        </row>
        <row r="38">
          <cell r="HR38"/>
          <cell r="HS38"/>
          <cell r="HT38"/>
          <cell r="HU38">
            <v>6</v>
          </cell>
          <cell r="HV38">
            <v>35</v>
          </cell>
          <cell r="HW38">
            <v>25</v>
          </cell>
          <cell r="HX38"/>
          <cell r="HY38">
            <v>25</v>
          </cell>
          <cell r="HZ38">
            <v>20</v>
          </cell>
          <cell r="IA38">
            <v>26</v>
          </cell>
          <cell r="IB38">
            <v>53</v>
          </cell>
          <cell r="IC38">
            <v>21</v>
          </cell>
        </row>
      </sheetData>
      <sheetData sheetId="19">
        <row r="4">
          <cell r="GN4">
            <v>1020</v>
          </cell>
        </row>
        <row r="23">
          <cell r="HR23">
            <v>1724</v>
          </cell>
          <cell r="HS23">
            <v>1899</v>
          </cell>
          <cell r="HT23">
            <v>4836</v>
          </cell>
          <cell r="HU23">
            <v>4311</v>
          </cell>
          <cell r="HV23">
            <v>10251</v>
          </cell>
          <cell r="HW23">
            <v>9091</v>
          </cell>
          <cell r="HX23">
            <v>8904</v>
          </cell>
          <cell r="HY23">
            <v>8638</v>
          </cell>
          <cell r="HZ23">
            <v>10863</v>
          </cell>
          <cell r="IA23">
            <v>10751</v>
          </cell>
          <cell r="IB23">
            <v>7743</v>
          </cell>
          <cell r="IC23">
            <v>6323</v>
          </cell>
        </row>
        <row r="28">
          <cell r="HR28">
            <v>116</v>
          </cell>
          <cell r="HS28">
            <v>149</v>
          </cell>
          <cell r="HT28">
            <v>197</v>
          </cell>
          <cell r="HU28">
            <v>137</v>
          </cell>
          <cell r="HV28">
            <v>228</v>
          </cell>
          <cell r="HW28">
            <v>208</v>
          </cell>
          <cell r="HX28">
            <v>279</v>
          </cell>
          <cell r="HY28">
            <v>295</v>
          </cell>
          <cell r="HZ28">
            <v>259</v>
          </cell>
          <cell r="IA28">
            <v>291</v>
          </cell>
          <cell r="IB28">
            <v>281</v>
          </cell>
          <cell r="IC28">
            <v>261</v>
          </cell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  <cell r="IC33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</sheetData>
      <sheetData sheetId="20">
        <row r="4">
          <cell r="GN4">
            <v>3510</v>
          </cell>
        </row>
        <row r="23">
          <cell r="HR23">
            <v>28479</v>
          </cell>
          <cell r="HS23">
            <v>30905</v>
          </cell>
          <cell r="HT23">
            <v>42874</v>
          </cell>
          <cell r="HU23">
            <v>40649</v>
          </cell>
          <cell r="HV23">
            <v>48299</v>
          </cell>
          <cell r="HW23">
            <v>46615</v>
          </cell>
          <cell r="HX23">
            <v>46822</v>
          </cell>
          <cell r="HY23">
            <v>49277</v>
          </cell>
          <cell r="HZ23">
            <v>51924</v>
          </cell>
          <cell r="IA23">
            <v>62780</v>
          </cell>
          <cell r="IB23">
            <v>50552</v>
          </cell>
          <cell r="IC23">
            <v>49225</v>
          </cell>
        </row>
        <row r="28">
          <cell r="HR28">
            <v>997</v>
          </cell>
          <cell r="HS28">
            <v>998</v>
          </cell>
          <cell r="HT28">
            <v>1173</v>
          </cell>
          <cell r="HU28">
            <v>1416</v>
          </cell>
          <cell r="HV28">
            <v>1281</v>
          </cell>
          <cell r="HW28">
            <v>1357</v>
          </cell>
          <cell r="HX28">
            <v>1839</v>
          </cell>
          <cell r="HY28">
            <v>1630</v>
          </cell>
          <cell r="HZ28">
            <v>1374</v>
          </cell>
          <cell r="IA28">
            <v>1795</v>
          </cell>
          <cell r="IB28">
            <v>1684</v>
          </cell>
          <cell r="IC28">
            <v>1376</v>
          </cell>
        </row>
      </sheetData>
      <sheetData sheetId="21">
        <row r="4">
          <cell r="GN4">
            <v>0</v>
          </cell>
        </row>
      </sheetData>
      <sheetData sheetId="22"/>
      <sheetData sheetId="23">
        <row r="12">
          <cell r="EZ12">
            <v>0</v>
          </cell>
        </row>
      </sheetData>
      <sheetData sheetId="24">
        <row r="4">
          <cell r="GN4">
            <v>7821</v>
          </cell>
        </row>
        <row r="23">
          <cell r="HR23">
            <v>33791</v>
          </cell>
          <cell r="HS23">
            <v>33910</v>
          </cell>
          <cell r="HT23">
            <v>51647</v>
          </cell>
          <cell r="HU23">
            <v>46016</v>
          </cell>
          <cell r="HV23">
            <v>50876</v>
          </cell>
          <cell r="HW23">
            <v>70513</v>
          </cell>
          <cell r="HX23">
            <v>75763</v>
          </cell>
          <cell r="HY23">
            <v>75677</v>
          </cell>
          <cell r="HZ23">
            <v>64188</v>
          </cell>
          <cell r="IA23">
            <v>65926</v>
          </cell>
          <cell r="IB23">
            <v>55508</v>
          </cell>
          <cell r="IC23">
            <v>44539</v>
          </cell>
        </row>
        <row r="28">
          <cell r="HR28">
            <v>887</v>
          </cell>
          <cell r="HS28">
            <v>698</v>
          </cell>
          <cell r="HT28">
            <v>1008</v>
          </cell>
          <cell r="HU28">
            <v>1038</v>
          </cell>
          <cell r="HV28">
            <v>1052</v>
          </cell>
          <cell r="HW28">
            <v>1243</v>
          </cell>
          <cell r="HX28">
            <v>1337</v>
          </cell>
          <cell r="HY28">
            <v>1090</v>
          </cell>
          <cell r="HZ28">
            <v>950</v>
          </cell>
          <cell r="IA28">
            <v>1043</v>
          </cell>
          <cell r="IB28">
            <v>1062</v>
          </cell>
          <cell r="IC28">
            <v>990</v>
          </cell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  <cell r="IC33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</sheetData>
      <sheetData sheetId="25">
        <row r="4">
          <cell r="GN4">
            <v>3839</v>
          </cell>
        </row>
        <row r="23">
          <cell r="HR23">
            <v>18153</v>
          </cell>
          <cell r="HS23">
            <v>23904</v>
          </cell>
          <cell r="HT23">
            <v>35859</v>
          </cell>
          <cell r="HU23">
            <v>17096</v>
          </cell>
          <cell r="HV23">
            <v>11050</v>
          </cell>
          <cell r="HW23">
            <v>13892</v>
          </cell>
          <cell r="HX23">
            <v>15208</v>
          </cell>
          <cell r="HY23">
            <v>15615</v>
          </cell>
          <cell r="HZ23">
            <v>12778</v>
          </cell>
          <cell r="IA23">
            <v>13693</v>
          </cell>
          <cell r="IB23">
            <v>16435</v>
          </cell>
          <cell r="IC23">
            <v>17237</v>
          </cell>
        </row>
        <row r="28">
          <cell r="HR28">
            <v>127</v>
          </cell>
          <cell r="HS28">
            <v>145</v>
          </cell>
          <cell r="HT28">
            <v>144</v>
          </cell>
          <cell r="HU28">
            <v>118</v>
          </cell>
          <cell r="HV28">
            <v>72</v>
          </cell>
          <cell r="HW28">
            <v>139</v>
          </cell>
          <cell r="HX28">
            <v>132</v>
          </cell>
          <cell r="HY28">
            <v>98</v>
          </cell>
          <cell r="HZ28">
            <v>84</v>
          </cell>
          <cell r="IA28">
            <v>121</v>
          </cell>
          <cell r="IB28">
            <v>166</v>
          </cell>
          <cell r="IC28">
            <v>199</v>
          </cell>
        </row>
      </sheetData>
      <sheetData sheetId="26"/>
      <sheetData sheetId="27"/>
      <sheetData sheetId="28">
        <row r="12">
          <cell r="EZ12">
            <v>0</v>
          </cell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  <cell r="IC33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</sheetData>
      <sheetData sheetId="29">
        <row r="4">
          <cell r="GN4">
            <v>448</v>
          </cell>
        </row>
        <row r="23">
          <cell r="HR23">
            <v>1359</v>
          </cell>
          <cell r="HS23">
            <v>626</v>
          </cell>
          <cell r="HT23">
            <v>379</v>
          </cell>
          <cell r="HU23">
            <v>1297</v>
          </cell>
          <cell r="HV23">
            <v>6763</v>
          </cell>
          <cell r="HW23">
            <v>3230</v>
          </cell>
          <cell r="HX23">
            <v>4827</v>
          </cell>
          <cell r="HY23">
            <v>4224</v>
          </cell>
          <cell r="HZ23">
            <v>4917</v>
          </cell>
          <cell r="IA23">
            <v>3806</v>
          </cell>
          <cell r="IB23">
            <v>3677</v>
          </cell>
          <cell r="IC23">
            <v>4374</v>
          </cell>
        </row>
        <row r="28">
          <cell r="HR28">
            <v>52</v>
          </cell>
          <cell r="HS28">
            <v>33</v>
          </cell>
          <cell r="HT28">
            <v>13</v>
          </cell>
          <cell r="HU28">
            <v>51</v>
          </cell>
          <cell r="HV28">
            <v>263</v>
          </cell>
          <cell r="HW28">
            <v>117</v>
          </cell>
          <cell r="HX28">
            <v>196</v>
          </cell>
          <cell r="HY28">
            <v>194</v>
          </cell>
          <cell r="HZ28">
            <v>202</v>
          </cell>
          <cell r="IA28">
            <v>158</v>
          </cell>
          <cell r="IB28">
            <v>229</v>
          </cell>
          <cell r="IC28">
            <v>205</v>
          </cell>
        </row>
      </sheetData>
      <sheetData sheetId="30">
        <row r="4">
          <cell r="GN4">
            <v>1</v>
          </cell>
        </row>
        <row r="23">
          <cell r="HR23"/>
          <cell r="HS23"/>
          <cell r="HT23"/>
          <cell r="HU23"/>
          <cell r="HV23"/>
          <cell r="HW23"/>
          <cell r="HX23"/>
          <cell r="HY23"/>
          <cell r="HZ23"/>
          <cell r="IA23"/>
          <cell r="IB23"/>
          <cell r="IC23"/>
        </row>
        <row r="28">
          <cell r="HR28"/>
          <cell r="HS28"/>
          <cell r="HT28"/>
          <cell r="HU28"/>
          <cell r="HV28"/>
          <cell r="HW28"/>
          <cell r="HX28"/>
          <cell r="HY28"/>
          <cell r="HZ28"/>
          <cell r="IA28"/>
          <cell r="IB28"/>
          <cell r="IC28"/>
        </row>
      </sheetData>
      <sheetData sheetId="31">
        <row r="4">
          <cell r="GN4">
            <v>63</v>
          </cell>
        </row>
        <row r="23">
          <cell r="HR23">
            <v>147</v>
          </cell>
          <cell r="HS23"/>
          <cell r="HT23"/>
          <cell r="HU23">
            <v>1159</v>
          </cell>
          <cell r="HV23"/>
          <cell r="HW23"/>
          <cell r="HX23"/>
          <cell r="HY23"/>
          <cell r="HZ23"/>
          <cell r="IA23"/>
          <cell r="IB23"/>
          <cell r="IC23"/>
        </row>
        <row r="28">
          <cell r="HR28">
            <v>1</v>
          </cell>
          <cell r="HS28"/>
          <cell r="HT28"/>
          <cell r="HU28">
            <v>26</v>
          </cell>
          <cell r="HV28"/>
          <cell r="HW28"/>
          <cell r="HX28"/>
          <cell r="HY28"/>
          <cell r="HZ28"/>
          <cell r="IA28"/>
          <cell r="IB28"/>
          <cell r="IC28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  <cell r="IC33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</sheetData>
      <sheetData sheetId="32">
        <row r="12">
          <cell r="EZ12">
            <v>664</v>
          </cell>
        </row>
      </sheetData>
      <sheetData sheetId="33"/>
      <sheetData sheetId="34"/>
      <sheetData sheetId="35"/>
      <sheetData sheetId="36">
        <row r="12">
          <cell r="EZ12">
            <v>1001</v>
          </cell>
        </row>
      </sheetData>
      <sheetData sheetId="37"/>
      <sheetData sheetId="38">
        <row r="4">
          <cell r="GN4">
            <v>349</v>
          </cell>
        </row>
        <row r="23">
          <cell r="HR23"/>
          <cell r="HS23"/>
          <cell r="HT23"/>
          <cell r="HU23"/>
          <cell r="HV23"/>
          <cell r="HW23"/>
          <cell r="HX23"/>
          <cell r="HY23"/>
          <cell r="HZ23"/>
          <cell r="IA23"/>
          <cell r="IB23"/>
          <cell r="IC23"/>
        </row>
        <row r="28">
          <cell r="HR28"/>
          <cell r="HS28"/>
          <cell r="HT28"/>
          <cell r="HU28"/>
          <cell r="HV28"/>
          <cell r="HW28"/>
          <cell r="HX28"/>
          <cell r="HY28"/>
          <cell r="HZ28"/>
          <cell r="IA28"/>
          <cell r="IB28"/>
          <cell r="IC28"/>
        </row>
      </sheetData>
      <sheetData sheetId="39"/>
      <sheetData sheetId="40">
        <row r="4">
          <cell r="GN4">
            <v>811</v>
          </cell>
        </row>
      </sheetData>
      <sheetData sheetId="41">
        <row r="4">
          <cell r="GN4">
            <v>46</v>
          </cell>
        </row>
        <row r="23">
          <cell r="HR23"/>
          <cell r="HS23"/>
          <cell r="HT23"/>
          <cell r="HU23"/>
          <cell r="HV23"/>
          <cell r="HW23"/>
          <cell r="HX23"/>
          <cell r="HY23">
            <v>26</v>
          </cell>
          <cell r="HZ23"/>
          <cell r="IA23"/>
          <cell r="IB23"/>
          <cell r="IC23"/>
        </row>
        <row r="28">
          <cell r="HR28"/>
          <cell r="HS28"/>
          <cell r="HT28"/>
          <cell r="HU28"/>
          <cell r="HV28"/>
          <cell r="HW28"/>
          <cell r="HX28"/>
          <cell r="HY28">
            <v>3</v>
          </cell>
          <cell r="HZ28"/>
          <cell r="IA28"/>
          <cell r="IB28"/>
          <cell r="IC28"/>
        </row>
      </sheetData>
      <sheetData sheetId="42">
        <row r="4">
          <cell r="GN4">
            <v>754</v>
          </cell>
        </row>
        <row r="23">
          <cell r="HR23">
            <v>2522</v>
          </cell>
          <cell r="HS23">
            <v>888</v>
          </cell>
          <cell r="HT23">
            <v>409</v>
          </cell>
          <cell r="HU23">
            <v>2689</v>
          </cell>
          <cell r="HV23">
            <v>2612</v>
          </cell>
          <cell r="HW23">
            <v>490</v>
          </cell>
          <cell r="HX23">
            <v>277</v>
          </cell>
          <cell r="HY23">
            <v>285</v>
          </cell>
          <cell r="HZ23">
            <v>1930</v>
          </cell>
          <cell r="IA23">
            <v>211</v>
          </cell>
          <cell r="IB23">
            <v>279</v>
          </cell>
          <cell r="IC23"/>
        </row>
        <row r="28">
          <cell r="HR28">
            <v>75</v>
          </cell>
          <cell r="HS28">
            <v>17</v>
          </cell>
          <cell r="HT28">
            <v>14</v>
          </cell>
          <cell r="HU28">
            <v>112</v>
          </cell>
          <cell r="HV28">
            <v>59</v>
          </cell>
          <cell r="HW28">
            <v>31</v>
          </cell>
          <cell r="HX28">
            <v>11</v>
          </cell>
          <cell r="HY28">
            <v>10</v>
          </cell>
          <cell r="HZ28">
            <v>108</v>
          </cell>
          <cell r="IA28">
            <v>17</v>
          </cell>
          <cell r="IB28">
            <v>19</v>
          </cell>
          <cell r="IC28"/>
        </row>
      </sheetData>
      <sheetData sheetId="43">
        <row r="4">
          <cell r="ID4">
            <v>0</v>
          </cell>
        </row>
        <row r="23">
          <cell r="HR23"/>
          <cell r="HS23"/>
          <cell r="HT23"/>
          <cell r="HU23"/>
          <cell r="HV23"/>
          <cell r="HW23"/>
          <cell r="HX23"/>
          <cell r="HY23"/>
          <cell r="HZ23"/>
          <cell r="IA23"/>
          <cell r="IB23"/>
          <cell r="IC23"/>
        </row>
        <row r="28">
          <cell r="HR28"/>
          <cell r="HS28"/>
          <cell r="HT28"/>
          <cell r="HU28"/>
          <cell r="HV28"/>
          <cell r="HW28"/>
          <cell r="HX28"/>
          <cell r="HY28"/>
          <cell r="HZ28"/>
          <cell r="IA28"/>
          <cell r="IB28"/>
          <cell r="IC28"/>
        </row>
        <row r="33">
          <cell r="HR33">
            <v>818</v>
          </cell>
          <cell r="HS33">
            <v>672</v>
          </cell>
          <cell r="HT33">
            <v>2204</v>
          </cell>
          <cell r="HU33">
            <v>2665</v>
          </cell>
          <cell r="HV33">
            <v>3644</v>
          </cell>
          <cell r="HW33">
            <v>6474</v>
          </cell>
          <cell r="HX33">
            <v>6191</v>
          </cell>
          <cell r="HY33">
            <v>6411</v>
          </cell>
          <cell r="HZ33">
            <v>6423</v>
          </cell>
          <cell r="IA33">
            <v>5794</v>
          </cell>
          <cell r="IB33">
            <v>5908</v>
          </cell>
          <cell r="IC33">
            <v>4373</v>
          </cell>
        </row>
        <row r="38">
          <cell r="HR38">
            <v>12</v>
          </cell>
          <cell r="HS38">
            <v>14</v>
          </cell>
          <cell r="HT38">
            <v>23</v>
          </cell>
          <cell r="HU38">
            <v>25</v>
          </cell>
          <cell r="HV38">
            <v>50</v>
          </cell>
          <cell r="HW38">
            <v>29</v>
          </cell>
          <cell r="HX38">
            <v>55</v>
          </cell>
          <cell r="HY38">
            <v>84</v>
          </cell>
          <cell r="HZ38">
            <v>60</v>
          </cell>
          <cell r="IA38">
            <v>55</v>
          </cell>
          <cell r="IB38">
            <v>57</v>
          </cell>
          <cell r="IC38">
            <v>61</v>
          </cell>
        </row>
      </sheetData>
      <sheetData sheetId="44">
        <row r="4">
          <cell r="GN4">
            <v>1389</v>
          </cell>
        </row>
        <row r="23">
          <cell r="HR23">
            <v>4204</v>
          </cell>
          <cell r="HS23">
            <v>5434</v>
          </cell>
          <cell r="HT23">
            <v>2405</v>
          </cell>
          <cell r="HU23">
            <v>560</v>
          </cell>
          <cell r="HV23">
            <v>3703</v>
          </cell>
          <cell r="HW23">
            <v>3736</v>
          </cell>
          <cell r="HX23">
            <v>4222</v>
          </cell>
          <cell r="HY23">
            <v>5642</v>
          </cell>
          <cell r="HZ23">
            <v>4382</v>
          </cell>
          <cell r="IA23">
            <v>4328</v>
          </cell>
          <cell r="IB23">
            <v>2729</v>
          </cell>
          <cell r="IC23">
            <v>2496</v>
          </cell>
        </row>
        <row r="28">
          <cell r="HR28">
            <v>142</v>
          </cell>
          <cell r="HS28">
            <v>112</v>
          </cell>
          <cell r="HT28">
            <v>52</v>
          </cell>
          <cell r="HU28">
            <v>14</v>
          </cell>
          <cell r="HV28">
            <v>104</v>
          </cell>
          <cell r="HW28">
            <v>138</v>
          </cell>
          <cell r="HX28">
            <v>134</v>
          </cell>
          <cell r="HY28">
            <v>185</v>
          </cell>
          <cell r="HZ28">
            <v>133</v>
          </cell>
          <cell r="IA28">
            <v>165</v>
          </cell>
          <cell r="IB28">
            <v>69</v>
          </cell>
          <cell r="IC28">
            <v>67</v>
          </cell>
        </row>
      </sheetData>
      <sheetData sheetId="45">
        <row r="12">
          <cell r="EZ12">
            <v>0</v>
          </cell>
        </row>
      </sheetData>
      <sheetData sheetId="46"/>
      <sheetData sheetId="47">
        <row r="4">
          <cell r="GN4">
            <v>12384</v>
          </cell>
        </row>
      </sheetData>
      <sheetData sheetId="48">
        <row r="4">
          <cell r="ID4">
            <v>694</v>
          </cell>
        </row>
        <row r="23">
          <cell r="HR23">
            <v>2740</v>
          </cell>
          <cell r="HS23">
            <v>3537</v>
          </cell>
          <cell r="HT23">
            <v>6108</v>
          </cell>
          <cell r="HU23">
            <v>3989</v>
          </cell>
          <cell r="HV23">
            <v>4416</v>
          </cell>
          <cell r="HW23">
            <v>3653</v>
          </cell>
          <cell r="HX23">
            <v>3893</v>
          </cell>
          <cell r="HY23">
            <v>2980</v>
          </cell>
          <cell r="HZ23">
            <v>3339</v>
          </cell>
          <cell r="IA23">
            <v>2397</v>
          </cell>
          <cell r="IB23">
            <v>3399</v>
          </cell>
          <cell r="IC23">
            <v>2927</v>
          </cell>
        </row>
        <row r="28">
          <cell r="HR28">
            <v>94</v>
          </cell>
          <cell r="HS28">
            <v>106</v>
          </cell>
          <cell r="HT28">
            <v>142</v>
          </cell>
          <cell r="HU28">
            <v>103</v>
          </cell>
          <cell r="HV28">
            <v>106</v>
          </cell>
          <cell r="HW28">
            <v>97</v>
          </cell>
          <cell r="HX28">
            <v>104</v>
          </cell>
          <cell r="HY28">
            <v>115</v>
          </cell>
          <cell r="HZ28">
            <v>76</v>
          </cell>
          <cell r="IA28">
            <v>56</v>
          </cell>
          <cell r="IB28">
            <v>89</v>
          </cell>
          <cell r="IC28">
            <v>106</v>
          </cell>
        </row>
      </sheetData>
      <sheetData sheetId="49">
        <row r="4">
          <cell r="GN4">
            <v>2248</v>
          </cell>
        </row>
        <row r="23">
          <cell r="HR23">
            <v>2464</v>
          </cell>
          <cell r="HS23">
            <v>3095</v>
          </cell>
          <cell r="HT23">
            <v>5677</v>
          </cell>
          <cell r="HU23">
            <v>6691</v>
          </cell>
          <cell r="HV23">
            <v>7740</v>
          </cell>
          <cell r="HW23">
            <v>5797</v>
          </cell>
          <cell r="HX23">
            <v>5401</v>
          </cell>
          <cell r="HY23">
            <v>5457</v>
          </cell>
          <cell r="HZ23">
            <v>5804</v>
          </cell>
          <cell r="IA23">
            <v>7616</v>
          </cell>
          <cell r="IB23">
            <v>4853</v>
          </cell>
          <cell r="IC23">
            <v>4711</v>
          </cell>
        </row>
        <row r="28">
          <cell r="HR28">
            <v>133</v>
          </cell>
          <cell r="HS28">
            <v>167</v>
          </cell>
          <cell r="HT28">
            <v>142</v>
          </cell>
          <cell r="HU28">
            <v>241</v>
          </cell>
          <cell r="HV28">
            <v>251</v>
          </cell>
          <cell r="HW28">
            <v>142</v>
          </cell>
          <cell r="HX28">
            <v>161</v>
          </cell>
          <cell r="HY28">
            <v>169</v>
          </cell>
          <cell r="HZ28">
            <v>124</v>
          </cell>
          <cell r="IA28">
            <v>195</v>
          </cell>
          <cell r="IB28">
            <v>151</v>
          </cell>
          <cell r="IC28">
            <v>135</v>
          </cell>
        </row>
      </sheetData>
      <sheetData sheetId="50">
        <row r="4">
          <cell r="GN4">
            <v>2905</v>
          </cell>
        </row>
        <row r="23">
          <cell r="HR23">
            <v>2089</v>
          </cell>
          <cell r="HS23">
            <v>2706</v>
          </cell>
          <cell r="HT23">
            <v>6933</v>
          </cell>
          <cell r="HU23">
            <v>6761</v>
          </cell>
          <cell r="HV23">
            <v>4380</v>
          </cell>
          <cell r="HW23">
            <v>1231</v>
          </cell>
          <cell r="HX23">
            <v>1467</v>
          </cell>
          <cell r="HY23">
            <v>3520</v>
          </cell>
          <cell r="HZ23">
            <v>2006</v>
          </cell>
          <cell r="IA23">
            <v>288</v>
          </cell>
          <cell r="IB23">
            <v>899</v>
          </cell>
          <cell r="IC23">
            <v>768</v>
          </cell>
        </row>
        <row r="28">
          <cell r="HR28">
            <v>65</v>
          </cell>
          <cell r="HS28">
            <v>114</v>
          </cell>
          <cell r="HT28">
            <v>182</v>
          </cell>
          <cell r="HU28">
            <v>172</v>
          </cell>
          <cell r="HV28">
            <v>101</v>
          </cell>
          <cell r="HW28">
            <v>48</v>
          </cell>
          <cell r="HX28">
            <v>60</v>
          </cell>
          <cell r="HY28">
            <v>127</v>
          </cell>
          <cell r="HZ28">
            <v>31</v>
          </cell>
          <cell r="IA28">
            <v>15</v>
          </cell>
          <cell r="IB28">
            <v>32</v>
          </cell>
          <cell r="IC28">
            <v>21</v>
          </cell>
        </row>
      </sheetData>
      <sheetData sheetId="51">
        <row r="4">
          <cell r="GN4">
            <v>0</v>
          </cell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  <cell r="IC33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</sheetData>
      <sheetData sheetId="52">
        <row r="4">
          <cell r="GN4">
            <v>44663</v>
          </cell>
        </row>
      </sheetData>
      <sheetData sheetId="53"/>
      <sheetData sheetId="54">
        <row r="4">
          <cell r="GN4">
            <v>27</v>
          </cell>
        </row>
        <row r="23">
          <cell r="HR23">
            <v>2286</v>
          </cell>
          <cell r="HS23">
            <v>2742</v>
          </cell>
          <cell r="HT23">
            <v>3949</v>
          </cell>
          <cell r="HU23">
            <v>2155</v>
          </cell>
          <cell r="HV23">
            <v>236</v>
          </cell>
          <cell r="HW23">
            <v>1743</v>
          </cell>
          <cell r="HX23"/>
          <cell r="HY23">
            <v>955</v>
          </cell>
          <cell r="HZ23">
            <v>188</v>
          </cell>
          <cell r="IA23">
            <v>186</v>
          </cell>
          <cell r="IB23"/>
          <cell r="IC23"/>
        </row>
        <row r="28">
          <cell r="HR28">
            <v>97</v>
          </cell>
          <cell r="HS28">
            <v>105</v>
          </cell>
          <cell r="HT28">
            <v>142</v>
          </cell>
          <cell r="HU28">
            <v>101</v>
          </cell>
          <cell r="HV28">
            <v>7</v>
          </cell>
          <cell r="HW28">
            <v>51</v>
          </cell>
          <cell r="HX28"/>
          <cell r="HY28">
            <v>53</v>
          </cell>
          <cell r="HZ28">
            <v>8</v>
          </cell>
          <cell r="IA28">
            <v>6</v>
          </cell>
          <cell r="IB28"/>
          <cell r="IC28"/>
        </row>
      </sheetData>
      <sheetData sheetId="55">
        <row r="4">
          <cell r="GN4">
            <v>367</v>
          </cell>
        </row>
        <row r="23">
          <cell r="HR23">
            <v>1251</v>
          </cell>
          <cell r="HS23"/>
          <cell r="HT23"/>
          <cell r="HU23"/>
          <cell r="HV23"/>
          <cell r="HW23"/>
          <cell r="HX23"/>
          <cell r="HY23"/>
          <cell r="HZ23"/>
          <cell r="IA23"/>
          <cell r="IB23"/>
          <cell r="IC23"/>
        </row>
        <row r="28">
          <cell r="HR28">
            <v>61</v>
          </cell>
          <cell r="HS28"/>
          <cell r="HT28"/>
          <cell r="HU28"/>
          <cell r="HV28"/>
          <cell r="HW28"/>
          <cell r="HX28"/>
          <cell r="HY28"/>
          <cell r="HZ28"/>
          <cell r="IA28"/>
          <cell r="IB28"/>
          <cell r="IC28"/>
        </row>
      </sheetData>
      <sheetData sheetId="56">
        <row r="4">
          <cell r="GN4">
            <v>0</v>
          </cell>
        </row>
        <row r="23">
          <cell r="HR23"/>
          <cell r="HS23"/>
          <cell r="HT23"/>
          <cell r="HU23"/>
          <cell r="HV23"/>
          <cell r="HW23"/>
          <cell r="HX23"/>
          <cell r="HY23"/>
          <cell r="HZ23"/>
          <cell r="IA23"/>
          <cell r="IB23"/>
          <cell r="IC23"/>
        </row>
        <row r="28">
          <cell r="HR28"/>
          <cell r="HS28"/>
          <cell r="HT28"/>
          <cell r="HU28"/>
          <cell r="HV28"/>
          <cell r="HW28"/>
          <cell r="HX28"/>
          <cell r="HY28"/>
          <cell r="HZ28"/>
          <cell r="IA28"/>
          <cell r="IB28"/>
          <cell r="IC28"/>
        </row>
      </sheetData>
      <sheetData sheetId="57">
        <row r="4">
          <cell r="GN4">
            <v>161</v>
          </cell>
        </row>
      </sheetData>
      <sheetData sheetId="58"/>
      <sheetData sheetId="59"/>
      <sheetData sheetId="60"/>
      <sheetData sheetId="61">
        <row r="15">
          <cell r="GB15"/>
        </row>
      </sheetData>
      <sheetData sheetId="62">
        <row r="4">
          <cell r="GN4">
            <v>0</v>
          </cell>
        </row>
        <row r="23">
          <cell r="HR23"/>
          <cell r="HS23"/>
          <cell r="HT23"/>
          <cell r="HU23"/>
          <cell r="HV23"/>
          <cell r="HW23"/>
          <cell r="HX23"/>
          <cell r="HY23"/>
          <cell r="HZ23"/>
          <cell r="IA23"/>
          <cell r="IB23"/>
          <cell r="IC23"/>
        </row>
        <row r="28">
          <cell r="HR28"/>
          <cell r="HS28"/>
          <cell r="HT28"/>
          <cell r="HU28"/>
          <cell r="HV28"/>
          <cell r="HW28"/>
          <cell r="HX28"/>
          <cell r="HY28"/>
          <cell r="HZ28"/>
          <cell r="IA28"/>
          <cell r="IB28"/>
          <cell r="IC28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  <cell r="IC33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</sheetData>
      <sheetData sheetId="63">
        <row r="4">
          <cell r="GN4">
            <v>0</v>
          </cell>
        </row>
        <row r="23">
          <cell r="HR23">
            <v>1835</v>
          </cell>
          <cell r="HS23"/>
          <cell r="HT23"/>
          <cell r="HU23"/>
          <cell r="HV23"/>
          <cell r="HW23"/>
          <cell r="HX23"/>
          <cell r="HY23"/>
          <cell r="HZ23"/>
          <cell r="IA23"/>
          <cell r="IB23"/>
          <cell r="IC23"/>
        </row>
        <row r="28">
          <cell r="HR28"/>
          <cell r="HS28"/>
          <cell r="HT28"/>
          <cell r="HU28"/>
          <cell r="HV28"/>
          <cell r="HW28"/>
          <cell r="HX28"/>
          <cell r="HY28"/>
          <cell r="HZ28"/>
          <cell r="IA28"/>
          <cell r="IB28"/>
          <cell r="IC28"/>
        </row>
        <row r="33">
          <cell r="HR33"/>
          <cell r="HS33">
            <v>103</v>
          </cell>
          <cell r="HT33"/>
          <cell r="HU33">
            <v>104</v>
          </cell>
          <cell r="HV33">
            <v>188</v>
          </cell>
          <cell r="HW33"/>
          <cell r="HX33"/>
          <cell r="HY33"/>
          <cell r="HZ33"/>
          <cell r="IA33"/>
          <cell r="IB33"/>
          <cell r="IC33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</sheetData>
      <sheetData sheetId="64">
        <row r="4">
          <cell r="GN4">
            <v>18</v>
          </cell>
        </row>
        <row r="23">
          <cell r="HR23">
            <v>233</v>
          </cell>
          <cell r="HS23">
            <v>163</v>
          </cell>
          <cell r="HT23">
            <v>82</v>
          </cell>
          <cell r="HU23">
            <v>316</v>
          </cell>
          <cell r="HV23">
            <v>70</v>
          </cell>
          <cell r="HW23"/>
          <cell r="HX23">
            <v>151</v>
          </cell>
          <cell r="HY23"/>
          <cell r="HZ23"/>
          <cell r="IA23">
            <v>560</v>
          </cell>
          <cell r="IB23">
            <v>313</v>
          </cell>
          <cell r="IC23"/>
        </row>
        <row r="28">
          <cell r="HR28"/>
          <cell r="HS28"/>
          <cell r="HT28"/>
          <cell r="HU28"/>
          <cell r="HV28"/>
          <cell r="HW28"/>
          <cell r="HX28"/>
          <cell r="HY28"/>
          <cell r="HZ28"/>
          <cell r="IA28"/>
          <cell r="IB28"/>
          <cell r="IC28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  <cell r="IC33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  <cell r="IC38"/>
        </row>
      </sheetData>
      <sheetData sheetId="65">
        <row r="4">
          <cell r="GN4">
            <v>362</v>
          </cell>
        </row>
      </sheetData>
      <sheetData sheetId="66">
        <row r="4">
          <cell r="ID4">
            <v>508</v>
          </cell>
        </row>
      </sheetData>
      <sheetData sheetId="67">
        <row r="4">
          <cell r="GN4">
            <v>4</v>
          </cell>
        </row>
      </sheetData>
      <sheetData sheetId="68">
        <row r="4">
          <cell r="ID4">
            <v>1</v>
          </cell>
        </row>
      </sheetData>
      <sheetData sheetId="69">
        <row r="4">
          <cell r="GN4">
            <v>10</v>
          </cell>
        </row>
      </sheetData>
      <sheetData sheetId="70">
        <row r="4">
          <cell r="ID4">
            <v>464</v>
          </cell>
        </row>
      </sheetData>
      <sheetData sheetId="71">
        <row r="4">
          <cell r="ID4">
            <v>0</v>
          </cell>
        </row>
      </sheetData>
      <sheetData sheetId="72">
        <row r="4">
          <cell r="GN4">
            <v>249</v>
          </cell>
        </row>
      </sheetData>
      <sheetData sheetId="73">
        <row r="4">
          <cell r="ID4">
            <v>235</v>
          </cell>
        </row>
      </sheetData>
      <sheetData sheetId="74">
        <row r="4">
          <cell r="ID4">
            <v>0</v>
          </cell>
        </row>
      </sheetData>
      <sheetData sheetId="75">
        <row r="4">
          <cell r="ID4">
            <v>155</v>
          </cell>
        </row>
      </sheetData>
      <sheetData sheetId="76">
        <row r="4">
          <cell r="GN4">
            <v>506</v>
          </cell>
        </row>
      </sheetData>
      <sheetData sheetId="77">
        <row r="4">
          <cell r="GN4">
            <v>0</v>
          </cell>
        </row>
      </sheetData>
      <sheetData sheetId="78">
        <row r="4">
          <cell r="GN4">
            <v>1572</v>
          </cell>
        </row>
      </sheetData>
      <sheetData sheetId="79">
        <row r="4">
          <cell r="GN4">
            <v>222</v>
          </cell>
        </row>
      </sheetData>
      <sheetData sheetId="80">
        <row r="4">
          <cell r="GN4">
            <v>192</v>
          </cell>
        </row>
      </sheetData>
      <sheetData sheetId="81">
        <row r="4">
          <cell r="GN4">
            <v>1515</v>
          </cell>
        </row>
      </sheetData>
      <sheetData sheetId="82"/>
      <sheetData sheetId="83"/>
      <sheetData sheetId="84"/>
      <sheetData sheetId="85">
        <row r="4">
          <cell r="GN4">
            <v>2408</v>
          </cell>
        </row>
      </sheetData>
      <sheetData sheetId="86">
        <row r="4">
          <cell r="GN4">
            <v>6</v>
          </cell>
        </row>
      </sheetData>
      <sheetData sheetId="87">
        <row r="4">
          <cell r="GN4">
            <v>2</v>
          </cell>
        </row>
      </sheetData>
      <sheetData sheetId="88">
        <row r="4">
          <cell r="GN4">
            <v>440</v>
          </cell>
        </row>
      </sheetData>
      <sheetData sheetId="89">
        <row r="4">
          <cell r="GN4">
            <v>9229</v>
          </cell>
        </row>
      </sheetData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874851</v>
          </cell>
        </row>
        <row r="6">
          <cell r="C6">
            <v>162104</v>
          </cell>
        </row>
        <row r="7">
          <cell r="C7">
            <v>266</v>
          </cell>
        </row>
        <row r="10">
          <cell r="C10">
            <v>28619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1167150</v>
          </cell>
        </row>
        <row r="6">
          <cell r="C6">
            <v>222614</v>
          </cell>
        </row>
        <row r="7">
          <cell r="C7">
            <v>82</v>
          </cell>
        </row>
        <row r="10">
          <cell r="C10">
            <v>37047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992268</v>
          </cell>
        </row>
        <row r="6">
          <cell r="C6">
            <v>228795</v>
          </cell>
        </row>
        <row r="7">
          <cell r="C7">
            <v>420</v>
          </cell>
        </row>
        <row r="10">
          <cell r="C10">
            <v>36254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1026283</v>
          </cell>
        </row>
        <row r="6">
          <cell r="C6">
            <v>271801</v>
          </cell>
        </row>
        <row r="7">
          <cell r="C7">
            <v>258</v>
          </cell>
        </row>
        <row r="10">
          <cell r="C10">
            <v>37069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1150554</v>
          </cell>
        </row>
        <row r="6">
          <cell r="C6">
            <v>229480</v>
          </cell>
        </row>
        <row r="7">
          <cell r="C7">
            <v>0</v>
          </cell>
        </row>
        <row r="10">
          <cell r="C10">
            <v>37124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1192134</v>
          </cell>
        </row>
        <row r="6">
          <cell r="C6">
            <v>244757</v>
          </cell>
        </row>
        <row r="7">
          <cell r="C7">
            <v>151</v>
          </cell>
        </row>
        <row r="10">
          <cell r="C10">
            <v>41909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1178207</v>
          </cell>
        </row>
        <row r="6">
          <cell r="C6">
            <v>230570</v>
          </cell>
        </row>
        <row r="7">
          <cell r="C7">
            <v>0</v>
          </cell>
        </row>
        <row r="10">
          <cell r="C10">
            <v>42591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1031059</v>
          </cell>
        </row>
        <row r="6">
          <cell r="C6">
            <v>230752</v>
          </cell>
        </row>
        <row r="7">
          <cell r="C7">
            <v>0</v>
          </cell>
        </row>
        <row r="10">
          <cell r="C10">
            <v>38421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E8DF-DCC2-4E85-8441-21C2D1854515}">
  <dimension ref="A1:T49"/>
  <sheetViews>
    <sheetView tabSelected="1" zoomScaleNormal="100" workbookViewId="0">
      <selection activeCell="Q10" sqref="Q10"/>
    </sheetView>
  </sheetViews>
  <sheetFormatPr defaultRowHeight="12.75" x14ac:dyDescent="0.2"/>
  <cols>
    <col min="1" max="1" width="32.28515625" bestFit="1" customWidth="1"/>
    <col min="2" max="2" width="9.85546875" bestFit="1" customWidth="1"/>
    <col min="3" max="3" width="10" bestFit="1" customWidth="1"/>
    <col min="4" max="4" width="11.28515625" bestFit="1" customWidth="1"/>
    <col min="5" max="5" width="10.42578125" bestFit="1" customWidth="1"/>
    <col min="6" max="9" width="9.85546875" bestFit="1" customWidth="1"/>
    <col min="10" max="10" width="12.140625" bestFit="1" customWidth="1"/>
    <col min="11" max="11" width="9.85546875" bestFit="1" customWidth="1"/>
    <col min="12" max="12" width="11.5703125" bestFit="1" customWidth="1"/>
    <col min="13" max="13" width="11.42578125" bestFit="1" customWidth="1"/>
    <col min="14" max="14" width="12.28515625" bestFit="1" customWidth="1"/>
    <col min="15" max="15" width="11.28515625" bestFit="1" customWidth="1"/>
    <col min="16" max="16" width="10.28515625" bestFit="1" customWidth="1"/>
    <col min="17" max="17" width="11.28515625" bestFit="1" customWidth="1"/>
    <col min="18" max="18" width="12.28515625" bestFit="1" customWidth="1"/>
  </cols>
  <sheetData>
    <row r="1" spans="1:20" s="49" customFormat="1" ht="15.75" thickBot="1" x14ac:dyDescent="0.3">
      <c r="A1" s="46"/>
      <c r="B1" s="47" t="s">
        <v>0</v>
      </c>
      <c r="C1" s="47" t="s">
        <v>1</v>
      </c>
      <c r="D1" s="47" t="s">
        <v>2</v>
      </c>
      <c r="E1" s="47" t="s">
        <v>3</v>
      </c>
      <c r="F1" s="47" t="s">
        <v>4</v>
      </c>
      <c r="G1" s="47" t="s">
        <v>5</v>
      </c>
      <c r="H1" s="47" t="s">
        <v>6</v>
      </c>
      <c r="I1" s="47" t="s">
        <v>7</v>
      </c>
      <c r="J1" s="47" t="s">
        <v>8</v>
      </c>
      <c r="K1" s="47" t="s">
        <v>9</v>
      </c>
      <c r="L1" s="47" t="s">
        <v>10</v>
      </c>
      <c r="M1" s="47" t="s">
        <v>11</v>
      </c>
      <c r="N1" s="48" t="s">
        <v>12</v>
      </c>
    </row>
    <row r="2" spans="1:20" ht="13.5" thickTop="1" x14ac:dyDescent="0.2">
      <c r="A2" s="1" t="s">
        <v>13</v>
      </c>
      <c r="B2" s="30">
        <v>184150</v>
      </c>
      <c r="C2" s="30">
        <v>190106</v>
      </c>
      <c r="D2" s="55">
        <v>237906</v>
      </c>
      <c r="E2" s="30">
        <v>235145</v>
      </c>
      <c r="F2" s="30">
        <v>260473</v>
      </c>
      <c r="G2" s="55">
        <v>281568</v>
      </c>
      <c r="H2" s="30">
        <f>265686+5069+3+3957</f>
        <v>274715</v>
      </c>
      <c r="I2" s="30">
        <v>279998</v>
      </c>
      <c r="J2" s="30">
        <v>263437</v>
      </c>
      <c r="K2" s="55">
        <f>286445+2929</f>
        <v>289374</v>
      </c>
      <c r="L2" s="55">
        <v>282871</v>
      </c>
      <c r="M2" s="30">
        <v>295373</v>
      </c>
      <c r="N2" s="21">
        <f>SUM(B2:M2)</f>
        <v>3075116</v>
      </c>
      <c r="O2" s="31"/>
      <c r="P2" s="65"/>
      <c r="Q2" s="22"/>
      <c r="R2" s="22"/>
      <c r="S2" s="22"/>
      <c r="T2" s="22"/>
    </row>
    <row r="3" spans="1:20" ht="13.5" thickBot="1" x14ac:dyDescent="0.25">
      <c r="A3" s="2">
        <v>2021</v>
      </c>
      <c r="B3" s="41">
        <v>96620</v>
      </c>
      <c r="C3" s="41">
        <v>99149</v>
      </c>
      <c r="D3" s="41">
        <v>142874</v>
      </c>
      <c r="E3" s="41">
        <v>101443</v>
      </c>
      <c r="F3" s="41">
        <v>111986</v>
      </c>
      <c r="G3" s="41">
        <v>156193</v>
      </c>
      <c r="H3" s="41">
        <v>207662</v>
      </c>
      <c r="I3" s="41">
        <v>199066</v>
      </c>
      <c r="J3" s="41">
        <v>178354</v>
      </c>
      <c r="K3" s="41">
        <v>185699</v>
      </c>
      <c r="L3" s="41">
        <v>186623</v>
      </c>
      <c r="M3" s="41">
        <v>197759</v>
      </c>
      <c r="N3" s="6">
        <f>SUM(B3:M3)</f>
        <v>1863428</v>
      </c>
      <c r="O3" s="31"/>
      <c r="P3" s="31"/>
      <c r="Q3" s="10"/>
      <c r="R3" s="10"/>
      <c r="S3" s="10"/>
      <c r="T3" s="10"/>
    </row>
    <row r="4" spans="1:20" ht="13.5" thickTop="1" x14ac:dyDescent="0.2">
      <c r="A4" t="s">
        <v>14</v>
      </c>
      <c r="B4" s="31">
        <v>239323</v>
      </c>
      <c r="C4" s="31">
        <v>240571</v>
      </c>
      <c r="D4" s="31">
        <v>333980</v>
      </c>
      <c r="E4" s="31">
        <v>281511</v>
      </c>
      <c r="F4" s="31">
        <v>291294</v>
      </c>
      <c r="G4" s="31">
        <v>315285</v>
      </c>
      <c r="H4" s="31">
        <v>332894</v>
      </c>
      <c r="I4" s="31">
        <v>334967</v>
      </c>
      <c r="J4" s="31">
        <v>303961</v>
      </c>
      <c r="K4" s="31">
        <v>292290</v>
      </c>
      <c r="L4" s="31">
        <v>284488</v>
      </c>
      <c r="M4" s="31">
        <v>259534</v>
      </c>
      <c r="N4" s="21">
        <f t="shared" ref="N4:N12" si="0">SUM(B4:M4)</f>
        <v>3510098</v>
      </c>
      <c r="Q4" s="22"/>
      <c r="S4" s="3"/>
    </row>
    <row r="5" spans="1:20" ht="13.5" thickBot="1" x14ac:dyDescent="0.25">
      <c r="A5" s="2">
        <v>2021</v>
      </c>
      <c r="B5" s="41">
        <v>124620</v>
      </c>
      <c r="C5" s="41">
        <v>131010</v>
      </c>
      <c r="D5" s="41">
        <v>197462</v>
      </c>
      <c r="E5" s="41">
        <v>177769</v>
      </c>
      <c r="F5" s="41">
        <v>244791</v>
      </c>
      <c r="G5" s="41">
        <v>308014</v>
      </c>
      <c r="H5" s="41">
        <v>331766</v>
      </c>
      <c r="I5" s="41">
        <v>313660</v>
      </c>
      <c r="J5" s="41">
        <v>261513</v>
      </c>
      <c r="K5" s="41">
        <v>278482</v>
      </c>
      <c r="L5" s="41">
        <v>269683</v>
      </c>
      <c r="M5" s="41">
        <v>265046</v>
      </c>
      <c r="N5" s="6">
        <f t="shared" si="0"/>
        <v>2903816</v>
      </c>
      <c r="O5" s="31"/>
      <c r="P5" s="31"/>
      <c r="Q5" s="22"/>
      <c r="S5" s="3"/>
    </row>
    <row r="6" spans="1:20" ht="13.5" thickTop="1" x14ac:dyDescent="0.2">
      <c r="A6" s="1" t="s">
        <v>15</v>
      </c>
      <c r="B6" s="4">
        <f>+'E Detail'!C33</f>
        <v>110159</v>
      </c>
      <c r="C6" s="4">
        <f>+'E Detail'!D33</f>
        <v>121575</v>
      </c>
      <c r="D6" s="4">
        <f>+'E Detail'!E33</f>
        <v>169409</v>
      </c>
      <c r="E6" s="4">
        <f>+'E Detail'!F33</f>
        <v>143204</v>
      </c>
      <c r="F6" s="4">
        <f>+'E Detail'!G33</f>
        <v>147633</v>
      </c>
      <c r="G6" s="4">
        <f>+'E Detail'!H33</f>
        <v>152286</v>
      </c>
      <c r="H6" s="4">
        <f>+'E Detail'!I33</f>
        <v>166442</v>
      </c>
      <c r="I6" s="4">
        <f>+'E Detail'!J33</f>
        <v>167668</v>
      </c>
      <c r="J6" s="4">
        <f>+'E Detail'!K33</f>
        <v>153207</v>
      </c>
      <c r="K6" s="4">
        <f>+'E Detail'!L33</f>
        <v>161012</v>
      </c>
      <c r="L6" s="4">
        <f>+'E Detail'!M33</f>
        <v>143492</v>
      </c>
      <c r="M6" s="4">
        <f>+'E Detail'!N33</f>
        <v>140118</v>
      </c>
      <c r="N6" s="21">
        <f t="shared" si="0"/>
        <v>1776205</v>
      </c>
      <c r="Q6" s="22"/>
    </row>
    <row r="7" spans="1:20" ht="13.5" thickBot="1" x14ac:dyDescent="0.25">
      <c r="A7" s="2">
        <v>2021</v>
      </c>
      <c r="B7" s="18">
        <v>63219</v>
      </c>
      <c r="C7" s="18">
        <v>68534</v>
      </c>
      <c r="D7" s="18">
        <v>117255</v>
      </c>
      <c r="E7" s="18">
        <v>116249</v>
      </c>
      <c r="F7" s="18">
        <v>120272</v>
      </c>
      <c r="G7" s="18">
        <v>138627</v>
      </c>
      <c r="H7" s="18">
        <v>159089</v>
      </c>
      <c r="I7" s="18">
        <v>150490</v>
      </c>
      <c r="J7" s="18">
        <v>140886</v>
      </c>
      <c r="K7" s="18">
        <v>150960</v>
      </c>
      <c r="L7" s="18">
        <v>145693</v>
      </c>
      <c r="M7" s="18">
        <v>134389</v>
      </c>
      <c r="N7" s="6">
        <f t="shared" si="0"/>
        <v>1505663</v>
      </c>
      <c r="O7" s="31"/>
      <c r="P7" s="31"/>
      <c r="Q7" s="22"/>
      <c r="S7" s="3"/>
    </row>
    <row r="8" spans="1:20" ht="13.5" thickTop="1" x14ac:dyDescent="0.2">
      <c r="A8" t="s">
        <v>16</v>
      </c>
      <c r="B8" s="31">
        <v>65682</v>
      </c>
      <c r="C8" s="31">
        <v>68772</v>
      </c>
      <c r="D8" s="31">
        <v>83856</v>
      </c>
      <c r="E8" s="31">
        <v>77176</v>
      </c>
      <c r="F8" s="31">
        <v>84612</v>
      </c>
      <c r="G8" s="31">
        <v>88300</v>
      </c>
      <c r="H8" s="31">
        <v>88977</v>
      </c>
      <c r="I8" s="31">
        <v>95226</v>
      </c>
      <c r="J8" s="31">
        <v>89032</v>
      </c>
      <c r="K8" s="31">
        <v>83887</v>
      </c>
      <c r="L8" s="31">
        <v>73086</v>
      </c>
      <c r="M8" s="31">
        <v>70339</v>
      </c>
      <c r="N8" s="21">
        <f t="shared" si="0"/>
        <v>968945</v>
      </c>
      <c r="S8" s="3"/>
    </row>
    <row r="9" spans="1:20" ht="13.5" thickBot="1" x14ac:dyDescent="0.25">
      <c r="A9" s="2">
        <v>2021</v>
      </c>
      <c r="B9" s="41">
        <v>29962</v>
      </c>
      <c r="C9" s="41">
        <v>30276</v>
      </c>
      <c r="D9" s="41">
        <v>40565</v>
      </c>
      <c r="E9" s="41">
        <v>45612</v>
      </c>
      <c r="F9" s="41">
        <v>73345</v>
      </c>
      <c r="G9" s="41">
        <v>68098</v>
      </c>
      <c r="H9" s="41">
        <v>73784</v>
      </c>
      <c r="I9" s="41">
        <v>70828</v>
      </c>
      <c r="J9" s="41">
        <v>67842</v>
      </c>
      <c r="K9" s="41">
        <v>81882</v>
      </c>
      <c r="L9" s="41">
        <v>84934</v>
      </c>
      <c r="M9" s="41">
        <v>76435</v>
      </c>
      <c r="N9" s="6">
        <f t="shared" si="0"/>
        <v>743563</v>
      </c>
      <c r="O9" s="31"/>
      <c r="P9" s="31"/>
    </row>
    <row r="10" spans="1:20" ht="13.5" thickTop="1" x14ac:dyDescent="0.2">
      <c r="A10" s="1" t="s">
        <v>17</v>
      </c>
      <c r="B10" s="30">
        <v>199830</v>
      </c>
      <c r="C10" s="30">
        <v>207745</v>
      </c>
      <c r="D10" s="30">
        <v>281754</v>
      </c>
      <c r="E10" s="30">
        <v>271208</v>
      </c>
      <c r="F10" s="30">
        <v>299904</v>
      </c>
      <c r="G10" s="30">
        <v>304618</v>
      </c>
      <c r="H10" s="30">
        <v>320930</v>
      </c>
      <c r="I10" s="30">
        <v>298708</v>
      </c>
      <c r="J10" s="30">
        <v>283380</v>
      </c>
      <c r="K10" s="30">
        <v>280855</v>
      </c>
      <c r="L10" s="30">
        <v>243423</v>
      </c>
      <c r="M10" s="30">
        <v>200272</v>
      </c>
      <c r="N10" s="21">
        <f t="shared" si="0"/>
        <v>3192627</v>
      </c>
    </row>
    <row r="11" spans="1:20" ht="13.5" thickBot="1" x14ac:dyDescent="0.25">
      <c r="A11" s="2">
        <v>2021</v>
      </c>
      <c r="B11" s="41">
        <v>105970</v>
      </c>
      <c r="C11" s="41">
        <v>98111</v>
      </c>
      <c r="D11" s="41">
        <v>154125</v>
      </c>
      <c r="E11" s="41">
        <v>168817</v>
      </c>
      <c r="F11" s="41">
        <v>245620</v>
      </c>
      <c r="G11" s="41">
        <v>271271</v>
      </c>
      <c r="H11" s="41">
        <v>306758</v>
      </c>
      <c r="I11" s="41">
        <v>303514</v>
      </c>
      <c r="J11" s="41">
        <v>302880</v>
      </c>
      <c r="K11" s="41">
        <v>308784</v>
      </c>
      <c r="L11" s="41">
        <v>291246</v>
      </c>
      <c r="M11" s="41">
        <v>250258</v>
      </c>
      <c r="N11" s="6">
        <f t="shared" si="0"/>
        <v>2807354</v>
      </c>
      <c r="O11" s="31"/>
      <c r="P11" s="31"/>
    </row>
    <row r="12" spans="1:20" ht="13.5" thickTop="1" x14ac:dyDescent="0.2">
      <c r="A12" t="s">
        <v>18</v>
      </c>
      <c r="B12" s="31">
        <v>7431</v>
      </c>
      <c r="C12" s="67">
        <v>4208</v>
      </c>
      <c r="D12" s="31">
        <v>7827</v>
      </c>
      <c r="E12" s="31">
        <v>5869</v>
      </c>
      <c r="F12" s="31">
        <v>7561</v>
      </c>
      <c r="G12" s="31">
        <v>1979</v>
      </c>
      <c r="H12" s="31">
        <v>209</v>
      </c>
      <c r="I12" s="31">
        <v>131</v>
      </c>
      <c r="J12" s="31">
        <v>65</v>
      </c>
      <c r="K12" s="31">
        <v>0</v>
      </c>
      <c r="L12" s="31">
        <v>155</v>
      </c>
      <c r="M12" s="31">
        <v>13810</v>
      </c>
      <c r="N12" s="21">
        <f t="shared" si="0"/>
        <v>49245</v>
      </c>
      <c r="O12" s="31"/>
    </row>
    <row r="13" spans="1:20" ht="13.5" thickBot="1" x14ac:dyDescent="0.25">
      <c r="A13" s="2">
        <v>2021</v>
      </c>
      <c r="B13" s="41">
        <v>9959</v>
      </c>
      <c r="C13" s="41">
        <v>9127</v>
      </c>
      <c r="D13" s="41">
        <v>10842</v>
      </c>
      <c r="E13" s="41">
        <v>13570</v>
      </c>
      <c r="F13" s="41">
        <v>15299</v>
      </c>
      <c r="G13" s="41">
        <v>19829</v>
      </c>
      <c r="H13" s="41">
        <v>20900</v>
      </c>
      <c r="I13" s="41">
        <v>22921</v>
      </c>
      <c r="J13" s="41">
        <v>19608</v>
      </c>
      <c r="K13" s="41">
        <v>16577</v>
      </c>
      <c r="L13" s="41">
        <v>9255</v>
      </c>
      <c r="M13" s="41">
        <v>9766</v>
      </c>
      <c r="N13" s="6">
        <f t="shared" ref="N13:N21" si="1">SUM(B13:M13)</f>
        <v>177653</v>
      </c>
      <c r="O13" s="31"/>
      <c r="P13" s="31"/>
    </row>
    <row r="14" spans="1:20" ht="13.5" thickTop="1" x14ac:dyDescent="0.2">
      <c r="A14" s="1" t="s">
        <v>19</v>
      </c>
      <c r="B14" s="66">
        <v>33255</v>
      </c>
      <c r="C14" s="32">
        <v>33652</v>
      </c>
      <c r="D14" s="32">
        <v>46386</v>
      </c>
      <c r="E14" s="32">
        <v>50141</v>
      </c>
      <c r="F14" s="32">
        <v>58329</v>
      </c>
      <c r="G14" s="32">
        <v>30743</v>
      </c>
      <c r="H14" s="32">
        <v>27318</v>
      </c>
      <c r="I14" s="66">
        <v>22262</v>
      </c>
      <c r="J14" s="32">
        <v>22970</v>
      </c>
      <c r="K14" s="32">
        <v>17297</v>
      </c>
      <c r="L14" s="32">
        <v>25768</v>
      </c>
      <c r="M14" s="32">
        <v>44075</v>
      </c>
      <c r="N14" s="21">
        <f t="shared" si="1"/>
        <v>412196</v>
      </c>
    </row>
    <row r="15" spans="1:20" ht="13.5" thickBot="1" x14ac:dyDescent="0.25">
      <c r="A15" s="2">
        <v>2021</v>
      </c>
      <c r="B15" s="41">
        <v>30042</v>
      </c>
      <c r="C15" s="41">
        <v>24220</v>
      </c>
      <c r="D15" s="41">
        <v>29654</v>
      </c>
      <c r="E15" s="41">
        <v>38003</v>
      </c>
      <c r="F15" s="41">
        <v>69344</v>
      </c>
      <c r="G15" s="41">
        <v>67180</v>
      </c>
      <c r="H15" s="41">
        <v>117943</v>
      </c>
      <c r="I15" s="41">
        <v>58864</v>
      </c>
      <c r="J15" s="41">
        <v>55055</v>
      </c>
      <c r="K15" s="41">
        <v>53217</v>
      </c>
      <c r="L15" s="41">
        <v>39404</v>
      </c>
      <c r="M15" s="41">
        <v>36712</v>
      </c>
      <c r="N15" s="6">
        <f t="shared" si="1"/>
        <v>619638</v>
      </c>
      <c r="O15" s="31"/>
      <c r="P15" s="31"/>
    </row>
    <row r="16" spans="1:20" ht="13.5" thickTop="1" x14ac:dyDescent="0.2">
      <c r="A16" s="50" t="s">
        <v>76</v>
      </c>
      <c r="B16" s="3">
        <f t="shared" ref="B16:M16" si="2">+B14+B12+B10+B8+B6+B4+B2</f>
        <v>839830</v>
      </c>
      <c r="C16" s="3">
        <f t="shared" si="2"/>
        <v>866629</v>
      </c>
      <c r="D16" s="3">
        <f t="shared" si="2"/>
        <v>1161118</v>
      </c>
      <c r="E16" s="3">
        <f t="shared" si="2"/>
        <v>1064254</v>
      </c>
      <c r="F16" s="3">
        <f t="shared" si="2"/>
        <v>1149806</v>
      </c>
      <c r="G16" s="3">
        <f t="shared" si="2"/>
        <v>1174779</v>
      </c>
      <c r="H16" s="3">
        <f t="shared" si="2"/>
        <v>1211485</v>
      </c>
      <c r="I16" s="3">
        <f t="shared" si="2"/>
        <v>1198960</v>
      </c>
      <c r="J16" s="3">
        <f t="shared" si="2"/>
        <v>1116052</v>
      </c>
      <c r="K16" s="3">
        <f t="shared" si="2"/>
        <v>1124715</v>
      </c>
      <c r="L16" s="3">
        <f t="shared" si="2"/>
        <v>1053283</v>
      </c>
      <c r="M16" s="3">
        <f t="shared" si="2"/>
        <v>1023521</v>
      </c>
      <c r="N16" s="21">
        <f t="shared" si="1"/>
        <v>12984432</v>
      </c>
    </row>
    <row r="17" spans="1:16" ht="13.5" thickBot="1" x14ac:dyDescent="0.25">
      <c r="A17" s="2">
        <v>2021</v>
      </c>
      <c r="B17" s="19">
        <f t="shared" ref="B17:M17" si="3">+B15+B13+B11+B9+B7+B5+B3</f>
        <v>460392</v>
      </c>
      <c r="C17" s="19">
        <f t="shared" si="3"/>
        <v>460427</v>
      </c>
      <c r="D17" s="19">
        <f t="shared" si="3"/>
        <v>692777</v>
      </c>
      <c r="E17" s="19">
        <f t="shared" si="3"/>
        <v>661463</v>
      </c>
      <c r="F17" s="19">
        <f t="shared" si="3"/>
        <v>880657</v>
      </c>
      <c r="G17" s="19">
        <f t="shared" si="3"/>
        <v>1029212</v>
      </c>
      <c r="H17" s="19">
        <f t="shared" si="3"/>
        <v>1217902</v>
      </c>
      <c r="I17" s="19">
        <f t="shared" si="3"/>
        <v>1119343</v>
      </c>
      <c r="J17" s="19">
        <f t="shared" si="3"/>
        <v>1026138</v>
      </c>
      <c r="K17" s="19">
        <f t="shared" si="3"/>
        <v>1075601</v>
      </c>
      <c r="L17" s="19">
        <f t="shared" si="3"/>
        <v>1026838</v>
      </c>
      <c r="M17" s="19">
        <f t="shared" si="3"/>
        <v>970365</v>
      </c>
      <c r="N17" s="6">
        <f t="shared" si="1"/>
        <v>10621115</v>
      </c>
      <c r="O17" s="31"/>
      <c r="P17" s="31"/>
    </row>
    <row r="18" spans="1:16" ht="13.5" thickTop="1" x14ac:dyDescent="0.2">
      <c r="A18" s="51" t="s">
        <v>77</v>
      </c>
      <c r="B18" s="3">
        <f>+Humphrey!C22</f>
        <v>163087</v>
      </c>
      <c r="C18" s="3">
        <f>+Humphrey!D22</f>
        <v>199211</v>
      </c>
      <c r="D18" s="3">
        <f>+Humphrey!E22</f>
        <v>265775</v>
      </c>
      <c r="E18" s="3">
        <f>+Humphrey!F22</f>
        <v>193483</v>
      </c>
      <c r="F18" s="3">
        <f>+Humphrey!G22</f>
        <v>185605</v>
      </c>
      <c r="G18" s="3">
        <f>+Humphrey!H22</f>
        <v>242379</v>
      </c>
      <c r="H18" s="3">
        <f>+Humphrey!I22</f>
        <v>267466</v>
      </c>
      <c r="I18" s="3">
        <f>+Humphrey!J22</f>
        <v>252408</v>
      </c>
      <c r="J18" s="3">
        <f>+Humphrey!K22</f>
        <v>184180</v>
      </c>
      <c r="K18" s="3">
        <f>+Humphrey!L22</f>
        <v>227014</v>
      </c>
      <c r="L18" s="3">
        <f>+Humphrey!M22</f>
        <v>213626</v>
      </c>
      <c r="M18" s="3">
        <f>+Humphrey!N22</f>
        <v>235418</v>
      </c>
      <c r="N18" s="21">
        <f t="shared" si="1"/>
        <v>2629652</v>
      </c>
      <c r="P18" s="3"/>
    </row>
    <row r="19" spans="1:16" ht="13.5" thickBot="1" x14ac:dyDescent="0.25">
      <c r="A19" s="2">
        <v>2021</v>
      </c>
      <c r="B19" s="19">
        <v>89245</v>
      </c>
      <c r="C19" s="19">
        <v>114886</v>
      </c>
      <c r="D19" s="19">
        <v>190216</v>
      </c>
      <c r="E19" s="19">
        <v>143817</v>
      </c>
      <c r="F19" s="19">
        <v>143179</v>
      </c>
      <c r="G19" s="19">
        <v>179609</v>
      </c>
      <c r="H19" s="19">
        <v>217361</v>
      </c>
      <c r="I19" s="19">
        <v>204053</v>
      </c>
      <c r="J19" s="19">
        <v>141017</v>
      </c>
      <c r="K19" s="19">
        <v>169326</v>
      </c>
      <c r="L19" s="19">
        <v>170999</v>
      </c>
      <c r="M19" s="19">
        <v>196588</v>
      </c>
      <c r="N19" s="6">
        <f t="shared" si="1"/>
        <v>1960296</v>
      </c>
      <c r="O19" s="31"/>
      <c r="P19" s="31"/>
    </row>
    <row r="20" spans="1:16" ht="13.5" thickTop="1" x14ac:dyDescent="0.2">
      <c r="A20" s="40" t="s">
        <v>75</v>
      </c>
      <c r="B20" s="38">
        <f t="shared" ref="B20:M20" si="4">B2+B4+B6+B8+B10+B12+B14+B18</f>
        <v>1002917</v>
      </c>
      <c r="C20" s="38">
        <f t="shared" si="4"/>
        <v>1065840</v>
      </c>
      <c r="D20" s="38">
        <f t="shared" si="4"/>
        <v>1426893</v>
      </c>
      <c r="E20" s="38">
        <f t="shared" si="4"/>
        <v>1257737</v>
      </c>
      <c r="F20" s="38">
        <f>F2+F4+F6+F8+F10+F12+F14+F18</f>
        <v>1335411</v>
      </c>
      <c r="G20" s="38">
        <f t="shared" si="4"/>
        <v>1417158</v>
      </c>
      <c r="H20" s="38">
        <f t="shared" si="4"/>
        <v>1478951</v>
      </c>
      <c r="I20" s="38">
        <f t="shared" si="4"/>
        <v>1451368</v>
      </c>
      <c r="J20" s="38">
        <f t="shared" si="4"/>
        <v>1300232</v>
      </c>
      <c r="K20" s="38">
        <f t="shared" si="4"/>
        <v>1351729</v>
      </c>
      <c r="L20" s="38">
        <f t="shared" si="4"/>
        <v>1266909</v>
      </c>
      <c r="M20" s="38">
        <f t="shared" si="4"/>
        <v>1258939</v>
      </c>
      <c r="N20" s="39">
        <f t="shared" si="1"/>
        <v>15614084</v>
      </c>
    </row>
    <row r="21" spans="1:16" ht="13.5" thickBot="1" x14ac:dyDescent="0.25">
      <c r="A21" s="63" t="s">
        <v>74</v>
      </c>
      <c r="B21" s="35">
        <f>+B19+B17</f>
        <v>549637</v>
      </c>
      <c r="C21" s="35">
        <f t="shared" ref="C21:M21" si="5">+C19+C17</f>
        <v>575313</v>
      </c>
      <c r="D21" s="35">
        <f t="shared" si="5"/>
        <v>882993</v>
      </c>
      <c r="E21" s="35">
        <f t="shared" si="5"/>
        <v>805280</v>
      </c>
      <c r="F21" s="35">
        <f t="shared" si="5"/>
        <v>1023836</v>
      </c>
      <c r="G21" s="35">
        <f t="shared" si="5"/>
        <v>1208821</v>
      </c>
      <c r="H21" s="35">
        <f t="shared" si="5"/>
        <v>1435263</v>
      </c>
      <c r="I21" s="35">
        <f>+I19+I17</f>
        <v>1323396</v>
      </c>
      <c r="J21" s="35">
        <f t="shared" si="5"/>
        <v>1167155</v>
      </c>
      <c r="K21" s="35">
        <f t="shared" si="5"/>
        <v>1244927</v>
      </c>
      <c r="L21" s="35">
        <f t="shared" si="5"/>
        <v>1197837</v>
      </c>
      <c r="M21" s="36">
        <f t="shared" si="5"/>
        <v>1166953</v>
      </c>
      <c r="N21" s="37">
        <f t="shared" si="1"/>
        <v>12581411</v>
      </c>
    </row>
    <row r="22" spans="1:16" ht="13.5" thickTop="1" x14ac:dyDescent="0.2">
      <c r="A22" s="5" t="s">
        <v>20</v>
      </c>
      <c r="B22" s="42">
        <f>(B20-B21)/B21</f>
        <v>0.82468974978030951</v>
      </c>
      <c r="C22" s="42">
        <f t="shared" ref="C22:N22" si="6">(C20-C21)/C21</f>
        <v>0.85262630950456531</v>
      </c>
      <c r="D22" s="42">
        <f t="shared" si="6"/>
        <v>0.61597317306026211</v>
      </c>
      <c r="E22" s="42">
        <f t="shared" si="6"/>
        <v>0.561862954500298</v>
      </c>
      <c r="F22" s="42">
        <f t="shared" si="6"/>
        <v>0.30432119987966821</v>
      </c>
      <c r="G22" s="42">
        <f t="shared" si="6"/>
        <v>0.17234727060499444</v>
      </c>
      <c r="H22" s="42">
        <f t="shared" si="6"/>
        <v>3.0439020583683966E-2</v>
      </c>
      <c r="I22" s="42">
        <f t="shared" si="6"/>
        <v>9.669970288560642E-2</v>
      </c>
      <c r="J22" s="42">
        <f t="shared" si="6"/>
        <v>0.11401827520766308</v>
      </c>
      <c r="K22" s="42">
        <f t="shared" si="6"/>
        <v>8.5789769199318508E-2</v>
      </c>
      <c r="L22" s="42">
        <f>(L20-L21)/L21</f>
        <v>5.7663939250499022E-2</v>
      </c>
      <c r="M22" s="42">
        <f t="shared" si="6"/>
        <v>7.8825796754453697E-2</v>
      </c>
      <c r="N22" s="24">
        <f t="shared" si="6"/>
        <v>0.2410439496810016</v>
      </c>
    </row>
    <row r="23" spans="1:16" ht="13.5" thickBo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5"/>
    </row>
    <row r="24" spans="1:16" ht="13.5" thickBot="1" x14ac:dyDescent="0.25">
      <c r="B24" s="7" t="s">
        <v>0</v>
      </c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78</v>
      </c>
      <c r="L24" s="7" t="s">
        <v>10</v>
      </c>
      <c r="M24" s="7" t="s">
        <v>11</v>
      </c>
      <c r="N24" s="62" t="s">
        <v>12</v>
      </c>
    </row>
    <row r="25" spans="1:16" ht="13.5" thickTop="1" x14ac:dyDescent="0.2">
      <c r="A25" t="s">
        <v>32</v>
      </c>
      <c r="B25" s="3"/>
      <c r="C25" s="3"/>
      <c r="D25" s="20"/>
      <c r="E25" s="3"/>
      <c r="F25" s="3"/>
      <c r="G25" s="3"/>
      <c r="H25" s="3"/>
      <c r="I25" s="3"/>
      <c r="J25" s="3"/>
      <c r="K25" s="3"/>
      <c r="L25" s="3"/>
      <c r="M25" s="3"/>
      <c r="N25" s="25"/>
    </row>
    <row r="26" spans="1:16" x14ac:dyDescent="0.2">
      <c r="A26" t="s">
        <v>33</v>
      </c>
      <c r="B26" s="3">
        <f>+'[1]Monthly Summary'!$C$5</f>
        <v>808251</v>
      </c>
      <c r="C26" s="3">
        <f>+'[2]Monthly Summary'!$C$5</f>
        <v>874851</v>
      </c>
      <c r="D26" s="3">
        <f>+'[3]Monthly Summary'!$C$5</f>
        <v>1167150</v>
      </c>
      <c r="E26" s="3">
        <f>+'[4]Monthly Summary'!$C$5</f>
        <v>992268</v>
      </c>
      <c r="F26" s="3">
        <f>+'[5]Monthly Summary'!$C$5</f>
        <v>1026283</v>
      </c>
      <c r="G26" s="3">
        <f>+'[6]Monthly Summary'!$C$5</f>
        <v>1150554</v>
      </c>
      <c r="H26" s="3">
        <f>+'[7]Monthly Summary'!$C$5</f>
        <v>1192134</v>
      </c>
      <c r="I26" s="3">
        <f>+'[8]Monthly Summary'!$C$5</f>
        <v>1178207</v>
      </c>
      <c r="J26" s="3">
        <f>+'[9]Monthly Summary'!$C$5</f>
        <v>1031059</v>
      </c>
      <c r="K26" s="3">
        <f>+'[10]Monthly Summary'!$C$5</f>
        <v>1086343</v>
      </c>
      <c r="L26" s="3">
        <f>+'[11]Monthly Summary'!$C$5</f>
        <v>1037001</v>
      </c>
      <c r="M26" s="3">
        <f>+'[12]Monthly Summary'!$C$5</f>
        <v>1055084</v>
      </c>
      <c r="N26" s="59">
        <f>SUM(B26:M26)</f>
        <v>12599185</v>
      </c>
    </row>
    <row r="27" spans="1:16" x14ac:dyDescent="0.2">
      <c r="A27" t="s">
        <v>34</v>
      </c>
      <c r="B27" s="3">
        <f>+'[1]Monthly Summary'!$C$6</f>
        <v>162385</v>
      </c>
      <c r="C27" s="3">
        <f>+'[2]Monthly Summary'!$C$6</f>
        <v>162104</v>
      </c>
      <c r="D27" s="3">
        <f>+'[3]Monthly Summary'!$C$6</f>
        <v>222614</v>
      </c>
      <c r="E27" s="3">
        <f>+'[4]Monthly Summary'!$C$6</f>
        <v>228795</v>
      </c>
      <c r="F27" s="3">
        <f>+'[5]Monthly Summary'!$C$6</f>
        <v>271801</v>
      </c>
      <c r="G27" s="3">
        <f>+'[6]Monthly Summary'!$C$6</f>
        <v>229480</v>
      </c>
      <c r="H27" s="3">
        <f>+'[7]Monthly Summary'!$C$6</f>
        <v>244757</v>
      </c>
      <c r="I27" s="3">
        <f>+'[8]Monthly Summary'!$C$6</f>
        <v>230570</v>
      </c>
      <c r="J27" s="3">
        <f>+'[9]Monthly Summary'!$C$6</f>
        <v>230752</v>
      </c>
      <c r="K27" s="3">
        <f>+'[10]Monthly Summary'!$C$6</f>
        <v>221702</v>
      </c>
      <c r="L27" s="3">
        <f>+'[11]Monthly Summary'!$C$6</f>
        <v>191437</v>
      </c>
      <c r="M27" s="3">
        <f>+'[12]Monthly Summary'!$C$6</f>
        <v>169144</v>
      </c>
      <c r="N27" s="60">
        <f>SUM(B27:M27)</f>
        <v>2565541</v>
      </c>
    </row>
    <row r="28" spans="1:16" x14ac:dyDescent="0.2">
      <c r="A28" t="s">
        <v>35</v>
      </c>
      <c r="B28" s="3">
        <f>+'[1]Monthly Summary'!$C$7</f>
        <v>2068</v>
      </c>
      <c r="C28" s="3">
        <f>+'[2]Monthly Summary'!$C$7</f>
        <v>266</v>
      </c>
      <c r="D28" s="3">
        <f>+'[3]Monthly Summary'!$C$7</f>
        <v>82</v>
      </c>
      <c r="E28" s="3">
        <f>+'[4]Monthly Summary'!$C$7</f>
        <v>420</v>
      </c>
      <c r="F28" s="3">
        <f>+'[5]Monthly Summary'!$C$7</f>
        <v>258</v>
      </c>
      <c r="G28" s="3">
        <f>+'[6]Monthly Summary'!$C$7</f>
        <v>0</v>
      </c>
      <c r="H28" s="3">
        <f>+'[7]Monthly Summary'!$C$7</f>
        <v>151</v>
      </c>
      <c r="I28" s="3">
        <f>+'[8]Monthly Summary'!$C$7</f>
        <v>0</v>
      </c>
      <c r="J28" s="3">
        <f>+'[9]Monthly Summary'!$C$7</f>
        <v>0</v>
      </c>
      <c r="K28" s="3">
        <f>+'[10]Monthly Summary'!$C$7</f>
        <v>560</v>
      </c>
      <c r="L28" s="3">
        <f>+'[11]Monthly Summary'!$C$7</f>
        <v>313</v>
      </c>
      <c r="M28" s="3">
        <f>+'[12]Monthly Summary'!$C$7</f>
        <v>0</v>
      </c>
      <c r="N28" s="61">
        <f>SUM(B28:M28)</f>
        <v>4118</v>
      </c>
    </row>
    <row r="29" spans="1:16" ht="13.5" thickBot="1" x14ac:dyDescent="0.25">
      <c r="A29" t="s">
        <v>36</v>
      </c>
      <c r="B29" s="13">
        <f t="shared" ref="B29:N29" si="7">SUM(B26:B28)</f>
        <v>972704</v>
      </c>
      <c r="C29" s="13">
        <f t="shared" si="7"/>
        <v>1037221</v>
      </c>
      <c r="D29" s="13">
        <f t="shared" ref="D29:E29" si="8">SUM(D26:D28)</f>
        <v>1389846</v>
      </c>
      <c r="E29" s="13">
        <f t="shared" si="8"/>
        <v>1221483</v>
      </c>
      <c r="F29" s="13">
        <f t="shared" si="7"/>
        <v>1298342</v>
      </c>
      <c r="G29" s="13">
        <f t="shared" ref="G29" si="9">SUM(G26:G28)</f>
        <v>1380034</v>
      </c>
      <c r="H29" s="13">
        <f t="shared" ref="H29" si="10">SUM(H26:H28)</f>
        <v>1437042</v>
      </c>
      <c r="I29" s="13">
        <f t="shared" si="7"/>
        <v>1408777</v>
      </c>
      <c r="J29" s="13">
        <f t="shared" ref="J29" si="11">SUM(J26:J28)</f>
        <v>1261811</v>
      </c>
      <c r="K29" s="13">
        <f t="shared" si="7"/>
        <v>1308605</v>
      </c>
      <c r="L29" s="13">
        <f t="shared" si="7"/>
        <v>1228751</v>
      </c>
      <c r="M29" s="13">
        <f t="shared" ref="M29" si="12">SUM(M26:M28)</f>
        <v>1224228</v>
      </c>
      <c r="N29" s="26">
        <f t="shared" si="7"/>
        <v>15168844</v>
      </c>
    </row>
    <row r="30" spans="1:16" ht="14.25" thickTop="1" thickBo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5"/>
    </row>
    <row r="31" spans="1:16" x14ac:dyDescent="0.2">
      <c r="A31" t="s">
        <v>37</v>
      </c>
      <c r="B31" s="34">
        <f>+'[1]Monthly Summary'!$C$10</f>
        <v>30213</v>
      </c>
      <c r="C31" s="34">
        <f>+'[2]Monthly Summary'!$C$10</f>
        <v>28619</v>
      </c>
      <c r="D31" s="34">
        <f>+'[3]Monthly Summary'!$C$10</f>
        <v>37047</v>
      </c>
      <c r="E31" s="34">
        <f>+'[4]Monthly Summary'!$C$10</f>
        <v>36254</v>
      </c>
      <c r="F31" s="34">
        <f>+'[5]Monthly Summary'!$C$10</f>
        <v>37069</v>
      </c>
      <c r="G31" s="34">
        <f>+'[6]Monthly Summary'!$C$10</f>
        <v>37124</v>
      </c>
      <c r="H31" s="34">
        <f>+'[7]Monthly Summary'!$C$10</f>
        <v>41909</v>
      </c>
      <c r="I31" s="34">
        <f>+'[8]Monthly Summary'!$C$10</f>
        <v>42591</v>
      </c>
      <c r="J31" s="34">
        <f>+'[9]Monthly Summary'!$C$10</f>
        <v>38421</v>
      </c>
      <c r="K31" s="68">
        <f>+'[10]Monthly Summary'!$C$10</f>
        <v>43124</v>
      </c>
      <c r="L31" s="68">
        <f>+'[11]Monthly Summary'!$C$10</f>
        <v>38158</v>
      </c>
      <c r="M31" s="69">
        <f>+'[12]Monthly Summary'!$C$10</f>
        <v>34711</v>
      </c>
      <c r="N31" s="44">
        <f>SUM(B31:M31)</f>
        <v>445240</v>
      </c>
    </row>
    <row r="32" spans="1:16" ht="13.5" thickBot="1" x14ac:dyDescent="0.25">
      <c r="A32" t="s">
        <v>38</v>
      </c>
      <c r="B32" s="8">
        <f>B29+B31</f>
        <v>1002917</v>
      </c>
      <c r="C32" s="8">
        <f t="shared" ref="C32:L32" si="13">C29+C31</f>
        <v>1065840</v>
      </c>
      <c r="D32" s="8">
        <f t="shared" ref="D32:E32" si="14">D29+D31</f>
        <v>1426893</v>
      </c>
      <c r="E32" s="8">
        <f t="shared" si="14"/>
        <v>1257737</v>
      </c>
      <c r="F32" s="8">
        <f t="shared" si="13"/>
        <v>1335411</v>
      </c>
      <c r="G32" s="8">
        <f t="shared" ref="G32" si="15">G29+G31</f>
        <v>1417158</v>
      </c>
      <c r="H32" s="8">
        <f t="shared" ref="H32" si="16">H29+H31</f>
        <v>1478951</v>
      </c>
      <c r="I32" s="8">
        <f t="shared" si="13"/>
        <v>1451368</v>
      </c>
      <c r="J32" s="8">
        <f t="shared" ref="J32" si="17">J29+J31</f>
        <v>1300232</v>
      </c>
      <c r="K32" s="8">
        <f t="shared" si="13"/>
        <v>1351729</v>
      </c>
      <c r="L32" s="8">
        <f t="shared" si="13"/>
        <v>1266909</v>
      </c>
      <c r="M32" s="8">
        <f t="shared" ref="M32" si="18">M29+M31</f>
        <v>1258939</v>
      </c>
      <c r="N32" s="33">
        <f>SUM(N29+N31)</f>
        <v>15614084</v>
      </c>
    </row>
    <row r="33" spans="1:14" ht="13.5" thickTop="1" x14ac:dyDescent="0.2"/>
    <row r="34" spans="1:14" x14ac:dyDescent="0.2">
      <c r="A34" s="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"/>
    </row>
    <row r="35" spans="1:14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28"/>
    </row>
    <row r="36" spans="1:14" x14ac:dyDescent="0.2">
      <c r="B36" s="58"/>
      <c r="C36" s="58"/>
      <c r="D36" s="58"/>
      <c r="E36" s="58"/>
      <c r="F36" s="58"/>
      <c r="G36" s="10"/>
      <c r="H36" s="10"/>
      <c r="I36" s="10"/>
      <c r="J36" s="10"/>
      <c r="K36" s="10"/>
      <c r="L36" s="10"/>
      <c r="M36" s="3"/>
    </row>
    <row r="37" spans="1:14" x14ac:dyDescent="0.2">
      <c r="C37" s="43"/>
      <c r="E37" s="43"/>
      <c r="F37" s="64"/>
      <c r="G37" s="43"/>
      <c r="H37" s="54"/>
      <c r="I37" s="3"/>
      <c r="J37" s="3"/>
      <c r="K37" s="3"/>
      <c r="L37" s="28"/>
      <c r="M37" s="3"/>
      <c r="N37" s="28"/>
    </row>
    <row r="38" spans="1:14" x14ac:dyDescent="0.2">
      <c r="C38" s="31"/>
      <c r="E38" s="43"/>
      <c r="F38" s="57"/>
      <c r="G38" s="43"/>
      <c r="H38" s="54"/>
      <c r="J38" s="10"/>
      <c r="K38" s="10"/>
      <c r="L38" s="10"/>
    </row>
    <row r="39" spans="1:14" x14ac:dyDescent="0.2">
      <c r="C39" s="43"/>
      <c r="E39" s="43"/>
      <c r="F39" s="57"/>
      <c r="G39" s="43"/>
      <c r="H39" s="54"/>
      <c r="I39" s="31"/>
      <c r="J39" s="3"/>
      <c r="K39" s="3"/>
      <c r="L39" s="28"/>
      <c r="M39" s="3"/>
      <c r="N39" s="28"/>
    </row>
    <row r="40" spans="1:14" x14ac:dyDescent="0.2">
      <c r="C40" s="43"/>
      <c r="E40" s="43"/>
      <c r="F40" s="57"/>
      <c r="G40" s="43"/>
      <c r="H40" s="54"/>
      <c r="J40" s="10"/>
      <c r="K40" s="10"/>
      <c r="L40" s="10"/>
    </row>
    <row r="41" spans="1:14" x14ac:dyDescent="0.2">
      <c r="C41" s="43"/>
      <c r="E41" s="43"/>
      <c r="F41" s="57"/>
      <c r="G41" s="43"/>
      <c r="H41" s="54"/>
      <c r="J41" s="3"/>
      <c r="K41" s="3"/>
      <c r="L41" s="28"/>
      <c r="M41" s="3"/>
      <c r="N41" s="28"/>
    </row>
    <row r="42" spans="1:14" x14ac:dyDescent="0.2">
      <c r="C42" s="43"/>
      <c r="G42" s="52"/>
      <c r="H42" s="54"/>
      <c r="J42" s="10"/>
      <c r="K42" s="10"/>
      <c r="L42" s="10"/>
    </row>
    <row r="43" spans="1:14" x14ac:dyDescent="0.2">
      <c r="C43" s="43"/>
      <c r="E43" s="31"/>
      <c r="G43" s="31"/>
      <c r="H43" s="54"/>
      <c r="J43" s="3"/>
      <c r="K43" s="3"/>
      <c r="L43" s="28"/>
      <c r="M43" s="3"/>
      <c r="N43" s="28"/>
    </row>
    <row r="44" spans="1:14" x14ac:dyDescent="0.2">
      <c r="G44" s="52"/>
      <c r="H44" s="54"/>
      <c r="J44" s="10"/>
      <c r="K44" s="10"/>
      <c r="L44" s="10"/>
    </row>
    <row r="45" spans="1:14" x14ac:dyDescent="0.2">
      <c r="G45" s="52"/>
      <c r="H45" s="54"/>
      <c r="J45" s="3"/>
      <c r="K45" s="3"/>
      <c r="L45" s="28"/>
      <c r="M45" s="3"/>
      <c r="N45" s="28"/>
    </row>
    <row r="46" spans="1:14" x14ac:dyDescent="0.2">
      <c r="H46" s="54"/>
      <c r="J46" s="10"/>
      <c r="K46" s="10"/>
      <c r="L46" s="10"/>
    </row>
    <row r="47" spans="1:14" x14ac:dyDescent="0.2">
      <c r="H47" s="54"/>
      <c r="J47" s="3"/>
      <c r="K47" s="3"/>
      <c r="L47" s="28"/>
      <c r="M47" s="3"/>
      <c r="N47" s="28"/>
    </row>
    <row r="48" spans="1:14" x14ac:dyDescent="0.2">
      <c r="H48" s="54"/>
      <c r="J48" s="10"/>
      <c r="K48" s="10"/>
      <c r="L48" s="10"/>
    </row>
    <row r="49" spans="10:14" x14ac:dyDescent="0.2">
      <c r="J49" s="3"/>
      <c r="K49" s="3"/>
      <c r="L49" s="28"/>
      <c r="M49" s="3"/>
      <c r="N49" s="28"/>
    </row>
  </sheetData>
  <phoneticPr fontId="15" type="noConversion"/>
  <conditionalFormatting sqref="N35 N37 N39 N41 N43 N45 N47 N49 L37 L39 L41 L43 L45 L47 L49">
    <cfRule type="expression" dxfId="0" priority="1" stopIfTrue="1">
      <formula>"*.*"</formula>
    </cfRule>
  </conditionalFormatting>
  <pageMargins left="0.7" right="0.7" top="0.75" bottom="0.75" header="0.3" footer="0.3"/>
  <pageSetup orientation="portrait" horizontalDpi="1200" verticalDpi="1200" r:id="rId1"/>
  <ignoredErrors>
    <ignoredError sqref="N3 N5 N7 N9 N11 N13 N19 N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Q39"/>
  <sheetViews>
    <sheetView workbookViewId="0">
      <selection activeCell="B16" sqref="B16"/>
    </sheetView>
  </sheetViews>
  <sheetFormatPr defaultRowHeight="12.75" x14ac:dyDescent="0.2"/>
  <cols>
    <col min="1" max="1" width="5.42578125" customWidth="1"/>
    <col min="2" max="2" width="47.85546875" bestFit="1" customWidth="1"/>
    <col min="3" max="3" width="10.28515625" bestFit="1" customWidth="1"/>
    <col min="16" max="17" width="10.28515625" bestFit="1" customWidth="1"/>
  </cols>
  <sheetData>
    <row r="7" spans="1:17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7" x14ac:dyDescent="0.2">
      <c r="A9" s="15">
        <v>2022</v>
      </c>
      <c r="B9" s="15" t="s">
        <v>55</v>
      </c>
    </row>
    <row r="10" spans="1:17" x14ac:dyDescent="0.2">
      <c r="B10" s="57" t="s">
        <v>73</v>
      </c>
      <c r="C10" s="10">
        <f>[13]Jazz_AC!HR$23+[13]Jazz_AC!HR$33+[13]Jazz_AC!HR$38+[13]Jazz_AC!HR$28</f>
        <v>830</v>
      </c>
      <c r="D10" s="10">
        <f>[13]Jazz_AC!HS$23+[13]Jazz_AC!HS$33+[13]Jazz_AC!HS$38+[13]Jazz_AC!HS$28</f>
        <v>686</v>
      </c>
      <c r="E10" s="10">
        <f>[13]Jazz_AC!HT$23+[13]Jazz_AC!HT$33+[13]Jazz_AC!HT$38+[13]Jazz_AC!HT$28</f>
        <v>2227</v>
      </c>
      <c r="F10" s="10">
        <f>[13]Jazz_AC!HU$23+[13]Jazz_AC!HU$33+[13]Jazz_AC!HU$38+[13]Jazz_AC!HU$28</f>
        <v>2690</v>
      </c>
      <c r="G10" s="10">
        <f>[13]Jazz_AC!HV$23+[13]Jazz_AC!HV$33+[13]Jazz_AC!HV$38+[13]Jazz_AC!HV$28</f>
        <v>3694</v>
      </c>
      <c r="H10" s="10">
        <f>[13]Jazz_AC!HW$23+[13]Jazz_AC!HW$33+[13]Jazz_AC!HW$38+[13]Jazz_AC!HW$28</f>
        <v>6503</v>
      </c>
      <c r="I10" s="10">
        <f>[13]Jazz_AC!HX$23+[13]Jazz_AC!HX$33+[13]Jazz_AC!HX$38+[13]Jazz_AC!HX$28</f>
        <v>6246</v>
      </c>
      <c r="J10" s="10">
        <f>[13]Jazz_AC!HY$23+[13]Jazz_AC!HY$33+[13]Jazz_AC!HY$38+[13]Jazz_AC!HY$28</f>
        <v>6495</v>
      </c>
      <c r="K10" s="10">
        <f>[13]Jazz_AC!HZ$23+[13]Jazz_AC!HZ$33+[13]Jazz_AC!HZ$38+[13]Jazz_AC!HZ$28</f>
        <v>6483</v>
      </c>
      <c r="L10" s="10">
        <f>[13]Jazz_AC!IA$23+[13]Jazz_AC!IA$33+[13]Jazz_AC!IA$38+[13]Jazz_AC!IA$28</f>
        <v>5849</v>
      </c>
      <c r="M10" s="10">
        <f>[13]Jazz_AC!IB$23+[13]Jazz_AC!IB$33+[13]Jazz_AC!IB$38+[13]Jazz_AC!IB$28</f>
        <v>5965</v>
      </c>
      <c r="N10" s="10">
        <f>[13]Jazz_AC!IC$23+[13]Jazz_AC!IC$33+[13]Jazz_AC!IC$38+[13]Jazz_AC!IC$28</f>
        <v>4434</v>
      </c>
      <c r="P10" s="52"/>
      <c r="Q10" s="53"/>
    </row>
    <row r="11" spans="1:17" x14ac:dyDescent="0.2">
      <c r="B11" t="s">
        <v>60</v>
      </c>
      <c r="C11" s="10">
        <f>'[13]Air Georgian'!HR$33+'[13]Air Georgian'!HR$38</f>
        <v>0</v>
      </c>
      <c r="D11" s="10">
        <f>'[13]Air Georgian'!HS$33+'[13]Air Georgian'!HS$38</f>
        <v>0</v>
      </c>
      <c r="E11" s="10">
        <f>'[13]Air Georgian'!HT$33+'[13]Air Georgian'!HT$38</f>
        <v>0</v>
      </c>
      <c r="F11" s="10">
        <f>'[13]Air Georgian'!HU$33+'[13]Air Georgian'!HU$38</f>
        <v>0</v>
      </c>
      <c r="G11" s="10">
        <f>'[13]Air Georgian'!HV$33+'[13]Air Georgian'!HV$38</f>
        <v>0</v>
      </c>
      <c r="H11" s="10">
        <f>'[13]Air Georgian'!HW$33+'[13]Air Georgian'!HW$38</f>
        <v>0</v>
      </c>
      <c r="I11" s="10">
        <f>'[13]Air Georgian'!HX$33+'[13]Air Georgian'!HX$38</f>
        <v>0</v>
      </c>
      <c r="J11" s="10">
        <f>'[13]Air Georgian'!HY$33+'[13]Air Georgian'!HY$38</f>
        <v>0</v>
      </c>
      <c r="K11" s="10">
        <f>'[13]Air Georgian'!HZ$33+'[13]Air Georgian'!HZ$38</f>
        <v>0</v>
      </c>
      <c r="L11" s="10">
        <f>'[13]Air Georgian'!IA$33+'[13]Air Georgian'!IA$38</f>
        <v>0</v>
      </c>
      <c r="M11" s="10">
        <f>'[13]Air Georgian'!IB$33+'[13]Air Georgian'!IB$38</f>
        <v>0</v>
      </c>
      <c r="N11" s="10">
        <f>'[13]Air Georgian'!IC$33+'[13]Air Georgian'!IC$38</f>
        <v>0</v>
      </c>
      <c r="P11" s="52"/>
      <c r="Q11" s="53"/>
    </row>
    <row r="12" spans="1:17" x14ac:dyDescent="0.2">
      <c r="B12" t="s">
        <v>66</v>
      </c>
      <c r="C12" s="10">
        <f>'[13]Sky Regional'!HR$33+'[13]Sky Regional'!HR$38</f>
        <v>0</v>
      </c>
      <c r="D12" s="10">
        <f>'[13]Sky Regional'!HS$33+'[13]Sky Regional'!HS$38</f>
        <v>0</v>
      </c>
      <c r="E12" s="10">
        <f>'[13]Sky Regional'!HT$33+'[13]Sky Regional'!HT$38</f>
        <v>0</v>
      </c>
      <c r="F12" s="10">
        <f>'[13]Sky Regional'!HU$33+'[13]Sky Regional'!HU$38</f>
        <v>0</v>
      </c>
      <c r="G12" s="10">
        <f>'[13]Sky Regional'!HV$33+'[13]Sky Regional'!HV$38</f>
        <v>0</v>
      </c>
      <c r="H12" s="10">
        <f>'[13]Sky Regional'!HW$33+'[13]Sky Regional'!HW$38</f>
        <v>0</v>
      </c>
      <c r="I12" s="10">
        <f>'[13]Sky Regional'!HX$33+'[13]Sky Regional'!HX$38</f>
        <v>0</v>
      </c>
      <c r="J12" s="10">
        <f>'[13]Sky Regional'!HY$33+'[13]Sky Regional'!HY$38</f>
        <v>0</v>
      </c>
      <c r="K12" s="10">
        <f>'[13]Sky Regional'!HZ$33+'[13]Sky Regional'!HZ$38</f>
        <v>0</v>
      </c>
      <c r="L12" s="10">
        <f>'[13]Sky Regional'!IA$33+'[13]Sky Regional'!IA$38</f>
        <v>0</v>
      </c>
      <c r="M12" s="10">
        <f>'[13]Sky Regional'!IB$33+'[13]Sky Regional'!IB$38</f>
        <v>0</v>
      </c>
      <c r="N12" s="10">
        <f>'[13]Sky Regional'!IC$33+'[13]Sky Regional'!IC$38</f>
        <v>0</v>
      </c>
      <c r="P12" s="52"/>
      <c r="Q12" s="53"/>
    </row>
    <row r="13" spans="1:17" x14ac:dyDescent="0.2">
      <c r="B13" t="s">
        <v>63</v>
      </c>
      <c r="C13" s="10">
        <f>'[13]Air Wisconsin'!HR$23+'[13]Air Wisconsin'!HR$28</f>
        <v>0</v>
      </c>
      <c r="D13" s="10">
        <f>'[13]Air Wisconsin'!HS$23+'[13]Air Wisconsin'!HS$28</f>
        <v>0</v>
      </c>
      <c r="E13" s="10">
        <f>'[13]Air Wisconsin'!HT$23+'[13]Air Wisconsin'!HT$28</f>
        <v>0</v>
      </c>
      <c r="F13" s="10">
        <f>'[13]Air Wisconsin'!HU$23+'[13]Air Wisconsin'!HU$28</f>
        <v>0</v>
      </c>
      <c r="G13" s="10">
        <f>'[13]Air Wisconsin'!HV$23+'[13]Air Wisconsin'!HV$28</f>
        <v>0</v>
      </c>
      <c r="H13" s="10">
        <f>'[13]Air Wisconsin'!HW$23+'[13]Air Wisconsin'!HW$28</f>
        <v>0</v>
      </c>
      <c r="I13" s="10">
        <f>'[13]Air Wisconsin'!HX$23+'[13]Air Wisconsin'!HX$28</f>
        <v>0</v>
      </c>
      <c r="J13" s="10">
        <f>'[13]Air Wisconsin'!HY$23+'[13]Air Wisconsin'!HY$28</f>
        <v>0</v>
      </c>
      <c r="K13" s="10">
        <f>'[13]Air Wisconsin'!HZ$23+'[13]Air Wisconsin'!HZ$28</f>
        <v>0</v>
      </c>
      <c r="L13" s="10">
        <f>'[13]Air Wisconsin'!IA$23+'[13]Air Wisconsin'!IA$28</f>
        <v>0</v>
      </c>
      <c r="M13" s="10">
        <f>'[13]Air Wisconsin'!IB$23+'[13]Air Wisconsin'!IB$28</f>
        <v>0</v>
      </c>
      <c r="N13" s="10">
        <f>'[13]Air Wisconsin'!IC$23+'[13]Air Wisconsin'!IC$28</f>
        <v>0</v>
      </c>
      <c r="P13" s="52"/>
      <c r="Q13" s="53"/>
    </row>
    <row r="14" spans="1:17" x14ac:dyDescent="0.2">
      <c r="B14" t="s">
        <v>49</v>
      </c>
      <c r="C14" s="10">
        <f>[13]Alaska!HR$23+[13]Alaska!HR$28</f>
        <v>4024</v>
      </c>
      <c r="D14" s="10">
        <f>[13]Alaska!HS$23+[13]Alaska!HS$28</f>
        <v>6993</v>
      </c>
      <c r="E14" s="10">
        <f>[13]Alaska!HT$23+[13]Alaska!HT$28</f>
        <v>8884</v>
      </c>
      <c r="F14" s="10">
        <f>[13]Alaska!HU$23+[13]Alaska!HU$28</f>
        <v>7929</v>
      </c>
      <c r="G14" s="10">
        <f>[13]Alaska!HV$23+[13]Alaska!HV$28</f>
        <v>12202</v>
      </c>
      <c r="H14" s="10">
        <f>[13]Alaska!HW$23+[13]Alaska!HW$28</f>
        <v>12966</v>
      </c>
      <c r="I14" s="10">
        <f>[13]Alaska!HX$23+[13]Alaska!HX$28</f>
        <v>19616</v>
      </c>
      <c r="J14" s="10">
        <f>[13]Alaska!HY$23+[13]Alaska!HY$28</f>
        <v>18511</v>
      </c>
      <c r="K14" s="10">
        <f>[13]Alaska!HZ$23+[13]Alaska!HZ$28</f>
        <v>12536</v>
      </c>
      <c r="L14" s="10">
        <f>[13]Alaska!IA$23+[13]Alaska!IA$28</f>
        <v>9809</v>
      </c>
      <c r="M14" s="10">
        <f>[13]Alaska!IB$23+[13]Alaska!IB$28</f>
        <v>7970</v>
      </c>
      <c r="N14" s="10">
        <f>[13]Alaska!IC$23+[13]Alaska!IC$28</f>
        <v>5943</v>
      </c>
      <c r="P14" s="52"/>
      <c r="Q14" s="53"/>
    </row>
    <row r="15" spans="1:17" x14ac:dyDescent="0.2">
      <c r="B15" t="s">
        <v>39</v>
      </c>
      <c r="C15" s="10">
        <f>[13]American!HR$23+[13]American!HR$28</f>
        <v>37057</v>
      </c>
      <c r="D15" s="10">
        <f>[13]American!HS$23+[13]American!HS$28</f>
        <v>37561</v>
      </c>
      <c r="E15" s="10">
        <f>[13]American!HT$23+[13]American!HT$28</f>
        <v>50878</v>
      </c>
      <c r="F15" s="10">
        <f>[13]American!HU$23+[13]American!HU$28</f>
        <v>46241</v>
      </c>
      <c r="G15" s="10">
        <f>[13]American!HV$23+[13]American!HV$28</f>
        <v>39374</v>
      </c>
      <c r="H15" s="10">
        <f>[13]American!HW$23+[13]American!HW$28</f>
        <v>49287</v>
      </c>
      <c r="I15" s="10">
        <f>[13]American!HX$23+[13]American!HX$28</f>
        <v>54848</v>
      </c>
      <c r="J15" s="10">
        <f>[13]American!HY$23+[13]American!HY$28</f>
        <v>51176</v>
      </c>
      <c r="K15" s="10">
        <f>[13]American!HZ$23+[13]American!HZ$28</f>
        <v>44134</v>
      </c>
      <c r="L15" s="10">
        <f>[13]American!IA$23+[13]American!IA$28</f>
        <v>46885</v>
      </c>
      <c r="M15" s="10">
        <f>[13]American!IB$23+[13]American!IB$28</f>
        <v>43567</v>
      </c>
      <c r="N15" s="10">
        <f>[13]American!IC$23+[13]American!IC$28</f>
        <v>44922</v>
      </c>
      <c r="P15" s="52"/>
      <c r="Q15" s="53"/>
    </row>
    <row r="16" spans="1:17" x14ac:dyDescent="0.2">
      <c r="B16" t="s">
        <v>71</v>
      </c>
      <c r="C16" s="10">
        <f>'[13]Denver Air'!HR$23+'[13]Denver Air'!HR$28</f>
        <v>710</v>
      </c>
      <c r="D16" s="10">
        <f>'[13]Denver Air'!HS$23+'[13]Denver Air'!HS$28</f>
        <v>701</v>
      </c>
      <c r="E16" s="10">
        <f>'[13]Denver Air'!HT$23+'[13]Denver Air'!HT$28</f>
        <v>823</v>
      </c>
      <c r="F16" s="10">
        <f>'[13]Denver Air'!HU$23+'[13]Denver Air'!HU$28</f>
        <v>944</v>
      </c>
      <c r="G16" s="10">
        <f>'[13]Denver Air'!HV$23+'[13]Denver Air'!HV$28</f>
        <v>920</v>
      </c>
      <c r="H16" s="10">
        <f>'[13]Denver Air'!HW$23+'[13]Denver Air'!HW$28</f>
        <v>1023</v>
      </c>
      <c r="I16" s="10">
        <f>'[13]Denver Air'!HX$23+'[13]Denver Air'!HX$28</f>
        <v>978</v>
      </c>
      <c r="J16" s="10">
        <f>'[13]Denver Air'!HY$23+'[13]Denver Air'!HY$28</f>
        <v>921</v>
      </c>
      <c r="K16" s="10">
        <f>'[13]Denver Air'!HZ$23+'[13]Denver Air'!HZ$28</f>
        <v>646</v>
      </c>
      <c r="L16" s="10">
        <f>'[13]Denver Air'!IA$23+'[13]Denver Air'!IA$28</f>
        <v>636</v>
      </c>
      <c r="M16" s="10">
        <f>'[13]Denver Air'!IB$23+'[13]Denver Air'!IB$28</f>
        <v>728</v>
      </c>
      <c r="N16" s="10">
        <f>'[13]Denver Air'!IC$23+'[13]Denver Air'!IC$28</f>
        <v>972</v>
      </c>
      <c r="P16" s="52"/>
      <c r="Q16" s="53"/>
    </row>
    <row r="17" spans="2:17" x14ac:dyDescent="0.2">
      <c r="B17" t="s">
        <v>64</v>
      </c>
      <c r="C17" s="10">
        <f>[13]PSA!HR$23+[13]PSA!HR$28</f>
        <v>2834</v>
      </c>
      <c r="D17" s="10">
        <f>[13]PSA!HS$23+[13]PSA!HS$28</f>
        <v>3643</v>
      </c>
      <c r="E17" s="10">
        <f>[13]PSA!HT$23+[13]PSA!HT$28</f>
        <v>6250</v>
      </c>
      <c r="F17" s="10">
        <f>[13]PSA!HU$23+[13]PSA!HU$28</f>
        <v>4092</v>
      </c>
      <c r="G17" s="10">
        <f>[13]PSA!HV$23+[13]PSA!HV$28</f>
        <v>4522</v>
      </c>
      <c r="H17" s="10">
        <f>[13]PSA!HW$23+[13]PSA!HW$28</f>
        <v>3750</v>
      </c>
      <c r="I17" s="10">
        <f>[13]PSA!HX$23+[13]PSA!HX$28</f>
        <v>3997</v>
      </c>
      <c r="J17" s="10">
        <f>[13]PSA!HY$23+[13]PSA!HY$28</f>
        <v>3095</v>
      </c>
      <c r="K17" s="10">
        <f>[13]PSA!HZ$23+[13]PSA!HZ$28</f>
        <v>3415</v>
      </c>
      <c r="L17" s="10">
        <f>[13]PSA!IA$23+[13]PSA!IA$28</f>
        <v>2453</v>
      </c>
      <c r="M17" s="10">
        <f>[13]PSA!IB$23+[13]PSA!IB$28</f>
        <v>3488</v>
      </c>
      <c r="N17" s="10">
        <f>[13]PSA!IC$23+[13]PSA!IC$28</f>
        <v>3033</v>
      </c>
      <c r="P17" s="52"/>
      <c r="Q17" s="53"/>
    </row>
    <row r="18" spans="2:17" x14ac:dyDescent="0.2">
      <c r="B18" t="s">
        <v>61</v>
      </c>
      <c r="C18" s="10">
        <f>'[13]American Eagle'!HR$23+'[13]American Eagle'!HR$28</f>
        <v>1411</v>
      </c>
      <c r="D18" s="10">
        <f>'[13]American Eagle'!HS$23+'[13]American Eagle'!HS$28</f>
        <v>659</v>
      </c>
      <c r="E18" s="10">
        <f>'[13]American Eagle'!HT$23+'[13]American Eagle'!HT$28</f>
        <v>392</v>
      </c>
      <c r="F18" s="10">
        <f>'[13]American Eagle'!HU$23+'[13]American Eagle'!HU$28</f>
        <v>1348</v>
      </c>
      <c r="G18" s="10">
        <f>'[13]American Eagle'!HV$23+'[13]American Eagle'!HV$28</f>
        <v>7026</v>
      </c>
      <c r="H18" s="10">
        <f>'[13]American Eagle'!HW$23+'[13]American Eagle'!HW$28</f>
        <v>3347</v>
      </c>
      <c r="I18" s="10">
        <f>'[13]American Eagle'!HX$23+'[13]American Eagle'!HX$28</f>
        <v>5023</v>
      </c>
      <c r="J18" s="10">
        <f>'[13]American Eagle'!HY$23+'[13]American Eagle'!HY$28</f>
        <v>4418</v>
      </c>
      <c r="K18" s="10">
        <f>'[13]American Eagle'!HZ$23+'[13]American Eagle'!HZ$28</f>
        <v>5119</v>
      </c>
      <c r="L18" s="10">
        <f>'[13]American Eagle'!IA$23+'[13]American Eagle'!IA$28</f>
        <v>3964</v>
      </c>
      <c r="M18" s="10">
        <f>'[13]American Eagle'!IB$23+'[13]American Eagle'!IB$28</f>
        <v>3906</v>
      </c>
      <c r="N18" s="10">
        <f>'[13]American Eagle'!IC$23+'[13]American Eagle'!IC$28</f>
        <v>4579</v>
      </c>
      <c r="P18" s="52"/>
      <c r="Q18" s="53"/>
    </row>
    <row r="19" spans="2:17" x14ac:dyDescent="0.2">
      <c r="B19" s="57" t="s">
        <v>62</v>
      </c>
      <c r="C19" s="10">
        <f>'[13]Continental Express'!HR$23+'[13]Continental Express'!HR$28</f>
        <v>0</v>
      </c>
      <c r="D19" s="10">
        <f>'[13]Continental Express'!HS$23+'[13]Continental Express'!HS$28</f>
        <v>0</v>
      </c>
      <c r="E19" s="10">
        <f>'[13]Continental Express'!HT$23+'[13]Continental Express'!HT$28</f>
        <v>0</v>
      </c>
      <c r="F19" s="10">
        <f>'[13]Continental Express'!HU$23+'[13]Continental Express'!HU$28</f>
        <v>0</v>
      </c>
      <c r="G19" s="10">
        <f>'[13]Continental Express'!HV$23+'[13]Continental Express'!HV$28</f>
        <v>0</v>
      </c>
      <c r="H19" s="10">
        <f>'[13]Continental Express'!HW$23+'[13]Continental Express'!HW$28</f>
        <v>0</v>
      </c>
      <c r="I19" s="10">
        <f>'[13]Continental Express'!HX$23+'[13]Continental Express'!HX$28</f>
        <v>0</v>
      </c>
      <c r="J19" s="10">
        <f>'[13]Continental Express'!HY$23+'[13]Continental Express'!HY$28</f>
        <v>0</v>
      </c>
      <c r="K19" s="10">
        <f>'[13]Continental Express'!HZ$23+'[13]Continental Express'!HZ$28</f>
        <v>0</v>
      </c>
      <c r="L19" s="10">
        <f>'[13]Continental Express'!IA$23+'[13]Continental Express'!IA$28</f>
        <v>0</v>
      </c>
      <c r="M19" s="10">
        <f>'[13]Continental Express'!IB$23+'[13]Continental Express'!IB$28</f>
        <v>0</v>
      </c>
      <c r="N19" s="10">
        <f>'[13]Continental Express'!IC$23+'[13]Continental Express'!IC$28</f>
        <v>0</v>
      </c>
      <c r="P19" s="52"/>
      <c r="Q19" s="53"/>
    </row>
    <row r="20" spans="2:17" x14ac:dyDescent="0.2">
      <c r="B20" t="s">
        <v>51</v>
      </c>
      <c r="C20" s="10">
        <f>'[13]Go Jet_UA'!HR$23+'[13]Go Jet_UA'!HR$28</f>
        <v>0</v>
      </c>
      <c r="D20" s="10">
        <f>'[13]Go Jet_UA'!HS$23+'[13]Go Jet_UA'!HS$28</f>
        <v>0</v>
      </c>
      <c r="E20" s="10">
        <f>'[13]Go Jet_UA'!HT$23+'[13]Go Jet_UA'!HT$28</f>
        <v>0</v>
      </c>
      <c r="F20" s="10">
        <f>'[13]Go Jet_UA'!HU$23+'[13]Go Jet_UA'!HU$28</f>
        <v>0</v>
      </c>
      <c r="G20" s="10">
        <f>'[13]Go Jet_UA'!HV$23+'[13]Go Jet_UA'!HV$28</f>
        <v>0</v>
      </c>
      <c r="H20" s="10">
        <f>'[13]Go Jet_UA'!HW$23+'[13]Go Jet_UA'!HW$28</f>
        <v>0</v>
      </c>
      <c r="I20" s="10">
        <f>'[13]Go Jet_UA'!HX$23+'[13]Go Jet_UA'!HX$28</f>
        <v>0</v>
      </c>
      <c r="J20" s="10">
        <f>'[13]Go Jet_UA'!HY$23+'[13]Go Jet_UA'!HY$28</f>
        <v>29</v>
      </c>
      <c r="K20" s="10">
        <f>'[13]Go Jet_UA'!HZ$23+'[13]Go Jet_UA'!HZ$28</f>
        <v>0</v>
      </c>
      <c r="L20" s="10">
        <f>'[13]Go Jet_UA'!IA$23+'[13]Go Jet_UA'!IA$28</f>
        <v>0</v>
      </c>
      <c r="M20" s="10">
        <f>'[13]Go Jet_UA'!IB$23+'[13]Go Jet_UA'!IB$28</f>
        <v>0</v>
      </c>
      <c r="N20" s="10">
        <f>'[13]Go Jet_UA'!IC$23+'[13]Go Jet_UA'!IC$28</f>
        <v>0</v>
      </c>
      <c r="P20" s="52"/>
      <c r="Q20" s="53"/>
    </row>
    <row r="21" spans="2:17" x14ac:dyDescent="0.2">
      <c r="B21" t="s">
        <v>68</v>
      </c>
      <c r="C21" s="10">
        <f>[13]Horizon_AS!HR23+[13]Horizon_AS!HR33+[13]Horizon_AS!HR28+[13]Horizon_AS!HR38</f>
        <v>148</v>
      </c>
      <c r="D21" s="10">
        <f>[13]Horizon_AS!HS23+[13]Horizon_AS!HS33+[13]Horizon_AS!HS28+[13]Horizon_AS!HS38</f>
        <v>0</v>
      </c>
      <c r="E21" s="10">
        <f>[13]Horizon_AS!HT23+[13]Horizon_AS!HT33+[13]Horizon_AS!HT28+[13]Horizon_AS!HT38</f>
        <v>0</v>
      </c>
      <c r="F21" s="10">
        <f>[13]Horizon_AS!HU23+[13]Horizon_AS!HU33+[13]Horizon_AS!HU28+[13]Horizon_AS!HU38</f>
        <v>1185</v>
      </c>
      <c r="G21" s="10">
        <f>[13]Horizon_AS!HV23+[13]Horizon_AS!HV33+[13]Horizon_AS!HV28+[13]Horizon_AS!HV38</f>
        <v>0</v>
      </c>
      <c r="H21" s="10">
        <f>[13]Horizon_AS!HW23+[13]Horizon_AS!HW33+[13]Horizon_AS!HW28+[13]Horizon_AS!HW38</f>
        <v>0</v>
      </c>
      <c r="I21" s="10">
        <f>[13]Horizon_AS!HX23+[13]Horizon_AS!HX33+[13]Horizon_AS!HX28+[13]Horizon_AS!HX38</f>
        <v>0</v>
      </c>
      <c r="J21" s="10">
        <f>[13]Horizon_AS!HY23+[13]Horizon_AS!HY33+[13]Horizon_AS!HY28+[13]Horizon_AS!HY38</f>
        <v>0</v>
      </c>
      <c r="K21" s="10">
        <f>[13]Horizon_AS!HZ23+[13]Horizon_AS!HZ33+[13]Horizon_AS!HZ28+[13]Horizon_AS!HZ38</f>
        <v>0</v>
      </c>
      <c r="L21" s="10">
        <f>[13]Horizon_AS!IA23+[13]Horizon_AS!IA33+[13]Horizon_AS!IA28+[13]Horizon_AS!IA38</f>
        <v>0</v>
      </c>
      <c r="M21" s="10">
        <f>[13]Horizon_AS!IB23+[13]Horizon_AS!IB33+[13]Horizon_AS!IB28+[13]Horizon_AS!IB38</f>
        <v>0</v>
      </c>
      <c r="N21" s="10">
        <f>[13]Horizon_AS!IC23+[13]Horizon_AS!IC33+[13]Horizon_AS!IC28+[13]Horizon_AS!IC38</f>
        <v>0</v>
      </c>
      <c r="P21" s="52"/>
      <c r="Q21" s="53"/>
    </row>
    <row r="22" spans="2:17" x14ac:dyDescent="0.2">
      <c r="B22" t="s">
        <v>50</v>
      </c>
      <c r="C22" s="10">
        <f>[13]MESA_UA!HR$23+[13]MESA_UA!HR$28</f>
        <v>4346</v>
      </c>
      <c r="D22" s="10">
        <f>[13]MESA_UA!HS$23+[13]MESA_UA!HS$28</f>
        <v>5546</v>
      </c>
      <c r="E22" s="10">
        <f>[13]MESA_UA!HT$23+[13]MESA_UA!HT$28</f>
        <v>2457</v>
      </c>
      <c r="F22" s="10">
        <f>[13]MESA_UA!HU$23+[13]MESA_UA!HU$28</f>
        <v>574</v>
      </c>
      <c r="G22" s="10">
        <f>[13]MESA_UA!HV$23+[13]MESA_UA!HV$28</f>
        <v>3807</v>
      </c>
      <c r="H22" s="10">
        <f>[13]MESA_UA!HW$23+[13]MESA_UA!HW$28</f>
        <v>3874</v>
      </c>
      <c r="I22" s="10">
        <f>[13]MESA_UA!HX$23+[13]MESA_UA!HX$28</f>
        <v>4356</v>
      </c>
      <c r="J22" s="10">
        <f>[13]MESA_UA!HY$23+[13]MESA_UA!HY$28</f>
        <v>5827</v>
      </c>
      <c r="K22" s="10">
        <f>[13]MESA_UA!HZ$23+[13]MESA_UA!HZ$28</f>
        <v>4515</v>
      </c>
      <c r="L22" s="10">
        <f>[13]MESA_UA!IA$23+[13]MESA_UA!IA$28</f>
        <v>4493</v>
      </c>
      <c r="M22" s="10">
        <f>[13]MESA_UA!IB$23+[13]MESA_UA!IB$28</f>
        <v>2798</v>
      </c>
      <c r="N22" s="10">
        <f>[13]MESA_UA!IC$23+[13]MESA_UA!IC$28</f>
        <v>2563</v>
      </c>
      <c r="P22" s="52"/>
      <c r="Q22" s="53"/>
    </row>
    <row r="23" spans="2:17" x14ac:dyDescent="0.2">
      <c r="B23" t="s">
        <v>56</v>
      </c>
      <c r="C23" s="10">
        <f>[13]MESA!HR$23+[13]MESA!HR$28</f>
        <v>0</v>
      </c>
      <c r="D23" s="10">
        <f>[13]MESA!HS$23+[13]MESA!HS$28</f>
        <v>0</v>
      </c>
      <c r="E23" s="10">
        <f>[13]MESA!HT$23+[13]MESA!HT$28</f>
        <v>0</v>
      </c>
      <c r="F23" s="10">
        <f>[13]MESA!HU$23+[13]MESA!HU$28</f>
        <v>0</v>
      </c>
      <c r="G23" s="10">
        <f>[13]MESA!HV$23+[13]MESA!HV$28</f>
        <v>0</v>
      </c>
      <c r="H23" s="10">
        <f>[13]MESA!HW$23+[13]MESA!HW$28</f>
        <v>0</v>
      </c>
      <c r="I23" s="10">
        <f>[13]MESA!HX$23+[13]MESA!HX$28</f>
        <v>0</v>
      </c>
      <c r="J23" s="10">
        <f>[13]MESA!HY$23+[13]MESA!HY$28</f>
        <v>0</v>
      </c>
      <c r="K23" s="10">
        <f>[13]MESA!HZ$23+[13]MESA!HZ$28</f>
        <v>0</v>
      </c>
      <c r="L23" s="10">
        <f>[13]MESA!IA$23+[13]MESA!IA$28</f>
        <v>0</v>
      </c>
      <c r="M23" s="10">
        <f>[13]MESA!IB$23+[13]MESA!IB$28</f>
        <v>0</v>
      </c>
      <c r="N23" s="10">
        <f>[13]MESA!IC$23+[13]MESA!IC$28</f>
        <v>0</v>
      </c>
      <c r="P23" s="52"/>
      <c r="Q23" s="53"/>
    </row>
    <row r="24" spans="2:17" x14ac:dyDescent="0.2">
      <c r="B24" s="57" t="s">
        <v>57</v>
      </c>
      <c r="C24" s="10">
        <f>[13]Republic!HR$23+[13]Republic!HR$28</f>
        <v>2597</v>
      </c>
      <c r="D24" s="10">
        <f>[13]Republic!HS$23+[13]Republic!HS$28</f>
        <v>3262</v>
      </c>
      <c r="E24" s="10">
        <f>[13]Republic!HT$23+[13]Republic!HT$28</f>
        <v>5819</v>
      </c>
      <c r="F24" s="10">
        <f>[13]Republic!HU$23+[13]Republic!HU$28</f>
        <v>6932</v>
      </c>
      <c r="G24" s="10">
        <f>[13]Republic!HV$23+[13]Republic!HV$28</f>
        <v>7991</v>
      </c>
      <c r="H24" s="10">
        <f>[13]Republic!HW$23+[13]Republic!HW$28</f>
        <v>5939</v>
      </c>
      <c r="I24" s="10">
        <f>[13]Republic!HX$23+[13]Republic!HX$28</f>
        <v>5562</v>
      </c>
      <c r="J24" s="10">
        <f>[13]Republic!HY$23+[13]Republic!HY$28</f>
        <v>5626</v>
      </c>
      <c r="K24" s="10">
        <f>[13]Republic!HZ$23+[13]Republic!HZ$28</f>
        <v>5928</v>
      </c>
      <c r="L24" s="10">
        <f>[13]Republic!IA$23+[13]Republic!IA$28</f>
        <v>7811</v>
      </c>
      <c r="M24" s="10">
        <f>[13]Republic!IB$23+[13]Republic!IB$28</f>
        <v>5004</v>
      </c>
      <c r="N24" s="10">
        <f>[13]Republic!IC$23+[13]Republic!IC$28</f>
        <v>4846</v>
      </c>
      <c r="P24" s="52"/>
      <c r="Q24" s="53"/>
    </row>
    <row r="25" spans="2:17" x14ac:dyDescent="0.2">
      <c r="B25" s="57" t="s">
        <v>58</v>
      </c>
      <c r="C25" s="10">
        <f>[13]Republic_UA!HR$23+[13]Republic_UA!HR$28</f>
        <v>2154</v>
      </c>
      <c r="D25" s="10">
        <f>[13]Republic_UA!HS$23+[13]Republic_UA!HS$28</f>
        <v>2820</v>
      </c>
      <c r="E25" s="10">
        <f>[13]Republic_UA!HT$23+[13]Republic_UA!HT$28</f>
        <v>7115</v>
      </c>
      <c r="F25" s="10">
        <f>[13]Republic_UA!HU$23+[13]Republic_UA!HU$28</f>
        <v>6933</v>
      </c>
      <c r="G25" s="10">
        <f>[13]Republic_UA!HV$23+[13]Republic_UA!HV$28</f>
        <v>4481</v>
      </c>
      <c r="H25" s="10">
        <f>[13]Republic_UA!HW$23+[13]Republic_UA!HW$28</f>
        <v>1279</v>
      </c>
      <c r="I25" s="10">
        <f>[13]Republic_UA!HX$23+[13]Republic_UA!HX$28</f>
        <v>1527</v>
      </c>
      <c r="J25" s="10">
        <f>[13]Republic_UA!HY$23+[13]Republic_UA!HY$28</f>
        <v>3647</v>
      </c>
      <c r="K25" s="10">
        <f>[13]Republic_UA!HZ$23+[13]Republic_UA!HZ$28</f>
        <v>2037</v>
      </c>
      <c r="L25" s="10">
        <f>[13]Republic_UA!IA$23+[13]Republic_UA!IA$28</f>
        <v>303</v>
      </c>
      <c r="M25" s="10">
        <f>[13]Republic_UA!IB$23+[13]Republic_UA!IB$28</f>
        <v>931</v>
      </c>
      <c r="N25" s="10">
        <f>[13]Republic_UA!IC$23+[13]Republic_UA!IC$28</f>
        <v>789</v>
      </c>
      <c r="P25" s="52"/>
      <c r="Q25" s="53"/>
    </row>
    <row r="26" spans="2:17" x14ac:dyDescent="0.2">
      <c r="B26" s="57" t="s">
        <v>67</v>
      </c>
      <c r="C26" s="10">
        <f>'[13]Shuttle America'!HR$23+'[13]Shuttle America'!HR$28</f>
        <v>0</v>
      </c>
      <c r="D26" s="10">
        <f>'[13]Shuttle America'!HS$23+'[13]Shuttle America'!HS$28</f>
        <v>0</v>
      </c>
      <c r="E26" s="10">
        <f>'[13]Shuttle America'!HT$23+'[13]Shuttle America'!HT$28</f>
        <v>0</v>
      </c>
      <c r="F26" s="10">
        <f>'[13]Shuttle America'!HU$23+'[13]Shuttle America'!HU$28</f>
        <v>0</v>
      </c>
      <c r="G26" s="10">
        <f>'[13]Shuttle America'!HV$23+'[13]Shuttle America'!HV$28</f>
        <v>0</v>
      </c>
      <c r="H26" s="10">
        <f>'[13]Shuttle America'!HW$23+'[13]Shuttle America'!HW$28</f>
        <v>0</v>
      </c>
      <c r="I26" s="10">
        <f>'[13]Shuttle America'!HX$23+'[13]Shuttle America'!HX$28</f>
        <v>0</v>
      </c>
      <c r="J26" s="10">
        <f>'[13]Shuttle America'!HY$23+'[13]Shuttle America'!HY$28</f>
        <v>0</v>
      </c>
      <c r="K26" s="10">
        <f>'[13]Shuttle America'!HZ$23+'[13]Shuttle America'!HZ$28</f>
        <v>0</v>
      </c>
      <c r="L26" s="10">
        <f>'[13]Shuttle America'!IA$23+'[13]Shuttle America'!IA$28</f>
        <v>0</v>
      </c>
      <c r="M26" s="10">
        <f>'[13]Shuttle America'!IB$23+'[13]Shuttle America'!IB$28</f>
        <v>0</v>
      </c>
      <c r="N26" s="10">
        <f>'[13]Shuttle America'!IC$23+'[13]Shuttle America'!IC$28</f>
        <v>0</v>
      </c>
      <c r="P26" s="52"/>
      <c r="Q26" s="53"/>
    </row>
    <row r="27" spans="2:17" x14ac:dyDescent="0.2">
      <c r="B27" t="s">
        <v>53</v>
      </c>
      <c r="C27" s="10">
        <f>'[13]Sky West_UA'!HR$23+'[13]Sky West_UA'!HR$28</f>
        <v>2597</v>
      </c>
      <c r="D27" s="10">
        <f>'[13]Sky West_UA'!HS$23+'[13]Sky West_UA'!HS$28</f>
        <v>905</v>
      </c>
      <c r="E27" s="10">
        <f>'[13]Sky West_UA'!HT$23+'[13]Sky West_UA'!HT$28</f>
        <v>423</v>
      </c>
      <c r="F27" s="10">
        <f>'[13]Sky West_UA'!HU$23+'[13]Sky West_UA'!HU$28</f>
        <v>2801</v>
      </c>
      <c r="G27" s="10">
        <f>'[13]Sky West_UA'!HV$23+'[13]Sky West_UA'!HV$28</f>
        <v>2671</v>
      </c>
      <c r="H27" s="10">
        <f>'[13]Sky West_UA'!HW$23+'[13]Sky West_UA'!HW$28</f>
        <v>521</v>
      </c>
      <c r="I27" s="10">
        <f>'[13]Sky West_UA'!HX$23+'[13]Sky West_UA'!HX$28</f>
        <v>288</v>
      </c>
      <c r="J27" s="10">
        <f>'[13]Sky West_UA'!HY$23+'[13]Sky West_UA'!HY$28</f>
        <v>295</v>
      </c>
      <c r="K27" s="10">
        <f>'[13]Sky West_UA'!HZ$23+'[13]Sky West_UA'!HZ$28</f>
        <v>2038</v>
      </c>
      <c r="L27" s="10">
        <f>'[13]Sky West_UA'!IA$23+'[13]Sky West_UA'!IA$28</f>
        <v>228</v>
      </c>
      <c r="M27" s="10">
        <f>'[13]Sky West_UA'!IB$23+'[13]Sky West_UA'!IB$28</f>
        <v>298</v>
      </c>
      <c r="N27" s="10">
        <f>'[13]Sky West_UA'!IC$23+'[13]Sky West_UA'!IC$28</f>
        <v>0</v>
      </c>
      <c r="P27" s="52"/>
      <c r="Q27" s="53"/>
    </row>
    <row r="28" spans="2:17" x14ac:dyDescent="0.2">
      <c r="B28" t="s">
        <v>65</v>
      </c>
      <c r="C28" s="10">
        <f>'[13]Sky West_AA'!HR$23+'[13]Sky West_AA'!HR$28</f>
        <v>2383</v>
      </c>
      <c r="D28" s="10">
        <f>'[13]Sky West_AA'!HS$23+'[13]Sky West_AA'!HS$28</f>
        <v>2847</v>
      </c>
      <c r="E28" s="10">
        <f>'[13]Sky West_AA'!HT$23+'[13]Sky West_AA'!HT$28</f>
        <v>4091</v>
      </c>
      <c r="F28" s="10">
        <f>'[13]Sky West_AA'!HU$23+'[13]Sky West_AA'!HU$28</f>
        <v>2256</v>
      </c>
      <c r="G28" s="10">
        <f>'[13]Sky West_AA'!HV$23+'[13]Sky West_AA'!HV$28</f>
        <v>243</v>
      </c>
      <c r="H28" s="10">
        <f>'[13]Sky West_AA'!HW$23+'[13]Sky West_AA'!HW$28</f>
        <v>1794</v>
      </c>
      <c r="I28" s="10">
        <f>'[13]Sky West_AA'!HX$23+'[13]Sky West_AA'!HX$28</f>
        <v>0</v>
      </c>
      <c r="J28" s="10">
        <f>'[13]Sky West_AA'!HY$23+'[13]Sky West_AA'!HY$28</f>
        <v>1008</v>
      </c>
      <c r="K28" s="10">
        <f>'[13]Sky West_AA'!HZ$23+'[13]Sky West_AA'!HZ$28</f>
        <v>196</v>
      </c>
      <c r="L28" s="10">
        <f>'[13]Sky West_AA'!IA$23+'[13]Sky West_AA'!IA$28</f>
        <v>192</v>
      </c>
      <c r="M28" s="10">
        <f>'[13]Sky West_AA'!IB$23+'[13]Sky West_AA'!IB$28</f>
        <v>0</v>
      </c>
      <c r="N28" s="10">
        <f>'[13]Sky West_AA'!IC$23+'[13]Sky West_AA'!IC$28</f>
        <v>0</v>
      </c>
      <c r="P28" s="52"/>
      <c r="Q28" s="53"/>
    </row>
    <row r="29" spans="2:17" x14ac:dyDescent="0.2">
      <c r="B29" t="s">
        <v>59</v>
      </c>
      <c r="C29" s="10">
        <f>'[13]Sky West_AS'!HR$23+'[13]Sky West_AS'!HR$28</f>
        <v>1312</v>
      </c>
      <c r="D29" s="10">
        <f>'[13]Sky West_AS'!HS$23+'[13]Sky West_AS'!HS$28</f>
        <v>0</v>
      </c>
      <c r="E29" s="10">
        <f>'[13]Sky West_AS'!HT$23+'[13]Sky West_AS'!HT$28</f>
        <v>0</v>
      </c>
      <c r="F29" s="10">
        <f>'[13]Sky West_AS'!HU$23+'[13]Sky West_AS'!HU$28</f>
        <v>0</v>
      </c>
      <c r="G29" s="10">
        <f>'[13]Sky West_AS'!HV$23+'[13]Sky West_AS'!HV$28</f>
        <v>0</v>
      </c>
      <c r="H29" s="10">
        <f>'[13]Sky West_AS'!HW$23+'[13]Sky West_AS'!HW$28</f>
        <v>0</v>
      </c>
      <c r="I29" s="10">
        <f>'[13]Sky West_AS'!HX$23+'[13]Sky West_AS'!HX$28</f>
        <v>0</v>
      </c>
      <c r="J29" s="10">
        <f>'[13]Sky West_AS'!HY$23+'[13]Sky West_AS'!HY$28</f>
        <v>0</v>
      </c>
      <c r="K29" s="10">
        <f>'[13]Sky West_AS'!HZ$23+'[13]Sky West_AS'!HZ$28</f>
        <v>0</v>
      </c>
      <c r="L29" s="10">
        <f>'[13]Sky West_AS'!IA$23+'[13]Sky West_AS'!IA$28</f>
        <v>0</v>
      </c>
      <c r="M29" s="10">
        <f>'[13]Sky West_AS'!IB$23+'[13]Sky West_AS'!IB$28</f>
        <v>0</v>
      </c>
      <c r="N29" s="10">
        <f>'[13]Sky West_AS'!IC$23+'[13]Sky West_AS'!IC$28</f>
        <v>0</v>
      </c>
      <c r="P29" s="52"/>
      <c r="Q29" s="53"/>
    </row>
    <row r="30" spans="2:17" x14ac:dyDescent="0.2">
      <c r="B30" t="s">
        <v>48</v>
      </c>
      <c r="C30" s="10">
        <f>+[13]Spirit!HR$23+[13]Spirit!HR$28</f>
        <v>18280</v>
      </c>
      <c r="D30" s="10">
        <f>+[13]Spirit!HS$23+[13]Spirit!HS$28</f>
        <v>24049</v>
      </c>
      <c r="E30" s="10">
        <f>+[13]Spirit!HT$23+[13]Spirit!HT$28</f>
        <v>36003</v>
      </c>
      <c r="F30" s="10">
        <f>+[13]Spirit!HU$23+[13]Spirit!HU$28</f>
        <v>17214</v>
      </c>
      <c r="G30" s="10">
        <f>+[13]Spirit!HV$23+[13]Spirit!HV$28</f>
        <v>11122</v>
      </c>
      <c r="H30" s="10">
        <f>+[13]Spirit!HW$23+[13]Spirit!HW$28</f>
        <v>14031</v>
      </c>
      <c r="I30" s="10">
        <f>+[13]Spirit!HX$23+[13]Spirit!HX$28</f>
        <v>15340</v>
      </c>
      <c r="J30" s="10">
        <f>+[13]Spirit!HY$23+[13]Spirit!HY$28</f>
        <v>15713</v>
      </c>
      <c r="K30" s="10">
        <f>+[13]Spirit!HZ$23+[13]Spirit!HZ$28</f>
        <v>12862</v>
      </c>
      <c r="L30" s="10">
        <f>+[13]Spirit!IA$23+[13]Spirit!IA$28</f>
        <v>13814</v>
      </c>
      <c r="M30" s="10">
        <f>+[13]Spirit!IB$23+[13]Spirit!IB$28</f>
        <v>16601</v>
      </c>
      <c r="N30" s="10">
        <f>+[13]Spirit!IC$23+[13]Spirit!IC$28</f>
        <v>17436</v>
      </c>
      <c r="P30" s="52"/>
      <c r="Q30" s="53"/>
    </row>
    <row r="31" spans="2:17" x14ac:dyDescent="0.2">
      <c r="B31" t="s">
        <v>40</v>
      </c>
      <c r="C31" s="10">
        <f>[13]United!HR$23+[13]United!HR$28</f>
        <v>29476</v>
      </c>
      <c r="D31" s="10">
        <f>[13]United!HS$23+[13]United!HS$28</f>
        <v>31903</v>
      </c>
      <c r="E31" s="10">
        <f>[13]United!HT$23+[13]United!HT$28</f>
        <v>44047</v>
      </c>
      <c r="F31" s="10">
        <f>[13]United!HU$23+[13]United!HU$28</f>
        <v>42065</v>
      </c>
      <c r="G31" s="10">
        <f>[13]United!HV$23+[13]United!HV$28</f>
        <v>49580</v>
      </c>
      <c r="H31" s="10">
        <f>[13]United!HW$23+[13]United!HW$28</f>
        <v>47972</v>
      </c>
      <c r="I31" s="10">
        <f>[13]United!HX$23+[13]United!HX$28</f>
        <v>48661</v>
      </c>
      <c r="J31" s="10">
        <f>[13]United!HY$23+[13]United!HY$28</f>
        <v>50907</v>
      </c>
      <c r="K31" s="10">
        <f>[13]United!HZ$23+[13]United!HZ$28</f>
        <v>53298</v>
      </c>
      <c r="L31" s="10">
        <f>[13]United!IA$23+[13]United!IA$28</f>
        <v>64575</v>
      </c>
      <c r="M31" s="10">
        <f>[13]United!IB$23+[13]United!IB$28</f>
        <v>52236</v>
      </c>
      <c r="N31" s="10">
        <f>[13]United!IC$23+[13]United!IC$28</f>
        <v>50601</v>
      </c>
      <c r="P31" s="52"/>
      <c r="Q31" s="53"/>
    </row>
    <row r="33" spans="2:14" ht="27.75" customHeight="1" thickBot="1" x14ac:dyDescent="0.25">
      <c r="B33" s="14" t="s">
        <v>42</v>
      </c>
      <c r="C33" s="12">
        <f>SUM(C10:C32)</f>
        <v>110159</v>
      </c>
      <c r="D33" s="12">
        <f t="shared" ref="D33:N33" si="0">SUM(D10:D32)</f>
        <v>121575</v>
      </c>
      <c r="E33" s="12">
        <f t="shared" si="0"/>
        <v>169409</v>
      </c>
      <c r="F33" s="12">
        <f t="shared" si="0"/>
        <v>143204</v>
      </c>
      <c r="G33" s="12">
        <f t="shared" si="0"/>
        <v>147633</v>
      </c>
      <c r="H33" s="12">
        <f t="shared" si="0"/>
        <v>152286</v>
      </c>
      <c r="I33" s="12">
        <f t="shared" si="0"/>
        <v>166442</v>
      </c>
      <c r="J33" s="12">
        <f t="shared" si="0"/>
        <v>167668</v>
      </c>
      <c r="K33" s="12">
        <f>SUM(K10:K32)</f>
        <v>153207</v>
      </c>
      <c r="L33" s="12">
        <f t="shared" si="0"/>
        <v>161012</v>
      </c>
      <c r="M33" s="12">
        <f t="shared" si="0"/>
        <v>143492</v>
      </c>
      <c r="N33" s="12">
        <f t="shared" si="0"/>
        <v>140118</v>
      </c>
    </row>
    <row r="34" spans="2:14" ht="13.5" thickTop="1" x14ac:dyDescent="0.2"/>
    <row r="36" spans="2:14" x14ac:dyDescent="0.2">
      <c r="L36" s="10"/>
    </row>
    <row r="38" spans="2:14" x14ac:dyDescent="0.2">
      <c r="C38" s="10"/>
      <c r="L38" s="27"/>
    </row>
    <row r="39" spans="2:14" x14ac:dyDescent="0.2">
      <c r="G39" s="10"/>
      <c r="L39" s="10"/>
    </row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39"/>
  <sheetViews>
    <sheetView workbookViewId="0">
      <selection activeCell="E13" sqref="E13"/>
    </sheetView>
  </sheetViews>
  <sheetFormatPr defaultRowHeight="12.75" x14ac:dyDescent="0.2"/>
  <cols>
    <col min="1" max="1" width="5.5703125" customWidth="1"/>
    <col min="2" max="2" width="24.28515625" bestFit="1" customWidth="1"/>
    <col min="3" max="3" width="9.28515625" bestFit="1" customWidth="1"/>
    <col min="8" max="8" width="9.28515625" bestFit="1" customWidth="1"/>
    <col min="10" max="10" width="9.28515625" bestFit="1" customWidth="1"/>
  </cols>
  <sheetData>
    <row r="4" spans="1:14" ht="20.25" x14ac:dyDescent="0.3">
      <c r="B4" s="17"/>
      <c r="C4" s="16"/>
      <c r="D4" s="16"/>
    </row>
    <row r="5" spans="1:14" ht="20.25" x14ac:dyDescent="0.3">
      <c r="B5" s="17"/>
      <c r="C5" s="16"/>
      <c r="D5" s="16"/>
    </row>
    <row r="7" spans="1:14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4" x14ac:dyDescent="0.2">
      <c r="A9" s="23">
        <v>2022</v>
      </c>
      <c r="B9" s="29" t="s">
        <v>54</v>
      </c>
    </row>
    <row r="10" spans="1:14" x14ac:dyDescent="0.2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2">
      <c r="B11" s="57" t="s">
        <v>70</v>
      </c>
      <c r="C11" s="10">
        <f>[13]Southwest!HR$23+[13]Southwest!HR$28+[13]Southwest!HR$33+[13]Southwest!HR$38</f>
        <v>34678</v>
      </c>
      <c r="D11" s="10">
        <f>[13]Southwest!HS$23+[13]Southwest!HS$28+[13]Southwest!HS$33+[13]Southwest!HS$38</f>
        <v>34608</v>
      </c>
      <c r="E11" s="10">
        <f>[13]Southwest!HT$23+[13]Southwest!HT$28+[13]Southwest!HT$33+[13]Southwest!HT$38</f>
        <v>52655</v>
      </c>
      <c r="F11" s="10">
        <f>[13]Southwest!HU$23+[13]Southwest!HU$28+[13]Southwest!HU$33+[13]Southwest!HU$38</f>
        <v>47054</v>
      </c>
      <c r="G11" s="10">
        <f>[13]Southwest!HV$23+[13]Southwest!HV$28+[13]Southwest!HV$33+[13]Southwest!HV$38</f>
        <v>51928</v>
      </c>
      <c r="H11" s="10">
        <f>[13]Southwest!HW$23+[13]Southwest!HW$28+[13]Southwest!HW$33+[13]Southwest!HW$38</f>
        <v>71756</v>
      </c>
      <c r="I11" s="10">
        <f>[13]Southwest!HX$23+[13]Southwest!HX$28+[13]Southwest!HX$33+[13]Southwest!HX$38</f>
        <v>77100</v>
      </c>
      <c r="J11" s="10">
        <f>[13]Southwest!HY$23+[13]Southwest!HY$28+[13]Southwest!HY$33+[13]Southwest!HY$38</f>
        <v>76767</v>
      </c>
      <c r="K11" s="10">
        <f>[13]Southwest!HZ$23+[13]Southwest!HZ$28+[13]Southwest!HZ$33+[13]Southwest!HZ$38</f>
        <v>65138</v>
      </c>
      <c r="L11" s="10">
        <f>[13]Southwest!IA$23+[13]Southwest!IA$28+[13]Southwest!IA$33+[13]Southwest!IA$38</f>
        <v>66969</v>
      </c>
      <c r="M11" s="10">
        <f>[13]Southwest!IB$23+[13]Southwest!IB$28+[13]Southwest!IB$33+[13]Southwest!IB$38</f>
        <v>56570</v>
      </c>
      <c r="N11" s="10">
        <f>[13]Southwest!IC$23+[13]Southwest!IC$28+[13]Southwest!IC$33+[13]Southwest!IC$38</f>
        <v>45529</v>
      </c>
    </row>
    <row r="12" spans="1:14" x14ac:dyDescent="0.2">
      <c r="B12" t="s">
        <v>43</v>
      </c>
      <c r="C12" s="10">
        <f>[13]Icelandair!HR$23+[13]Icelandair!HR$28+[13]Icelandair!HR$33+[13]Icelandair!HR$38</f>
        <v>0</v>
      </c>
      <c r="D12" s="10">
        <f>[13]Icelandair!HS$23+[13]Icelandair!HS$28+[13]Icelandair!HS$33+[13]Icelandair!HS$38</f>
        <v>0</v>
      </c>
      <c r="E12" s="10">
        <f>[13]Icelandair!HT$23+[13]Icelandair!HT$28+[13]Icelandair!HT$33+[13]Icelandair!HT$38</f>
        <v>0</v>
      </c>
      <c r="F12" s="10">
        <f>[13]Icelandair!HU$23+[13]Icelandair!HU$28+[13]Icelandair!HU$33+[13]Icelandair!HU$38</f>
        <v>336</v>
      </c>
      <c r="G12" s="10">
        <f>[13]Icelandair!HV$23+[13]Icelandair!HV$28+[13]Icelandair!HV$33+[13]Icelandair!HV$38</f>
        <v>3675</v>
      </c>
      <c r="H12" s="10">
        <f>[13]Icelandair!HW$23+[13]Icelandair!HW$28+[13]Icelandair!HW$33+[13]Icelandair!HW$38</f>
        <v>4498</v>
      </c>
      <c r="I12" s="10">
        <f>[13]Icelandair!HX$23+[13]Icelandair!HX$28+[13]Icelandair!HX$33+[13]Icelandair!HX$38</f>
        <v>4609</v>
      </c>
      <c r="J12" s="10">
        <f>[13]Icelandair!HY$23+[13]Icelandair!HY$28+[13]Icelandair!HY$33+[13]Icelandair!HY$38</f>
        <v>4968</v>
      </c>
      <c r="K12" s="10">
        <f>[13]Icelandair!HZ$23+[13]Icelandair!HZ$28+[13]Icelandair!HZ$33+[13]Icelandair!HZ$38</f>
        <v>4615</v>
      </c>
      <c r="L12" s="10">
        <f>[13]Icelandair!IA$23+[13]Icelandair!IA$28+[13]Icelandair!IA$33+[13]Icelandair!IA$38</f>
        <v>2564</v>
      </c>
      <c r="M12" s="10">
        <f>[13]Icelandair!IB$23+[13]Icelandair!IB$28+[13]Icelandair!IB$33+[13]Icelandair!IB$38</f>
        <v>2040</v>
      </c>
      <c r="N12" s="10">
        <f>[13]Icelandair!IC$23+[13]Icelandair!IC$28+[13]Icelandair!IC$33+[13]Icelandair!IC$38</f>
        <v>953</v>
      </c>
    </row>
    <row r="13" spans="1:14" x14ac:dyDescent="0.2">
      <c r="B13" t="s">
        <v>44</v>
      </c>
      <c r="C13" s="10">
        <f>'[13]Sun Country'!HR$23+'[13]Sun Country'!HR$28+'[13]Sun Country'!HR$33+'[13]Sun Country'!HR$38</f>
        <v>112191</v>
      </c>
      <c r="D13" s="10">
        <f>'[13]Sun Country'!HS$23+'[13]Sun Country'!HS$28+'[13]Sun Country'!HS$33+'[13]Sun Country'!HS$38</f>
        <v>145223</v>
      </c>
      <c r="E13" s="10">
        <f>'[13]Sun Country'!HT$23+'[13]Sun Country'!HT$28+'[13]Sun Country'!HT$33+'[13]Sun Country'!HT$38</f>
        <v>185168</v>
      </c>
      <c r="F13" s="10">
        <f>'[13]Sun Country'!HU$23+'[13]Sun Country'!HU$28+'[13]Sun Country'!HU$33+'[13]Sun Country'!HU$38</f>
        <v>128724</v>
      </c>
      <c r="G13" s="10">
        <f>'[13]Sun Country'!HV$23+'[13]Sun Country'!HV$28+'[13]Sun Country'!HV$33+'[13]Sun Country'!HV$38</f>
        <v>109028</v>
      </c>
      <c r="H13" s="10">
        <f>'[13]Sun Country'!HW$23+'[13]Sun Country'!HW$28+'[13]Sun Country'!HW$33+'[13]Sun Country'!HW$38</f>
        <v>143674</v>
      </c>
      <c r="I13" s="10">
        <f>'[13]Sun Country'!HX$23+'[13]Sun Country'!HX$28+'[13]Sun Country'!HX$33+'[13]Sun Country'!HX$38</f>
        <v>162128</v>
      </c>
      <c r="J13" s="10">
        <f>'[13]Sun Country'!HY$23+'[13]Sun Country'!HY$28+'[13]Sun Country'!HY$33+'[13]Sun Country'!HY$38</f>
        <v>148437</v>
      </c>
      <c r="K13" s="10">
        <f>'[13]Sun Country'!HZ$23+'[13]Sun Country'!HZ$28+'[13]Sun Country'!HZ$33+'[13]Sun Country'!HZ$38</f>
        <v>93692</v>
      </c>
      <c r="L13" s="10">
        <f>'[13]Sun Country'!IA$23+'[13]Sun Country'!IA$28+'[13]Sun Country'!IA$33+'[13]Sun Country'!IA$38</f>
        <v>129357</v>
      </c>
      <c r="M13" s="10">
        <f>'[13]Sun Country'!IB$23+'[13]Sun Country'!IB$28+'[13]Sun Country'!IB$33+'[13]Sun Country'!IB$38</f>
        <v>135380</v>
      </c>
      <c r="N13" s="10">
        <f>'[13]Sun Country'!IC$23+'[13]Sun Country'!IC$28+'[13]Sun Country'!IC$33+'[13]Sun Country'!IC$38</f>
        <v>170383</v>
      </c>
    </row>
    <row r="14" spans="1:14" x14ac:dyDescent="0.2">
      <c r="B14" t="s">
        <v>52</v>
      </c>
      <c r="C14" s="10">
        <f>[13]Condor!HR$23+[13]Condor!HR$28+[13]Condor!HR$33+[13]Condor!HR$38</f>
        <v>0</v>
      </c>
      <c r="D14" s="10">
        <f>[13]Condor!HS$23+[13]Condor!HS$28+[13]Condor!HS$33+[13]Condor!HS$38</f>
        <v>0</v>
      </c>
      <c r="E14" s="10">
        <f>[13]Condor!HT$23+[13]Condor!HT$28+[13]Condor!HT$33+[13]Condor!HT$38</f>
        <v>0</v>
      </c>
      <c r="F14" s="10">
        <f>[13]Condor!HU$23+[13]Condor!HU$28+[13]Condor!HU$33+[13]Condor!HU$38</f>
        <v>0</v>
      </c>
      <c r="G14" s="10">
        <f>[13]Condor!HV$23+[13]Condor!HV$28+[13]Condor!HV$33+[13]Condor!HV$38</f>
        <v>214</v>
      </c>
      <c r="H14" s="10">
        <f>[13]Condor!HW$23+[13]Condor!HW$28+[13]Condor!HW$33+[13]Condor!HW$38</f>
        <v>2844</v>
      </c>
      <c r="I14" s="10">
        <f>[13]Condor!HX$23+[13]Condor!HX$28+[13]Condor!HX$33+[13]Condor!HX$38</f>
        <v>2288</v>
      </c>
      <c r="J14" s="10">
        <f>[13]Condor!HY$23+[13]Condor!HY$28+[13]Condor!HY$33+[13]Condor!HY$38</f>
        <v>2534</v>
      </c>
      <c r="K14" s="10">
        <f>[13]Condor!HZ$23+[13]Condor!HZ$28+[13]Condor!HZ$33+[13]Condor!HZ$38</f>
        <v>1181</v>
      </c>
      <c r="L14" s="10">
        <f>[13]Condor!IA$23+[13]Condor!IA$28+[13]Condor!IA$33+[13]Condor!IA$38</f>
        <v>0</v>
      </c>
      <c r="M14" s="10">
        <f>[13]Condor!IB$23+[13]Condor!IB$28+[13]Condor!IB$33+[13]Condor!IB$38</f>
        <v>0</v>
      </c>
      <c r="N14" s="10">
        <f>[13]Condor!IC$23+[13]Condor!IC$28+[13]Condor!IC$33+[13]Condor!IC$38</f>
        <v>0</v>
      </c>
    </row>
    <row r="15" spans="1:14" x14ac:dyDescent="0.2">
      <c r="B15" t="s">
        <v>72</v>
      </c>
      <c r="C15" s="10">
        <f>'[13]Allegiant '!HR$23+'[13]Allegiant '!HR$28+'[13]Allegiant '!HR$33+'[13]Allegiant '!HR$38</f>
        <v>3679</v>
      </c>
      <c r="D15" s="10">
        <f>'[13]Allegiant '!HS$23+'[13]Allegiant '!HS$28+'[13]Allegiant '!HS$33+'[13]Allegiant '!HS$38</f>
        <v>5943</v>
      </c>
      <c r="E15" s="10">
        <f>'[13]Allegiant '!HT$23+'[13]Allegiant '!HT$28+'[13]Allegiant '!HT$33+'[13]Allegiant '!HT$38</f>
        <v>8406</v>
      </c>
      <c r="F15" s="10">
        <f>'[13]Allegiant '!HU$23+'[13]Allegiant '!HU$28+'[13]Allegiant '!HU$33+'[13]Allegiant '!HU$38</f>
        <v>5541</v>
      </c>
      <c r="G15" s="10">
        <f>'[13]Allegiant '!HV$23+'[13]Allegiant '!HV$28+'[13]Allegiant '!HV$33+'[13]Allegiant '!HV$38</f>
        <v>5106</v>
      </c>
      <c r="H15" s="10">
        <f>'[13]Allegiant '!HW$23+'[13]Allegiant '!HW$28+'[13]Allegiant '!HW$33+'[13]Allegiant '!HW$38</f>
        <v>5511</v>
      </c>
      <c r="I15" s="10">
        <f>'[13]Allegiant '!HX$23+'[13]Allegiant '!HX$28+'[13]Allegiant '!HX$33+'[13]Allegiant '!HX$38</f>
        <v>5812</v>
      </c>
      <c r="J15" s="10">
        <f>'[13]Allegiant '!HY$23+'[13]Allegiant '!HY$28+'[13]Allegiant '!HY$33+'[13]Allegiant '!HY$38</f>
        <v>3425</v>
      </c>
      <c r="K15" s="10">
        <f>'[13]Allegiant '!HZ$23+'[13]Allegiant '!HZ$28+'[13]Allegiant '!HZ$33+'[13]Allegiant '!HZ$38</f>
        <v>353</v>
      </c>
      <c r="L15" s="10">
        <f>'[13]Allegiant '!IA$23+'[13]Allegiant '!IA$28+'[13]Allegiant '!IA$33+'[13]Allegiant '!IA$38</f>
        <v>8093</v>
      </c>
      <c r="M15" s="10">
        <f>'[13]Allegiant '!IB$23+'[13]Allegiant '!IB$28+'[13]Allegiant '!IB$33+'[13]Allegiant '!IB$38</f>
        <v>5967</v>
      </c>
      <c r="N15" s="10">
        <f>'[13]Allegiant '!IC$23+'[13]Allegiant '!IC$28+'[13]Allegiant '!IC$33+'[13]Allegiant '!IC$38</f>
        <v>7228</v>
      </c>
    </row>
    <row r="16" spans="1:14" x14ac:dyDescent="0.2">
      <c r="B16" t="s">
        <v>46</v>
      </c>
      <c r="C16" s="10">
        <f>'[13]Charter Misc'!HR$23+'[13]Charter Misc'!HR$28+'[13]Charter Misc'!HR$33+'[13]Charter Misc'!HR$38</f>
        <v>233</v>
      </c>
      <c r="D16" s="10">
        <f>'[13]Charter Misc'!HS$23+'[13]Charter Misc'!HS$28+'[13]Charter Misc'!HS$33+'[13]Charter Misc'!HS$38</f>
        <v>163</v>
      </c>
      <c r="E16" s="10">
        <f>'[13]Charter Misc'!HT$23+'[13]Charter Misc'!HT$28+'[13]Charter Misc'!HT$33+'[13]Charter Misc'!HT$38</f>
        <v>82</v>
      </c>
      <c r="F16" s="10">
        <f>'[13]Charter Misc'!HU$23+'[13]Charter Misc'!HU$28+'[13]Charter Misc'!HU$33+'[13]Charter Misc'!HU$38</f>
        <v>316</v>
      </c>
      <c r="G16" s="10">
        <f>'[13]Charter Misc'!HV$23+'[13]Charter Misc'!HV$28+'[13]Charter Misc'!HV$33+'[13]Charter Misc'!HV$38</f>
        <v>70</v>
      </c>
      <c r="H16" s="10">
        <f>'[13]Charter Misc'!HW$23+'[13]Charter Misc'!HW$28+'[13]Charter Misc'!HW$33+'[13]Charter Misc'!HW$38</f>
        <v>0</v>
      </c>
      <c r="I16" s="10">
        <f>'[13]Charter Misc'!HX$23+'[13]Charter Misc'!HX$28+'[13]Charter Misc'!HX$33+'[13]Charter Misc'!HX$38</f>
        <v>151</v>
      </c>
      <c r="J16" s="10">
        <f>'[13]Charter Misc'!HY$23+'[13]Charter Misc'!HY$28+'[13]Charter Misc'!HY$33+'[13]Charter Misc'!HY$38</f>
        <v>0</v>
      </c>
      <c r="K16" s="10">
        <f>'[13]Charter Misc'!HZ$23+'[13]Charter Misc'!HZ$28+'[13]Charter Misc'!HZ$33+'[13]Charter Misc'!HZ$38</f>
        <v>0</v>
      </c>
      <c r="L16" s="10">
        <f>'[13]Charter Misc'!IA$23+'[13]Charter Misc'!IA$28+'[13]Charter Misc'!IA$33+'[13]Charter Misc'!IA$38</f>
        <v>560</v>
      </c>
      <c r="M16" s="10">
        <f>'[13]Charter Misc'!IB$23+'[13]Charter Misc'!IB$28+'[13]Charter Misc'!IB$33+'[13]Charter Misc'!IB$38</f>
        <v>313</v>
      </c>
      <c r="N16" s="10">
        <f>'[13]Charter Misc'!IC$23+'[13]Charter Misc'!IC$28+'[13]Charter Misc'!IC$33+'[13]Charter Misc'!IC$38</f>
        <v>0</v>
      </c>
    </row>
    <row r="17" spans="2:14" x14ac:dyDescent="0.2">
      <c r="B17" t="s">
        <v>69</v>
      </c>
      <c r="C17" s="10">
        <f>'[13]Jet Blue'!HR$23+'[13]Jet Blue'!HR$28+'[13]Jet Blue'!HR$33+'[13]Jet Blue'!HR$38</f>
        <v>1840</v>
      </c>
      <c r="D17" s="10">
        <f>'[13]Jet Blue'!HS$23+'[13]Jet Blue'!HS$28+'[13]Jet Blue'!HS$33+'[13]Jet Blue'!HS$38</f>
        <v>2048</v>
      </c>
      <c r="E17" s="10">
        <f>'[13]Jet Blue'!HT$23+'[13]Jet Blue'!HT$28+'[13]Jet Blue'!HT$33+'[13]Jet Blue'!HT$38</f>
        <v>5033</v>
      </c>
      <c r="F17" s="10">
        <f>'[13]Jet Blue'!HU$23+'[13]Jet Blue'!HU$28+'[13]Jet Blue'!HU$33+'[13]Jet Blue'!HU$38</f>
        <v>4448</v>
      </c>
      <c r="G17" s="10">
        <f>'[13]Jet Blue'!HV$23+'[13]Jet Blue'!HV$28+'[13]Jet Blue'!HV$33+'[13]Jet Blue'!HV$38</f>
        <v>10479</v>
      </c>
      <c r="H17" s="10">
        <f>'[13]Jet Blue'!HW$23+'[13]Jet Blue'!HW$28+'[13]Jet Blue'!HW$33+'[13]Jet Blue'!HW$38</f>
        <v>9299</v>
      </c>
      <c r="I17" s="10">
        <f>'[13]Jet Blue'!HX$23+'[13]Jet Blue'!HX$28+'[13]Jet Blue'!HX$33+'[13]Jet Blue'!HX$38</f>
        <v>9183</v>
      </c>
      <c r="J17" s="10">
        <f>'[13]Jet Blue'!HY$23+'[13]Jet Blue'!HY$28+'[13]Jet Blue'!HY$33+'[13]Jet Blue'!HY$38</f>
        <v>8933</v>
      </c>
      <c r="K17" s="10">
        <f>'[13]Jet Blue'!HZ$23+'[13]Jet Blue'!HZ$28+'[13]Jet Blue'!HZ$33+'[13]Jet Blue'!HZ$38</f>
        <v>11122</v>
      </c>
      <c r="L17" s="10">
        <f>'[13]Jet Blue'!IA$23+'[13]Jet Blue'!IA$28+'[13]Jet Blue'!IA$33+'[13]Jet Blue'!IA$38</f>
        <v>11042</v>
      </c>
      <c r="M17" s="10">
        <f>'[13]Jet Blue'!IB$23+'[13]Jet Blue'!IB$28+'[13]Jet Blue'!IB$33+'[13]Jet Blue'!IB$38</f>
        <v>8024</v>
      </c>
      <c r="N17" s="10">
        <f>'[13]Jet Blue'!IC$23+'[13]Jet Blue'!IC$28+'[13]Jet Blue'!IC$33+'[13]Jet Blue'!IC$38</f>
        <v>6584</v>
      </c>
    </row>
    <row r="18" spans="2:14" x14ac:dyDescent="0.2">
      <c r="B18" t="s">
        <v>41</v>
      </c>
      <c r="C18" s="10">
        <f>[13]Frontier!HR$23+[13]Frontier!HR$28+[13]Frontier!HR$33+[13]Frontier!HR$38</f>
        <v>8631</v>
      </c>
      <c r="D18" s="10">
        <f>[13]Frontier!HS$23+[13]Frontier!HS$28+[13]Frontier!HS$33+[13]Frontier!HS$38</f>
        <v>11123</v>
      </c>
      <c r="E18" s="10">
        <f>[13]Frontier!HT$23+[13]Frontier!HT$28+[13]Frontier!HT$33+[13]Frontier!HT$38</f>
        <v>14431</v>
      </c>
      <c r="F18" s="10">
        <f>[13]Frontier!HU$23+[13]Frontier!HU$28+[13]Frontier!HU$33+[13]Frontier!HU$38</f>
        <v>6960</v>
      </c>
      <c r="G18" s="10">
        <f>[13]Frontier!HV$23+[13]Frontier!HV$28+[13]Frontier!HV$33+[13]Frontier!HV$38</f>
        <v>4917</v>
      </c>
      <c r="H18" s="10">
        <f>[13]Frontier!HW$23+[13]Frontier!HW$28+[13]Frontier!HW$33+[13]Frontier!HW$38</f>
        <v>4797</v>
      </c>
      <c r="I18" s="10">
        <f>[13]Frontier!HX$23+[13]Frontier!HX$28+[13]Frontier!HX$33+[13]Frontier!HX$38</f>
        <v>6195</v>
      </c>
      <c r="J18" s="10">
        <f>[13]Frontier!HY$23+[13]Frontier!HY$28+[13]Frontier!HY$33+[13]Frontier!HY$38</f>
        <v>7344</v>
      </c>
      <c r="K18" s="10">
        <f>[13]Frontier!HZ$23+[13]Frontier!HZ$28+[13]Frontier!HZ$33+[13]Frontier!HZ$38</f>
        <v>8079</v>
      </c>
      <c r="L18" s="10">
        <f>[13]Frontier!IA$23+[13]Frontier!IA$28+[13]Frontier!IA$33+[13]Frontier!IA$38</f>
        <v>8429</v>
      </c>
      <c r="M18" s="10">
        <f>[13]Frontier!IB$23+[13]Frontier!IB$28+[13]Frontier!IB$33+[13]Frontier!IB$38</f>
        <v>5332</v>
      </c>
      <c r="N18" s="10">
        <f>[13]Frontier!IC$23+[13]Frontier!IC$28+[13]Frontier!IC$33+[13]Frontier!IC$38</f>
        <v>4741</v>
      </c>
    </row>
    <row r="19" spans="2:14" x14ac:dyDescent="0.2">
      <c r="B19" t="s">
        <v>47</v>
      </c>
      <c r="C19" s="10">
        <f>[13]Xtra!HR23+[13]Xtra!HR28+[13]Xtra!HR33+[13]Xtra!HR38</f>
        <v>0</v>
      </c>
      <c r="D19" s="10">
        <f>[13]Xtra!HS23+[13]Xtra!HS28+[13]Xtra!HS33+[13]Xtra!HS38</f>
        <v>0</v>
      </c>
      <c r="E19" s="10">
        <f>[13]Xtra!HT23+[13]Xtra!HT28+[13]Xtra!HT33+[13]Xtra!HT38</f>
        <v>0</v>
      </c>
      <c r="F19" s="10">
        <f>[13]Xtra!HU23+[13]Xtra!HU28+[13]Xtra!HU33+[13]Xtra!HU38</f>
        <v>0</v>
      </c>
      <c r="G19" s="10">
        <f>[13]Xtra!HV23+[13]Xtra!HV28+[13]Xtra!HV33+[13]Xtra!HV38</f>
        <v>0</v>
      </c>
      <c r="H19" s="10">
        <f>[13]Xtra!HW23+[13]Xtra!HW28+[13]Xtra!HW33+[13]Xtra!HW38</f>
        <v>0</v>
      </c>
      <c r="I19" s="10">
        <f>[13]Xtra!HX23+[13]Xtra!HX28+[13]Xtra!HX33+[13]Xtra!HX38</f>
        <v>0</v>
      </c>
      <c r="J19" s="10">
        <f>[13]Xtra!HY23+[13]Xtra!HY28+[13]Xtra!HY33+[13]Xtra!HY38</f>
        <v>0</v>
      </c>
      <c r="K19" s="10">
        <f>[13]Xtra!HZ23+[13]Xtra!HZ28+[13]Xtra!HZ33+[13]Xtra!HZ38</f>
        <v>0</v>
      </c>
      <c r="L19" s="10">
        <f>[13]Xtra!IA23+[13]Xtra!IA28+[13]Xtra!IA33+[13]Xtra!IA38</f>
        <v>0</v>
      </c>
      <c r="M19" s="10">
        <f>[13]Xtra!IB23+[13]Xtra!IB28+[13]Xtra!IB33+[13]Xtra!IB38</f>
        <v>0</v>
      </c>
      <c r="N19" s="10">
        <f>[13]Xtra!IC23+[13]Xtra!IC28+[13]Xtra!IC33+[13]Xtra!IC38</f>
        <v>0</v>
      </c>
    </row>
    <row r="20" spans="2:14" x14ac:dyDescent="0.2">
      <c r="B20" t="s">
        <v>45</v>
      </c>
      <c r="C20" s="10">
        <f>[13]Omni!HR$23+[13]Omni!HR$28+[13]Omni!HR$33+[13]Omni!HR$38</f>
        <v>1835</v>
      </c>
      <c r="D20" s="10">
        <f>[13]Omni!HS$23+[13]Omni!HS$28+[13]Omni!HS$33+[13]Omni!HS$38</f>
        <v>103</v>
      </c>
      <c r="E20" s="10">
        <f>[13]Omni!HT$23+[13]Omni!HT$28+[13]Omni!HT$33+[13]Omni!HT$38</f>
        <v>0</v>
      </c>
      <c r="F20" s="10">
        <f>[13]Omni!HU$23+[13]Omni!HU$28+[13]Omni!HU$33+[13]Omni!HU$38</f>
        <v>104</v>
      </c>
      <c r="G20" s="10">
        <f>[13]Omni!HV$23+[13]Omni!HV$28+[13]Omni!HV$33+[13]Omni!HV$38</f>
        <v>188</v>
      </c>
      <c r="H20" s="10">
        <f>[13]Omni!HW$23+[13]Omni!HW$28+[13]Omni!HW$33+[13]Omni!HW$38</f>
        <v>0</v>
      </c>
      <c r="I20" s="10">
        <f>[13]Omni!HX$23+[13]Omni!HX$28+[13]Omni!HX$33+[13]Omni!HX$38</f>
        <v>0</v>
      </c>
      <c r="J20" s="10">
        <f>[13]Omni!HY$23+[13]Omni!HY$28+[13]Omni!HY$33+[13]Omni!HY$38</f>
        <v>0</v>
      </c>
      <c r="K20" s="10">
        <f>[13]Omni!HZ$23+[13]Omni!HZ$28+[13]Omni!HZ$33+[13]Omni!HZ$38</f>
        <v>0</v>
      </c>
      <c r="L20" s="10">
        <f>[13]Omni!IA$23+[13]Omni!IA$28+[13]Omni!IA$33+[13]Omni!IA$38</f>
        <v>0</v>
      </c>
      <c r="M20" s="10">
        <f>[13]Omni!IB$23+[13]Omni!IB$28+[13]Omni!IB$33+[13]Omni!IB$38</f>
        <v>0</v>
      </c>
      <c r="N20" s="10">
        <f>[13]Omni!IC$23+[13]Omni!IC$28+[13]Omni!IC$33+[13]Omni!IC$38</f>
        <v>0</v>
      </c>
    </row>
    <row r="21" spans="2:14" x14ac:dyDescent="0.2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ht="26.25" thickBot="1" x14ac:dyDescent="0.25">
      <c r="B22" s="14" t="s">
        <v>42</v>
      </c>
      <c r="C22" s="11">
        <f t="shared" ref="C22:N22" si="0">SUM(C11:C20)</f>
        <v>163087</v>
      </c>
      <c r="D22" s="11">
        <f t="shared" si="0"/>
        <v>199211</v>
      </c>
      <c r="E22" s="11">
        <f>SUM(E11:E20)</f>
        <v>265775</v>
      </c>
      <c r="F22" s="11">
        <f t="shared" si="0"/>
        <v>193483</v>
      </c>
      <c r="G22" s="11">
        <f t="shared" si="0"/>
        <v>185605</v>
      </c>
      <c r="H22" s="11">
        <f t="shared" si="0"/>
        <v>242379</v>
      </c>
      <c r="I22" s="11">
        <f t="shared" si="0"/>
        <v>267466</v>
      </c>
      <c r="J22" s="11">
        <f t="shared" si="0"/>
        <v>252408</v>
      </c>
      <c r="K22" s="11">
        <f>SUM(K11:K20)</f>
        <v>184180</v>
      </c>
      <c r="L22" s="11">
        <f>SUM(L11:L20)</f>
        <v>227014</v>
      </c>
      <c r="M22" s="11">
        <f t="shared" si="0"/>
        <v>213626</v>
      </c>
      <c r="N22" s="11">
        <f t="shared" si="0"/>
        <v>235418</v>
      </c>
    </row>
    <row r="23" spans="2:14" ht="13.5" thickTop="1" x14ac:dyDescent="0.2"/>
    <row r="25" spans="2:14" x14ac:dyDescent="0.2">
      <c r="B25" s="10"/>
      <c r="C25" s="45"/>
      <c r="D25" s="45"/>
      <c r="E25" s="45"/>
      <c r="F25" s="45"/>
      <c r="G25" s="45"/>
      <c r="H25" s="45"/>
      <c r="I25" s="45"/>
      <c r="J25" s="45"/>
      <c r="K25" s="45"/>
    </row>
    <row r="26" spans="2:14" x14ac:dyDescent="0.2">
      <c r="C26" s="10"/>
    </row>
    <row r="28" spans="2:14" x14ac:dyDescent="0.2">
      <c r="M28" s="10"/>
    </row>
    <row r="29" spans="2:14" x14ac:dyDescent="0.2">
      <c r="H29" s="10"/>
      <c r="M29" s="10"/>
    </row>
    <row r="30" spans="2:14" x14ac:dyDescent="0.2">
      <c r="B30" s="10"/>
    </row>
    <row r="39" spans="4:4" x14ac:dyDescent="0.2">
      <c r="D39" s="10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Concourse Report</vt:lpstr>
      <vt:lpstr>E Detail</vt:lpstr>
      <vt:lpstr>Humphrey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2017-01-25T18:43:07Z</cp:lastPrinted>
  <dcterms:created xsi:type="dcterms:W3CDTF">2008-03-10T18:44:02Z</dcterms:created>
  <dcterms:modified xsi:type="dcterms:W3CDTF">2023-01-27T16:10:29Z</dcterms:modified>
</cp:coreProperties>
</file>