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C36BC2AD-93DC-42F6-AE64-7B58722279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course Report" sheetId="4" r:id="rId1"/>
    <sheet name="E Detail" sheetId="2" r:id="rId2"/>
    <sheet name="Terminal 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4" l="1"/>
  <c r="M2" i="4"/>
  <c r="L31" i="4" l="1"/>
  <c r="L27" i="4"/>
  <c r="L28" i="4"/>
  <c r="L26" i="4"/>
  <c r="K8" i="4"/>
  <c r="K31" i="4" l="1"/>
  <c r="K27" i="4"/>
  <c r="K28" i="4"/>
  <c r="K26" i="4"/>
  <c r="J31" i="4" l="1"/>
  <c r="J27" i="4"/>
  <c r="J28" i="4"/>
  <c r="J26" i="4"/>
  <c r="I31" i="4" l="1"/>
  <c r="I27" i="4"/>
  <c r="I28" i="4"/>
  <c r="I26" i="4"/>
  <c r="H2" i="4"/>
  <c r="H10" i="4"/>
  <c r="H31" i="4"/>
  <c r="H27" i="4"/>
  <c r="H28" i="4"/>
  <c r="H26" i="4"/>
  <c r="G10" i="4"/>
  <c r="G2" i="4"/>
  <c r="I16" i="3"/>
  <c r="J16" i="3"/>
  <c r="K16" i="3"/>
  <c r="L16" i="3"/>
  <c r="M16" i="3"/>
  <c r="N16" i="3"/>
  <c r="H16" i="3"/>
  <c r="F31" i="4" l="1"/>
  <c r="F28" i="4"/>
  <c r="F27" i="4"/>
  <c r="F26" i="4"/>
  <c r="E31" i="4" l="1"/>
  <c r="E27" i="4"/>
  <c r="E28" i="4"/>
  <c r="E26" i="4"/>
  <c r="D2" i="4" l="1"/>
  <c r="D31" i="4" l="1"/>
  <c r="D28" i="4"/>
  <c r="D27" i="4"/>
  <c r="D26" i="4"/>
  <c r="C31" i="4"/>
  <c r="C28" i="4"/>
  <c r="C27" i="4"/>
  <c r="C26" i="4"/>
  <c r="B2" i="4"/>
  <c r="D29" i="4" l="1"/>
  <c r="D32" i="4" s="1"/>
  <c r="B31" i="4"/>
  <c r="B28" i="4"/>
  <c r="B27" i="4"/>
  <c r="B26" i="4"/>
  <c r="D11" i="3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20" i="3"/>
  <c r="C19" i="3"/>
  <c r="C18" i="3"/>
  <c r="C17" i="3"/>
  <c r="C16" i="3"/>
  <c r="C15" i="3"/>
  <c r="C14" i="3"/>
  <c r="C13" i="3"/>
  <c r="C12" i="3"/>
  <c r="C11" i="3"/>
  <c r="D10" i="2"/>
  <c r="E10" i="2"/>
  <c r="F10" i="2"/>
  <c r="G10" i="2"/>
  <c r="H10" i="2"/>
  <c r="I10" i="2"/>
  <c r="J10" i="2"/>
  <c r="K10" i="2"/>
  <c r="L10" i="2"/>
  <c r="M10" i="2"/>
  <c r="N10" i="2"/>
  <c r="D11" i="2"/>
  <c r="E11" i="2"/>
  <c r="F11" i="2"/>
  <c r="G11" i="2"/>
  <c r="H11" i="2"/>
  <c r="I11" i="2"/>
  <c r="J11" i="2"/>
  <c r="K11" i="2"/>
  <c r="L11" i="2"/>
  <c r="M11" i="2"/>
  <c r="N11" i="2"/>
  <c r="D12" i="2"/>
  <c r="E12" i="2"/>
  <c r="F12" i="2"/>
  <c r="G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N15" i="4"/>
  <c r="N14" i="4"/>
  <c r="G22" i="3" l="1"/>
  <c r="C33" i="2"/>
  <c r="C22" i="3"/>
  <c r="H29" i="4"/>
  <c r="H32" i="4" s="1"/>
  <c r="E29" i="4" l="1"/>
  <c r="E32" i="4" s="1"/>
  <c r="N19" i="4" l="1"/>
  <c r="N13" i="4"/>
  <c r="J29" i="4" l="1"/>
  <c r="J32" i="4" s="1"/>
  <c r="K33" i="2" l="1"/>
  <c r="J6" i="4" s="1"/>
  <c r="L22" i="3"/>
  <c r="K22" i="3"/>
  <c r="B6" i="4" l="1"/>
  <c r="E22" i="3"/>
  <c r="E33" i="2"/>
  <c r="D6" i="4" s="1"/>
  <c r="L29" i="4"/>
  <c r="L32" i="4" s="1"/>
  <c r="I29" i="4"/>
  <c r="I32" i="4" s="1"/>
  <c r="C29" i="4"/>
  <c r="C32" i="4" s="1"/>
  <c r="B29" i="4"/>
  <c r="M17" i="4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N12" i="4"/>
  <c r="N11" i="4"/>
  <c r="N9" i="4"/>
  <c r="N8" i="4"/>
  <c r="N7" i="4"/>
  <c r="N5" i="4"/>
  <c r="N4" i="4"/>
  <c r="N3" i="4"/>
  <c r="N2" i="4"/>
  <c r="B21" i="4" l="1"/>
  <c r="N17" i="4"/>
  <c r="B16" i="4"/>
  <c r="B32" i="4"/>
  <c r="N21" i="4"/>
  <c r="N10" i="4"/>
  <c r="J18" i="4" l="1"/>
  <c r="F18" i="4"/>
  <c r="N22" i="3"/>
  <c r="M18" i="4" s="1"/>
  <c r="J22" i="3"/>
  <c r="I18" i="4" s="1"/>
  <c r="F22" i="3"/>
  <c r="E18" i="4" s="1"/>
  <c r="M22" i="3"/>
  <c r="L18" i="4" s="1"/>
  <c r="I22" i="3"/>
  <c r="H18" i="4" s="1"/>
  <c r="D18" i="4"/>
  <c r="K18" i="4"/>
  <c r="H22" i="3"/>
  <c r="G18" i="4" s="1"/>
  <c r="D22" i="3"/>
  <c r="C18" i="4" s="1"/>
  <c r="G33" i="2" l="1"/>
  <c r="H33" i="2"/>
  <c r="G6" i="4" s="1"/>
  <c r="J33" i="2"/>
  <c r="I6" i="4" s="1"/>
  <c r="F33" i="2"/>
  <c r="E6" i="4" s="1"/>
  <c r="L33" i="2"/>
  <c r="K6" i="4" s="1"/>
  <c r="M33" i="2"/>
  <c r="L6" i="4" s="1"/>
  <c r="I33" i="2"/>
  <c r="H6" i="4" s="1"/>
  <c r="D33" i="2"/>
  <c r="C6" i="4" s="1"/>
  <c r="N33" i="2"/>
  <c r="M6" i="4" s="1"/>
  <c r="D20" i="4"/>
  <c r="F6" i="4" l="1"/>
  <c r="F20" i="4" s="1"/>
  <c r="E20" i="4"/>
  <c r="M20" i="4"/>
  <c r="H20" i="4"/>
  <c r="H16" i="4"/>
  <c r="K20" i="4"/>
  <c r="K16" i="4"/>
  <c r="D22" i="4"/>
  <c r="D16" i="4"/>
  <c r="I20" i="4"/>
  <c r="I16" i="4"/>
  <c r="L20" i="4"/>
  <c r="L16" i="4"/>
  <c r="G20" i="4"/>
  <c r="G16" i="4"/>
  <c r="C20" i="4"/>
  <c r="C16" i="4"/>
  <c r="J16" i="4"/>
  <c r="J20" i="4"/>
  <c r="B18" i="4"/>
  <c r="B20" i="4" s="1"/>
  <c r="F16" i="4" l="1"/>
  <c r="E16" i="4"/>
  <c r="M22" i="4"/>
  <c r="N18" i="4"/>
  <c r="M16" i="4"/>
  <c r="N6" i="4"/>
  <c r="L22" i="4"/>
  <c r="K22" i="4"/>
  <c r="J22" i="4"/>
  <c r="I22" i="4"/>
  <c r="H22" i="4"/>
  <c r="G22" i="4"/>
  <c r="F22" i="4"/>
  <c r="E22" i="4"/>
  <c r="C22" i="4"/>
  <c r="N16" i="4" l="1"/>
  <c r="N20" i="4"/>
  <c r="N22" i="4" s="1"/>
  <c r="B22" i="4"/>
  <c r="K29" i="4" l="1"/>
  <c r="K32" i="4" s="1"/>
  <c r="F29" i="4" l="1"/>
  <c r="F32" i="4" s="1"/>
  <c r="G28" i="4" l="1"/>
  <c r="G26" i="4" l="1"/>
  <c r="G27" i="4"/>
  <c r="G31" i="4"/>
  <c r="G29" i="4" l="1"/>
  <c r="G32" i="4" s="1"/>
  <c r="M28" i="4" l="1"/>
  <c r="N28" i="4" s="1"/>
  <c r="M26" i="4" l="1"/>
  <c r="M27" i="4"/>
  <c r="N27" i="4" s="1"/>
  <c r="M31" i="4"/>
  <c r="N31" i="4" s="1"/>
  <c r="M29" i="4" l="1"/>
  <c r="M32" i="4" s="1"/>
  <c r="N26" i="4"/>
  <c r="N29" i="4" s="1"/>
  <c r="N32" i="4" s="1"/>
</calcChain>
</file>

<file path=xl/sharedStrings.xml><?xml version="1.0" encoding="utf-8"?>
<sst xmlns="http://schemas.openxmlformats.org/spreadsheetml/2006/main" count="105" uniqueCount="79">
  <si>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</si>
  <si>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</si>
  <si>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</si>
  <si>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</si>
  <si>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</si>
  <si>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</si>
  <si>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</si>
  <si>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</si>
  <si>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</si>
  <si>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</si>
  <si>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</si>
  <si>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</si>
  <si>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</si>
  <si>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</si>
  <si>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</si>
  <si>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</si>
  <si>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</si>
  <si>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</si>
  <si>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</si>
  <si>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</si>
  <si>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</si>
  <si>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</si>
  <si>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</si>
  <si>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</si>
  <si>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</si>
  <si>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</si>
  <si>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</si>
  <si>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</si>
  <si>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</si>
  <si>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</si>
  <si>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</si>
  <si>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</si>
  <si>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</si>
  <si>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</si>
  <si>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</si>
  <si>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</si>
  <si>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</si>
  <si>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</si>
  <si>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</si>
  <si>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</si>
  <si>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</si>
  <si>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</si>
  <si>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</si>
  <si>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</si>
  <si>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</si>
  <si>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</si>
  <si>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</si>
  <si>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</si>
  <si>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</si>
  <si>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</si>
  <si>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</si>
  <si>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</si>
  <si>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</si>
  <si>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</si>
  <si>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1 - Lindbergh E Concourse enplanements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</si>
  <si>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</si>
  <si>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</si>
  <si>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</si>
  <si>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</si>
  <si>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</si>
  <si>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</si>
  <si>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</si>
  <si>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</si>
  <si>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</si>
  <si>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</si>
  <si>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</si>
  <si>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</si>
  <si>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</si>
  <si>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</si>
  <si>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</si>
  <si>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</si>
  <si>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Allegiant</t>
  </si>
  <si>
    <t>Jazz (AC)</t>
  </si>
  <si>
    <t>October</t>
  </si>
  <si>
    <t>2023 Grand TOTAL</t>
  </si>
  <si>
    <t>2022 Grand Total</t>
  </si>
  <si>
    <t>Terminal 2 - 2023</t>
  </si>
  <si>
    <t xml:space="preserve">Terminal 2 </t>
  </si>
  <si>
    <t>Terminal 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</si>
</sst>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sz val="10"/>
      <color indexed="9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 applyAlignment="1">
      <alignment horizontal="right"/>
    </xf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8" fillId="0" borderId="0" xfId="0" applyFont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Border="1"/>
    <xf numFmtId="3" fontId="0" fillId="0" borderId="4" xfId="0" applyNumberFormat="1" applyBorder="1"/>
    <xf numFmtId="3" fontId="2" fillId="2" borderId="11" xfId="0" applyNumberFormat="1" applyFont="1" applyFill="1" applyBorder="1"/>
    <xf numFmtId="41" fontId="9" fillId="0" borderId="0" xfId="0" applyNumberFormat="1" applyFont="1"/>
    <xf numFmtId="3" fontId="1" fillId="0" borderId="0" xfId="0" applyNumberFormat="1" applyFont="1"/>
    <xf numFmtId="0" fontId="10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14" xfId="0" applyNumberFormat="1" applyFont="1" applyBorder="1"/>
    <xf numFmtId="3" fontId="0" fillId="0" borderId="11" xfId="0" applyNumberFormat="1" applyBorder="1"/>
    <xf numFmtId="3" fontId="11" fillId="5" borderId="1" xfId="0" applyNumberFormat="1" applyFont="1" applyFill="1" applyBorder="1"/>
    <xf numFmtId="3" fontId="11" fillId="5" borderId="9" xfId="0" applyNumberFormat="1" applyFont="1" applyFill="1" applyBorder="1"/>
    <xf numFmtId="0" fontId="11" fillId="5" borderId="0" xfId="0" applyFont="1" applyFill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/>
    <xf numFmtId="165" fontId="0" fillId="0" borderId="0" xfId="1" applyNumberFormat="1" applyFont="1"/>
    <xf numFmtId="3" fontId="2" fillId="2" borderId="15" xfId="0" applyNumberFormat="1" applyFont="1" applyFill="1" applyBorder="1"/>
    <xf numFmtId="9" fontId="0" fillId="0" borderId="0" xfId="2" applyFont="1"/>
    <xf numFmtId="0" fontId="12" fillId="0" borderId="0" xfId="0" applyFont="1"/>
    <xf numFmtId="3" fontId="13" fillId="0" borderId="16" xfId="0" applyNumberFormat="1" applyFont="1" applyBorder="1" applyAlignment="1">
      <alignment horizontal="center"/>
    </xf>
    <xf numFmtId="3" fontId="13" fillId="2" borderId="17" xfId="0" applyNumberFormat="1" applyFont="1" applyFill="1" applyBorder="1" applyAlignment="1">
      <alignment horizontal="center"/>
    </xf>
    <xf numFmtId="0" fontId="14" fillId="0" borderId="0" xfId="0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/>
    <xf numFmtId="41" fontId="1" fillId="0" borderId="0" xfId="0" applyNumberFormat="1" applyFont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2" applyNumberFormat="1" applyFont="1"/>
    <xf numFmtId="165" fontId="1" fillId="0" borderId="1" xfId="0" quotePrefix="1" applyNumberFormat="1" applyFont="1" applyBorder="1"/>
    <xf numFmtId="165" fontId="1" fillId="0" borderId="0" xfId="0" applyNumberFormat="1" applyFont="1"/>
    <xf numFmtId="3" fontId="0" fillId="0" borderId="20" xfId="0" applyNumberFormat="1" applyBorder="1"/>
    <xf numFmtId="166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October%202023.xlsx" TargetMode="External"/><Relationship Id="rId1" Type="http://schemas.openxmlformats.org/officeDocument/2006/relationships/externalLinkPath" Target="MSP%20October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November%202023.xlsx" TargetMode="External"/><Relationship Id="rId1" Type="http://schemas.openxmlformats.org/officeDocument/2006/relationships/externalLinkPath" Target="MSP%20November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December%202023.xlsx" TargetMode="External"/><Relationship Id="rId1" Type="http://schemas.openxmlformats.org/officeDocument/2006/relationships/externalLinkPath" Target="MSP%20December%20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MSP%20February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MSP%20March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MSP%20April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MSP%20Ma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MSP%20June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MSP%20July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ugust%202023.xlsx" TargetMode="External"/><Relationship Id="rId1" Type="http://schemas.openxmlformats.org/officeDocument/2006/relationships/externalLinkPath" Target="MSP%20August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September%202023.xlsx" TargetMode="External"/><Relationship Id="rId1" Type="http://schemas.openxmlformats.org/officeDocument/2006/relationships/externalLinkPath" Target="MSP%20Septemb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1020219</v>
          </cell>
        </row>
        <row r="6">
          <cell r="C6">
            <v>155217</v>
          </cell>
        </row>
        <row r="7">
          <cell r="C7">
            <v>0</v>
          </cell>
        </row>
        <row r="10">
          <cell r="C10">
            <v>36575</v>
          </cell>
        </row>
      </sheetData>
      <sheetData sheetId="1"/>
      <sheetData sheetId="2"/>
      <sheetData sheetId="3"/>
      <sheetData sheetId="4"/>
      <sheetData sheetId="5">
        <row r="21">
          <cell r="B21">
            <v>129651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1310633</v>
          </cell>
        </row>
        <row r="6">
          <cell r="C6">
            <v>163846</v>
          </cell>
        </row>
        <row r="7">
          <cell r="C7">
            <v>0</v>
          </cell>
        </row>
        <row r="10">
          <cell r="C10">
            <v>44006</v>
          </cell>
        </row>
      </sheetData>
      <sheetData sheetId="1"/>
      <sheetData sheetId="2"/>
      <sheetData sheetId="3"/>
      <sheetData sheetId="4"/>
      <sheetData sheetId="5">
        <row r="30">
          <cell r="B30">
            <v>113368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1186178</v>
          </cell>
        </row>
        <row r="6">
          <cell r="C6">
            <v>169215</v>
          </cell>
        </row>
        <row r="7">
          <cell r="C7">
            <v>0</v>
          </cell>
        </row>
        <row r="10">
          <cell r="C10">
            <v>40580</v>
          </cell>
        </row>
      </sheetData>
      <sheetData sheetId="1"/>
      <sheetData sheetId="2"/>
      <sheetData sheetId="3"/>
      <sheetData sheetId="4"/>
      <sheetData sheetId="5">
        <row r="31">
          <cell r="B31">
            <v>93683</v>
          </cell>
        </row>
      </sheetData>
      <sheetData sheetId="6"/>
      <sheetData sheetId="7">
        <row r="5">
          <cell r="I5">
            <v>97275.816221172048</v>
          </cell>
        </row>
      </sheetData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1204333</v>
          </cell>
        </row>
        <row r="6">
          <cell r="C6">
            <v>155296</v>
          </cell>
        </row>
        <row r="7">
          <cell r="C7">
            <v>0</v>
          </cell>
        </row>
        <row r="10">
          <cell r="C10">
            <v>40109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WestJet_UA"/>
      <sheetName val="Sheet1"/>
      <sheetName val="DHL_ABX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IQ8"/>
        </row>
      </sheetData>
      <sheetData sheetId="5">
        <row r="4">
          <cell r="IQ4">
            <v>38</v>
          </cell>
        </row>
        <row r="23">
          <cell r="IF23">
            <v>6050</v>
          </cell>
          <cell r="IG23">
            <v>6994</v>
          </cell>
          <cell r="IH23">
            <v>10041</v>
          </cell>
          <cell r="II23">
            <v>7531</v>
          </cell>
          <cell r="IJ23">
            <v>4052</v>
          </cell>
          <cell r="IK23">
            <v>3669</v>
          </cell>
          <cell r="IL23">
            <v>4087</v>
          </cell>
          <cell r="IM23">
            <v>2482</v>
          </cell>
          <cell r="IN23">
            <v>915</v>
          </cell>
          <cell r="IO23">
            <v>4523</v>
          </cell>
          <cell r="IP23">
            <v>5045</v>
          </cell>
          <cell r="IQ23">
            <v>4834</v>
          </cell>
        </row>
        <row r="28">
          <cell r="IQ28"/>
        </row>
      </sheetData>
      <sheetData sheetId="6">
        <row r="4">
          <cell r="IQ4"/>
        </row>
      </sheetData>
      <sheetData sheetId="7">
        <row r="4">
          <cell r="IQ4">
            <v>56</v>
          </cell>
        </row>
        <row r="23">
          <cell r="IF23">
            <v>6626</v>
          </cell>
          <cell r="IG23">
            <v>6198</v>
          </cell>
          <cell r="IH23">
            <v>8131</v>
          </cell>
          <cell r="II23">
            <v>8837</v>
          </cell>
          <cell r="IJ23">
            <v>11861</v>
          </cell>
          <cell r="IK23">
            <v>15697</v>
          </cell>
          <cell r="IL23">
            <v>18017</v>
          </cell>
          <cell r="IM23">
            <v>17358</v>
          </cell>
          <cell r="IN23">
            <v>13441</v>
          </cell>
          <cell r="IO23">
            <v>12167</v>
          </cell>
          <cell r="IP23">
            <v>8755</v>
          </cell>
          <cell r="IQ23">
            <v>7018</v>
          </cell>
        </row>
        <row r="28">
          <cell r="IF28">
            <v>273</v>
          </cell>
          <cell r="IG28">
            <v>306</v>
          </cell>
          <cell r="IH28">
            <v>332</v>
          </cell>
          <cell r="II28">
            <v>314</v>
          </cell>
          <cell r="IJ28">
            <v>282</v>
          </cell>
          <cell r="IK28">
            <v>426</v>
          </cell>
          <cell r="IL28">
            <v>586</v>
          </cell>
          <cell r="IM28">
            <v>639</v>
          </cell>
          <cell r="IN28">
            <v>471</v>
          </cell>
          <cell r="IO28">
            <v>497</v>
          </cell>
          <cell r="IP28">
            <v>405</v>
          </cell>
          <cell r="IQ28">
            <v>335</v>
          </cell>
        </row>
      </sheetData>
      <sheetData sheetId="8" refreshError="1"/>
      <sheetData sheetId="9">
        <row r="4">
          <cell r="IQ4">
            <v>294</v>
          </cell>
        </row>
        <row r="23">
          <cell r="IF23">
            <v>44082</v>
          </cell>
          <cell r="IG23">
            <v>43156</v>
          </cell>
          <cell r="IH23">
            <v>54425</v>
          </cell>
          <cell r="II23">
            <v>44480</v>
          </cell>
          <cell r="IJ23">
            <v>43018</v>
          </cell>
          <cell r="IK23">
            <v>52052</v>
          </cell>
          <cell r="IL23">
            <v>49744</v>
          </cell>
          <cell r="IM23">
            <v>56538</v>
          </cell>
          <cell r="IN23">
            <v>50989</v>
          </cell>
          <cell r="IO23">
            <v>52696</v>
          </cell>
          <cell r="IP23">
            <v>47416</v>
          </cell>
          <cell r="IQ23">
            <v>43176</v>
          </cell>
        </row>
        <row r="28">
          <cell r="IF28">
            <v>1730</v>
          </cell>
          <cell r="IG28">
            <v>1473</v>
          </cell>
          <cell r="IH28">
            <v>1689</v>
          </cell>
          <cell r="II28">
            <v>1962</v>
          </cell>
          <cell r="IJ28">
            <v>2068</v>
          </cell>
          <cell r="IK28">
            <v>2040</v>
          </cell>
          <cell r="IL28">
            <v>2105</v>
          </cell>
          <cell r="IM28">
            <v>2446</v>
          </cell>
          <cell r="IN28">
            <v>2043</v>
          </cell>
          <cell r="IO28">
            <v>2000</v>
          </cell>
          <cell r="IP28">
            <v>1819</v>
          </cell>
          <cell r="IQ28">
            <v>1687</v>
          </cell>
        </row>
      </sheetData>
      <sheetData sheetId="10"/>
      <sheetData sheetId="11" refreshError="1"/>
      <sheetData sheetId="12">
        <row r="5">
          <cell r="IQ5"/>
        </row>
        <row r="23">
          <cell r="IQ23"/>
        </row>
        <row r="28">
          <cell r="IQ28"/>
        </row>
        <row r="33">
          <cell r="IF33"/>
          <cell r="IG33"/>
          <cell r="IH33"/>
          <cell r="II33"/>
          <cell r="IJ33">
            <v>760</v>
          </cell>
          <cell r="IK33">
            <v>2746</v>
          </cell>
          <cell r="IL33">
            <v>2974</v>
          </cell>
          <cell r="IM33">
            <v>2506</v>
          </cell>
          <cell r="IN33">
            <v>588</v>
          </cell>
          <cell r="IO33"/>
          <cell r="IP33"/>
          <cell r="IQ33"/>
        </row>
        <row r="38">
          <cell r="IF38"/>
          <cell r="IG38"/>
          <cell r="IH38"/>
          <cell r="II38"/>
          <cell r="IJ38">
            <v>1</v>
          </cell>
          <cell r="IK38">
            <v>8</v>
          </cell>
          <cell r="IL38">
            <v>7</v>
          </cell>
          <cell r="IM38">
            <v>7</v>
          </cell>
          <cell r="IN38">
            <v>5</v>
          </cell>
          <cell r="IO38"/>
          <cell r="IP38"/>
          <cell r="IQ38"/>
        </row>
      </sheetData>
      <sheetData sheetId="13">
        <row r="4">
          <cell r="IQ4">
            <v>5468</v>
          </cell>
        </row>
      </sheetData>
      <sheetData sheetId="14">
        <row r="4">
          <cell r="IQ4">
            <v>86</v>
          </cell>
        </row>
        <row r="23">
          <cell r="IF23">
            <v>753</v>
          </cell>
          <cell r="IG23">
            <v>566</v>
          </cell>
          <cell r="IH23">
            <v>789</v>
          </cell>
          <cell r="II23">
            <v>816</v>
          </cell>
          <cell r="IJ23">
            <v>781</v>
          </cell>
          <cell r="IK23">
            <v>885</v>
          </cell>
          <cell r="IL23">
            <v>922</v>
          </cell>
          <cell r="IM23">
            <v>880</v>
          </cell>
          <cell r="IN23">
            <v>817</v>
          </cell>
          <cell r="IO23">
            <v>837</v>
          </cell>
          <cell r="IP23">
            <v>784</v>
          </cell>
          <cell r="IQ23">
            <v>1015</v>
          </cell>
        </row>
        <row r="28">
          <cell r="IF28">
            <v>30</v>
          </cell>
          <cell r="IG28">
            <v>19</v>
          </cell>
          <cell r="IH28">
            <v>33</v>
          </cell>
          <cell r="II28">
            <v>25</v>
          </cell>
          <cell r="IJ28">
            <v>45</v>
          </cell>
          <cell r="IK28">
            <v>35</v>
          </cell>
          <cell r="IL28">
            <v>30</v>
          </cell>
          <cell r="IM28">
            <v>47</v>
          </cell>
          <cell r="IN28">
            <v>35</v>
          </cell>
          <cell r="IO28">
            <v>32</v>
          </cell>
          <cell r="IP28">
            <v>35</v>
          </cell>
          <cell r="IQ28">
            <v>45</v>
          </cell>
        </row>
      </sheetData>
      <sheetData sheetId="15">
        <row r="4">
          <cell r="IQ4">
            <v>105</v>
          </cell>
        </row>
        <row r="23">
          <cell r="IF23">
            <v>7357</v>
          </cell>
          <cell r="IG23">
            <v>7462</v>
          </cell>
          <cell r="IH23">
            <v>11303</v>
          </cell>
          <cell r="II23">
            <v>9427</v>
          </cell>
          <cell r="IJ23">
            <v>9642</v>
          </cell>
          <cell r="IK23">
            <v>9871</v>
          </cell>
          <cell r="IL23">
            <v>9427</v>
          </cell>
          <cell r="IM23">
            <v>10851</v>
          </cell>
          <cell r="IN23">
            <v>10479</v>
          </cell>
          <cell r="IO23">
            <v>10529</v>
          </cell>
          <cell r="IP23">
            <v>12386</v>
          </cell>
          <cell r="IQ23">
            <v>17033</v>
          </cell>
        </row>
        <row r="28">
          <cell r="IF28">
            <v>41</v>
          </cell>
          <cell r="IG28">
            <v>45</v>
          </cell>
          <cell r="IH28">
            <v>66</v>
          </cell>
          <cell r="II28">
            <v>51</v>
          </cell>
          <cell r="IJ28">
            <v>64</v>
          </cell>
          <cell r="IL28">
            <v>51</v>
          </cell>
          <cell r="IM28">
            <v>103</v>
          </cell>
          <cell r="IN28">
            <v>50</v>
          </cell>
          <cell r="IO28">
            <v>73</v>
          </cell>
          <cell r="IP28">
            <v>71</v>
          </cell>
          <cell r="IQ28">
            <v>86</v>
          </cell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>
            <v>1413</v>
          </cell>
          <cell r="IQ33">
            <v>3581</v>
          </cell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>
            <v>1</v>
          </cell>
          <cell r="IQ38">
            <v>7</v>
          </cell>
        </row>
      </sheetData>
      <sheetData sheetId="16">
        <row r="8">
          <cell r="IQ8"/>
        </row>
        <row r="33">
          <cell r="IF33">
            <v>274</v>
          </cell>
          <cell r="IG33"/>
          <cell r="IH33">
            <v>907</v>
          </cell>
          <cell r="II33">
            <v>2473</v>
          </cell>
          <cell r="IJ33">
            <v>4303</v>
          </cell>
          <cell r="IK33">
            <v>6142</v>
          </cell>
          <cell r="IL33">
            <v>5647</v>
          </cell>
          <cell r="IM33">
            <v>5588</v>
          </cell>
          <cell r="IN33">
            <v>5093</v>
          </cell>
          <cell r="IO33">
            <v>2376</v>
          </cell>
          <cell r="IP33">
            <v>2157</v>
          </cell>
          <cell r="IQ33">
            <v>1339</v>
          </cell>
        </row>
        <row r="38">
          <cell r="IF38">
            <v>10</v>
          </cell>
          <cell r="IG38"/>
          <cell r="IH38">
            <v>4</v>
          </cell>
          <cell r="II38">
            <v>36</v>
          </cell>
          <cell r="IJ38">
            <v>29</v>
          </cell>
          <cell r="IK38">
            <v>20</v>
          </cell>
          <cell r="IL38">
            <v>28</v>
          </cell>
          <cell r="IM38">
            <v>28</v>
          </cell>
          <cell r="IN38">
            <v>35</v>
          </cell>
          <cell r="IO38">
            <v>28</v>
          </cell>
          <cell r="IP38">
            <v>70</v>
          </cell>
          <cell r="IQ38">
            <v>56</v>
          </cell>
        </row>
      </sheetData>
      <sheetData sheetId="17">
        <row r="4">
          <cell r="IQ4">
            <v>31</v>
          </cell>
        </row>
        <row r="23">
          <cell r="IF23">
            <v>4461</v>
          </cell>
          <cell r="IG23">
            <v>4712</v>
          </cell>
          <cell r="IH23">
            <v>3749</v>
          </cell>
          <cell r="II23">
            <v>2937</v>
          </cell>
          <cell r="IJ23">
            <v>6493</v>
          </cell>
          <cell r="IK23">
            <v>5699</v>
          </cell>
          <cell r="IL23">
            <v>3715</v>
          </cell>
          <cell r="IM23">
            <v>3631</v>
          </cell>
          <cell r="IN23">
            <v>6240</v>
          </cell>
          <cell r="IO23">
            <v>6894</v>
          </cell>
          <cell r="IP23">
            <v>2804</v>
          </cell>
          <cell r="IQ23">
            <v>2259</v>
          </cell>
        </row>
        <row r="28">
          <cell r="IF28">
            <v>200</v>
          </cell>
          <cell r="IG28">
            <v>177</v>
          </cell>
          <cell r="IH28">
            <v>111</v>
          </cell>
          <cell r="II28">
            <v>83</v>
          </cell>
          <cell r="IJ28">
            <v>117</v>
          </cell>
          <cell r="IK28">
            <v>75</v>
          </cell>
          <cell r="IL28">
            <v>55</v>
          </cell>
          <cell r="IM28">
            <v>78</v>
          </cell>
          <cell r="IN28">
            <v>85</v>
          </cell>
          <cell r="IO28">
            <v>141</v>
          </cell>
          <cell r="IP28">
            <v>86</v>
          </cell>
          <cell r="IQ28">
            <v>61</v>
          </cell>
        </row>
      </sheetData>
      <sheetData sheetId="18">
        <row r="4">
          <cell r="IQ4"/>
        </row>
      </sheetData>
      <sheetData sheetId="19" refreshError="1"/>
      <sheetData sheetId="20" refreshError="1"/>
      <sheetData sheetId="21"/>
      <sheetData sheetId="22">
        <row r="4">
          <cell r="IQ4">
            <v>680</v>
          </cell>
        </row>
        <row r="23">
          <cell r="IF23">
            <v>44998</v>
          </cell>
          <cell r="IG23">
            <v>42997</v>
          </cell>
          <cell r="IH23">
            <v>68586</v>
          </cell>
          <cell r="II23">
            <v>60461</v>
          </cell>
          <cell r="IJ23">
            <v>67305</v>
          </cell>
          <cell r="IK23">
            <v>76861</v>
          </cell>
          <cell r="IL23">
            <v>82750</v>
          </cell>
          <cell r="IM23">
            <v>82329</v>
          </cell>
          <cell r="IN23">
            <v>78526</v>
          </cell>
          <cell r="IO23">
            <v>86474</v>
          </cell>
          <cell r="IP23">
            <v>67800</v>
          </cell>
          <cell r="IQ23">
            <v>64965</v>
          </cell>
        </row>
        <row r="28">
          <cell r="IF28">
            <v>1307</v>
          </cell>
          <cell r="IG28">
            <v>1195</v>
          </cell>
          <cell r="IH28">
            <v>1429</v>
          </cell>
          <cell r="II28">
            <v>1461</v>
          </cell>
          <cell r="IJ28">
            <v>1511</v>
          </cell>
          <cell r="IK28">
            <v>1634</v>
          </cell>
          <cell r="IL28">
            <v>1725</v>
          </cell>
          <cell r="IM28">
            <v>1635</v>
          </cell>
          <cell r="IN28">
            <v>1404</v>
          </cell>
          <cell r="IO28">
            <v>1727</v>
          </cell>
          <cell r="IP28">
            <v>1706</v>
          </cell>
          <cell r="IQ28">
            <v>1716</v>
          </cell>
        </row>
      </sheetData>
      <sheetData sheetId="23">
        <row r="4">
          <cell r="IQ4">
            <v>117</v>
          </cell>
        </row>
        <row r="23">
          <cell r="IF23">
            <v>23011</v>
          </cell>
          <cell r="IG23">
            <v>22691</v>
          </cell>
          <cell r="IH23">
            <v>28748</v>
          </cell>
          <cell r="II23">
            <v>19587</v>
          </cell>
          <cell r="IJ23">
            <v>16714</v>
          </cell>
          <cell r="IK23">
            <v>16191</v>
          </cell>
          <cell r="IL23">
            <v>16392</v>
          </cell>
          <cell r="IM23">
            <v>16338</v>
          </cell>
          <cell r="IN23">
            <v>15540</v>
          </cell>
          <cell r="IO23">
            <v>17465</v>
          </cell>
          <cell r="IP23">
            <v>15311</v>
          </cell>
          <cell r="IQ23">
            <v>15802</v>
          </cell>
        </row>
        <row r="28">
          <cell r="IF28">
            <v>169</v>
          </cell>
          <cell r="IG28">
            <v>149</v>
          </cell>
          <cell r="IH28">
            <v>177</v>
          </cell>
          <cell r="II28">
            <v>174</v>
          </cell>
          <cell r="IJ28">
            <v>157</v>
          </cell>
          <cell r="IK28">
            <v>196</v>
          </cell>
          <cell r="IL28">
            <v>208</v>
          </cell>
          <cell r="IM28">
            <v>154</v>
          </cell>
          <cell r="IN28">
            <v>195</v>
          </cell>
          <cell r="IO28">
            <v>143</v>
          </cell>
          <cell r="IP28">
            <v>151</v>
          </cell>
          <cell r="IQ28">
            <v>117</v>
          </cell>
        </row>
      </sheetData>
      <sheetData sheetId="24">
        <row r="4">
          <cell r="IQ4">
            <v>1010</v>
          </cell>
        </row>
        <row r="23">
          <cell r="IF23">
            <v>101693</v>
          </cell>
          <cell r="IG23">
            <v>118136</v>
          </cell>
          <cell r="IH23">
            <v>135187</v>
          </cell>
          <cell r="II23">
            <v>125807</v>
          </cell>
          <cell r="IJ23">
            <v>118519</v>
          </cell>
          <cell r="IK23">
            <v>171813</v>
          </cell>
          <cell r="IL23">
            <v>195409</v>
          </cell>
          <cell r="IM23">
            <v>169934</v>
          </cell>
          <cell r="IN23">
            <v>119573</v>
          </cell>
          <cell r="IO23">
            <v>151744</v>
          </cell>
          <cell r="IP23">
            <v>162730</v>
          </cell>
          <cell r="IQ23">
            <v>164026</v>
          </cell>
        </row>
        <row r="28">
          <cell r="IF28">
            <v>1941</v>
          </cell>
          <cell r="IG28">
            <v>2140</v>
          </cell>
          <cell r="IH28">
            <v>2673</v>
          </cell>
          <cell r="II28">
            <v>2656</v>
          </cell>
          <cell r="IJ28">
            <v>2863</v>
          </cell>
          <cell r="IK28">
            <v>3073</v>
          </cell>
          <cell r="IL28">
            <v>3238</v>
          </cell>
          <cell r="IM28">
            <v>3012</v>
          </cell>
          <cell r="IN28">
            <v>2548</v>
          </cell>
          <cell r="IO28">
            <v>2635</v>
          </cell>
          <cell r="IP28">
            <v>2752</v>
          </cell>
          <cell r="IQ28">
            <v>2523</v>
          </cell>
        </row>
        <row r="33">
          <cell r="IF33">
            <v>27098</v>
          </cell>
          <cell r="IG33">
            <v>38646</v>
          </cell>
          <cell r="IH33">
            <v>50993</v>
          </cell>
          <cell r="II33">
            <v>17009</v>
          </cell>
          <cell r="IJ33">
            <v>2697</v>
          </cell>
          <cell r="IK33">
            <v>2698</v>
          </cell>
          <cell r="IL33">
            <v>2408</v>
          </cell>
          <cell r="IM33">
            <v>2729</v>
          </cell>
          <cell r="IN33">
            <v>736</v>
          </cell>
          <cell r="IO33">
            <v>2282</v>
          </cell>
          <cell r="IP33">
            <v>6128</v>
          </cell>
          <cell r="IQ33">
            <v>26108</v>
          </cell>
        </row>
        <row r="38">
          <cell r="IF38">
            <v>389</v>
          </cell>
          <cell r="IG38">
            <v>478</v>
          </cell>
          <cell r="IH38">
            <v>645</v>
          </cell>
          <cell r="II38">
            <v>320</v>
          </cell>
          <cell r="IJ38">
            <v>62</v>
          </cell>
          <cell r="IK38">
            <v>52</v>
          </cell>
          <cell r="IL38">
            <v>29</v>
          </cell>
          <cell r="IM38">
            <v>46</v>
          </cell>
          <cell r="IN38">
            <v>20</v>
          </cell>
          <cell r="IO38">
            <v>61</v>
          </cell>
          <cell r="IP38">
            <v>163</v>
          </cell>
          <cell r="IQ38">
            <v>613</v>
          </cell>
        </row>
      </sheetData>
      <sheetData sheetId="25" refreshError="1"/>
      <sheetData sheetId="26" refreshError="1"/>
      <sheetData sheetId="27">
        <row r="4">
          <cell r="IQ4">
            <v>372</v>
          </cell>
        </row>
        <row r="23">
          <cell r="IF23">
            <v>51678</v>
          </cell>
          <cell r="IG23">
            <v>46562</v>
          </cell>
          <cell r="IH23">
            <v>57760</v>
          </cell>
          <cell r="II23">
            <v>56675</v>
          </cell>
          <cell r="IJ23">
            <v>61603</v>
          </cell>
          <cell r="IK23">
            <v>59390</v>
          </cell>
          <cell r="IL23">
            <v>67382</v>
          </cell>
          <cell r="IM23">
            <v>70458</v>
          </cell>
          <cell r="IN23">
            <v>67813</v>
          </cell>
          <cell r="IO23">
            <v>66454</v>
          </cell>
          <cell r="IP23">
            <v>47211</v>
          </cell>
          <cell r="IQ23">
            <v>46743</v>
          </cell>
        </row>
        <row r="28">
          <cell r="IF28">
            <v>1575</v>
          </cell>
          <cell r="IG28">
            <v>1585</v>
          </cell>
          <cell r="IH28">
            <v>1887</v>
          </cell>
          <cell r="II28">
            <v>1754</v>
          </cell>
          <cell r="IJ28">
            <v>2345</v>
          </cell>
          <cell r="IK28">
            <v>2005</v>
          </cell>
          <cell r="IL28">
            <v>1954</v>
          </cell>
          <cell r="IM28">
            <v>2284</v>
          </cell>
          <cell r="IN28">
            <v>2340</v>
          </cell>
          <cell r="IO28">
            <v>2581</v>
          </cell>
          <cell r="IP28">
            <v>1881</v>
          </cell>
          <cell r="IQ28">
            <v>1817</v>
          </cell>
        </row>
      </sheetData>
      <sheetData sheetId="28">
        <row r="4">
          <cell r="IQ4"/>
        </row>
      </sheetData>
      <sheetData sheetId="29">
        <row r="19">
          <cell r="HR19">
            <v>0</v>
          </cell>
        </row>
      </sheetData>
      <sheetData sheetId="30">
        <row r="4">
          <cell r="IQ4">
            <v>10</v>
          </cell>
        </row>
        <row r="23">
          <cell r="IF23">
            <v>2692</v>
          </cell>
          <cell r="IG23">
            <v>141</v>
          </cell>
          <cell r="II23">
            <v>3708</v>
          </cell>
          <cell r="IJ23">
            <v>6404</v>
          </cell>
          <cell r="IK23">
            <v>2278</v>
          </cell>
          <cell r="IL23">
            <v>5357</v>
          </cell>
          <cell r="IM23">
            <v>3188</v>
          </cell>
          <cell r="IN23">
            <v>2030</v>
          </cell>
          <cell r="IO23">
            <v>1947</v>
          </cell>
          <cell r="IP23">
            <v>1819</v>
          </cell>
          <cell r="IQ23">
            <v>628</v>
          </cell>
        </row>
        <row r="28">
          <cell r="IF28">
            <v>74</v>
          </cell>
          <cell r="IG28">
            <v>2</v>
          </cell>
          <cell r="II28">
            <v>71</v>
          </cell>
          <cell r="IJ28">
            <v>288</v>
          </cell>
          <cell r="IK28">
            <v>54</v>
          </cell>
          <cell r="IL28">
            <v>266</v>
          </cell>
          <cell r="IM28">
            <v>93</v>
          </cell>
          <cell r="IN28">
            <v>47</v>
          </cell>
          <cell r="IO28">
            <v>26</v>
          </cell>
          <cell r="IP28">
            <v>105</v>
          </cell>
          <cell r="IQ28">
            <v>41</v>
          </cell>
        </row>
      </sheetData>
      <sheetData sheetId="31">
        <row r="4">
          <cell r="IQ4">
            <v>57</v>
          </cell>
        </row>
        <row r="23">
          <cell r="IJ23">
            <v>424</v>
          </cell>
          <cell r="IK23">
            <v>4001</v>
          </cell>
          <cell r="IL23">
            <v>3591</v>
          </cell>
          <cell r="IM23">
            <v>3990</v>
          </cell>
          <cell r="IN23">
            <v>3533</v>
          </cell>
          <cell r="IO23">
            <v>3134</v>
          </cell>
          <cell r="IP23">
            <v>2235</v>
          </cell>
          <cell r="IQ23">
            <v>2667</v>
          </cell>
        </row>
        <row r="28">
          <cell r="IJ28">
            <v>30</v>
          </cell>
          <cell r="IK28">
            <v>74</v>
          </cell>
          <cell r="IL28">
            <v>96</v>
          </cell>
          <cell r="IM28">
            <v>76</v>
          </cell>
          <cell r="IN28">
            <v>130</v>
          </cell>
          <cell r="IO28">
            <v>94</v>
          </cell>
          <cell r="IP28">
            <v>69</v>
          </cell>
          <cell r="IQ28">
            <v>72</v>
          </cell>
        </row>
      </sheetData>
      <sheetData sheetId="32">
        <row r="4">
          <cell r="IQ4"/>
        </row>
        <row r="23">
          <cell r="IQ23"/>
        </row>
        <row r="28">
          <cell r="IQ28"/>
        </row>
        <row r="33">
          <cell r="IQ33"/>
        </row>
        <row r="38">
          <cell r="IQ38"/>
        </row>
      </sheetData>
      <sheetData sheetId="33">
        <row r="4">
          <cell r="IQ4"/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4">
          <cell r="IQ4"/>
        </row>
        <row r="23">
          <cell r="IQ23"/>
        </row>
        <row r="28">
          <cell r="IQ28"/>
        </row>
      </sheetData>
      <sheetData sheetId="40" refreshError="1"/>
      <sheetData sheetId="41">
        <row r="4">
          <cell r="IQ4"/>
        </row>
      </sheetData>
      <sheetData sheetId="42">
        <row r="4">
          <cell r="IQ4"/>
        </row>
        <row r="23">
          <cell r="II23">
            <v>48</v>
          </cell>
          <cell r="IQ23"/>
        </row>
        <row r="28">
          <cell r="IQ28"/>
        </row>
      </sheetData>
      <sheetData sheetId="43">
        <row r="4">
          <cell r="IQ4">
            <v>29</v>
          </cell>
        </row>
        <row r="23">
          <cell r="IF23">
            <v>291</v>
          </cell>
          <cell r="IG23">
            <v>338</v>
          </cell>
          <cell r="IH23">
            <v>223</v>
          </cell>
          <cell r="II23">
            <v>664</v>
          </cell>
          <cell r="IJ23">
            <v>73</v>
          </cell>
          <cell r="IL23">
            <v>26</v>
          </cell>
          <cell r="IN23">
            <v>142</v>
          </cell>
          <cell r="IO23">
            <v>225</v>
          </cell>
          <cell r="IP23">
            <v>279</v>
          </cell>
          <cell r="IQ23">
            <v>1577</v>
          </cell>
        </row>
        <row r="28">
          <cell r="IF28">
            <v>6</v>
          </cell>
          <cell r="IG28">
            <v>13</v>
          </cell>
          <cell r="IH28">
            <v>4</v>
          </cell>
          <cell r="II28">
            <v>29</v>
          </cell>
          <cell r="IJ28">
            <v>3</v>
          </cell>
          <cell r="IL28">
            <v>8</v>
          </cell>
          <cell r="IO28">
            <v>3</v>
          </cell>
          <cell r="IP28">
            <v>7</v>
          </cell>
          <cell r="IQ28">
            <v>72</v>
          </cell>
        </row>
      </sheetData>
      <sheetData sheetId="44">
        <row r="4">
          <cell r="IQ4"/>
        </row>
        <row r="23">
          <cell r="IQ23"/>
        </row>
        <row r="28">
          <cell r="IQ28"/>
        </row>
        <row r="33">
          <cell r="IF33">
            <v>3291</v>
          </cell>
          <cell r="IG33">
            <v>2722</v>
          </cell>
          <cell r="IH33">
            <v>4797</v>
          </cell>
          <cell r="II33">
            <v>4344</v>
          </cell>
          <cell r="IJ33">
            <v>8625</v>
          </cell>
          <cell r="IK33">
            <v>9136</v>
          </cell>
          <cell r="IL33">
            <v>6724</v>
          </cell>
          <cell r="IM33">
            <v>7285</v>
          </cell>
          <cell r="IN33">
            <v>7041</v>
          </cell>
          <cell r="IO33">
            <v>6307</v>
          </cell>
          <cell r="IP33">
            <v>4158</v>
          </cell>
          <cell r="IQ33">
            <v>4294</v>
          </cell>
        </row>
        <row r="38">
          <cell r="IF38">
            <v>57</v>
          </cell>
          <cell r="IG38">
            <v>64</v>
          </cell>
          <cell r="IH38">
            <v>59</v>
          </cell>
          <cell r="II38">
            <v>59</v>
          </cell>
          <cell r="IJ38">
            <v>105</v>
          </cell>
          <cell r="IK38">
            <v>96</v>
          </cell>
          <cell r="IL38">
            <v>88</v>
          </cell>
          <cell r="IM38">
            <v>105</v>
          </cell>
          <cell r="IN38">
            <v>97</v>
          </cell>
          <cell r="IO38">
            <v>139</v>
          </cell>
          <cell r="IP38">
            <v>59</v>
          </cell>
          <cell r="IQ38">
            <v>71</v>
          </cell>
        </row>
      </sheetData>
      <sheetData sheetId="45">
        <row r="4">
          <cell r="IQ4">
            <v>53</v>
          </cell>
        </row>
        <row r="23">
          <cell r="IF23">
            <v>224</v>
          </cell>
          <cell r="IG23">
            <v>1271</v>
          </cell>
          <cell r="IH23">
            <v>2168</v>
          </cell>
          <cell r="II23">
            <v>2328</v>
          </cell>
          <cell r="IJ23">
            <v>2153</v>
          </cell>
          <cell r="IK23">
            <v>5836</v>
          </cell>
          <cell r="IL23">
            <v>4958</v>
          </cell>
          <cell r="IM23">
            <v>5254</v>
          </cell>
          <cell r="IN23">
            <v>4569</v>
          </cell>
          <cell r="IO23">
            <v>4215</v>
          </cell>
          <cell r="IP23">
            <v>3093</v>
          </cell>
          <cell r="IQ23">
            <v>3333</v>
          </cell>
        </row>
        <row r="28">
          <cell r="IF28">
            <v>2</v>
          </cell>
          <cell r="IG28">
            <v>29</v>
          </cell>
          <cell r="IH28">
            <v>69</v>
          </cell>
          <cell r="II28">
            <v>67</v>
          </cell>
          <cell r="IJ28">
            <v>90</v>
          </cell>
          <cell r="IK28">
            <v>240</v>
          </cell>
          <cell r="IL28">
            <v>206</v>
          </cell>
          <cell r="IM28">
            <v>205</v>
          </cell>
          <cell r="IN28">
            <v>181</v>
          </cell>
          <cell r="IO28">
            <v>162</v>
          </cell>
          <cell r="IP28">
            <v>119</v>
          </cell>
          <cell r="IQ28">
            <v>191</v>
          </cell>
        </row>
      </sheetData>
      <sheetData sheetId="46"/>
      <sheetData sheetId="47" refreshError="1"/>
      <sheetData sheetId="48">
        <row r="4">
          <cell r="IQ4">
            <v>654</v>
          </cell>
        </row>
      </sheetData>
      <sheetData sheetId="49">
        <row r="4">
          <cell r="IQ4">
            <v>44</v>
          </cell>
        </row>
        <row r="23">
          <cell r="IF23">
            <v>2542</v>
          </cell>
          <cell r="IG23">
            <v>3577</v>
          </cell>
          <cell r="IH23">
            <v>3072</v>
          </cell>
          <cell r="II23">
            <v>269</v>
          </cell>
          <cell r="IJ23">
            <v>142</v>
          </cell>
          <cell r="IK23">
            <v>1808</v>
          </cell>
          <cell r="IL23">
            <v>1930</v>
          </cell>
          <cell r="IM23">
            <v>2195</v>
          </cell>
          <cell r="IN23">
            <v>3151</v>
          </cell>
          <cell r="IO23">
            <v>4193</v>
          </cell>
          <cell r="IP23">
            <v>3991</v>
          </cell>
          <cell r="IQ23">
            <v>2918</v>
          </cell>
        </row>
        <row r="28">
          <cell r="IF28">
            <v>105</v>
          </cell>
          <cell r="IG28">
            <v>110</v>
          </cell>
          <cell r="IH28">
            <v>57</v>
          </cell>
          <cell r="II28">
            <v>9</v>
          </cell>
          <cell r="IJ28">
            <v>2</v>
          </cell>
          <cell r="IK28">
            <v>44</v>
          </cell>
          <cell r="IL28">
            <v>33</v>
          </cell>
          <cell r="IM28">
            <v>29</v>
          </cell>
          <cell r="IN28">
            <v>82</v>
          </cell>
          <cell r="IO28">
            <v>85</v>
          </cell>
          <cell r="IP28">
            <v>92</v>
          </cell>
          <cell r="IQ28">
            <v>75</v>
          </cell>
        </row>
      </sheetData>
      <sheetData sheetId="50">
        <row r="4">
          <cell r="IQ4">
            <v>91</v>
          </cell>
        </row>
        <row r="23">
          <cell r="IF23">
            <v>3717</v>
          </cell>
          <cell r="IG23">
            <v>4547</v>
          </cell>
          <cell r="IH23">
            <v>10390</v>
          </cell>
          <cell r="II23">
            <v>8513</v>
          </cell>
          <cell r="IJ23">
            <v>8150</v>
          </cell>
          <cell r="IK23">
            <v>3474</v>
          </cell>
          <cell r="IL23">
            <v>4561</v>
          </cell>
          <cell r="IM23">
            <v>4002</v>
          </cell>
          <cell r="IN23">
            <v>3183</v>
          </cell>
          <cell r="IO23">
            <v>4042</v>
          </cell>
          <cell r="IP23">
            <v>5013</v>
          </cell>
          <cell r="IQ23">
            <v>5854</v>
          </cell>
        </row>
        <row r="28">
          <cell r="IF28">
            <v>151</v>
          </cell>
          <cell r="IG28">
            <v>158</v>
          </cell>
          <cell r="IH28">
            <v>265</v>
          </cell>
          <cell r="II28">
            <v>295</v>
          </cell>
          <cell r="IJ28">
            <v>298</v>
          </cell>
          <cell r="IK28">
            <v>75</v>
          </cell>
          <cell r="IL28">
            <v>202</v>
          </cell>
          <cell r="IM28">
            <v>164</v>
          </cell>
          <cell r="IN28">
            <v>83</v>
          </cell>
          <cell r="IO28">
            <v>97</v>
          </cell>
          <cell r="IP28">
            <v>177</v>
          </cell>
          <cell r="IQ28">
            <v>190</v>
          </cell>
        </row>
      </sheetData>
      <sheetData sheetId="51">
        <row r="4">
          <cell r="IQ4">
            <v>29</v>
          </cell>
        </row>
        <row r="23">
          <cell r="IF23">
            <v>2733</v>
          </cell>
          <cell r="IG23">
            <v>2519</v>
          </cell>
          <cell r="IH23">
            <v>3161</v>
          </cell>
          <cell r="II23">
            <v>299</v>
          </cell>
          <cell r="IJ23">
            <v>1866</v>
          </cell>
          <cell r="IK23">
            <v>139</v>
          </cell>
          <cell r="IL23">
            <v>69</v>
          </cell>
          <cell r="IM23">
            <v>69</v>
          </cell>
          <cell r="IO23">
            <v>517</v>
          </cell>
          <cell r="IP23">
            <v>3758</v>
          </cell>
          <cell r="IQ23">
            <v>1796</v>
          </cell>
        </row>
        <row r="28">
          <cell r="IF28">
            <v>104</v>
          </cell>
          <cell r="IG28">
            <v>95</v>
          </cell>
          <cell r="IH28">
            <v>84</v>
          </cell>
          <cell r="II28">
            <v>1</v>
          </cell>
          <cell r="IJ28">
            <v>26</v>
          </cell>
          <cell r="IK28">
            <v>4</v>
          </cell>
          <cell r="IL28">
            <v>1</v>
          </cell>
          <cell r="IM28">
            <v>1</v>
          </cell>
          <cell r="IO28">
            <v>32</v>
          </cell>
          <cell r="IP28">
            <v>164</v>
          </cell>
          <cell r="IQ28">
            <v>69</v>
          </cell>
        </row>
      </sheetData>
      <sheetData sheetId="52">
        <row r="8">
          <cell r="IQ8"/>
        </row>
        <row r="33">
          <cell r="IF33"/>
          <cell r="IG33"/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</sheetData>
      <sheetData sheetId="53">
        <row r="4">
          <cell r="IQ4">
            <v>1939</v>
          </cell>
        </row>
      </sheetData>
      <sheetData sheetId="54"/>
      <sheetData sheetId="55">
        <row r="4">
          <cell r="IQ4"/>
        </row>
        <row r="23">
          <cell r="IQ23"/>
        </row>
        <row r="28">
          <cell r="IQ28"/>
        </row>
      </sheetData>
      <sheetData sheetId="56">
        <row r="4">
          <cell r="IQ4"/>
        </row>
        <row r="23">
          <cell r="IQ23"/>
        </row>
        <row r="28">
          <cell r="IQ28"/>
        </row>
      </sheetData>
      <sheetData sheetId="57">
        <row r="4">
          <cell r="IQ4"/>
        </row>
        <row r="23">
          <cell r="IQ23"/>
        </row>
        <row r="28">
          <cell r="IQ28"/>
        </row>
      </sheetData>
      <sheetData sheetId="58">
        <row r="4">
          <cell r="IQ4"/>
        </row>
      </sheetData>
      <sheetData sheetId="59" refreshError="1"/>
      <sheetData sheetId="60" refreshError="1"/>
      <sheetData sheetId="61" refreshError="1"/>
      <sheetData sheetId="62">
        <row r="4">
          <cell r="IQ4"/>
        </row>
      </sheetData>
      <sheetData sheetId="63">
        <row r="4">
          <cell r="IQ4"/>
        </row>
        <row r="23">
          <cell r="IQ23"/>
        </row>
        <row r="33">
          <cell r="IQ33"/>
        </row>
      </sheetData>
      <sheetData sheetId="64">
        <row r="4">
          <cell r="IQ4"/>
        </row>
        <row r="23">
          <cell r="IK23">
            <v>117</v>
          </cell>
          <cell r="IL23">
            <v>315</v>
          </cell>
          <cell r="IM23">
            <v>230</v>
          </cell>
          <cell r="IQ23"/>
        </row>
      </sheetData>
      <sheetData sheetId="65">
        <row r="4">
          <cell r="IQ4"/>
        </row>
        <row r="23">
          <cell r="IQ23"/>
        </row>
        <row r="33">
          <cell r="IF33"/>
          <cell r="IG33">
            <v>332</v>
          </cell>
          <cell r="IH33"/>
          <cell r="II33"/>
          <cell r="IJ33"/>
          <cell r="IK33"/>
          <cell r="IL33"/>
          <cell r="IM33"/>
          <cell r="IN33"/>
          <cell r="IO33"/>
          <cell r="IP33"/>
          <cell r="IQ33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</sheetData>
      <sheetData sheetId="66">
        <row r="4">
          <cell r="IQ4"/>
        </row>
        <row r="23">
          <cell r="IQ23"/>
        </row>
        <row r="33">
          <cell r="IF33"/>
          <cell r="IG33"/>
          <cell r="IH33"/>
          <cell r="II33"/>
          <cell r="IJ33"/>
          <cell r="IK33"/>
          <cell r="IL33">
            <v>160</v>
          </cell>
          <cell r="IM33"/>
          <cell r="IN33"/>
          <cell r="IO33"/>
          <cell r="IP33"/>
          <cell r="IQ33"/>
        </row>
        <row r="38">
          <cell r="IF38"/>
          <cell r="IG38"/>
          <cell r="IH38"/>
          <cell r="II38"/>
          <cell r="IJ38"/>
          <cell r="IK38"/>
          <cell r="IL38"/>
          <cell r="IM38"/>
          <cell r="IN38"/>
          <cell r="IO38"/>
          <cell r="IP38"/>
          <cell r="IQ38"/>
        </row>
      </sheetData>
      <sheetData sheetId="67">
        <row r="4">
          <cell r="IQ4">
            <v>2</v>
          </cell>
        </row>
      </sheetData>
      <sheetData sheetId="68">
        <row r="4">
          <cell r="IQ4">
            <v>107</v>
          </cell>
        </row>
      </sheetData>
      <sheetData sheetId="69">
        <row r="4">
          <cell r="IQ4">
            <v>20</v>
          </cell>
        </row>
      </sheetData>
      <sheetData sheetId="70">
        <row r="4">
          <cell r="IQ4"/>
        </row>
      </sheetData>
      <sheetData sheetId="71">
        <row r="19">
          <cell r="HR19">
            <v>0</v>
          </cell>
        </row>
      </sheetData>
      <sheetData sheetId="72">
        <row r="4">
          <cell r="IQ4"/>
        </row>
      </sheetData>
      <sheetData sheetId="73">
        <row r="4">
          <cell r="IQ4">
            <v>34</v>
          </cell>
        </row>
      </sheetData>
      <sheetData sheetId="74">
        <row r="4">
          <cell r="IQ4"/>
        </row>
      </sheetData>
      <sheetData sheetId="75">
        <row r="4">
          <cell r="IQ4"/>
        </row>
      </sheetData>
      <sheetData sheetId="76">
        <row r="4">
          <cell r="IQ4">
            <v>3</v>
          </cell>
        </row>
      </sheetData>
      <sheetData sheetId="77" refreshError="1"/>
      <sheetData sheetId="78">
        <row r="4">
          <cell r="IQ4"/>
        </row>
      </sheetData>
      <sheetData sheetId="79">
        <row r="4">
          <cell r="IQ4"/>
        </row>
      </sheetData>
      <sheetData sheetId="80" refreshError="1"/>
      <sheetData sheetId="81">
        <row r="4">
          <cell r="IQ4">
            <v>122</v>
          </cell>
        </row>
      </sheetData>
      <sheetData sheetId="82">
        <row r="4">
          <cell r="IQ4">
            <v>21</v>
          </cell>
        </row>
      </sheetData>
      <sheetData sheetId="83">
        <row r="4">
          <cell r="IQ4">
            <v>18</v>
          </cell>
        </row>
      </sheetData>
      <sheetData sheetId="84">
        <row r="4">
          <cell r="IQ4">
            <v>107</v>
          </cell>
        </row>
      </sheetData>
      <sheetData sheetId="85" refreshError="1"/>
      <sheetData sheetId="86" refreshError="1"/>
      <sheetData sheetId="87" refreshError="1"/>
      <sheetData sheetId="88">
        <row r="4">
          <cell r="IQ4">
            <v>172</v>
          </cell>
        </row>
      </sheetData>
      <sheetData sheetId="89">
        <row r="19">
          <cell r="HR19">
            <v>0</v>
          </cell>
        </row>
      </sheetData>
      <sheetData sheetId="90">
        <row r="4">
          <cell r="IQ4"/>
        </row>
      </sheetData>
      <sheetData sheetId="91">
        <row r="4">
          <cell r="IQ4">
            <v>47</v>
          </cell>
        </row>
      </sheetData>
      <sheetData sheetId="92">
        <row r="4">
          <cell r="IQ4">
            <v>641</v>
          </cell>
        </row>
      </sheetData>
      <sheetData sheetId="93" refreshError="1"/>
      <sheetData sheetId="94" refreshError="1"/>
      <sheetData sheetId="9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975212</v>
          </cell>
        </row>
        <row r="6">
          <cell r="C6">
            <v>129022</v>
          </cell>
        </row>
        <row r="7">
          <cell r="C7">
            <v>332</v>
          </cell>
        </row>
        <row r="10">
          <cell r="C10">
            <v>35899</v>
          </cell>
        </row>
      </sheetData>
      <sheetData sheetId="1"/>
      <sheetData sheetId="2"/>
      <sheetData sheetId="3"/>
      <sheetData sheetId="4"/>
      <sheetData sheetId="5">
        <row r="22">
          <cell r="B22">
            <v>124840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1300772</v>
          </cell>
        </row>
        <row r="6">
          <cell r="C6">
            <v>185233</v>
          </cell>
        </row>
        <row r="7">
          <cell r="C7">
            <v>0</v>
          </cell>
        </row>
        <row r="10">
          <cell r="C10">
            <v>42436</v>
          </cell>
        </row>
      </sheetData>
      <sheetData sheetId="1"/>
      <sheetData sheetId="2"/>
      <sheetData sheetId="3"/>
      <sheetData sheetId="4"/>
      <sheetData sheetId="5">
        <row r="23">
          <cell r="B23">
            <v>169369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1139678</v>
          </cell>
        </row>
        <row r="6">
          <cell r="C6">
            <v>164215</v>
          </cell>
        </row>
        <row r="7">
          <cell r="C7">
            <v>0</v>
          </cell>
        </row>
        <row r="10">
          <cell r="C10">
            <v>39249</v>
          </cell>
        </row>
      </sheetData>
      <sheetData sheetId="1"/>
      <sheetData sheetId="2"/>
      <sheetData sheetId="3"/>
      <sheetData sheetId="4"/>
      <sheetData sheetId="5">
        <row r="24">
          <cell r="B24">
            <v>133601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1187831</v>
          </cell>
        </row>
        <row r="6">
          <cell r="C6">
            <v>179950</v>
          </cell>
        </row>
        <row r="7">
          <cell r="C7">
            <v>0</v>
          </cell>
        </row>
        <row r="10">
          <cell r="C10">
            <v>41137</v>
          </cell>
        </row>
      </sheetData>
      <sheetData sheetId="1"/>
      <sheetData sheetId="2"/>
      <sheetData sheetId="3"/>
      <sheetData sheetId="4"/>
      <sheetData sheetId="5">
        <row r="25">
          <cell r="B25">
            <v>102957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1386353</v>
          </cell>
        </row>
        <row r="6">
          <cell r="C6">
            <v>196189</v>
          </cell>
        </row>
        <row r="7">
          <cell r="C7">
            <v>117</v>
          </cell>
        </row>
        <row r="10">
          <cell r="C10">
            <v>41682</v>
          </cell>
        </row>
      </sheetData>
      <sheetData sheetId="1"/>
      <sheetData sheetId="2"/>
      <sheetData sheetId="3"/>
      <sheetData sheetId="4"/>
      <sheetData sheetId="5">
        <row r="26">
          <cell r="B26">
            <v>121820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1479785</v>
          </cell>
        </row>
        <row r="6">
          <cell r="C6">
            <v>180120</v>
          </cell>
        </row>
        <row r="7">
          <cell r="C7">
            <v>475</v>
          </cell>
        </row>
        <row r="10">
          <cell r="C10">
            <v>43464</v>
          </cell>
        </row>
      </sheetData>
      <sheetData sheetId="1"/>
      <sheetData sheetId="2"/>
      <sheetData sheetId="3"/>
      <sheetData sheetId="4"/>
      <sheetData sheetId="5">
        <row r="27">
          <cell r="B27">
            <v>139115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1433573</v>
          </cell>
        </row>
        <row r="6">
          <cell r="C6">
            <v>182677</v>
          </cell>
        </row>
        <row r="7">
          <cell r="C7">
            <v>230</v>
          </cell>
        </row>
        <row r="10">
          <cell r="C10">
            <v>42962</v>
          </cell>
        </row>
      </sheetData>
      <sheetData sheetId="1"/>
      <sheetData sheetId="2"/>
      <sheetData sheetId="3"/>
      <sheetData sheetId="4"/>
      <sheetData sheetId="5">
        <row r="28">
          <cell r="B28">
            <v>136198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1232489</v>
          </cell>
        </row>
        <row r="6">
          <cell r="C6">
            <v>167925</v>
          </cell>
        </row>
        <row r="7">
          <cell r="C7">
            <v>0</v>
          </cell>
        </row>
        <row r="10">
          <cell r="C10">
            <v>40376</v>
          </cell>
        </row>
      </sheetData>
      <sheetData sheetId="1"/>
      <sheetData sheetId="2"/>
      <sheetData sheetId="3"/>
      <sheetData sheetId="4"/>
      <sheetData sheetId="5">
        <row r="29">
          <cell r="B29">
            <v>114472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zoomScale="130" zoomScaleNormal="130" workbookViewId="0">
      <selection activeCell="P12" sqref="P12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" bestFit="1" customWidth="1"/>
    <col min="4" max="4" width="11.28515625" bestFit="1" customWidth="1"/>
    <col min="5" max="5" width="10.42578125" bestFit="1" customWidth="1"/>
    <col min="6" max="9" width="9.85546875" bestFit="1" customWidth="1"/>
    <col min="10" max="10" width="12.140625" bestFit="1" customWidth="1"/>
    <col min="11" max="11" width="9.8554687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3" bestFit="1" customWidth="1"/>
    <col min="17" max="17" width="11.28515625" bestFit="1" customWidth="1"/>
    <col min="18" max="18" width="12.28515625" bestFit="1" customWidth="1"/>
  </cols>
  <sheetData>
    <row r="1" spans="1:20" s="49" customFormat="1" ht="15.75" thickBot="1" x14ac:dyDescent="0.3">
      <c r="A1" s="46"/>
      <c r="B1" s="47" t="s">
        <v>0</v>
      </c>
      <c r="C1" s="47" t="s">
        <v>1</v>
      </c>
      <c r="D1" s="47" t="s">
        <v>2</v>
      </c>
      <c r="E1" s="47" t="s">
        <v>3</v>
      </c>
      <c r="F1" s="47" t="s">
        <v>4</v>
      </c>
      <c r="G1" s="47" t="s">
        <v>5</v>
      </c>
      <c r="H1" s="47" t="s">
        <v>6</v>
      </c>
      <c r="I1" s="47" t="s">
        <v>7</v>
      </c>
      <c r="J1" s="47" t="s">
        <v>8</v>
      </c>
      <c r="K1" s="47" t="s">
        <v>9</v>
      </c>
      <c r="L1" s="47" t="s">
        <v>10</v>
      </c>
      <c r="M1" s="47" t="s">
        <v>11</v>
      </c>
      <c r="N1" s="48" t="s">
        <v>12</v>
      </c>
    </row>
    <row r="2" spans="1:20" ht="13.5" thickTop="1" x14ac:dyDescent="0.2">
      <c r="A2" s="1" t="s">
        <v>13</v>
      </c>
      <c r="B2" s="55">
        <f>307334+2893+2</f>
        <v>310229</v>
      </c>
      <c r="C2" s="30">
        <v>304710</v>
      </c>
      <c r="D2" s="55">
        <f>375733+3919</f>
        <v>379652</v>
      </c>
      <c r="E2" s="30">
        <v>304622</v>
      </c>
      <c r="F2" s="30">
        <v>299137</v>
      </c>
      <c r="G2" s="55">
        <f>328895+4574</f>
        <v>333469</v>
      </c>
      <c r="H2" s="30">
        <f>339998+3677-1</f>
        <v>343674</v>
      </c>
      <c r="I2" s="30">
        <v>339586</v>
      </c>
      <c r="J2" s="30">
        <v>296401</v>
      </c>
      <c r="K2" s="55">
        <v>326955</v>
      </c>
      <c r="L2" s="55">
        <v>293915</v>
      </c>
      <c r="M2" s="30">
        <f>299669+3019</f>
        <v>302688</v>
      </c>
      <c r="N2" s="21">
        <f>SUM(B2:M2)</f>
        <v>3835038</v>
      </c>
      <c r="O2" s="31"/>
      <c r="P2" s="22"/>
      <c r="Q2" s="22"/>
      <c r="R2" s="22"/>
      <c r="S2" s="22"/>
      <c r="T2" s="22"/>
    </row>
    <row r="3" spans="1:20" ht="13.5" thickBot="1" x14ac:dyDescent="0.25">
      <c r="A3" s="2">
        <v>2022</v>
      </c>
      <c r="B3" s="41">
        <v>184150</v>
      </c>
      <c r="C3" s="41">
        <v>190106</v>
      </c>
      <c r="D3" s="41">
        <v>237906</v>
      </c>
      <c r="E3" s="41">
        <v>235145</v>
      </c>
      <c r="F3" s="41">
        <v>260473</v>
      </c>
      <c r="G3" s="41">
        <v>281568</v>
      </c>
      <c r="H3" s="41">
        <v>274715</v>
      </c>
      <c r="I3" s="41">
        <v>279998</v>
      </c>
      <c r="J3" s="41">
        <v>263437</v>
      </c>
      <c r="K3" s="41">
        <v>289374</v>
      </c>
      <c r="L3" s="41">
        <v>282871</v>
      </c>
      <c r="M3" s="41">
        <v>295373</v>
      </c>
      <c r="N3" s="6">
        <f>SUM(B3:M3)</f>
        <v>3075116</v>
      </c>
      <c r="O3" s="54"/>
      <c r="P3" s="31"/>
      <c r="Q3" s="10"/>
      <c r="R3" s="10"/>
      <c r="S3" s="10"/>
      <c r="T3" s="10"/>
    </row>
    <row r="4" spans="1:20" ht="13.5" thickTop="1" x14ac:dyDescent="0.2">
      <c r="A4" t="s">
        <v>14</v>
      </c>
      <c r="B4" s="31">
        <v>244325</v>
      </c>
      <c r="C4" s="31">
        <v>205454</v>
      </c>
      <c r="D4" s="31">
        <v>286865</v>
      </c>
      <c r="E4" s="31">
        <v>273974</v>
      </c>
      <c r="F4" s="31">
        <v>311811</v>
      </c>
      <c r="G4" s="31">
        <v>371819</v>
      </c>
      <c r="H4" s="31">
        <v>392900</v>
      </c>
      <c r="I4" s="31">
        <v>374162</v>
      </c>
      <c r="J4" s="31">
        <v>323444</v>
      </c>
      <c r="K4" s="31">
        <v>326737</v>
      </c>
      <c r="L4" s="31">
        <v>297896</v>
      </c>
      <c r="M4" s="31">
        <v>286104</v>
      </c>
      <c r="N4" s="21">
        <f t="shared" ref="N4:N12" si="0">SUM(B4:M4)</f>
        <v>3695491</v>
      </c>
      <c r="Q4" s="22"/>
      <c r="S4" s="3"/>
    </row>
    <row r="5" spans="1:20" ht="13.5" thickBot="1" x14ac:dyDescent="0.25">
      <c r="A5" s="2">
        <v>2022</v>
      </c>
      <c r="B5" s="41">
        <v>239323</v>
      </c>
      <c r="C5" s="41">
        <v>240571</v>
      </c>
      <c r="D5" s="41">
        <v>333980</v>
      </c>
      <c r="E5" s="41">
        <v>281511</v>
      </c>
      <c r="F5" s="41">
        <v>291294</v>
      </c>
      <c r="G5" s="41">
        <v>315285</v>
      </c>
      <c r="H5" s="41">
        <v>332894</v>
      </c>
      <c r="I5" s="41">
        <v>334967</v>
      </c>
      <c r="J5" s="41">
        <v>303961</v>
      </c>
      <c r="K5" s="41">
        <v>292290</v>
      </c>
      <c r="L5" s="41">
        <v>284488</v>
      </c>
      <c r="M5" s="41">
        <v>259534</v>
      </c>
      <c r="N5" s="6">
        <f t="shared" si="0"/>
        <v>3510098</v>
      </c>
      <c r="O5" s="31"/>
      <c r="P5" s="68"/>
      <c r="Q5" s="22"/>
      <c r="S5" s="3"/>
    </row>
    <row r="6" spans="1:20" ht="13.5" thickTop="1" x14ac:dyDescent="0.2">
      <c r="A6" s="1" t="s">
        <v>15</v>
      </c>
      <c r="B6" s="4">
        <f>+'E Detail'!C33</f>
        <v>145916</v>
      </c>
      <c r="C6" s="4">
        <f>+'E Detail'!D33</f>
        <v>138291</v>
      </c>
      <c r="D6" s="4">
        <f>+'E Detail'!E33</f>
        <v>178320</v>
      </c>
      <c r="E6" s="4">
        <f>+'E Detail'!F33</f>
        <v>155328</v>
      </c>
      <c r="F6" s="4">
        <f>+'E Detail'!G33</f>
        <v>167553</v>
      </c>
      <c r="G6" s="4">
        <f>+'E Detail'!H33</f>
        <v>176176</v>
      </c>
      <c r="H6" s="4">
        <f>+'E Detail'!I33</f>
        <v>185456</v>
      </c>
      <c r="I6" s="4">
        <f>+'E Detail'!J33</f>
        <v>193798</v>
      </c>
      <c r="J6" s="4">
        <f>+'E Detail'!K33</f>
        <v>177953</v>
      </c>
      <c r="K6" s="4">
        <f>+'E Detail'!L33</f>
        <v>180090</v>
      </c>
      <c r="L6" s="4">
        <f>+'E Detail'!M33</f>
        <v>148906</v>
      </c>
      <c r="M6" s="4">
        <f>+'E Detail'!N33</f>
        <v>141603</v>
      </c>
      <c r="N6" s="21">
        <f t="shared" si="0"/>
        <v>1989390</v>
      </c>
      <c r="P6" s="52"/>
      <c r="Q6" s="22"/>
    </row>
    <row r="7" spans="1:20" ht="13.5" thickBot="1" x14ac:dyDescent="0.25">
      <c r="A7" s="2">
        <v>2022</v>
      </c>
      <c r="B7" s="18">
        <v>110159</v>
      </c>
      <c r="C7" s="18">
        <v>121575</v>
      </c>
      <c r="D7" s="18">
        <v>169409</v>
      </c>
      <c r="E7" s="18">
        <v>143204</v>
      </c>
      <c r="F7" s="18">
        <v>147633</v>
      </c>
      <c r="G7" s="18">
        <v>152286</v>
      </c>
      <c r="H7" s="18">
        <v>166442</v>
      </c>
      <c r="I7" s="18">
        <v>167668</v>
      </c>
      <c r="J7" s="18">
        <v>153207</v>
      </c>
      <c r="K7" s="18">
        <v>161012</v>
      </c>
      <c r="L7" s="18">
        <v>143492</v>
      </c>
      <c r="M7" s="18">
        <v>140118</v>
      </c>
      <c r="N7" s="6">
        <f t="shared" si="0"/>
        <v>1776205</v>
      </c>
      <c r="O7" s="31"/>
      <c r="P7" s="31"/>
      <c r="Q7" s="22"/>
      <c r="S7" s="3"/>
    </row>
    <row r="8" spans="1:20" ht="13.5" thickTop="1" x14ac:dyDescent="0.2">
      <c r="A8" t="s">
        <v>16</v>
      </c>
      <c r="B8" s="31">
        <v>66473</v>
      </c>
      <c r="C8" s="31">
        <v>60981</v>
      </c>
      <c r="D8" s="31">
        <v>90725</v>
      </c>
      <c r="E8" s="31">
        <v>88964</v>
      </c>
      <c r="F8" s="31">
        <v>100811</v>
      </c>
      <c r="G8" s="31">
        <v>112634</v>
      </c>
      <c r="H8" s="31">
        <v>118014</v>
      </c>
      <c r="I8" s="31">
        <v>121765</v>
      </c>
      <c r="J8" s="31">
        <v>104536</v>
      </c>
      <c r="K8" s="31">
        <f>4741+107094</f>
        <v>111835</v>
      </c>
      <c r="L8" s="31">
        <v>95167</v>
      </c>
      <c r="M8" s="31">
        <v>96898</v>
      </c>
      <c r="N8" s="21">
        <f t="shared" si="0"/>
        <v>1168803</v>
      </c>
      <c r="S8" s="3"/>
    </row>
    <row r="9" spans="1:20" ht="13.5" thickBot="1" x14ac:dyDescent="0.25">
      <c r="A9" s="2">
        <v>2022</v>
      </c>
      <c r="B9" s="41">
        <v>65682</v>
      </c>
      <c r="C9" s="41">
        <v>68772</v>
      </c>
      <c r="D9" s="41">
        <v>83856</v>
      </c>
      <c r="E9" s="41">
        <v>77176</v>
      </c>
      <c r="F9" s="41">
        <v>84612</v>
      </c>
      <c r="G9" s="41">
        <v>88300</v>
      </c>
      <c r="H9" s="41">
        <v>88977</v>
      </c>
      <c r="I9" s="41">
        <v>95226</v>
      </c>
      <c r="J9" s="41">
        <v>89032</v>
      </c>
      <c r="K9" s="41">
        <v>83887</v>
      </c>
      <c r="L9" s="41">
        <v>73086</v>
      </c>
      <c r="M9" s="41">
        <v>70339</v>
      </c>
      <c r="N9" s="6">
        <f t="shared" si="0"/>
        <v>968945</v>
      </c>
      <c r="O9" s="31"/>
      <c r="P9" s="31"/>
    </row>
    <row r="10" spans="1:20" ht="13.5" thickTop="1" x14ac:dyDescent="0.2">
      <c r="A10" s="1" t="s">
        <v>17</v>
      </c>
      <c r="B10" s="30">
        <v>201907</v>
      </c>
      <c r="C10" s="30">
        <v>183976</v>
      </c>
      <c r="D10" s="30">
        <v>254448</v>
      </c>
      <c r="E10" s="30">
        <v>235379</v>
      </c>
      <c r="F10" s="30">
        <v>244040</v>
      </c>
      <c r="G10" s="30">
        <f>263634+3349+1</f>
        <v>266984</v>
      </c>
      <c r="H10" s="30">
        <f>284546+4466</f>
        <v>289012</v>
      </c>
      <c r="I10" s="30">
        <v>291760</v>
      </c>
      <c r="J10" s="30">
        <v>266678</v>
      </c>
      <c r="K10" s="30">
        <v>253365</v>
      </c>
      <c r="L10" s="30">
        <v>249418</v>
      </c>
      <c r="M10" s="30">
        <f>228261+4026</f>
        <v>232287</v>
      </c>
      <c r="N10" s="21">
        <f t="shared" si="0"/>
        <v>2969254</v>
      </c>
    </row>
    <row r="11" spans="1:20" ht="13.5" thickBot="1" x14ac:dyDescent="0.25">
      <c r="A11" s="2">
        <v>2022</v>
      </c>
      <c r="B11" s="41">
        <v>199830</v>
      </c>
      <c r="C11" s="41">
        <v>207745</v>
      </c>
      <c r="D11" s="41">
        <v>281754</v>
      </c>
      <c r="E11" s="41">
        <v>271208</v>
      </c>
      <c r="F11" s="41">
        <v>299904</v>
      </c>
      <c r="G11" s="41">
        <v>304618</v>
      </c>
      <c r="H11" s="41">
        <v>320930</v>
      </c>
      <c r="I11" s="41">
        <v>298708</v>
      </c>
      <c r="J11" s="41">
        <v>283380</v>
      </c>
      <c r="K11" s="41">
        <v>280855</v>
      </c>
      <c r="L11" s="41">
        <v>243423</v>
      </c>
      <c r="M11" s="41">
        <v>200272</v>
      </c>
      <c r="N11" s="6">
        <f t="shared" si="0"/>
        <v>3192627</v>
      </c>
      <c r="O11" s="31"/>
      <c r="P11" s="31"/>
    </row>
    <row r="12" spans="1:20" ht="13.5" thickTop="1" x14ac:dyDescent="0.2">
      <c r="A12" t="s">
        <v>18</v>
      </c>
      <c r="B12" s="31">
        <v>6064</v>
      </c>
      <c r="C12" s="66">
        <v>949</v>
      </c>
      <c r="D12" s="31">
        <v>1880</v>
      </c>
      <c r="E12" s="31">
        <v>1349</v>
      </c>
      <c r="F12" s="31">
        <v>1747</v>
      </c>
      <c r="G12" s="31">
        <v>18963</v>
      </c>
      <c r="H12" s="31">
        <v>3809</v>
      </c>
      <c r="I12" s="31">
        <v>2069</v>
      </c>
      <c r="J12" s="31">
        <v>706</v>
      </c>
      <c r="K12" s="31">
        <v>962</v>
      </c>
      <c r="L12" s="31">
        <v>1576</v>
      </c>
      <c r="M12" s="31">
        <v>1473</v>
      </c>
      <c r="N12" s="21">
        <f t="shared" si="0"/>
        <v>41547</v>
      </c>
      <c r="O12" s="31"/>
    </row>
    <row r="13" spans="1:20" ht="13.5" thickBot="1" x14ac:dyDescent="0.25">
      <c r="A13" s="2">
        <v>2022</v>
      </c>
      <c r="B13" s="41">
        <v>7431</v>
      </c>
      <c r="C13" s="41">
        <v>4208</v>
      </c>
      <c r="D13" s="41">
        <v>7827</v>
      </c>
      <c r="E13" s="41">
        <v>5869</v>
      </c>
      <c r="F13" s="41">
        <v>7561</v>
      </c>
      <c r="G13" s="41">
        <v>1979</v>
      </c>
      <c r="H13" s="41">
        <v>209</v>
      </c>
      <c r="I13" s="41">
        <v>131</v>
      </c>
      <c r="J13" s="41">
        <v>65</v>
      </c>
      <c r="K13" s="41">
        <v>0</v>
      </c>
      <c r="L13" s="41">
        <v>155</v>
      </c>
      <c r="M13" s="41">
        <v>13810</v>
      </c>
      <c r="N13" s="6">
        <f t="shared" ref="N13:N21" si="1">SUM(B13:M13)</f>
        <v>49245</v>
      </c>
      <c r="O13" s="31"/>
      <c r="P13" s="31"/>
    </row>
    <row r="14" spans="1:20" ht="13.5" thickTop="1" x14ac:dyDescent="0.2">
      <c r="A14" s="1" t="s">
        <v>19</v>
      </c>
      <c r="B14" s="65">
        <v>41278</v>
      </c>
      <c r="C14" s="32">
        <v>22790</v>
      </c>
      <c r="D14" s="32">
        <v>50857</v>
      </c>
      <c r="E14" s="32">
        <v>53274</v>
      </c>
      <c r="F14" s="32">
        <v>65401</v>
      </c>
      <c r="G14" s="32">
        <v>59818</v>
      </c>
      <c r="H14" s="32">
        <v>58954</v>
      </c>
      <c r="I14" s="65">
        <v>51113</v>
      </c>
      <c r="J14" s="32">
        <v>44775</v>
      </c>
      <c r="K14" s="32">
        <v>49054</v>
      </c>
      <c r="L14" s="32">
        <v>43783</v>
      </c>
      <c r="M14" s="32">
        <v>49478</v>
      </c>
      <c r="N14" s="21">
        <f t="shared" si="1"/>
        <v>590575</v>
      </c>
    </row>
    <row r="15" spans="1:20" ht="13.5" thickBot="1" x14ac:dyDescent="0.25">
      <c r="A15" s="2">
        <v>2022</v>
      </c>
      <c r="B15" s="41">
        <v>33255</v>
      </c>
      <c r="C15" s="41">
        <v>33652</v>
      </c>
      <c r="D15" s="41">
        <v>46386</v>
      </c>
      <c r="E15" s="41">
        <v>50141</v>
      </c>
      <c r="F15" s="41">
        <v>58329</v>
      </c>
      <c r="G15" s="41">
        <v>30743</v>
      </c>
      <c r="H15" s="41">
        <v>27318</v>
      </c>
      <c r="I15" s="41">
        <v>22262</v>
      </c>
      <c r="J15" s="41">
        <v>22970</v>
      </c>
      <c r="K15" s="41">
        <v>17297</v>
      </c>
      <c r="L15" s="41">
        <v>25768</v>
      </c>
      <c r="M15" s="41">
        <v>44075</v>
      </c>
      <c r="N15" s="6">
        <f t="shared" si="1"/>
        <v>412196</v>
      </c>
      <c r="O15" s="31"/>
      <c r="P15" s="31"/>
    </row>
    <row r="16" spans="1:20" ht="13.5" thickTop="1" x14ac:dyDescent="0.2">
      <c r="A16" s="50" t="s">
        <v>78</v>
      </c>
      <c r="B16" s="3">
        <f t="shared" ref="B16:M16" si="2">+B14+B12+B10+B8+B6+B4+B2</f>
        <v>1016192</v>
      </c>
      <c r="C16" s="3">
        <f t="shared" si="2"/>
        <v>917151</v>
      </c>
      <c r="D16" s="3">
        <f t="shared" si="2"/>
        <v>1242747</v>
      </c>
      <c r="E16" s="3">
        <f t="shared" si="2"/>
        <v>1112890</v>
      </c>
      <c r="F16" s="3">
        <f t="shared" si="2"/>
        <v>1190500</v>
      </c>
      <c r="G16" s="3">
        <f t="shared" si="2"/>
        <v>1339863</v>
      </c>
      <c r="H16" s="3">
        <f t="shared" si="2"/>
        <v>1391819</v>
      </c>
      <c r="I16" s="3">
        <f t="shared" si="2"/>
        <v>1374253</v>
      </c>
      <c r="J16" s="3">
        <f t="shared" si="2"/>
        <v>1214493</v>
      </c>
      <c r="K16" s="3">
        <f t="shared" si="2"/>
        <v>1248998</v>
      </c>
      <c r="L16" s="3">
        <f t="shared" si="2"/>
        <v>1130661</v>
      </c>
      <c r="M16" s="3">
        <f t="shared" si="2"/>
        <v>1110531</v>
      </c>
      <c r="N16" s="21">
        <f t="shared" si="1"/>
        <v>14290098</v>
      </c>
    </row>
    <row r="17" spans="1:16" ht="13.5" thickBot="1" x14ac:dyDescent="0.25">
      <c r="A17" s="2">
        <v>2022</v>
      </c>
      <c r="B17" s="19">
        <f t="shared" ref="B17:M17" si="3">+B15+B13+B11+B9+B7+B5+B3</f>
        <v>839830</v>
      </c>
      <c r="C17" s="19">
        <f t="shared" si="3"/>
        <v>866629</v>
      </c>
      <c r="D17" s="19">
        <f t="shared" si="3"/>
        <v>1161118</v>
      </c>
      <c r="E17" s="19">
        <f t="shared" si="3"/>
        <v>1064254</v>
      </c>
      <c r="F17" s="19">
        <f t="shared" si="3"/>
        <v>1149806</v>
      </c>
      <c r="G17" s="19">
        <f t="shared" si="3"/>
        <v>1174779</v>
      </c>
      <c r="H17" s="19">
        <f t="shared" si="3"/>
        <v>1211485</v>
      </c>
      <c r="I17" s="19">
        <f t="shared" si="3"/>
        <v>1198960</v>
      </c>
      <c r="J17" s="19">
        <f t="shared" si="3"/>
        <v>1116052</v>
      </c>
      <c r="K17" s="19">
        <f t="shared" si="3"/>
        <v>1124715</v>
      </c>
      <c r="L17" s="19">
        <f t="shared" si="3"/>
        <v>1053283</v>
      </c>
      <c r="M17" s="19">
        <f t="shared" si="3"/>
        <v>1023521</v>
      </c>
      <c r="N17" s="6">
        <f t="shared" si="1"/>
        <v>12984432</v>
      </c>
      <c r="O17" s="31"/>
      <c r="P17" s="31"/>
    </row>
    <row r="18" spans="1:16" ht="13.5" thickTop="1" x14ac:dyDescent="0.2">
      <c r="A18" s="51" t="s">
        <v>76</v>
      </c>
      <c r="B18" s="3">
        <f>+'Terminal 2'!C22</f>
        <v>195819</v>
      </c>
      <c r="C18" s="3">
        <f>+'Terminal 2'!D22</f>
        <v>223314</v>
      </c>
      <c r="D18" s="3">
        <f>+'Terminal 2'!E22</f>
        <v>285694</v>
      </c>
      <c r="E18" s="3">
        <f>+'Terminal 2'!F22</f>
        <v>230252</v>
      </c>
      <c r="F18" s="3">
        <f>+'Terminal 2'!G22</f>
        <v>218418</v>
      </c>
      <c r="G18" s="3">
        <f>+'Terminal 2'!H22</f>
        <v>284478</v>
      </c>
      <c r="H18" s="3">
        <f>+'Terminal 2'!I22</f>
        <v>312025</v>
      </c>
      <c r="I18" s="3">
        <f>+'Terminal 2'!J22</f>
        <v>285189</v>
      </c>
      <c r="J18" s="3">
        <f>+'Terminal 2'!K22</f>
        <v>226297</v>
      </c>
      <c r="K18" s="3">
        <f>+'Terminal 2'!L22</f>
        <v>269487</v>
      </c>
      <c r="L18" s="3">
        <f>+'Terminal 2'!M22</f>
        <v>265312</v>
      </c>
      <c r="M18" s="3">
        <f>+'Terminal 2'!N22</f>
        <v>289207</v>
      </c>
      <c r="N18" s="21">
        <f t="shared" si="1"/>
        <v>3085492</v>
      </c>
      <c r="P18" s="3"/>
    </row>
    <row r="19" spans="1:16" ht="13.5" thickBot="1" x14ac:dyDescent="0.25">
      <c r="A19" s="2">
        <v>2022</v>
      </c>
      <c r="B19" s="19">
        <v>163087</v>
      </c>
      <c r="C19" s="19">
        <v>199211</v>
      </c>
      <c r="D19" s="19">
        <v>265775</v>
      </c>
      <c r="E19" s="19">
        <v>193483</v>
      </c>
      <c r="F19" s="19">
        <v>185605</v>
      </c>
      <c r="G19" s="19">
        <v>242379</v>
      </c>
      <c r="H19" s="19">
        <v>267466</v>
      </c>
      <c r="I19" s="19">
        <v>252408</v>
      </c>
      <c r="J19" s="19">
        <v>184180</v>
      </c>
      <c r="K19" s="19">
        <v>227014</v>
      </c>
      <c r="L19" s="19">
        <v>213626</v>
      </c>
      <c r="M19" s="19">
        <v>235418</v>
      </c>
      <c r="N19" s="6">
        <f t="shared" si="1"/>
        <v>2629652</v>
      </c>
      <c r="O19" s="31"/>
      <c r="P19" s="31"/>
    </row>
    <row r="20" spans="1:16" ht="13.5" thickTop="1" x14ac:dyDescent="0.2">
      <c r="A20" s="40" t="s">
        <v>74</v>
      </c>
      <c r="B20" s="38">
        <f>B2+B4+B6+B8+B10+B12+B14+B18</f>
        <v>1212011</v>
      </c>
      <c r="C20" s="38">
        <f t="shared" ref="C20:M20" si="4">C2+C4+C6+C8+C10+C12+C14+C18</f>
        <v>1140465</v>
      </c>
      <c r="D20" s="38">
        <f t="shared" si="4"/>
        <v>1528441</v>
      </c>
      <c r="E20" s="38">
        <f t="shared" si="4"/>
        <v>1343142</v>
      </c>
      <c r="F20" s="38">
        <f>F2+F4+F6+F8+F10+F12+F14+F18</f>
        <v>1408918</v>
      </c>
      <c r="G20" s="38">
        <f t="shared" si="4"/>
        <v>1624341</v>
      </c>
      <c r="H20" s="38">
        <f t="shared" si="4"/>
        <v>1703844</v>
      </c>
      <c r="I20" s="38">
        <f t="shared" si="4"/>
        <v>1659442</v>
      </c>
      <c r="J20" s="38">
        <f t="shared" si="4"/>
        <v>1440790</v>
      </c>
      <c r="K20" s="38">
        <f t="shared" si="4"/>
        <v>1518485</v>
      </c>
      <c r="L20" s="38">
        <f t="shared" si="4"/>
        <v>1395973</v>
      </c>
      <c r="M20" s="38">
        <f t="shared" si="4"/>
        <v>1399738</v>
      </c>
      <c r="N20" s="39">
        <f t="shared" si="1"/>
        <v>17375590</v>
      </c>
    </row>
    <row r="21" spans="1:16" ht="13.5" thickBot="1" x14ac:dyDescent="0.25">
      <c r="A21" s="63" t="s">
        <v>75</v>
      </c>
      <c r="B21" s="35">
        <f>+B19+B17</f>
        <v>1002917</v>
      </c>
      <c r="C21" s="35">
        <f t="shared" ref="C21:M21" si="5">+C19+C17</f>
        <v>1065840</v>
      </c>
      <c r="D21" s="35">
        <f t="shared" si="5"/>
        <v>1426893</v>
      </c>
      <c r="E21" s="35">
        <f t="shared" si="5"/>
        <v>1257737</v>
      </c>
      <c r="F21" s="35">
        <f t="shared" si="5"/>
        <v>1335411</v>
      </c>
      <c r="G21" s="35">
        <f t="shared" si="5"/>
        <v>1417158</v>
      </c>
      <c r="H21" s="35">
        <f t="shared" si="5"/>
        <v>1478951</v>
      </c>
      <c r="I21" s="35">
        <f>+I19+I17</f>
        <v>1451368</v>
      </c>
      <c r="J21" s="35">
        <f t="shared" si="5"/>
        <v>1300232</v>
      </c>
      <c r="K21" s="35">
        <f t="shared" si="5"/>
        <v>1351729</v>
      </c>
      <c r="L21" s="35">
        <f t="shared" si="5"/>
        <v>1266909</v>
      </c>
      <c r="M21" s="36">
        <f t="shared" si="5"/>
        <v>1258939</v>
      </c>
      <c r="N21" s="37">
        <f t="shared" si="1"/>
        <v>15614084</v>
      </c>
    </row>
    <row r="22" spans="1:16" ht="13.5" thickTop="1" x14ac:dyDescent="0.2">
      <c r="A22" s="5" t="s">
        <v>20</v>
      </c>
      <c r="B22" s="42">
        <f>(B20-B21)/B21</f>
        <v>0.20848584678492837</v>
      </c>
      <c r="C22" s="42">
        <f t="shared" ref="C22:M22" si="6">(C20-C21)/C21</f>
        <v>7.0015199279441567E-2</v>
      </c>
      <c r="D22" s="42">
        <f t="shared" si="6"/>
        <v>7.1167214360151748E-2</v>
      </c>
      <c r="E22" s="42">
        <f t="shared" si="6"/>
        <v>6.7903703238435378E-2</v>
      </c>
      <c r="F22" s="42">
        <f t="shared" si="6"/>
        <v>5.5044476943802323E-2</v>
      </c>
      <c r="G22" s="42">
        <f t="shared" si="6"/>
        <v>0.14619611927533838</v>
      </c>
      <c r="H22" s="42">
        <f t="shared" si="6"/>
        <v>0.15206250917035113</v>
      </c>
      <c r="I22" s="42">
        <f t="shared" si="6"/>
        <v>0.14336405377547251</v>
      </c>
      <c r="J22" s="42">
        <f t="shared" si="6"/>
        <v>0.10810224636834041</v>
      </c>
      <c r="K22" s="42">
        <f t="shared" si="6"/>
        <v>0.12336496442704122</v>
      </c>
      <c r="L22" s="42">
        <f>(L20-L21)/L21</f>
        <v>0.10187314163842864</v>
      </c>
      <c r="M22" s="42">
        <f t="shared" si="6"/>
        <v>0.11183941398272672</v>
      </c>
      <c r="N22" s="24">
        <f>(N20-N21)/N21</f>
        <v>0.11281519940586973</v>
      </c>
    </row>
    <row r="23" spans="1:16" ht="13.5" thickBo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5"/>
    </row>
    <row r="24" spans="1:16" ht="13.5" thickBot="1" x14ac:dyDescent="0.25">
      <c r="B24" s="7" t="s">
        <v>0</v>
      </c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73</v>
      </c>
      <c r="L24" s="7" t="s">
        <v>10</v>
      </c>
      <c r="M24" s="7" t="s">
        <v>11</v>
      </c>
      <c r="N24" s="62" t="s">
        <v>12</v>
      </c>
    </row>
    <row r="25" spans="1:16" ht="13.5" thickTop="1" x14ac:dyDescent="0.2">
      <c r="A25" t="s">
        <v>32</v>
      </c>
      <c r="B25" s="3"/>
      <c r="C25" s="3"/>
      <c r="D25" s="20"/>
      <c r="E25" s="3"/>
      <c r="F25" s="3"/>
      <c r="G25" s="3"/>
      <c r="H25" s="3"/>
      <c r="I25" s="3"/>
      <c r="J25" s="3"/>
      <c r="K25" s="3"/>
      <c r="L25" s="3"/>
      <c r="M25" s="3"/>
      <c r="N25" s="25"/>
    </row>
    <row r="26" spans="1:16" x14ac:dyDescent="0.2">
      <c r="A26" t="s">
        <v>33</v>
      </c>
      <c r="B26" s="3">
        <f>+'[1]Monthly Summary'!$C$5</f>
        <v>1020219</v>
      </c>
      <c r="C26" s="3">
        <f>+'[2]Monthly Summary'!$C$5</f>
        <v>975212</v>
      </c>
      <c r="D26" s="3">
        <f>+'[3]Monthly Summary'!$C$5</f>
        <v>1300772</v>
      </c>
      <c r="E26" s="3">
        <f>+'[4]Monthly Summary'!C5</f>
        <v>1139678</v>
      </c>
      <c r="F26" s="3">
        <f>+'[5]Monthly Summary'!C5</f>
        <v>1187831</v>
      </c>
      <c r="G26" s="3">
        <f>+'[6]Monthly Summary'!C5</f>
        <v>1386353</v>
      </c>
      <c r="H26" s="3">
        <f>+'[7]Monthly Summary'!C5</f>
        <v>1479785</v>
      </c>
      <c r="I26" s="3">
        <f>+'[8]Monthly Summary'!C5</f>
        <v>1433573</v>
      </c>
      <c r="J26" s="3">
        <f>+'[9]Monthly Summary'!C5</f>
        <v>1232489</v>
      </c>
      <c r="K26" s="3">
        <f>+'[10]Monthly Summary'!C5</f>
        <v>1310633</v>
      </c>
      <c r="L26" s="3">
        <f>+'[11]Monthly Summary'!C5</f>
        <v>1186178</v>
      </c>
      <c r="M26" s="3">
        <f>+'[12]Monthly Summary'!C5</f>
        <v>1204333</v>
      </c>
      <c r="N26" s="59">
        <f>SUM(B26:M26)</f>
        <v>14857056</v>
      </c>
    </row>
    <row r="27" spans="1:16" x14ac:dyDescent="0.2">
      <c r="A27" t="s">
        <v>34</v>
      </c>
      <c r="B27" s="3">
        <f>+'[1]Monthly Summary'!$C$6</f>
        <v>155217</v>
      </c>
      <c r="C27" s="3">
        <f>+'[2]Monthly Summary'!$C$6</f>
        <v>129022</v>
      </c>
      <c r="D27" s="3">
        <f>+'[3]Monthly Summary'!$C$6</f>
        <v>185233</v>
      </c>
      <c r="E27" s="3">
        <f>+'[4]Monthly Summary'!C6</f>
        <v>164215</v>
      </c>
      <c r="F27" s="3">
        <f>+'[5]Monthly Summary'!C6</f>
        <v>179950</v>
      </c>
      <c r="G27" s="3">
        <f>+'[6]Monthly Summary'!C6</f>
        <v>196189</v>
      </c>
      <c r="H27" s="3">
        <f>+'[7]Monthly Summary'!C6</f>
        <v>180120</v>
      </c>
      <c r="I27" s="3">
        <f>+'[8]Monthly Summary'!C6</f>
        <v>182677</v>
      </c>
      <c r="J27" s="3">
        <f>+'[9]Monthly Summary'!C6</f>
        <v>167925</v>
      </c>
      <c r="K27" s="3">
        <f>+'[10]Monthly Summary'!C6</f>
        <v>163846</v>
      </c>
      <c r="L27" s="3">
        <f>+'[11]Monthly Summary'!C6</f>
        <v>169215</v>
      </c>
      <c r="M27" s="3">
        <f>+'[12]Monthly Summary'!C6</f>
        <v>155296</v>
      </c>
      <c r="N27" s="60">
        <f>SUM(B27:M27)</f>
        <v>2028905</v>
      </c>
    </row>
    <row r="28" spans="1:16" x14ac:dyDescent="0.2">
      <c r="A28" t="s">
        <v>35</v>
      </c>
      <c r="B28" s="3">
        <f>+'[1]Monthly Summary'!$C$7</f>
        <v>0</v>
      </c>
      <c r="C28" s="3">
        <f>+'[2]Monthly Summary'!$C$7</f>
        <v>332</v>
      </c>
      <c r="D28" s="3">
        <f>+'[3]Monthly Summary'!$C$7</f>
        <v>0</v>
      </c>
      <c r="E28" s="3">
        <f>+'[4]Monthly Summary'!C7</f>
        <v>0</v>
      </c>
      <c r="F28" s="3">
        <f>+'[5]Monthly Summary'!C7</f>
        <v>0</v>
      </c>
      <c r="G28" s="3">
        <f>+'[6]Monthly Summary'!C7</f>
        <v>117</v>
      </c>
      <c r="H28" s="3">
        <f>+'[7]Monthly Summary'!C7</f>
        <v>475</v>
      </c>
      <c r="I28" s="3">
        <f>+'[8]Monthly Summary'!C7</f>
        <v>230</v>
      </c>
      <c r="J28" s="3">
        <f>+'[9]Monthly Summary'!C7</f>
        <v>0</v>
      </c>
      <c r="K28" s="3">
        <f>+'[10]Monthly Summary'!C7</f>
        <v>0</v>
      </c>
      <c r="L28" s="3">
        <f>+'[11]Monthly Summary'!C7</f>
        <v>0</v>
      </c>
      <c r="M28" s="3">
        <f>+'[12]Monthly Summary'!C7</f>
        <v>0</v>
      </c>
      <c r="N28" s="61">
        <f>SUM(B28:M28)</f>
        <v>1154</v>
      </c>
    </row>
    <row r="29" spans="1:16" ht="13.5" thickBot="1" x14ac:dyDescent="0.25">
      <c r="A29" t="s">
        <v>36</v>
      </c>
      <c r="B29" s="13">
        <f t="shared" ref="B29:N29" si="7">SUM(B26:B28)</f>
        <v>1175436</v>
      </c>
      <c r="C29" s="13">
        <f t="shared" si="7"/>
        <v>1104566</v>
      </c>
      <c r="D29" s="13">
        <f t="shared" ref="D29" si="8">SUM(D26:D28)</f>
        <v>1486005</v>
      </c>
      <c r="E29" s="13">
        <f t="shared" ref="E29" si="9">SUM(E26:E28)</f>
        <v>1303893</v>
      </c>
      <c r="F29" s="13">
        <f t="shared" si="7"/>
        <v>1367781</v>
      </c>
      <c r="G29" s="13">
        <f t="shared" ref="G29" si="10">SUM(G26:G28)</f>
        <v>1582659</v>
      </c>
      <c r="H29" s="13">
        <f t="shared" ref="H29" si="11">SUM(H26:H28)</f>
        <v>1660380</v>
      </c>
      <c r="I29" s="13">
        <f t="shared" si="7"/>
        <v>1616480</v>
      </c>
      <c r="J29" s="13">
        <f t="shared" ref="J29" si="12">SUM(J26:J28)</f>
        <v>1400414</v>
      </c>
      <c r="K29" s="13">
        <f t="shared" si="7"/>
        <v>1474479</v>
      </c>
      <c r="L29" s="13">
        <f t="shared" si="7"/>
        <v>1355393</v>
      </c>
      <c r="M29" s="13">
        <f t="shared" ref="M29" si="13">SUM(M26:M28)</f>
        <v>1359629</v>
      </c>
      <c r="N29" s="26">
        <f t="shared" si="7"/>
        <v>16887115</v>
      </c>
    </row>
    <row r="30" spans="1:16" ht="14.25" thickTop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5"/>
    </row>
    <row r="31" spans="1:16" x14ac:dyDescent="0.2">
      <c r="A31" t="s">
        <v>37</v>
      </c>
      <c r="B31" s="34">
        <f>+'[1]Monthly Summary'!$C$10</f>
        <v>36575</v>
      </c>
      <c r="C31" s="34">
        <f>+'[2]Monthly Summary'!$C$10</f>
        <v>35899</v>
      </c>
      <c r="D31" s="34">
        <f>+'[3]Monthly Summary'!$C$10</f>
        <v>42436</v>
      </c>
      <c r="E31" s="34">
        <f>+'[4]Monthly Summary'!C10</f>
        <v>39249</v>
      </c>
      <c r="F31" s="34">
        <f>+'[5]Monthly Summary'!C10</f>
        <v>41137</v>
      </c>
      <c r="G31" s="34">
        <f>+'[6]Monthly Summary'!C10</f>
        <v>41682</v>
      </c>
      <c r="H31" s="34">
        <f>+'[7]Monthly Summary'!C10</f>
        <v>43464</v>
      </c>
      <c r="I31" s="34">
        <f>+'[8]Monthly Summary'!C10</f>
        <v>42962</v>
      </c>
      <c r="J31" s="34">
        <f>+'[9]Monthly Summary'!C10</f>
        <v>40376</v>
      </c>
      <c r="K31" s="34">
        <f>+'[10]Monthly Summary'!C10</f>
        <v>44006</v>
      </c>
      <c r="L31" s="34">
        <f>+'[11]Monthly Summary'!C10</f>
        <v>40580</v>
      </c>
      <c r="M31" s="67">
        <f>+'[12]Monthly Summary'!C10</f>
        <v>40109</v>
      </c>
      <c r="N31" s="44">
        <f>SUM(B31:M31)</f>
        <v>488475</v>
      </c>
    </row>
    <row r="32" spans="1:16" ht="13.5" thickBot="1" x14ac:dyDescent="0.25">
      <c r="A32" t="s">
        <v>38</v>
      </c>
      <c r="B32" s="8">
        <f>B29+B31</f>
        <v>1212011</v>
      </c>
      <c r="C32" s="8">
        <f t="shared" ref="C32:L32" si="14">C29+C31</f>
        <v>1140465</v>
      </c>
      <c r="D32" s="8">
        <f t="shared" ref="D32" si="15">D29+D31</f>
        <v>1528441</v>
      </c>
      <c r="E32" s="8">
        <f t="shared" ref="E32" si="16">E29+E31</f>
        <v>1343142</v>
      </c>
      <c r="F32" s="8">
        <f t="shared" si="14"/>
        <v>1408918</v>
      </c>
      <c r="G32" s="8">
        <f t="shared" ref="G32" si="17">G29+G31</f>
        <v>1624341</v>
      </c>
      <c r="H32" s="8">
        <f t="shared" ref="H32" si="18">H29+H31</f>
        <v>1703844</v>
      </c>
      <c r="I32" s="8">
        <f t="shared" si="14"/>
        <v>1659442</v>
      </c>
      <c r="J32" s="8">
        <f t="shared" ref="J32" si="19">J29+J31</f>
        <v>1440790</v>
      </c>
      <c r="K32" s="8">
        <f t="shared" si="14"/>
        <v>1518485</v>
      </c>
      <c r="L32" s="8">
        <f t="shared" si="14"/>
        <v>1395973</v>
      </c>
      <c r="M32" s="8">
        <f t="shared" ref="M32" si="20">M29+M31</f>
        <v>1399738</v>
      </c>
      <c r="N32" s="33">
        <f>SUM(N29+N31)</f>
        <v>17375590</v>
      </c>
    </row>
    <row r="33" spans="1:14" ht="13.5" thickTop="1" x14ac:dyDescent="0.2">
      <c r="G33" s="3"/>
    </row>
    <row r="34" spans="1:14" x14ac:dyDescent="0.2">
      <c r="A34" s="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"/>
    </row>
    <row r="35" spans="1:14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8"/>
    </row>
    <row r="36" spans="1:14" x14ac:dyDescent="0.2">
      <c r="B36" s="58"/>
      <c r="C36" s="58"/>
      <c r="D36" s="58"/>
      <c r="E36" s="58"/>
      <c r="F36" s="58"/>
      <c r="G36" s="10"/>
      <c r="H36" s="10"/>
      <c r="I36" s="10"/>
      <c r="J36" s="10"/>
      <c r="K36" s="10"/>
      <c r="L36" s="10"/>
      <c r="M36" s="3"/>
    </row>
    <row r="37" spans="1:14" x14ac:dyDescent="0.2">
      <c r="C37" s="43"/>
      <c r="E37" s="43"/>
      <c r="F37" s="64"/>
      <c r="G37" s="43"/>
      <c r="H37" s="54"/>
      <c r="I37" s="3"/>
      <c r="J37" s="3"/>
      <c r="K37" s="3"/>
      <c r="L37" s="28"/>
      <c r="M37" s="3"/>
      <c r="N37" s="28"/>
    </row>
    <row r="38" spans="1:14" x14ac:dyDescent="0.2">
      <c r="C38" s="31"/>
      <c r="E38" s="43"/>
      <c r="F38" s="57"/>
      <c r="G38" s="43"/>
      <c r="H38" s="54"/>
      <c r="J38" s="10"/>
      <c r="K38" s="10"/>
      <c r="L38" s="10"/>
    </row>
    <row r="39" spans="1:14" x14ac:dyDescent="0.2">
      <c r="C39" s="43"/>
      <c r="E39" s="43"/>
      <c r="F39" s="57"/>
      <c r="G39" s="43"/>
      <c r="H39" s="54"/>
      <c r="I39" s="31"/>
      <c r="J39" s="3"/>
      <c r="K39" s="3"/>
      <c r="L39" s="28"/>
      <c r="M39" s="3"/>
      <c r="N39" s="28"/>
    </row>
    <row r="40" spans="1:14" x14ac:dyDescent="0.2">
      <c r="C40" s="43"/>
      <c r="E40" s="43"/>
      <c r="F40" s="57"/>
      <c r="G40" s="43"/>
      <c r="H40" s="54"/>
      <c r="J40" s="10"/>
      <c r="K40" s="10"/>
      <c r="L40" s="10"/>
    </row>
    <row r="41" spans="1:14" x14ac:dyDescent="0.2">
      <c r="C41" s="43"/>
      <c r="E41" s="43"/>
      <c r="F41" s="57"/>
      <c r="G41" s="43"/>
      <c r="H41" s="54"/>
      <c r="J41" s="3"/>
      <c r="K41" s="3"/>
      <c r="L41" s="28"/>
      <c r="M41" s="3"/>
      <c r="N41" s="28"/>
    </row>
    <row r="42" spans="1:14" x14ac:dyDescent="0.2">
      <c r="C42" s="43"/>
      <c r="G42" s="52"/>
      <c r="H42" s="54"/>
      <c r="J42" s="10"/>
      <c r="K42" s="10"/>
      <c r="L42" s="10"/>
    </row>
    <row r="43" spans="1:14" x14ac:dyDescent="0.2">
      <c r="C43" s="43"/>
      <c r="E43" s="31"/>
      <c r="G43" s="31"/>
      <c r="H43" s="54"/>
      <c r="J43" s="3"/>
      <c r="K43" s="3"/>
      <c r="L43" s="28"/>
      <c r="M43" s="3"/>
      <c r="N43" s="28"/>
    </row>
    <row r="44" spans="1:14" x14ac:dyDescent="0.2">
      <c r="G44" s="52"/>
      <c r="H44" s="54"/>
      <c r="J44" s="10"/>
      <c r="K44" s="10"/>
      <c r="L44" s="10"/>
    </row>
    <row r="45" spans="1:14" x14ac:dyDescent="0.2">
      <c r="G45" s="52"/>
      <c r="H45" s="54"/>
      <c r="J45" s="3"/>
      <c r="K45" s="3"/>
      <c r="L45" s="28"/>
      <c r="M45" s="3"/>
      <c r="N45" s="28"/>
    </row>
    <row r="46" spans="1:14" x14ac:dyDescent="0.2">
      <c r="H46" s="54"/>
      <c r="J46" s="10"/>
      <c r="K46" s="10"/>
      <c r="L46" s="10"/>
    </row>
    <row r="47" spans="1:14" x14ac:dyDescent="0.2">
      <c r="H47" s="54"/>
      <c r="J47" s="3"/>
      <c r="K47" s="3"/>
      <c r="L47" s="28"/>
      <c r="M47" s="3"/>
      <c r="N47" s="28"/>
    </row>
    <row r="48" spans="1:14" x14ac:dyDescent="0.2">
      <c r="H48" s="54"/>
      <c r="J48" s="10"/>
      <c r="K48" s="10"/>
      <c r="L48" s="10"/>
    </row>
    <row r="49" spans="10:14" x14ac:dyDescent="0.2">
      <c r="J49" s="3"/>
      <c r="K49" s="3"/>
      <c r="L49" s="28"/>
      <c r="M49" s="3"/>
      <c r="N49" s="28"/>
    </row>
  </sheetData>
  <phoneticPr fontId="15" type="noConversion"/>
  <conditionalFormatting sqref="N35 L37 N37 L39 N39 L41 N41 L43 N43 L45 N45 L47 N47 L49 N49">
    <cfRule type="expression" dxfId="0" priority="1" stopIfTrue="1">
      <formula>"*.*"</formula>
    </cfRule>
  </conditionalFormatting>
  <pageMargins left="0.7" right="0.7" top="0.75" bottom="0.75" header="0.3" footer="0.3"/>
  <pageSetup orientation="portrait" horizontalDpi="1200" verticalDpi="1200" r:id="rId1"/>
  <ignoredErrors>
    <ignoredError sqref="N3 N5 N7 N9 N11 N13 N19 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Q39"/>
  <sheetViews>
    <sheetView workbookViewId="0">
      <selection activeCell="B28" sqref="B28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  <col min="16" max="17" width="10.28515625" bestFit="1" customWidth="1"/>
  </cols>
  <sheetData>
    <row r="7" spans="1:17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7" x14ac:dyDescent="0.2">
      <c r="A9" s="15">
        <v>2023</v>
      </c>
      <c r="B9" s="15" t="s">
        <v>54</v>
      </c>
    </row>
    <row r="10" spans="1:17" x14ac:dyDescent="0.2">
      <c r="B10" s="57" t="s">
        <v>72</v>
      </c>
      <c r="C10" s="10">
        <f>[13]Jazz_AC!IF$23+[13]Jazz_AC!IF$33+[13]Jazz_AC!IF$38+[13]Jazz_AC!IF$28</f>
        <v>3348</v>
      </c>
      <c r="D10" s="10">
        <f>[13]Jazz_AC!IG$23+[13]Jazz_AC!IG$33+[13]Jazz_AC!IG$38+[13]Jazz_AC!IG$28</f>
        <v>2786</v>
      </c>
      <c r="E10" s="10">
        <f>[13]Jazz_AC!IH$23+[13]Jazz_AC!IH$33+[13]Jazz_AC!IH$38+[13]Jazz_AC!IH$28</f>
        <v>4856</v>
      </c>
      <c r="F10" s="10">
        <f>[13]Jazz_AC!II$23+[13]Jazz_AC!II$33+[13]Jazz_AC!II$38+[13]Jazz_AC!II$28</f>
        <v>4403</v>
      </c>
      <c r="G10" s="10">
        <f>[13]Jazz_AC!IJ$23+[13]Jazz_AC!IJ$33+[13]Jazz_AC!IJ$38+[13]Jazz_AC!IJ$28</f>
        <v>8730</v>
      </c>
      <c r="H10" s="10">
        <f>[13]Jazz_AC!IK$23+[13]Jazz_AC!IK$33+[13]Jazz_AC!IK$38+[13]Jazz_AC!IK$28</f>
        <v>9232</v>
      </c>
      <c r="I10" s="10">
        <f>[13]Jazz_AC!IL$23+[13]Jazz_AC!IL$33+[13]Jazz_AC!IL$38+[13]Jazz_AC!IL$28</f>
        <v>6812</v>
      </c>
      <c r="J10" s="10">
        <f>[13]Jazz_AC!IM$23+[13]Jazz_AC!IM$33+[13]Jazz_AC!IM$38+[13]Jazz_AC!IM$28</f>
        <v>7390</v>
      </c>
      <c r="K10" s="10">
        <f>[13]Jazz_AC!IN$23+[13]Jazz_AC!IN$33+[13]Jazz_AC!IN$38+[13]Jazz_AC!IN$28</f>
        <v>7138</v>
      </c>
      <c r="L10" s="10">
        <f>[13]Jazz_AC!IO$23+[13]Jazz_AC!IO$33+[13]Jazz_AC!IO$38+[13]Jazz_AC!IO$28</f>
        <v>6446</v>
      </c>
      <c r="M10" s="10">
        <f>[13]Jazz_AC!IP$23+[13]Jazz_AC!IP$33+[13]Jazz_AC!IP$38+[13]Jazz_AC!IP$28</f>
        <v>4217</v>
      </c>
      <c r="N10" s="10">
        <f>[13]Jazz_AC!IQ$23+[13]Jazz_AC!IQ$33+[13]Jazz_AC!IQ$38+[13]Jazz_AC!IQ$28</f>
        <v>4365</v>
      </c>
      <c r="P10" s="52"/>
      <c r="Q10" s="53"/>
    </row>
    <row r="11" spans="1:17" x14ac:dyDescent="0.2">
      <c r="B11" t="s">
        <v>59</v>
      </c>
      <c r="C11" s="10">
        <f>'[13]Air Georgian'!IF$33+'[13]Air Georgian'!IF$38</f>
        <v>0</v>
      </c>
      <c r="D11" s="10">
        <f>'[13]Air Georgian'!IG$33+'[13]Air Georgian'!IG$38</f>
        <v>0</v>
      </c>
      <c r="E11" s="10">
        <f>'[13]Air Georgian'!IH$33+'[13]Air Georgian'!IH$38</f>
        <v>0</v>
      </c>
      <c r="F11" s="10">
        <f>'[13]Air Georgian'!II$33+'[13]Air Georgian'!II$38</f>
        <v>0</v>
      </c>
      <c r="G11" s="10">
        <f>'[13]Air Georgian'!IJ$33+'[13]Air Georgian'!IJ$38</f>
        <v>0</v>
      </c>
      <c r="H11" s="10">
        <f>'[13]Air Georgian'!IK$33+'[13]Air Georgian'!IK$38</f>
        <v>0</v>
      </c>
      <c r="I11" s="10">
        <f>'[13]Air Georgian'!IL$33+'[13]Air Georgian'!IL$38</f>
        <v>0</v>
      </c>
      <c r="J11" s="10">
        <f>'[13]Air Georgian'!IM$33+'[13]Air Georgian'!IM$38</f>
        <v>0</v>
      </c>
      <c r="K11" s="10">
        <f>'[13]Air Georgian'!IN$33+'[13]Air Georgian'!IN$38</f>
        <v>0</v>
      </c>
      <c r="L11" s="10">
        <f>'[13]Air Georgian'!IO$33+'[13]Air Georgian'!IO$38</f>
        <v>0</v>
      </c>
      <c r="M11" s="10">
        <f>'[13]Air Georgian'!IP$33+'[13]Air Georgian'!IP$38</f>
        <v>0</v>
      </c>
      <c r="N11" s="10">
        <f>'[13]Air Georgian'!IQ$33+'[13]Air Georgian'!IQ$38</f>
        <v>0</v>
      </c>
      <c r="P11" s="52"/>
      <c r="Q11" s="53"/>
    </row>
    <row r="12" spans="1:17" x14ac:dyDescent="0.2">
      <c r="B12" t="s">
        <v>65</v>
      </c>
      <c r="C12" s="10">
        <f>'[13]Sky Regional'!IF$33+'[13]Sky Regional'!IF$38</f>
        <v>0</v>
      </c>
      <c r="D12" s="10">
        <f>'[13]Sky Regional'!IG$33+'[13]Sky Regional'!IG$38</f>
        <v>0</v>
      </c>
      <c r="E12" s="10">
        <f>'[13]Sky Regional'!IH$33+'[13]Sky Regional'!IH$38</f>
        <v>0</v>
      </c>
      <c r="F12" s="10">
        <f>'[13]Sky Regional'!II$33+'[13]Sky Regional'!II$38</f>
        <v>0</v>
      </c>
      <c r="G12" s="10">
        <f>'[13]Sky Regional'!IJ$33+'[13]Sky Regional'!IJ$38</f>
        <v>0</v>
      </c>
      <c r="H12" s="10">
        <f>'[13]Sky Regional'!IK$33+'[13]Sky Regional'!IK$38</f>
        <v>0</v>
      </c>
      <c r="I12" s="10">
        <f>'[13]Sky Regional'!IL$33+'[13]Sky Regional'!IL$38</f>
        <v>0</v>
      </c>
      <c r="J12" s="10">
        <f>'[13]Sky Regional'!IM$33+'[13]Sky Regional'!IM$38</f>
        <v>0</v>
      </c>
      <c r="K12" s="10">
        <f>'[13]Sky Regional'!IN$33+'[13]Sky Regional'!IN$38</f>
        <v>0</v>
      </c>
      <c r="L12" s="10">
        <f>'[13]Sky Regional'!IO$33+'[13]Sky Regional'!IO$38</f>
        <v>0</v>
      </c>
      <c r="M12" s="10">
        <f>'[13]Sky Regional'!IP$33+'[13]Sky Regional'!IP$38</f>
        <v>0</v>
      </c>
      <c r="N12" s="10">
        <f>'[13]Sky Regional'!IQ$33+'[13]Sky Regional'!IQ$38</f>
        <v>0</v>
      </c>
      <c r="P12" s="52"/>
      <c r="Q12" s="53"/>
    </row>
    <row r="13" spans="1:17" x14ac:dyDescent="0.2">
      <c r="B13" t="s">
        <v>62</v>
      </c>
      <c r="C13" s="10">
        <f>'[13]Air Wisconsin'!IF$23+'[13]Air Wisconsin'!IF$28</f>
        <v>0</v>
      </c>
      <c r="D13" s="10">
        <f>'[13]Air Wisconsin'!IG$23+'[13]Air Wisconsin'!IG$28</f>
        <v>0</v>
      </c>
      <c r="E13" s="10">
        <f>'[13]Air Wisconsin'!IH$23+'[13]Air Wisconsin'!IH$28</f>
        <v>0</v>
      </c>
      <c r="F13" s="10">
        <f>'[13]Air Wisconsin'!II$23+'[13]Air Wisconsin'!II$28</f>
        <v>0</v>
      </c>
      <c r="G13" s="10">
        <f>'[13]Air Wisconsin'!IJ$23+'[13]Air Wisconsin'!IJ$28</f>
        <v>454</v>
      </c>
      <c r="H13" s="10">
        <f>'[13]Air Wisconsin'!IK$23+'[13]Air Wisconsin'!IK$28</f>
        <v>4075</v>
      </c>
      <c r="I13" s="10">
        <f>'[13]Air Wisconsin'!IL$23+'[13]Air Wisconsin'!IL$28</f>
        <v>3687</v>
      </c>
      <c r="J13" s="10">
        <f>'[13]Air Wisconsin'!IM$23+'[13]Air Wisconsin'!IM$28</f>
        <v>4066</v>
      </c>
      <c r="K13" s="10">
        <f>'[13]Air Wisconsin'!IN$23+'[13]Air Wisconsin'!IN$28</f>
        <v>3663</v>
      </c>
      <c r="L13" s="10">
        <f>'[13]Air Wisconsin'!IO$23+'[13]Air Wisconsin'!IO$28</f>
        <v>3228</v>
      </c>
      <c r="M13" s="10">
        <f>'[13]Air Wisconsin'!IP$23+'[13]Air Wisconsin'!IP$28</f>
        <v>2304</v>
      </c>
      <c r="N13" s="10">
        <f>'[13]Air Wisconsin'!IQ$23+'[13]Air Wisconsin'!IQ$28</f>
        <v>2739</v>
      </c>
      <c r="P13" s="52"/>
      <c r="Q13" s="53"/>
    </row>
    <row r="14" spans="1:17" x14ac:dyDescent="0.2">
      <c r="B14" t="s">
        <v>49</v>
      </c>
      <c r="C14" s="10">
        <f>[13]Alaska!IF$23+[13]Alaska!IF$28</f>
        <v>6899</v>
      </c>
      <c r="D14" s="10">
        <f>[13]Alaska!IG$23+[13]Alaska!IG$28</f>
        <v>6504</v>
      </c>
      <c r="E14" s="10">
        <f>[13]Alaska!IH$23+[13]Alaska!IH$28</f>
        <v>8463</v>
      </c>
      <c r="F14" s="10">
        <f>[13]Alaska!II$23+[13]Alaska!II$28</f>
        <v>9151</v>
      </c>
      <c r="G14" s="10">
        <f>[13]Alaska!IJ$23+[13]Alaska!IJ$28</f>
        <v>12143</v>
      </c>
      <c r="H14" s="10">
        <f>[13]Alaska!IK$23+[13]Alaska!IK$28</f>
        <v>16123</v>
      </c>
      <c r="I14" s="10">
        <f>[13]Alaska!IL$23+[13]Alaska!IL$28</f>
        <v>18603</v>
      </c>
      <c r="J14" s="10">
        <f>[13]Alaska!IM$23+[13]Alaska!IM$28</f>
        <v>17997</v>
      </c>
      <c r="K14" s="10">
        <f>[13]Alaska!IN$23+[13]Alaska!IN$28</f>
        <v>13912</v>
      </c>
      <c r="L14" s="10">
        <f>[13]Alaska!IO$23+[13]Alaska!IO$28</f>
        <v>12664</v>
      </c>
      <c r="M14" s="10">
        <f>[13]Alaska!IP$23+[13]Alaska!IP$28</f>
        <v>9160</v>
      </c>
      <c r="N14" s="10">
        <f>[13]Alaska!IQ$23+[13]Alaska!IQ$28</f>
        <v>7353</v>
      </c>
      <c r="P14" s="52"/>
      <c r="Q14" s="53"/>
    </row>
    <row r="15" spans="1:17" x14ac:dyDescent="0.2">
      <c r="B15" t="s">
        <v>39</v>
      </c>
      <c r="C15" s="10">
        <f>[13]American!IF$23+[13]American!IF$28</f>
        <v>45812</v>
      </c>
      <c r="D15" s="10">
        <f>[13]American!IG$23+[13]American!IG$28</f>
        <v>44629</v>
      </c>
      <c r="E15" s="10">
        <f>[13]American!IH$23+[13]American!IH$28</f>
        <v>56114</v>
      </c>
      <c r="F15" s="10">
        <f>[13]American!II$23+[13]American!II$28</f>
        <v>46442</v>
      </c>
      <c r="G15" s="10">
        <f>[13]American!IJ$23+[13]American!IJ$28</f>
        <v>45086</v>
      </c>
      <c r="H15" s="10">
        <f>[13]American!IK$23+[13]American!IK$28</f>
        <v>54092</v>
      </c>
      <c r="I15" s="10">
        <f>[13]American!IL$23+[13]American!IL$28</f>
        <v>51849</v>
      </c>
      <c r="J15" s="10">
        <f>[13]American!IM$23+[13]American!IM$28</f>
        <v>58984</v>
      </c>
      <c r="K15" s="10">
        <f>[13]American!IN$23+[13]American!IN$28</f>
        <v>53032</v>
      </c>
      <c r="L15" s="10">
        <f>[13]American!IO$23+[13]American!IO$28</f>
        <v>54696</v>
      </c>
      <c r="M15" s="10">
        <f>[13]American!IP$23+[13]American!IP$28</f>
        <v>49235</v>
      </c>
      <c r="N15" s="10">
        <f>[13]American!IQ$23+[13]American!IQ$28</f>
        <v>44863</v>
      </c>
      <c r="P15" s="52"/>
      <c r="Q15" s="53"/>
    </row>
    <row r="16" spans="1:17" x14ac:dyDescent="0.2">
      <c r="B16" t="s">
        <v>70</v>
      </c>
      <c r="C16" s="10">
        <f>'[13]Denver Air'!IF$23+'[13]Denver Air'!IF$28</f>
        <v>783</v>
      </c>
      <c r="D16" s="10">
        <f>'[13]Denver Air'!IG$23+'[13]Denver Air'!IG$28</f>
        <v>585</v>
      </c>
      <c r="E16" s="10">
        <f>'[13]Denver Air'!IH$23+'[13]Denver Air'!IH$28</f>
        <v>822</v>
      </c>
      <c r="F16" s="10">
        <f>'[13]Denver Air'!II$23+'[13]Denver Air'!II$28</f>
        <v>841</v>
      </c>
      <c r="G16" s="10">
        <f>'[13]Denver Air'!IJ$23+'[13]Denver Air'!IJ$28</f>
        <v>826</v>
      </c>
      <c r="H16" s="10">
        <f>'[13]Denver Air'!IK$23+'[13]Denver Air'!IK$28</f>
        <v>920</v>
      </c>
      <c r="I16" s="10">
        <f>'[13]Denver Air'!IL$23+'[13]Denver Air'!IL$28</f>
        <v>952</v>
      </c>
      <c r="J16" s="10">
        <f>'[13]Denver Air'!IM$23+'[13]Denver Air'!IM$28</f>
        <v>927</v>
      </c>
      <c r="K16" s="10">
        <f>'[13]Denver Air'!IN$23+'[13]Denver Air'!IN$28</f>
        <v>852</v>
      </c>
      <c r="L16" s="10">
        <f>'[13]Denver Air'!IO$23+'[13]Denver Air'!IO$28</f>
        <v>869</v>
      </c>
      <c r="M16" s="10">
        <f>'[13]Denver Air'!IP$23+'[13]Denver Air'!IP$28</f>
        <v>819</v>
      </c>
      <c r="N16" s="10">
        <f>'[13]Denver Air'!IQ$23+'[13]Denver Air'!IQ$28</f>
        <v>1060</v>
      </c>
      <c r="P16" s="52"/>
      <c r="Q16" s="53"/>
    </row>
    <row r="17" spans="2:17" x14ac:dyDescent="0.2">
      <c r="B17" t="s">
        <v>63</v>
      </c>
      <c r="C17" s="10">
        <f>[13]PSA!IF$23+[13]PSA!IF$28</f>
        <v>2647</v>
      </c>
      <c r="D17" s="10">
        <f>[13]PSA!IG$23+[13]PSA!IG$28</f>
        <v>3687</v>
      </c>
      <c r="E17" s="10">
        <f>[13]PSA!IH$23+[13]PSA!IH$28</f>
        <v>3129</v>
      </c>
      <c r="F17" s="10">
        <f>[13]PSA!II$23+[13]PSA!II$28</f>
        <v>278</v>
      </c>
      <c r="G17" s="10">
        <f>[13]PSA!IJ$23+[13]PSA!IJ$28</f>
        <v>144</v>
      </c>
      <c r="H17" s="10">
        <f>[13]PSA!IK$23+[13]PSA!IK$28</f>
        <v>1852</v>
      </c>
      <c r="I17" s="10">
        <f>[13]PSA!IL$23+[13]PSA!IL$28</f>
        <v>1963</v>
      </c>
      <c r="J17" s="10">
        <f>[13]PSA!IM$23+[13]PSA!IM$28</f>
        <v>2224</v>
      </c>
      <c r="K17" s="10">
        <f>[13]PSA!IN$23+[13]PSA!IN$28</f>
        <v>3233</v>
      </c>
      <c r="L17" s="10">
        <f>[13]PSA!IO$23+[13]PSA!IO$28</f>
        <v>4278</v>
      </c>
      <c r="M17" s="10">
        <f>[13]PSA!IP$23+[13]PSA!IP$28</f>
        <v>4083</v>
      </c>
      <c r="N17" s="10">
        <f>[13]PSA!IQ$23+[13]PSA!IQ$28</f>
        <v>2993</v>
      </c>
      <c r="P17" s="52"/>
      <c r="Q17" s="53"/>
    </row>
    <row r="18" spans="2:17" x14ac:dyDescent="0.2">
      <c r="B18" t="s">
        <v>60</v>
      </c>
      <c r="C18" s="10">
        <f>'[13]American Eagle'!IF$23+'[13]American Eagle'!IF$28</f>
        <v>2766</v>
      </c>
      <c r="D18" s="10">
        <f>'[13]American Eagle'!IG$23+'[13]American Eagle'!IG$28</f>
        <v>143</v>
      </c>
      <c r="E18" s="10">
        <f>'[13]American Eagle'!IH$23+'[13]American Eagle'!IH$28</f>
        <v>0</v>
      </c>
      <c r="F18" s="10">
        <f>'[13]American Eagle'!II$23+'[13]American Eagle'!II$28</f>
        <v>3779</v>
      </c>
      <c r="G18" s="10">
        <f>'[13]American Eagle'!IJ$23+'[13]American Eagle'!IJ$28</f>
        <v>6692</v>
      </c>
      <c r="H18" s="10">
        <f>'[13]American Eagle'!IK$23+'[13]American Eagle'!IK$28</f>
        <v>2332</v>
      </c>
      <c r="I18" s="10">
        <f>'[13]American Eagle'!IL$23+'[13]American Eagle'!IL$28</f>
        <v>5623</v>
      </c>
      <c r="J18" s="10">
        <f>'[13]American Eagle'!IM$23+'[13]American Eagle'!IM$28</f>
        <v>3281</v>
      </c>
      <c r="K18" s="10">
        <f>'[13]American Eagle'!IN$23+'[13]American Eagle'!IN$28</f>
        <v>2077</v>
      </c>
      <c r="L18" s="10">
        <f>'[13]American Eagle'!IO$23+'[13]American Eagle'!IO$28</f>
        <v>1973</v>
      </c>
      <c r="M18" s="10">
        <f>'[13]American Eagle'!IP$23+'[13]American Eagle'!IP$28</f>
        <v>1924</v>
      </c>
      <c r="N18" s="10">
        <f>'[13]American Eagle'!IQ$23+'[13]American Eagle'!IQ$28</f>
        <v>669</v>
      </c>
      <c r="P18" s="52"/>
      <c r="Q18" s="53"/>
    </row>
    <row r="19" spans="2:17" x14ac:dyDescent="0.2">
      <c r="B19" s="57" t="s">
        <v>61</v>
      </c>
      <c r="C19" s="10">
        <f>'[13]Continental Express'!IF$23+'[13]Continental Express'!IF$28</f>
        <v>0</v>
      </c>
      <c r="D19" s="10">
        <f>'[13]Continental Express'!IG$23+'[13]Continental Express'!IG$28</f>
        <v>0</v>
      </c>
      <c r="E19" s="10">
        <f>'[13]Continental Express'!IH$23+'[13]Continental Express'!IH$28</f>
        <v>0</v>
      </c>
      <c r="F19" s="10">
        <f>'[13]Continental Express'!II$23+'[13]Continental Express'!II$28</f>
        <v>0</v>
      </c>
      <c r="G19" s="10">
        <f>'[13]Continental Express'!IJ$23+'[13]Continental Express'!IJ$28</f>
        <v>0</v>
      </c>
      <c r="H19" s="10">
        <f>'[13]Continental Express'!IK$23+'[13]Continental Express'!IK$28</f>
        <v>0</v>
      </c>
      <c r="I19" s="10">
        <f>'[13]Continental Express'!IL$23+'[13]Continental Express'!IL$28</f>
        <v>0</v>
      </c>
      <c r="J19" s="10">
        <f>'[13]Continental Express'!IM$23+'[13]Continental Express'!IM$28</f>
        <v>0</v>
      </c>
      <c r="K19" s="10">
        <f>'[13]Continental Express'!IN$23+'[13]Continental Express'!IN$28</f>
        <v>0</v>
      </c>
      <c r="L19" s="10">
        <f>'[13]Continental Express'!IO$23+'[13]Continental Express'!IO$28</f>
        <v>0</v>
      </c>
      <c r="M19" s="10">
        <f>'[13]Continental Express'!IP$23+'[13]Continental Express'!IP$28</f>
        <v>0</v>
      </c>
      <c r="N19" s="10">
        <f>'[13]Continental Express'!IQ$23+'[13]Continental Express'!IQ$28</f>
        <v>0</v>
      </c>
      <c r="P19" s="52"/>
      <c r="Q19" s="53"/>
    </row>
    <row r="20" spans="2:17" x14ac:dyDescent="0.2">
      <c r="B20" t="s">
        <v>51</v>
      </c>
      <c r="C20" s="10">
        <f>'[13]Go Jet_UA'!IF$23+'[13]Go Jet_UA'!IF$28</f>
        <v>0</v>
      </c>
      <c r="D20" s="10">
        <f>'[13]Go Jet_UA'!IG$23+'[13]Go Jet_UA'!IG$28</f>
        <v>0</v>
      </c>
      <c r="E20" s="10">
        <f>'[13]Go Jet_UA'!IH$23+'[13]Go Jet_UA'!IH$28</f>
        <v>0</v>
      </c>
      <c r="F20" s="10">
        <f>'[13]Go Jet_UA'!II$23+'[13]Go Jet_UA'!II$28</f>
        <v>48</v>
      </c>
      <c r="G20" s="10">
        <f>'[13]Go Jet_UA'!IJ$23+'[13]Go Jet_UA'!IJ$28</f>
        <v>0</v>
      </c>
      <c r="H20" s="10">
        <f>'[13]Go Jet_UA'!IK$23+'[13]Go Jet_UA'!IK$28</f>
        <v>0</v>
      </c>
      <c r="I20" s="10">
        <f>'[13]Go Jet_UA'!IL$23+'[13]Go Jet_UA'!IL$28</f>
        <v>0</v>
      </c>
      <c r="J20" s="10">
        <f>'[13]Go Jet_UA'!IM$23+'[13]Go Jet_UA'!IM$28</f>
        <v>0</v>
      </c>
      <c r="K20" s="10">
        <f>'[13]Go Jet_UA'!IN$23+'[13]Go Jet_UA'!IN$28</f>
        <v>0</v>
      </c>
      <c r="L20" s="10">
        <f>'[13]Go Jet_UA'!IO$23+'[13]Go Jet_UA'!IO$28</f>
        <v>0</v>
      </c>
      <c r="M20" s="10">
        <f>'[13]Go Jet_UA'!IP$23+'[13]Go Jet_UA'!IP$28</f>
        <v>0</v>
      </c>
      <c r="N20" s="10">
        <f>'[13]Go Jet_UA'!IQ$23+'[13]Go Jet_UA'!IQ$28</f>
        <v>0</v>
      </c>
      <c r="P20" s="52"/>
      <c r="Q20" s="53"/>
    </row>
    <row r="21" spans="2:17" x14ac:dyDescent="0.2">
      <c r="B21" t="s">
        <v>67</v>
      </c>
      <c r="C21" s="10">
        <f>[13]Horizon_AS!IF23+[13]Horizon_AS!IF33+[13]Horizon_AS!IF28+[13]Horizon_AS!IF38</f>
        <v>0</v>
      </c>
      <c r="D21" s="10">
        <f>[13]Horizon_AS!IG23+[13]Horizon_AS!IG33+[13]Horizon_AS!IG28+[13]Horizon_AS!IG38</f>
        <v>0</v>
      </c>
      <c r="E21" s="10">
        <f>[13]Horizon_AS!IH23+[13]Horizon_AS!IH33+[13]Horizon_AS!IH28+[13]Horizon_AS!IH38</f>
        <v>0</v>
      </c>
      <c r="F21" s="10">
        <f>[13]Horizon_AS!II23+[13]Horizon_AS!II33+[13]Horizon_AS!II28+[13]Horizon_AS!II38</f>
        <v>0</v>
      </c>
      <c r="G21" s="10">
        <f>[13]Horizon_AS!IJ23+[13]Horizon_AS!IJ33+[13]Horizon_AS!IJ28+[13]Horizon_AS!IJ38</f>
        <v>0</v>
      </c>
      <c r="H21" s="10">
        <f>[13]Horizon_AS!IK23+[13]Horizon_AS!IK33+[13]Horizon_AS!IK28+[13]Horizon_AS!IK38</f>
        <v>0</v>
      </c>
      <c r="I21" s="10">
        <f>[13]Horizon_AS!IL23+[13]Horizon_AS!IL33+[13]Horizon_AS!IL28+[13]Horizon_AS!IL38</f>
        <v>0</v>
      </c>
      <c r="J21" s="10">
        <f>[13]Horizon_AS!IM23+[13]Horizon_AS!IM33+[13]Horizon_AS!IM28+[13]Horizon_AS!IM38</f>
        <v>0</v>
      </c>
      <c r="K21" s="10">
        <f>[13]Horizon_AS!IN23+[13]Horizon_AS!IN33+[13]Horizon_AS!IN28+[13]Horizon_AS!IN38</f>
        <v>0</v>
      </c>
      <c r="L21" s="10">
        <f>[13]Horizon_AS!IO23+[13]Horizon_AS!IO33+[13]Horizon_AS!IO28+[13]Horizon_AS!IO38</f>
        <v>0</v>
      </c>
      <c r="M21" s="10">
        <f>[13]Horizon_AS!IP23+[13]Horizon_AS!IP33+[13]Horizon_AS!IP28+[13]Horizon_AS!IP38</f>
        <v>0</v>
      </c>
      <c r="N21" s="10">
        <f>[13]Horizon_AS!IQ23+[13]Horizon_AS!IQ33+[13]Horizon_AS!IQ28+[13]Horizon_AS!IQ38</f>
        <v>0</v>
      </c>
      <c r="P21" s="52"/>
      <c r="Q21" s="53"/>
    </row>
    <row r="22" spans="2:17" x14ac:dyDescent="0.2">
      <c r="B22" t="s">
        <v>50</v>
      </c>
      <c r="C22" s="10">
        <f>[13]MESA_UA!IF$23+[13]MESA_UA!IF$28</f>
        <v>226</v>
      </c>
      <c r="D22" s="10">
        <f>[13]MESA_UA!IG$23+[13]MESA_UA!IG$28</f>
        <v>1300</v>
      </c>
      <c r="E22" s="10">
        <f>[13]MESA_UA!IH$23+[13]MESA_UA!IH$28</f>
        <v>2237</v>
      </c>
      <c r="F22" s="10">
        <f>[13]MESA_UA!II$23+[13]MESA_UA!II$28</f>
        <v>2395</v>
      </c>
      <c r="G22" s="10">
        <f>[13]MESA_UA!IJ$23+[13]MESA_UA!IJ$28</f>
        <v>2243</v>
      </c>
      <c r="H22" s="10">
        <f>[13]MESA_UA!IK$23+[13]MESA_UA!IK$28</f>
        <v>6076</v>
      </c>
      <c r="I22" s="10">
        <f>[13]MESA_UA!IL$23+[13]MESA_UA!IL$28</f>
        <v>5164</v>
      </c>
      <c r="J22" s="10">
        <f>[13]MESA_UA!IM$23+[13]MESA_UA!IM$28</f>
        <v>5459</v>
      </c>
      <c r="K22" s="10">
        <f>[13]MESA_UA!IN$23+[13]MESA_UA!IN$28</f>
        <v>4750</v>
      </c>
      <c r="L22" s="10">
        <f>[13]MESA_UA!IO$23+[13]MESA_UA!IO$28</f>
        <v>4377</v>
      </c>
      <c r="M22" s="10">
        <f>[13]MESA_UA!IP$23+[13]MESA_UA!IP$28</f>
        <v>3212</v>
      </c>
      <c r="N22" s="10">
        <f>[13]MESA_UA!IQ$23+[13]MESA_UA!IQ$28</f>
        <v>3524</v>
      </c>
      <c r="P22" s="52"/>
      <c r="Q22" s="53"/>
    </row>
    <row r="23" spans="2:17" x14ac:dyDescent="0.2">
      <c r="B23" t="s">
        <v>55</v>
      </c>
      <c r="C23" s="10">
        <f>[13]MESA!IF$23+[13]MESA!IF$28</f>
        <v>0</v>
      </c>
      <c r="D23" s="10">
        <f>[13]MESA!IG$23+[13]MESA!IG$28</f>
        <v>0</v>
      </c>
      <c r="E23" s="10">
        <f>[13]MESA!IH$23+[13]MESA!IH$28</f>
        <v>0</v>
      </c>
      <c r="F23" s="10">
        <f>[13]MESA!II$23+[13]MESA!II$28</f>
        <v>0</v>
      </c>
      <c r="G23" s="10">
        <f>[13]MESA!IJ$23+[13]MESA!IJ$28</f>
        <v>0</v>
      </c>
      <c r="H23" s="10">
        <f>[13]MESA!IK$23+[13]MESA!IK$28</f>
        <v>0</v>
      </c>
      <c r="I23" s="10">
        <f>[13]MESA!IL$23+[13]MESA!IL$28</f>
        <v>0</v>
      </c>
      <c r="J23" s="10">
        <f>[13]MESA!IM$23+[13]MESA!IM$28</f>
        <v>0</v>
      </c>
      <c r="K23" s="10">
        <f>[13]MESA!IN$23+[13]MESA!IN$28</f>
        <v>0</v>
      </c>
      <c r="L23" s="10">
        <f>[13]MESA!IO$23+[13]MESA!IO$28</f>
        <v>0</v>
      </c>
      <c r="M23" s="10">
        <f>[13]MESA!IP$23+[13]MESA!IP$28</f>
        <v>0</v>
      </c>
      <c r="N23" s="10">
        <f>[13]MESA!IQ$23+[13]MESA!IQ$28</f>
        <v>0</v>
      </c>
      <c r="P23" s="52"/>
      <c r="Q23" s="53"/>
    </row>
    <row r="24" spans="2:17" x14ac:dyDescent="0.2">
      <c r="B24" s="57" t="s">
        <v>56</v>
      </c>
      <c r="C24" s="10">
        <f>[13]Republic!IF$23+[13]Republic!IF$28</f>
        <v>3868</v>
      </c>
      <c r="D24" s="10">
        <f>[13]Republic!IG$23+[13]Republic!IG$28</f>
        <v>4705</v>
      </c>
      <c r="E24" s="10">
        <f>[13]Republic!IH$23+[13]Republic!IH$28</f>
        <v>10655</v>
      </c>
      <c r="F24" s="10">
        <f>[13]Republic!II$23+[13]Republic!II$28</f>
        <v>8808</v>
      </c>
      <c r="G24" s="10">
        <f>[13]Republic!IJ$23+[13]Republic!IJ$28</f>
        <v>8448</v>
      </c>
      <c r="H24" s="10">
        <f>[13]Republic!IK$23+[13]Republic!IK$28</f>
        <v>3549</v>
      </c>
      <c r="I24" s="10">
        <f>[13]Republic!IL$23+[13]Republic!IL$28</f>
        <v>4763</v>
      </c>
      <c r="J24" s="10">
        <f>[13]Republic!IM$23+[13]Republic!IM$28</f>
        <v>4166</v>
      </c>
      <c r="K24" s="10">
        <f>[13]Republic!IN$23+[13]Republic!IN$28</f>
        <v>3266</v>
      </c>
      <c r="L24" s="10">
        <f>[13]Republic!IO$23+[13]Republic!IO$28</f>
        <v>4139</v>
      </c>
      <c r="M24" s="10">
        <f>[13]Republic!IP$23+[13]Republic!IP$28</f>
        <v>5190</v>
      </c>
      <c r="N24" s="10">
        <f>[13]Republic!IQ$23+[13]Republic!IQ$28</f>
        <v>6044</v>
      </c>
      <c r="P24" s="52"/>
      <c r="Q24" s="53"/>
    </row>
    <row r="25" spans="2:17" x14ac:dyDescent="0.2">
      <c r="B25" s="57" t="s">
        <v>57</v>
      </c>
      <c r="C25" s="10">
        <f>[13]Republic_UA!IF$23+[13]Republic_UA!IF$28</f>
        <v>2837</v>
      </c>
      <c r="D25" s="10">
        <f>[13]Republic_UA!IG$23+[13]Republic_UA!IG$28</f>
        <v>2614</v>
      </c>
      <c r="E25" s="10">
        <f>[13]Republic_UA!IH$23+[13]Republic_UA!IH$28</f>
        <v>3245</v>
      </c>
      <c r="F25" s="10">
        <f>[13]Republic_UA!II$23+[13]Republic_UA!II$28</f>
        <v>300</v>
      </c>
      <c r="G25" s="10">
        <f>[13]Republic_UA!IJ$23+[13]Republic_UA!IJ$28</f>
        <v>1892</v>
      </c>
      <c r="H25" s="10">
        <f>[13]Republic_UA!IK$23+[13]Republic_UA!IK$28</f>
        <v>143</v>
      </c>
      <c r="I25" s="10">
        <f>[13]Republic_UA!IL$23+[13]Republic_UA!IL$28</f>
        <v>70</v>
      </c>
      <c r="J25" s="10">
        <f>[13]Republic_UA!IM$23+[13]Republic_UA!IM$28</f>
        <v>70</v>
      </c>
      <c r="K25" s="10">
        <f>[13]Republic_UA!IN$23+[13]Republic_UA!IN$28</f>
        <v>0</v>
      </c>
      <c r="L25" s="10">
        <f>[13]Republic_UA!IO$23+[13]Republic_UA!IO$28</f>
        <v>549</v>
      </c>
      <c r="M25" s="10">
        <f>[13]Republic_UA!IP$23+[13]Republic_UA!IP$28</f>
        <v>3922</v>
      </c>
      <c r="N25" s="10">
        <f>[13]Republic_UA!IQ$23+[13]Republic_UA!IQ$28</f>
        <v>1865</v>
      </c>
      <c r="P25" s="52"/>
      <c r="Q25" s="53"/>
    </row>
    <row r="26" spans="2:17" x14ac:dyDescent="0.2">
      <c r="B26" s="57" t="s">
        <v>66</v>
      </c>
      <c r="C26" s="10">
        <f>'[13]Shuttle America'!IF$23+'[13]Shuttle America'!IF$28</f>
        <v>0</v>
      </c>
      <c r="D26" s="10">
        <f>'[13]Shuttle America'!IG$23+'[13]Shuttle America'!IG$28</f>
        <v>0</v>
      </c>
      <c r="E26" s="10">
        <f>'[13]Shuttle America'!IH$23+'[13]Shuttle America'!IH$28</f>
        <v>0</v>
      </c>
      <c r="F26" s="10">
        <f>'[13]Shuttle America'!II$23+'[13]Shuttle America'!II$28</f>
        <v>0</v>
      </c>
      <c r="G26" s="10">
        <f>'[13]Shuttle America'!IJ$23+'[13]Shuttle America'!IJ$28</f>
        <v>0</v>
      </c>
      <c r="H26" s="10">
        <f>'[13]Shuttle America'!IK$23+'[13]Shuttle America'!IK$28</f>
        <v>0</v>
      </c>
      <c r="I26" s="10">
        <f>'[13]Shuttle America'!IL$23+'[13]Shuttle America'!IL$28</f>
        <v>0</v>
      </c>
      <c r="J26" s="10">
        <f>'[13]Shuttle America'!IM$23+'[13]Shuttle America'!IM$28</f>
        <v>0</v>
      </c>
      <c r="K26" s="10">
        <f>'[13]Shuttle America'!IN$23+'[13]Shuttle America'!IN$28</f>
        <v>0</v>
      </c>
      <c r="L26" s="10">
        <f>'[13]Shuttle America'!IO$23+'[13]Shuttle America'!IO$28</f>
        <v>0</v>
      </c>
      <c r="M26" s="10">
        <f>'[13]Shuttle America'!IP$23+'[13]Shuttle America'!IP$28</f>
        <v>0</v>
      </c>
      <c r="N26" s="10">
        <f>'[13]Shuttle America'!IQ$23+'[13]Shuttle America'!IQ$28</f>
        <v>0</v>
      </c>
      <c r="P26" s="52"/>
      <c r="Q26" s="53"/>
    </row>
    <row r="27" spans="2:17" x14ac:dyDescent="0.2">
      <c r="B27" t="s">
        <v>53</v>
      </c>
      <c r="C27" s="10">
        <f>'[13]Sky West_UA'!IF$23+'[13]Sky West_UA'!IF$28</f>
        <v>297</v>
      </c>
      <c r="D27" s="10">
        <f>'[13]Sky West_UA'!IG$23+'[13]Sky West_UA'!IG$28</f>
        <v>351</v>
      </c>
      <c r="E27" s="10">
        <f>'[13]Sky West_UA'!IH$23+'[13]Sky West_UA'!IH$28</f>
        <v>227</v>
      </c>
      <c r="F27" s="10">
        <f>'[13]Sky West_UA'!II$23+'[13]Sky West_UA'!II$28</f>
        <v>693</v>
      </c>
      <c r="G27" s="10">
        <f>'[13]Sky West_UA'!IJ$23+'[13]Sky West_UA'!IJ$28</f>
        <v>76</v>
      </c>
      <c r="H27" s="10">
        <f>'[13]Sky West_UA'!IK$23+'[13]Sky West_UA'!IK$28</f>
        <v>0</v>
      </c>
      <c r="I27" s="10">
        <f>'[13]Sky West_UA'!IL$23+'[13]Sky West_UA'!IL$28</f>
        <v>34</v>
      </c>
      <c r="J27" s="10">
        <f>'[13]Sky West_UA'!IM$23+'[13]Sky West_UA'!IM$28</f>
        <v>0</v>
      </c>
      <c r="K27" s="10">
        <f>'[13]Sky West_UA'!IN$23+'[13]Sky West_UA'!IN$28</f>
        <v>142</v>
      </c>
      <c r="L27" s="10">
        <f>'[13]Sky West_UA'!IO$23+'[13]Sky West_UA'!IO$28</f>
        <v>228</v>
      </c>
      <c r="M27" s="10">
        <f>'[13]Sky West_UA'!IP$23+'[13]Sky West_UA'!IP$28</f>
        <v>286</v>
      </c>
      <c r="N27" s="10">
        <f>'[13]Sky West_UA'!IQ$23+'[13]Sky West_UA'!IQ$28</f>
        <v>1649</v>
      </c>
      <c r="P27" s="52"/>
      <c r="Q27" s="53"/>
    </row>
    <row r="28" spans="2:17" x14ac:dyDescent="0.2">
      <c r="B28" t="s">
        <v>64</v>
      </c>
      <c r="C28" s="10">
        <f>'[13]Sky West_AA'!IF$23+'[13]Sky West_AA'!IF$28</f>
        <v>0</v>
      </c>
      <c r="D28" s="10">
        <f>'[13]Sky West_AA'!IG$23+'[13]Sky West_AA'!IG$28</f>
        <v>0</v>
      </c>
      <c r="E28" s="10">
        <f>'[13]Sky West_AA'!IH$23+'[13]Sky West_AA'!IH$28</f>
        <v>0</v>
      </c>
      <c r="F28" s="10">
        <f>'[13]Sky West_AA'!II$23+'[13]Sky West_AA'!II$28</f>
        <v>0</v>
      </c>
      <c r="G28" s="10">
        <f>'[13]Sky West_AA'!IJ$23+'[13]Sky West_AA'!IJ$28</f>
        <v>0</v>
      </c>
      <c r="H28" s="10">
        <f>'[13]Sky West_AA'!IK$23+'[13]Sky West_AA'!IK$28</f>
        <v>0</v>
      </c>
      <c r="I28" s="10">
        <f>'[13]Sky West_AA'!IL$23+'[13]Sky West_AA'!IL$28</f>
        <v>0</v>
      </c>
      <c r="J28" s="10">
        <f>'[13]Sky West_AA'!IM$23+'[13]Sky West_AA'!IM$28</f>
        <v>0</v>
      </c>
      <c r="K28" s="10">
        <f>'[13]Sky West_AA'!IN$23+'[13]Sky West_AA'!IN$28</f>
        <v>0</v>
      </c>
      <c r="L28" s="10">
        <f>'[13]Sky West_AA'!IO$23+'[13]Sky West_AA'!IO$28</f>
        <v>0</v>
      </c>
      <c r="M28" s="10">
        <f>'[13]Sky West_AA'!IP$23+'[13]Sky West_AA'!IP$28</f>
        <v>0</v>
      </c>
      <c r="N28" s="10">
        <f>'[13]Sky West_AA'!IQ$23+'[13]Sky West_AA'!IQ$28</f>
        <v>0</v>
      </c>
      <c r="P28" s="52"/>
      <c r="Q28" s="53"/>
    </row>
    <row r="29" spans="2:17" x14ac:dyDescent="0.2">
      <c r="B29" t="s">
        <v>58</v>
      </c>
      <c r="C29" s="10">
        <f>'[13]Sky West_AS'!IF$23+'[13]Sky West_AS'!IF$28</f>
        <v>0</v>
      </c>
      <c r="D29" s="10">
        <f>'[13]Sky West_AS'!IG$23+'[13]Sky West_AS'!IG$28</f>
        <v>0</v>
      </c>
      <c r="E29" s="10">
        <f>'[13]Sky West_AS'!IH$23+'[13]Sky West_AS'!IH$28</f>
        <v>0</v>
      </c>
      <c r="F29" s="10">
        <f>'[13]Sky West_AS'!II$23+'[13]Sky West_AS'!II$28</f>
        <v>0</v>
      </c>
      <c r="G29" s="10">
        <f>'[13]Sky West_AS'!IJ$23+'[13]Sky West_AS'!IJ$28</f>
        <v>0</v>
      </c>
      <c r="H29" s="10">
        <f>'[13]Sky West_AS'!IK$23+'[13]Sky West_AS'!IK$28</f>
        <v>0</v>
      </c>
      <c r="I29" s="10">
        <f>'[13]Sky West_AS'!IL$23+'[13]Sky West_AS'!IL$28</f>
        <v>0</v>
      </c>
      <c r="J29" s="10">
        <f>'[13]Sky West_AS'!IM$23+'[13]Sky West_AS'!IM$28</f>
        <v>0</v>
      </c>
      <c r="K29" s="10">
        <f>'[13]Sky West_AS'!IN$23+'[13]Sky West_AS'!IN$28</f>
        <v>0</v>
      </c>
      <c r="L29" s="10">
        <f>'[13]Sky West_AS'!IO$23+'[13]Sky West_AS'!IO$28</f>
        <v>0</v>
      </c>
      <c r="M29" s="10">
        <f>'[13]Sky West_AS'!IP$23+'[13]Sky West_AS'!IP$28</f>
        <v>0</v>
      </c>
      <c r="N29" s="10">
        <f>'[13]Sky West_AS'!IQ$23+'[13]Sky West_AS'!IQ$28</f>
        <v>0</v>
      </c>
      <c r="P29" s="52"/>
      <c r="Q29" s="53"/>
    </row>
    <row r="30" spans="2:17" x14ac:dyDescent="0.2">
      <c r="B30" t="s">
        <v>48</v>
      </c>
      <c r="C30" s="10">
        <f>+[13]Spirit!IF$23+[13]Spirit!IF$28</f>
        <v>23180</v>
      </c>
      <c r="D30" s="10">
        <f>+[13]Spirit!IG$23+[13]Spirit!IG$28</f>
        <v>22840</v>
      </c>
      <c r="E30" s="10">
        <f>+[13]Spirit!IH$23+[13]Spirit!IH$28</f>
        <v>28925</v>
      </c>
      <c r="F30" s="10">
        <f>+[13]Spirit!II$23+[13]Spirit!II$28</f>
        <v>19761</v>
      </c>
      <c r="G30" s="10">
        <f>+[13]Spirit!IJ$23+[13]Spirit!IJ$28</f>
        <v>16871</v>
      </c>
      <c r="H30" s="10">
        <f>+[13]Spirit!IK$23+[13]Spirit!IK$28</f>
        <v>16387</v>
      </c>
      <c r="I30" s="10">
        <f>+[13]Spirit!IL$23+[13]Spirit!IL$28</f>
        <v>16600</v>
      </c>
      <c r="J30" s="10">
        <f>+[13]Spirit!IM$23+[13]Spirit!IM$28</f>
        <v>16492</v>
      </c>
      <c r="K30" s="10">
        <f>+[13]Spirit!IN$23+[13]Spirit!IN$28</f>
        <v>15735</v>
      </c>
      <c r="L30" s="10">
        <f>+[13]Spirit!IO$23+[13]Spirit!IO$28</f>
        <v>17608</v>
      </c>
      <c r="M30" s="10">
        <f>+[13]Spirit!IP$23+[13]Spirit!IP$28</f>
        <v>15462</v>
      </c>
      <c r="N30" s="10">
        <f>+[13]Spirit!IQ$23+[13]Spirit!IQ$28</f>
        <v>15919</v>
      </c>
      <c r="P30" s="52"/>
      <c r="Q30" s="53"/>
    </row>
    <row r="31" spans="2:17" x14ac:dyDescent="0.2">
      <c r="B31" t="s">
        <v>40</v>
      </c>
      <c r="C31" s="10">
        <f>[13]United!IF$23+[13]United!IF$28</f>
        <v>53253</v>
      </c>
      <c r="D31" s="10">
        <f>[13]United!IG$23+[13]United!IG$28</f>
        <v>48147</v>
      </c>
      <c r="E31" s="10">
        <f>[13]United!IH$23+[13]United!IH$28</f>
        <v>59647</v>
      </c>
      <c r="F31" s="10">
        <f>[13]United!II$23+[13]United!II$28</f>
        <v>58429</v>
      </c>
      <c r="G31" s="10">
        <f>[13]United!IJ$23+[13]United!IJ$28</f>
        <v>63948</v>
      </c>
      <c r="H31" s="10">
        <f>[13]United!IK$23+[13]United!IK$28</f>
        <v>61395</v>
      </c>
      <c r="I31" s="10">
        <f>[13]United!IL$23+[13]United!IL$28</f>
        <v>69336</v>
      </c>
      <c r="J31" s="10">
        <f>[13]United!IM$23+[13]United!IM$28</f>
        <v>72742</v>
      </c>
      <c r="K31" s="10">
        <f>[13]United!IN$23+[13]United!IN$28</f>
        <v>70153</v>
      </c>
      <c r="L31" s="10">
        <f>[13]United!IO$23+[13]United!IO$28</f>
        <v>69035</v>
      </c>
      <c r="M31" s="10">
        <f>[13]United!IP$23+[13]United!IP$28</f>
        <v>49092</v>
      </c>
      <c r="N31" s="10">
        <f>[13]United!IQ$23+[13]United!IQ$28</f>
        <v>48560</v>
      </c>
      <c r="P31" s="52"/>
      <c r="Q31" s="53"/>
    </row>
    <row r="33" spans="2:14" ht="27.75" customHeight="1" thickBot="1" x14ac:dyDescent="0.25">
      <c r="B33" s="14" t="s">
        <v>42</v>
      </c>
      <c r="C33" s="12">
        <f>SUM(C10:C32)</f>
        <v>145916</v>
      </c>
      <c r="D33" s="12">
        <f t="shared" ref="D33:N33" si="0">SUM(D10:D32)</f>
        <v>138291</v>
      </c>
      <c r="E33" s="12">
        <f t="shared" si="0"/>
        <v>178320</v>
      </c>
      <c r="F33" s="12">
        <f t="shared" si="0"/>
        <v>155328</v>
      </c>
      <c r="G33" s="12">
        <f t="shared" si="0"/>
        <v>167553</v>
      </c>
      <c r="H33" s="12">
        <f t="shared" si="0"/>
        <v>176176</v>
      </c>
      <c r="I33" s="12">
        <f t="shared" si="0"/>
        <v>185456</v>
      </c>
      <c r="J33" s="12">
        <f t="shared" si="0"/>
        <v>193798</v>
      </c>
      <c r="K33" s="12">
        <f>SUM(K10:K32)</f>
        <v>177953</v>
      </c>
      <c r="L33" s="12">
        <f t="shared" si="0"/>
        <v>180090</v>
      </c>
      <c r="M33" s="12">
        <f t="shared" si="0"/>
        <v>148906</v>
      </c>
      <c r="N33" s="12">
        <f t="shared" si="0"/>
        <v>141603</v>
      </c>
    </row>
    <row r="34" spans="2:14" ht="13.5" thickTop="1" x14ac:dyDescent="0.2"/>
    <row r="36" spans="2:14" x14ac:dyDescent="0.2">
      <c r="L36" s="10"/>
    </row>
    <row r="38" spans="2:14" x14ac:dyDescent="0.2">
      <c r="C38" s="10"/>
      <c r="L38" s="27"/>
    </row>
    <row r="39" spans="2:14" x14ac:dyDescent="0.2">
      <c r="G39" s="10"/>
      <c r="L39" s="10"/>
    </row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9"/>
  <sheetViews>
    <sheetView topLeftCell="A6" workbookViewId="0">
      <selection activeCell="B17" sqref="B17"/>
    </sheetView>
  </sheetViews>
  <sheetFormatPr defaultRowHeight="12.75" x14ac:dyDescent="0.2"/>
  <cols>
    <col min="1" max="1" width="5.5703125" customWidth="1"/>
    <col min="2" max="2" width="24.28515625" bestFit="1" customWidth="1"/>
    <col min="3" max="3" width="9.28515625" bestFit="1" customWidth="1"/>
    <col min="8" max="8" width="9.28515625" bestFit="1" customWidth="1"/>
    <col min="10" max="10" width="9.28515625" bestFit="1" customWidth="1"/>
  </cols>
  <sheetData>
    <row r="4" spans="1:14" ht="20.25" x14ac:dyDescent="0.3">
      <c r="B4" s="17"/>
      <c r="C4" s="16"/>
      <c r="D4" s="16"/>
    </row>
    <row r="5" spans="1:14" ht="20.25" x14ac:dyDescent="0.3">
      <c r="B5" s="17"/>
      <c r="C5" s="16"/>
      <c r="D5" s="16"/>
    </row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23">
        <v>2023</v>
      </c>
      <c r="B9" s="29" t="s">
        <v>77</v>
      </c>
    </row>
    <row r="10" spans="1:14" x14ac:dyDescent="0.2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">
      <c r="B11" s="57" t="s">
        <v>69</v>
      </c>
      <c r="C11" s="10">
        <f>[13]Southwest!IF$23+[13]Southwest!IF$28+[13]Southwest!IF$33+[13]Southwest!IF$38</f>
        <v>46305</v>
      </c>
      <c r="D11" s="10">
        <f>[13]Southwest!IG$23+[13]Southwest!IG$28+[13]Southwest!IG$33+[13]Southwest!IG$38</f>
        <v>44192</v>
      </c>
      <c r="E11" s="10">
        <f>[13]Southwest!IH$23+[13]Southwest!IH$28+[13]Southwest!IH$33+[13]Southwest!IH$38</f>
        <v>70015</v>
      </c>
      <c r="F11" s="10">
        <f>[13]Southwest!II$23+[13]Southwest!II$28+[13]Southwest!II$33+[13]Southwest!II$38</f>
        <v>61922</v>
      </c>
      <c r="G11" s="10">
        <f>[13]Southwest!IJ$23+[13]Southwest!IJ$28+[13]Southwest!IJ$33+[13]Southwest!IJ$38</f>
        <v>68816</v>
      </c>
      <c r="H11" s="10">
        <f>[13]Southwest!IK$23+[13]Southwest!IK$28+[13]Southwest!IK$33+[13]Southwest!IK$38</f>
        <v>78495</v>
      </c>
      <c r="I11" s="10">
        <f>[13]Southwest!IL$23+[13]Southwest!IL$28+[13]Southwest!IL$33+[13]Southwest!IL$38</f>
        <v>84475</v>
      </c>
      <c r="J11" s="10">
        <f>[13]Southwest!IM$23+[13]Southwest!IM$28+[13]Southwest!IM$33+[13]Southwest!IM$38</f>
        <v>83964</v>
      </c>
      <c r="K11" s="10">
        <f>[13]Southwest!IN$23+[13]Southwest!IN$28+[13]Southwest!IN$33+[13]Southwest!IN$38</f>
        <v>79930</v>
      </c>
      <c r="L11" s="10">
        <f>[13]Southwest!IO$23+[13]Southwest!IO$28+[13]Southwest!IO$33+[13]Southwest!IO$38</f>
        <v>88201</v>
      </c>
      <c r="M11" s="10">
        <f>[13]Southwest!IP$23+[13]Southwest!IP$28+[13]Southwest!IP$33+[13]Southwest!IP$38</f>
        <v>69506</v>
      </c>
      <c r="N11" s="10">
        <f>[13]Southwest!IQ$23+[13]Southwest!IQ$28+[13]Southwest!IQ$33+[13]Southwest!IQ$38</f>
        <v>66681</v>
      </c>
    </row>
    <row r="12" spans="1:14" x14ac:dyDescent="0.2">
      <c r="B12" t="s">
        <v>43</v>
      </c>
      <c r="C12" s="10">
        <f>[13]Icelandair!IF$23+[13]Icelandair!IF$28+[13]Icelandair!IF$33+[13]Icelandair!IF$38</f>
        <v>284</v>
      </c>
      <c r="D12" s="10">
        <f>[13]Icelandair!IG$23+[13]Icelandair!IG$28+[13]Icelandair!IG$33+[13]Icelandair!IG$38</f>
        <v>0</v>
      </c>
      <c r="E12" s="10">
        <f>[13]Icelandair!IH$23+[13]Icelandair!IH$28+[13]Icelandair!IH$33+[13]Icelandair!IH$38</f>
        <v>911</v>
      </c>
      <c r="F12" s="10">
        <f>[13]Icelandair!II$23+[13]Icelandair!II$28+[13]Icelandair!II$33+[13]Icelandair!II$38</f>
        <v>2509</v>
      </c>
      <c r="G12" s="10">
        <f>[13]Icelandair!IJ$23+[13]Icelandair!IJ$28+[13]Icelandair!IJ$33+[13]Icelandair!IJ$38</f>
        <v>4332</v>
      </c>
      <c r="H12" s="10">
        <f>[13]Icelandair!IK$23+[13]Icelandair!IK$28+[13]Icelandair!IK$33+[13]Icelandair!IK$38</f>
        <v>6162</v>
      </c>
      <c r="I12" s="10">
        <f>[13]Icelandair!IL$23+[13]Icelandair!IL$28+[13]Icelandair!IL$33+[13]Icelandair!IL$38</f>
        <v>5675</v>
      </c>
      <c r="J12" s="10">
        <f>[13]Icelandair!IM$23+[13]Icelandair!IM$28+[13]Icelandair!IM$33+[13]Icelandair!IM$38</f>
        <v>5616</v>
      </c>
      <c r="K12" s="10">
        <f>[13]Icelandair!IN$23+[13]Icelandair!IN$28+[13]Icelandair!IN$33+[13]Icelandair!IN$38</f>
        <v>5128</v>
      </c>
      <c r="L12" s="10">
        <f>[13]Icelandair!IO$23+[13]Icelandair!IO$28+[13]Icelandair!IO$33+[13]Icelandair!IO$38</f>
        <v>2404</v>
      </c>
      <c r="M12" s="10">
        <f>[13]Icelandair!IP$23+[13]Icelandair!IP$28+[13]Icelandair!IP$33+[13]Icelandair!IP$38</f>
        <v>2227</v>
      </c>
      <c r="N12" s="10">
        <f>[13]Icelandair!IQ$23+[13]Icelandair!IQ$28+[13]Icelandair!IQ$33+[13]Icelandair!IQ$38</f>
        <v>1395</v>
      </c>
    </row>
    <row r="13" spans="1:14" x14ac:dyDescent="0.2">
      <c r="B13" t="s">
        <v>44</v>
      </c>
      <c r="C13" s="10">
        <f>'[13]Sun Country'!IF$23+'[13]Sun Country'!IF$28+'[13]Sun Country'!IF$33+'[13]Sun Country'!IF$38</f>
        <v>131121</v>
      </c>
      <c r="D13" s="10">
        <f>'[13]Sun Country'!IG$23+'[13]Sun Country'!IG$28+'[13]Sun Country'!IG$33+'[13]Sun Country'!IG$38</f>
        <v>159400</v>
      </c>
      <c r="E13" s="10">
        <f>'[13]Sun Country'!IH$23+'[13]Sun Country'!IH$28+'[13]Sun Country'!IH$33+'[13]Sun Country'!IH$38</f>
        <v>189498</v>
      </c>
      <c r="F13" s="10">
        <f>'[13]Sun Country'!II$23+'[13]Sun Country'!II$28+'[13]Sun Country'!II$33+'[13]Sun Country'!II$38</f>
        <v>145792</v>
      </c>
      <c r="G13" s="10">
        <f>'[13]Sun Country'!IJ$23+'[13]Sun Country'!IJ$28+'[13]Sun Country'!IJ$33+'[13]Sun Country'!IJ$38</f>
        <v>124141</v>
      </c>
      <c r="H13" s="10">
        <f>'[13]Sun Country'!IK$23+'[13]Sun Country'!IK$28+'[13]Sun Country'!IK$33+'[13]Sun Country'!IK$38</f>
        <v>177636</v>
      </c>
      <c r="I13" s="10">
        <f>'[13]Sun Country'!IL$23+'[13]Sun Country'!IL$28+'[13]Sun Country'!IL$33+'[13]Sun Country'!IL$38</f>
        <v>201084</v>
      </c>
      <c r="J13" s="10">
        <f>'[13]Sun Country'!IM$23+'[13]Sun Country'!IM$28+'[13]Sun Country'!IM$33+'[13]Sun Country'!IM$38</f>
        <v>175721</v>
      </c>
      <c r="K13" s="10">
        <f>'[13]Sun Country'!IN$23+'[13]Sun Country'!IN$28+'[13]Sun Country'!IN$33+'[13]Sun Country'!IN$38</f>
        <v>122877</v>
      </c>
      <c r="L13" s="10">
        <f>'[13]Sun Country'!IO$23+'[13]Sun Country'!IO$28+'[13]Sun Country'!IO$33+'[13]Sun Country'!IO$38</f>
        <v>156722</v>
      </c>
      <c r="M13" s="10">
        <f>'[13]Sun Country'!IP$23+'[13]Sun Country'!IP$28+'[13]Sun Country'!IP$33+'[13]Sun Country'!IP$38</f>
        <v>171773</v>
      </c>
      <c r="N13" s="10">
        <f>'[13]Sun Country'!IQ$23+'[13]Sun Country'!IQ$28+'[13]Sun Country'!IQ$33+'[13]Sun Country'!IQ$38</f>
        <v>193270</v>
      </c>
    </row>
    <row r="14" spans="1:14" x14ac:dyDescent="0.2">
      <c r="B14" t="s">
        <v>52</v>
      </c>
      <c r="C14" s="10">
        <f>[13]Condor!IF$23+[13]Condor!IF$28+[13]Condor!IF$33+[13]Condor!IF$38</f>
        <v>0</v>
      </c>
      <c r="D14" s="10">
        <f>[13]Condor!IG$23+[13]Condor!IG$28+[13]Condor!IG$33+[13]Condor!IG$38</f>
        <v>0</v>
      </c>
      <c r="E14" s="10">
        <f>[13]Condor!IH$23+[13]Condor!IH$28+[13]Condor!IH$33+[13]Condor!IH$38</f>
        <v>0</v>
      </c>
      <c r="F14" s="10">
        <f>[13]Condor!II$23+[13]Condor!II$28+[13]Condor!II$33+[13]Condor!II$38</f>
        <v>0</v>
      </c>
      <c r="G14" s="10">
        <f>[13]Condor!IJ$23+[13]Condor!IJ$28+[13]Condor!IJ$33+[13]Condor!IJ$38</f>
        <v>761</v>
      </c>
      <c r="H14" s="10">
        <f>[13]Condor!IK$23+[13]Condor!IK$28+[13]Condor!IK$33+[13]Condor!IK$38</f>
        <v>2754</v>
      </c>
      <c r="I14" s="10">
        <f>[13]Condor!IL$23+[13]Condor!IL$28+[13]Condor!IL$33+[13]Condor!IL$38</f>
        <v>2981</v>
      </c>
      <c r="J14" s="10">
        <f>[13]Condor!IM$23+[13]Condor!IM$28+[13]Condor!IM$33+[13]Condor!IM$38</f>
        <v>2513</v>
      </c>
      <c r="K14" s="10">
        <f>[13]Condor!IN$23+[13]Condor!IN$28+[13]Condor!IN$33+[13]Condor!IN$38</f>
        <v>593</v>
      </c>
      <c r="L14" s="10">
        <f>[13]Condor!IO$23+[13]Condor!IO$28+[13]Condor!IO$33+[13]Condor!IO$38</f>
        <v>0</v>
      </c>
      <c r="M14" s="10">
        <f>[13]Condor!IP$23+[13]Condor!IP$28+[13]Condor!IP$33+[13]Condor!IP$38</f>
        <v>0</v>
      </c>
      <c r="N14" s="10">
        <f>[13]Condor!IQ$23+[13]Condor!IQ$28+[13]Condor!IQ$33+[13]Condor!IQ$38</f>
        <v>0</v>
      </c>
    </row>
    <row r="15" spans="1:14" x14ac:dyDescent="0.2">
      <c r="B15" t="s">
        <v>71</v>
      </c>
      <c r="C15" s="10">
        <f>'[13]Allegiant '!IF$23+'[13]Allegiant '!IF$28+'[13]Allegiant '!IF$33+'[13]Allegiant '!IF$38</f>
        <v>6050</v>
      </c>
      <c r="D15" s="10">
        <f>'[13]Allegiant '!IG$23+'[13]Allegiant '!IG$28+'[13]Allegiant '!IG$33+'[13]Allegiant '!IG$38</f>
        <v>6994</v>
      </c>
      <c r="E15" s="10">
        <f>'[13]Allegiant '!IH$23+'[13]Allegiant '!IH$28+'[13]Allegiant '!IH$33+'[13]Allegiant '!IH$38</f>
        <v>10041</v>
      </c>
      <c r="F15" s="10">
        <f>'[13]Allegiant '!II$23+'[13]Allegiant '!II$28+'[13]Allegiant '!II$33+'[13]Allegiant '!II$38</f>
        <v>7531</v>
      </c>
      <c r="G15" s="10">
        <f>'[13]Allegiant '!IJ$23+'[13]Allegiant '!IJ$28+'[13]Allegiant '!IJ$33+'[13]Allegiant '!IJ$38</f>
        <v>4052</v>
      </c>
      <c r="H15" s="10">
        <f>'[13]Allegiant '!IK$23+'[13]Allegiant '!IK$28+'[13]Allegiant '!IK$33+'[13]Allegiant '!IK$38</f>
        <v>3669</v>
      </c>
      <c r="I15" s="10">
        <f>'[13]Allegiant '!IL$23+'[13]Allegiant '!IL$28+'[13]Allegiant '!IL$33+'[13]Allegiant '!IL$38</f>
        <v>4087</v>
      </c>
      <c r="J15" s="10">
        <f>'[13]Allegiant '!IM$23+'[13]Allegiant '!IM$28+'[13]Allegiant '!IM$33+'[13]Allegiant '!IM$38</f>
        <v>2482</v>
      </c>
      <c r="K15" s="10">
        <f>'[13]Allegiant '!IN$23+'[13]Allegiant '!IN$28+'[13]Allegiant '!IN$33+'[13]Allegiant '!IN$38</f>
        <v>915</v>
      </c>
      <c r="L15" s="10">
        <f>'[13]Allegiant '!IO$23+'[13]Allegiant '!IO$28+'[13]Allegiant '!IO$33+'[13]Allegiant '!IO$38</f>
        <v>4523</v>
      </c>
      <c r="M15" s="10">
        <f>'[13]Allegiant '!IP$23+'[13]Allegiant '!IP$28+'[13]Allegiant '!IP$33+'[13]Allegiant '!IP$38</f>
        <v>5045</v>
      </c>
      <c r="N15" s="10">
        <f>'[13]Allegiant '!IQ$23+'[13]Allegiant '!IQ$28+'[13]Allegiant '!IQ$33+'[13]Allegiant '!IQ$38</f>
        <v>4834</v>
      </c>
    </row>
    <row r="16" spans="1:14" x14ac:dyDescent="0.2">
      <c r="B16" t="s">
        <v>46</v>
      </c>
      <c r="C16" s="10">
        <f>'[13]Charter Misc'!IF$23+'[13]Charter Misc'!IF$28+'[13]Charter Misc'!IF$33+'[13]Charter Misc'!IF$38</f>
        <v>0</v>
      </c>
      <c r="D16" s="10">
        <f>'[13]Charter Misc'!IG$23+'[13]Charter Misc'!IG$28+'[13]Charter Misc'!IG$33+'[13]Charter Misc'!IG$38</f>
        <v>0</v>
      </c>
      <c r="E16" s="10">
        <f>'[13]Charter Misc'!IH$23+'[13]Charter Misc'!IH$28+'[13]Charter Misc'!IH$33+'[13]Charter Misc'!IH$38</f>
        <v>0</v>
      </c>
      <c r="F16" s="10">
        <f>'[13]Charter Misc'!II$23+'[13]Charter Misc'!II$28+'[13]Charter Misc'!II$33+'[13]Charter Misc'!II$38</f>
        <v>0</v>
      </c>
      <c r="G16" s="10">
        <f>'[13]Charter Misc'!IJ$23+'[13]Charter Misc'!IJ$28+'[13]Charter Misc'!IJ$33+'[13]Charter Misc'!IJ$38</f>
        <v>0</v>
      </c>
      <c r="H16" s="10">
        <f>'[13]Charter Misc'!IK$23+'[13]Charter Misc'!IK$28+'[13]Charter Misc'!IK$33+'[13]Charter Misc'!IK$38+'[13]Red Way'!IK$23</f>
        <v>117</v>
      </c>
      <c r="I16" s="10">
        <f>'[13]Charter Misc'!IL$23+'[13]Charter Misc'!IL$28+'[13]Charter Misc'!IL$33+'[13]Charter Misc'!IL$38+'[13]Red Way'!IL$23</f>
        <v>475</v>
      </c>
      <c r="J16" s="10">
        <f>'[13]Charter Misc'!IM$23+'[13]Charter Misc'!IM$28+'[13]Charter Misc'!IM$33+'[13]Charter Misc'!IM$38+'[13]Red Way'!IM$23</f>
        <v>230</v>
      </c>
      <c r="K16" s="10">
        <f>'[13]Charter Misc'!IN$23+'[13]Charter Misc'!IN$28+'[13]Charter Misc'!IN$33+'[13]Charter Misc'!IN$38+'[13]Red Way'!IN$23</f>
        <v>0</v>
      </c>
      <c r="L16" s="10">
        <f>'[13]Charter Misc'!IO$23+'[13]Charter Misc'!IO$28+'[13]Charter Misc'!IO$33+'[13]Charter Misc'!IO$38+'[13]Red Way'!IO$23</f>
        <v>0</v>
      </c>
      <c r="M16" s="10">
        <f>'[13]Charter Misc'!IP$23+'[13]Charter Misc'!IP$28+'[13]Charter Misc'!IP$33+'[13]Charter Misc'!IP$38+'[13]Red Way'!IP$23</f>
        <v>0</v>
      </c>
      <c r="N16" s="10">
        <f>'[13]Charter Misc'!IQ$23+'[13]Charter Misc'!IQ$28+'[13]Charter Misc'!IQ$33+'[13]Charter Misc'!IQ$38+'[13]Red Way'!IQ$23</f>
        <v>0</v>
      </c>
    </row>
    <row r="17" spans="2:14" x14ac:dyDescent="0.2">
      <c r="B17" t="s">
        <v>68</v>
      </c>
      <c r="C17" s="10">
        <f>'[13]Jet Blue'!IF$23+'[13]Jet Blue'!IF$28+'[13]Jet Blue'!IF$33+'[13]Jet Blue'!IF$38</f>
        <v>4661</v>
      </c>
      <c r="D17" s="10">
        <f>'[13]Jet Blue'!IG$23+'[13]Jet Blue'!IG$28+'[13]Jet Blue'!IG$33+'[13]Jet Blue'!IG$38</f>
        <v>4889</v>
      </c>
      <c r="E17" s="10">
        <f>'[13]Jet Blue'!IH$23+'[13]Jet Blue'!IH$28+'[13]Jet Blue'!IH$33+'[13]Jet Blue'!IH$38</f>
        <v>3860</v>
      </c>
      <c r="F17" s="10">
        <f>'[13]Jet Blue'!II$23+'[13]Jet Blue'!II$28+'[13]Jet Blue'!II$33+'[13]Jet Blue'!II$38</f>
        <v>3020</v>
      </c>
      <c r="G17" s="10">
        <f>'[13]Jet Blue'!IJ$23+'[13]Jet Blue'!IJ$28+'[13]Jet Blue'!IJ$33+'[13]Jet Blue'!IJ$38</f>
        <v>6610</v>
      </c>
      <c r="H17" s="10">
        <f>'[13]Jet Blue'!IK$23+'[13]Jet Blue'!IK$28+'[13]Jet Blue'!IK$33+'[13]Jet Blue'!IK$38</f>
        <v>5774</v>
      </c>
      <c r="I17" s="10">
        <f>'[13]Jet Blue'!IL$23+'[13]Jet Blue'!IL$28+'[13]Jet Blue'!IL$33+'[13]Jet Blue'!IL$38</f>
        <v>3770</v>
      </c>
      <c r="J17" s="10">
        <f>'[13]Jet Blue'!IM$23+'[13]Jet Blue'!IM$28+'[13]Jet Blue'!IM$33+'[13]Jet Blue'!IM$38</f>
        <v>3709</v>
      </c>
      <c r="K17" s="10">
        <f>'[13]Jet Blue'!IN$23+'[13]Jet Blue'!IN$28+'[13]Jet Blue'!IN$33+'[13]Jet Blue'!IN$38</f>
        <v>6325</v>
      </c>
      <c r="L17" s="10">
        <f>'[13]Jet Blue'!IO$23+'[13]Jet Blue'!IO$28+'[13]Jet Blue'!IO$33+'[13]Jet Blue'!IO$38</f>
        <v>7035</v>
      </c>
      <c r="M17" s="10">
        <f>'[13]Jet Blue'!IP$23+'[13]Jet Blue'!IP$28+'[13]Jet Blue'!IP$33+'[13]Jet Blue'!IP$38</f>
        <v>2890</v>
      </c>
      <c r="N17" s="10">
        <f>'[13]Jet Blue'!IQ$23+'[13]Jet Blue'!IQ$28+'[13]Jet Blue'!IQ$33+'[13]Jet Blue'!IQ$38</f>
        <v>2320</v>
      </c>
    </row>
    <row r="18" spans="2:14" x14ac:dyDescent="0.2">
      <c r="B18" t="s">
        <v>41</v>
      </c>
      <c r="C18" s="10">
        <f>[13]Frontier!IF$23+[13]Frontier!IF$28+[13]Frontier!IF$33+[13]Frontier!IF$38</f>
        <v>7398</v>
      </c>
      <c r="D18" s="10">
        <f>[13]Frontier!IG$23+[13]Frontier!IG$28+[13]Frontier!IG$33+[13]Frontier!IG$38</f>
        <v>7507</v>
      </c>
      <c r="E18" s="10">
        <f>[13]Frontier!IH$23+[13]Frontier!IH$28+[13]Frontier!IH$33+[13]Frontier!IH$38</f>
        <v>11369</v>
      </c>
      <c r="F18" s="10">
        <f>[13]Frontier!II$23+[13]Frontier!II$28+[13]Frontier!II$33+[13]Frontier!II$38</f>
        <v>9478</v>
      </c>
      <c r="G18" s="10">
        <f>[13]Frontier!IJ$23+[13]Frontier!IJ$28+[13]Frontier!IJ$33+[13]Frontier!IJ$38</f>
        <v>9706</v>
      </c>
      <c r="H18" s="10">
        <f>[13]Frontier!IK$23+[13]Frontier!IK$28+[13]Frontier!IK$33+[13]Frontier!IK$38</f>
        <v>9871</v>
      </c>
      <c r="I18" s="10">
        <f>[13]Frontier!IL$23+[13]Frontier!IL$28+[13]Frontier!IL$33+[13]Frontier!IL$38</f>
        <v>9478</v>
      </c>
      <c r="J18" s="10">
        <f>[13]Frontier!IM$23+[13]Frontier!IM$28+[13]Frontier!IM$33+[13]Frontier!IM$38</f>
        <v>10954</v>
      </c>
      <c r="K18" s="10">
        <f>[13]Frontier!IN$23+[13]Frontier!IN$28+[13]Frontier!IN$33+[13]Frontier!IN$38</f>
        <v>10529</v>
      </c>
      <c r="L18" s="10">
        <f>[13]Frontier!IO$23+[13]Frontier!IO$28+[13]Frontier!IO$33+[13]Frontier!IO$38</f>
        <v>10602</v>
      </c>
      <c r="M18" s="10">
        <f>[13]Frontier!IP$23+[13]Frontier!IP$28+[13]Frontier!IP$33+[13]Frontier!IP$38</f>
        <v>13871</v>
      </c>
      <c r="N18" s="10">
        <f>[13]Frontier!IQ$23+[13]Frontier!IQ$28+[13]Frontier!IQ$33+[13]Frontier!IQ$38</f>
        <v>20707</v>
      </c>
    </row>
    <row r="19" spans="2:14" x14ac:dyDescent="0.2">
      <c r="B19" t="s">
        <v>47</v>
      </c>
      <c r="C19" s="10">
        <f>[13]Xtra!IF23+[13]Xtra!IF28+[13]Xtra!IF33+[13]Xtra!IF38</f>
        <v>0</v>
      </c>
      <c r="D19" s="10">
        <f>[13]Xtra!IG23+[13]Xtra!IG28+[13]Xtra!IG33+[13]Xtra!IG38</f>
        <v>0</v>
      </c>
      <c r="E19" s="10">
        <f>[13]Xtra!IH23+[13]Xtra!IH28+[13]Xtra!IH33+[13]Xtra!IH38</f>
        <v>0</v>
      </c>
      <c r="F19" s="10">
        <f>[13]Xtra!II23+[13]Xtra!II28+[13]Xtra!II33+[13]Xtra!II38</f>
        <v>0</v>
      </c>
      <c r="G19" s="10">
        <f>[13]Xtra!IJ23+[13]Xtra!IJ28+[13]Xtra!IJ33+[13]Xtra!IJ38</f>
        <v>0</v>
      </c>
      <c r="H19" s="10">
        <f>[13]Xtra!IK23+[13]Xtra!IK28+[13]Xtra!IK33+[13]Xtra!IK38</f>
        <v>0</v>
      </c>
      <c r="I19" s="10">
        <f>[13]Xtra!IL23+[13]Xtra!IL28+[13]Xtra!IL33+[13]Xtra!IL38</f>
        <v>0</v>
      </c>
      <c r="J19" s="10">
        <f>[13]Xtra!IM23+[13]Xtra!IM28+[13]Xtra!IM33+[13]Xtra!IM38</f>
        <v>0</v>
      </c>
      <c r="K19" s="10">
        <f>[13]Xtra!IN23+[13]Xtra!IN28+[13]Xtra!IN33+[13]Xtra!IN38</f>
        <v>0</v>
      </c>
      <c r="L19" s="10">
        <f>[13]Xtra!IO23+[13]Xtra!IO28+[13]Xtra!IO33+[13]Xtra!IO38</f>
        <v>0</v>
      </c>
      <c r="M19" s="10">
        <f>[13]Xtra!IP23+[13]Xtra!IP28+[13]Xtra!IP33+[13]Xtra!IP38</f>
        <v>0</v>
      </c>
      <c r="N19" s="10">
        <f>[13]Xtra!IQ23+[13]Xtra!IQ28+[13]Xtra!IQ33+[13]Xtra!IQ38</f>
        <v>0</v>
      </c>
    </row>
    <row r="20" spans="2:14" x14ac:dyDescent="0.2">
      <c r="B20" t="s">
        <v>45</v>
      </c>
      <c r="C20" s="10">
        <f>[13]Omni!IF$23+[13]Omni!IF$28+[13]Omni!IF$33+[13]Omni!IF$38</f>
        <v>0</v>
      </c>
      <c r="D20" s="10">
        <f>[13]Omni!IG$23+[13]Omni!IG$28+[13]Omni!IG$33+[13]Omni!IG$38</f>
        <v>332</v>
      </c>
      <c r="E20" s="10">
        <f>[13]Omni!IH$23+[13]Omni!IH$28+[13]Omni!IH$33+[13]Omni!IH$38</f>
        <v>0</v>
      </c>
      <c r="F20" s="10">
        <f>[13]Omni!II$23+[13]Omni!II$28+[13]Omni!II$33+[13]Omni!II$38</f>
        <v>0</v>
      </c>
      <c r="G20" s="10">
        <f>[13]Omni!IJ$23+[13]Omni!IJ$28+[13]Omni!IJ$33+[13]Omni!IJ$38</f>
        <v>0</v>
      </c>
      <c r="H20" s="10">
        <f>[13]Omni!IK$23+[13]Omni!IK$28+[13]Omni!IK$33+[13]Omni!IK$38</f>
        <v>0</v>
      </c>
      <c r="I20" s="10">
        <f>[13]Omni!IL$23+[13]Omni!IL$28+[13]Omni!IL$33+[13]Omni!IL$38</f>
        <v>0</v>
      </c>
      <c r="J20" s="10">
        <f>[13]Omni!IM$23+[13]Omni!IM$28+[13]Omni!IM$33+[13]Omni!IM$38</f>
        <v>0</v>
      </c>
      <c r="K20" s="10">
        <f>[13]Omni!IN$23+[13]Omni!IN$28+[13]Omni!IN$33+[13]Omni!IN$38</f>
        <v>0</v>
      </c>
      <c r="L20" s="10">
        <f>[13]Omni!IO$23+[13]Omni!IO$28+[13]Omni!IO$33+[13]Omni!IO$38</f>
        <v>0</v>
      </c>
      <c r="M20" s="10">
        <f>[13]Omni!IP$23+[13]Omni!IP$28+[13]Omni!IP$33+[13]Omni!IP$38</f>
        <v>0</v>
      </c>
      <c r="N20" s="10">
        <f>[13]Omni!IQ$23+[13]Omni!IQ$28+[13]Omni!IQ$33+[13]Omni!IQ$38</f>
        <v>0</v>
      </c>
    </row>
    <row r="21" spans="2:14" x14ac:dyDescent="0.2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26.25" thickBot="1" x14ac:dyDescent="0.25">
      <c r="B22" s="14" t="s">
        <v>42</v>
      </c>
      <c r="C22" s="11">
        <f>SUM(C11:C20)</f>
        <v>195819</v>
      </c>
      <c r="D22" s="11">
        <f t="shared" ref="D22:N22" si="0">SUM(D11:D20)</f>
        <v>223314</v>
      </c>
      <c r="E22" s="11">
        <f>SUM(E11:E20)</f>
        <v>285694</v>
      </c>
      <c r="F22" s="11">
        <f t="shared" si="0"/>
        <v>230252</v>
      </c>
      <c r="G22" s="11">
        <f>SUM(G11:G20)</f>
        <v>218418</v>
      </c>
      <c r="H22" s="11">
        <f t="shared" si="0"/>
        <v>284478</v>
      </c>
      <c r="I22" s="11">
        <f t="shared" si="0"/>
        <v>312025</v>
      </c>
      <c r="J22" s="11">
        <f t="shared" si="0"/>
        <v>285189</v>
      </c>
      <c r="K22" s="11">
        <f>SUM(K11:K20)</f>
        <v>226297</v>
      </c>
      <c r="L22" s="11">
        <f>SUM(L11:L20)</f>
        <v>269487</v>
      </c>
      <c r="M22" s="11">
        <f t="shared" si="0"/>
        <v>265312</v>
      </c>
      <c r="N22" s="11">
        <f t="shared" si="0"/>
        <v>289207</v>
      </c>
    </row>
    <row r="23" spans="2:14" ht="13.5" thickTop="1" x14ac:dyDescent="0.2"/>
    <row r="25" spans="2:14" x14ac:dyDescent="0.2">
      <c r="B25" s="10"/>
      <c r="C25" s="45"/>
      <c r="D25" s="45"/>
      <c r="E25" s="45"/>
      <c r="F25" s="45"/>
      <c r="G25" s="45"/>
      <c r="H25" s="45"/>
      <c r="I25" s="45"/>
      <c r="J25" s="45"/>
      <c r="K25" s="45"/>
    </row>
    <row r="26" spans="2:14" x14ac:dyDescent="0.2">
      <c r="C26" s="10"/>
    </row>
    <row r="28" spans="2:14" x14ac:dyDescent="0.2">
      <c r="M28" s="10"/>
    </row>
    <row r="29" spans="2:14" x14ac:dyDescent="0.2">
      <c r="H29" s="10"/>
      <c r="M29" s="10"/>
    </row>
    <row r="30" spans="2:14" x14ac:dyDescent="0.2">
      <c r="B30" s="10"/>
    </row>
    <row r="39" spans="4:4" x14ac:dyDescent="0.2">
      <c r="D39" s="10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Terminal 2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2024-01-25T15:24:59Z</dcterms:modified>
</cp:coreProperties>
</file>