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4\"/>
    </mc:Choice>
  </mc:AlternateContent>
  <xr:revisionPtr revIDLastSave="0" documentId="13_ncr:1_{B1229619-EEF4-48BF-ACCA-6C6B59D1AB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course Report" sheetId="4" r:id="rId1"/>
    <sheet name="E Detail" sheetId="2" r:id="rId2"/>
    <sheet name="Terminal 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4" l="1"/>
  <c r="F27" i="4"/>
  <c r="F28" i="4"/>
  <c r="F26" i="4"/>
  <c r="F29" i="4" s="1"/>
  <c r="F32" i="4" s="1"/>
  <c r="E31" i="4" l="1"/>
  <c r="E27" i="4"/>
  <c r="E28" i="4"/>
  <c r="E26" i="4"/>
  <c r="D32" i="2"/>
  <c r="E32" i="2"/>
  <c r="F32" i="2"/>
  <c r="G32" i="2"/>
  <c r="H32" i="2"/>
  <c r="I32" i="2"/>
  <c r="J32" i="2"/>
  <c r="K32" i="2"/>
  <c r="L32" i="2"/>
  <c r="M32" i="2"/>
  <c r="N32" i="2"/>
  <c r="C32" i="2"/>
  <c r="E29" i="4" l="1"/>
  <c r="E32" i="4" s="1"/>
  <c r="D31" i="4"/>
  <c r="D28" i="4"/>
  <c r="D27" i="4"/>
  <c r="D26" i="4"/>
  <c r="D29" i="4" l="1"/>
  <c r="D32" i="4" s="1"/>
  <c r="C31" i="4" l="1"/>
  <c r="C27" i="4"/>
  <c r="C28" i="4"/>
  <c r="C26" i="4"/>
  <c r="B2" i="4"/>
  <c r="B10" i="4"/>
  <c r="C29" i="4" l="1"/>
  <c r="C32" i="4" s="1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C20" i="3"/>
  <c r="C18" i="3"/>
  <c r="C17" i="3"/>
  <c r="C16" i="3"/>
  <c r="C15" i="3"/>
  <c r="C14" i="3"/>
  <c r="C13" i="3"/>
  <c r="C12" i="3"/>
  <c r="C11" i="3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  <c r="C19" i="3" l="1"/>
  <c r="C21" i="2"/>
  <c r="C34" i="2" s="1"/>
  <c r="B6" i="4" s="1"/>
  <c r="N15" i="4"/>
  <c r="N14" i="4"/>
  <c r="G22" i="3" l="1"/>
  <c r="C22" i="3"/>
  <c r="N19" i="4" l="1"/>
  <c r="N13" i="4"/>
  <c r="K34" i="2" l="1"/>
  <c r="J6" i="4" s="1"/>
  <c r="L22" i="3"/>
  <c r="K22" i="3"/>
  <c r="E22" i="3" l="1"/>
  <c r="E34" i="2"/>
  <c r="D6" i="4" s="1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N12" i="4"/>
  <c r="N11" i="4"/>
  <c r="N9" i="4"/>
  <c r="N8" i="4"/>
  <c r="N7" i="4"/>
  <c r="N5" i="4"/>
  <c r="N4" i="4"/>
  <c r="N3" i="4"/>
  <c r="N2" i="4"/>
  <c r="B21" i="4" l="1"/>
  <c r="N21" i="4" s="1"/>
  <c r="N17" i="4"/>
  <c r="B16" i="4"/>
  <c r="N10" i="4"/>
  <c r="J18" i="4" l="1"/>
  <c r="F18" i="4"/>
  <c r="N22" i="3"/>
  <c r="M18" i="4" s="1"/>
  <c r="J22" i="3"/>
  <c r="I18" i="4" s="1"/>
  <c r="F22" i="3"/>
  <c r="E18" i="4" s="1"/>
  <c r="M22" i="3"/>
  <c r="L18" i="4" s="1"/>
  <c r="I22" i="3"/>
  <c r="H18" i="4" s="1"/>
  <c r="D18" i="4"/>
  <c r="K18" i="4"/>
  <c r="H22" i="3"/>
  <c r="G18" i="4" s="1"/>
  <c r="D22" i="3"/>
  <c r="C18" i="4" s="1"/>
  <c r="G34" i="2" l="1"/>
  <c r="F6" i="4" s="1"/>
  <c r="H34" i="2"/>
  <c r="G6" i="4" s="1"/>
  <c r="J34" i="2"/>
  <c r="I6" i="4" s="1"/>
  <c r="F34" i="2"/>
  <c r="E6" i="4" s="1"/>
  <c r="L34" i="2"/>
  <c r="K6" i="4" s="1"/>
  <c r="M34" i="2"/>
  <c r="L6" i="4" s="1"/>
  <c r="I34" i="2"/>
  <c r="H6" i="4" s="1"/>
  <c r="D34" i="2"/>
  <c r="C6" i="4" s="1"/>
  <c r="N34" i="2"/>
  <c r="M6" i="4" s="1"/>
  <c r="D20" i="4"/>
  <c r="D34" i="4" s="1"/>
  <c r="F20" i="4" l="1"/>
  <c r="F34" i="4" s="1"/>
  <c r="E20" i="4"/>
  <c r="E34" i="4" s="1"/>
  <c r="M20" i="4"/>
  <c r="H20" i="4"/>
  <c r="H16" i="4"/>
  <c r="K20" i="4"/>
  <c r="K16" i="4"/>
  <c r="D22" i="4"/>
  <c r="D16" i="4"/>
  <c r="I20" i="4"/>
  <c r="I16" i="4"/>
  <c r="L20" i="4"/>
  <c r="L16" i="4"/>
  <c r="G20" i="4"/>
  <c r="G16" i="4"/>
  <c r="C20" i="4"/>
  <c r="C34" i="4" s="1"/>
  <c r="C16" i="4"/>
  <c r="J16" i="4"/>
  <c r="J20" i="4"/>
  <c r="B18" i="4"/>
  <c r="B20" i="4" s="1"/>
  <c r="F16" i="4" l="1"/>
  <c r="E16" i="4"/>
  <c r="M22" i="4"/>
  <c r="N18" i="4"/>
  <c r="M16" i="4"/>
  <c r="N6" i="4"/>
  <c r="L22" i="4"/>
  <c r="K22" i="4"/>
  <c r="J22" i="4"/>
  <c r="I22" i="4"/>
  <c r="H22" i="4"/>
  <c r="G22" i="4"/>
  <c r="F22" i="4"/>
  <c r="E22" i="4"/>
  <c r="C22" i="4"/>
  <c r="N16" i="4" l="1"/>
  <c r="N20" i="4"/>
  <c r="N22" i="4" s="1"/>
  <c r="B22" i="4"/>
  <c r="B28" i="4" l="1"/>
  <c r="N28" i="4" s="1"/>
  <c r="B26" i="4" l="1"/>
  <c r="B27" i="4"/>
  <c r="N27" i="4" s="1"/>
  <c r="B31" i="4"/>
  <c r="N31" i="4" s="1"/>
  <c r="B29" i="4" l="1"/>
  <c r="B32" i="4" s="1"/>
  <c r="B34" i="4" s="1"/>
  <c r="N26" i="4"/>
  <c r="N29" i="4" s="1"/>
  <c r="N32" i="4" s="1"/>
</calcChain>
</file>

<file path=xl/sharedStrings.xml><?xml version="1.0" encoding="utf-8"?>
<sst xmlns="http://schemas.openxmlformats.org/spreadsheetml/2006/main" count="106" uniqueCount="80">
  <si>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</si>
  <si>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</si>
  <si>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</si>
  <si>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</si>
  <si>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</si>
  <si>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</si>
  <si>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</si>
  <si>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</si>
  <si>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</si>
  <si>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</si>
  <si>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</si>
  <si>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</si>
  <si>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</si>
  <si>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</si>
  <si>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</si>
  <si>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</si>
  <si>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</si>
  <si>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</si>
  <si>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</si>
  <si>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</si>
  <si>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</si>
  <si>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</si>
  <si>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</si>
  <si>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</si>
  <si>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</si>
  <si>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</si>
  <si>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</si>
  <si>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</si>
  <si>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</si>
  <si>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</si>
  <si>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</si>
  <si>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</si>
  <si>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</si>
  <si>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</si>
  <si>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</si>
  <si>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</si>
  <si>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</si>
  <si>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</si>
  <si>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</si>
  <si>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</si>
  <si>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</si>
  <si>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</si>
  <si>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</si>
  <si>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</si>
  <si>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</si>
  <si>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</si>
  <si>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</si>
  <si>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</si>
  <si>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</si>
  <si>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</si>
  <si>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</si>
  <si>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</si>
  <si>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</si>
  <si>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</si>
  <si>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1 - Lindbergh E Concourse enplanements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</si>
  <si>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</si>
  <si>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</si>
  <si>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</si>
  <si>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</si>
  <si>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</si>
  <si>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</si>
  <si>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</si>
  <si>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</si>
  <si>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</si>
  <si>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</si>
  <si>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</si>
  <si>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</si>
  <si>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</si>
  <si>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</si>
  <si>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Southwest</t>
  </si>
  <si>
    <t>Denver Air</t>
  </si>
  <si>
    <t>Allegiant</t>
  </si>
  <si>
    <t>Jazz (AC)</t>
  </si>
  <si>
    <t>October</t>
  </si>
  <si>
    <t xml:space="preserve">Terminal 2 </t>
  </si>
  <si>
    <t>2023 Grand Total</t>
  </si>
  <si>
    <t>2024 Grand TOTAL</t>
  </si>
  <si>
    <t>WestJet</t>
  </si>
  <si>
    <t>Terminal 1 - 2024</t>
  </si>
  <si>
    <t>Terminal 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</si>
</sst>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10" fontId="0" fillId="0" borderId="0" xfId="0" applyNumberFormat="1" applyAlignment="1">
      <alignment horizontal="right"/>
    </xf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Border="1"/>
    <xf numFmtId="3" fontId="0" fillId="0" borderId="4" xfId="0" applyNumberFormat="1" applyBorder="1"/>
    <xf numFmtId="3" fontId="2" fillId="2" borderId="11" xfId="0" applyNumberFormat="1" applyFont="1" applyFill="1" applyBorder="1"/>
    <xf numFmtId="41" fontId="9" fillId="0" borderId="0" xfId="0" applyNumberFormat="1" applyFont="1"/>
    <xf numFmtId="3" fontId="1" fillId="0" borderId="0" xfId="0" applyNumberFormat="1" applyFont="1"/>
    <xf numFmtId="0" fontId="10" fillId="0" borderId="0" xfId="0" applyFont="1"/>
    <xf numFmtId="165" fontId="0" fillId="0" borderId="1" xfId="0" applyNumberFormat="1" applyBorder="1"/>
    <xf numFmtId="165" fontId="0" fillId="0" borderId="0" xfId="0" applyNumberFormat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Border="1"/>
    <xf numFmtId="3" fontId="3" fillId="0" borderId="14" xfId="0" applyNumberFormat="1" applyFont="1" applyBorder="1"/>
    <xf numFmtId="3" fontId="0" fillId="0" borderId="11" xfId="0" applyNumberFormat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1" applyNumberFormat="1" applyFont="1" applyAlignment="1">
      <alignment horizontal="right"/>
    </xf>
    <xf numFmtId="0" fontId="1" fillId="0" borderId="0" xfId="0" applyFont="1"/>
    <xf numFmtId="41" fontId="1" fillId="0" borderId="0" xfId="0" applyNumberFormat="1" applyFont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2" applyNumberFormat="1" applyFont="1"/>
    <xf numFmtId="165" fontId="1" fillId="0" borderId="1" xfId="0" quotePrefix="1" applyNumberFormat="1" applyFont="1" applyBorder="1"/>
    <xf numFmtId="165" fontId="1" fillId="0" borderId="0" xfId="0" applyNumberFormat="1" applyFont="1"/>
    <xf numFmtId="3" fontId="0" fillId="0" borderId="20" xfId="0" applyNumberFormat="1" applyBorder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January%202024.xlsx" TargetMode="External"/><Relationship Id="rId1" Type="http://schemas.openxmlformats.org/officeDocument/2006/relationships/externalLinkPath" Target="MSP%20January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February%202024.xlsx" TargetMode="External"/><Relationship Id="rId1" Type="http://schemas.openxmlformats.org/officeDocument/2006/relationships/externalLinkPath" Target="MSP%20February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March%202024.xlsx" TargetMode="External"/><Relationship Id="rId1" Type="http://schemas.openxmlformats.org/officeDocument/2006/relationships/externalLinkPath" Target="MSP%20March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April%202024.xlsx" TargetMode="External"/><Relationship Id="rId1" Type="http://schemas.openxmlformats.org/officeDocument/2006/relationships/externalLinkPath" Target="MSP%20April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May%202024.xlsx" TargetMode="External"/><Relationship Id="rId1" Type="http://schemas.openxmlformats.org/officeDocument/2006/relationships/externalLinkPath" Target="MSP%20Ma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1075845</v>
          </cell>
        </row>
        <row r="6">
          <cell r="C6">
            <v>173802</v>
          </cell>
        </row>
        <row r="7">
          <cell r="C7">
            <v>0</v>
          </cell>
        </row>
        <row r="10">
          <cell r="C10">
            <v>38598</v>
          </cell>
        </row>
      </sheetData>
      <sheetData sheetId="1"/>
      <sheetData sheetId="2"/>
      <sheetData sheetId="3"/>
      <sheetData sheetId="4"/>
      <sheetData sheetId="5">
        <row r="21">
          <cell r="B21">
            <v>152125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1106704</v>
          </cell>
        </row>
        <row r="6">
          <cell r="C6">
            <v>167817</v>
          </cell>
        </row>
        <row r="7">
          <cell r="C7">
            <v>0</v>
          </cell>
        </row>
        <row r="10">
          <cell r="C10">
            <v>39719</v>
          </cell>
        </row>
      </sheetData>
      <sheetData sheetId="1"/>
      <sheetData sheetId="2"/>
      <sheetData sheetId="3"/>
      <sheetData sheetId="4"/>
      <sheetData sheetId="5">
        <row r="22">
          <cell r="B22">
            <v>158108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1378217</v>
          </cell>
        </row>
        <row r="6">
          <cell r="C6">
            <v>201814</v>
          </cell>
        </row>
        <row r="7">
          <cell r="C7">
            <v>201</v>
          </cell>
        </row>
        <row r="10">
          <cell r="C10">
            <v>44571</v>
          </cell>
        </row>
      </sheetData>
      <sheetData sheetId="1"/>
      <sheetData sheetId="2"/>
      <sheetData sheetId="3"/>
      <sheetData sheetId="4"/>
      <sheetData sheetId="5">
        <row r="23">
          <cell r="B23">
            <v>203887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1209836</v>
          </cell>
        </row>
        <row r="6">
          <cell r="C6">
            <v>198114</v>
          </cell>
        </row>
        <row r="7">
          <cell r="C7">
            <v>0</v>
          </cell>
        </row>
        <row r="10">
          <cell r="C10">
            <v>42909</v>
          </cell>
        </row>
      </sheetData>
      <sheetData sheetId="1"/>
      <sheetData sheetId="2"/>
      <sheetData sheetId="3"/>
      <sheetData sheetId="4"/>
      <sheetData sheetId="5">
        <row r="24">
          <cell r="B24">
            <v>145290</v>
          </cell>
        </row>
      </sheetData>
      <sheetData sheetId="6"/>
      <sheetData sheetId="7">
        <row r="5">
          <cell r="I5">
            <v>33872.128163766196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/>
      <sheetData sheetId="3"/>
      <sheetData sheetId="4">
        <row r="8">
          <cell r="IX8"/>
        </row>
      </sheetData>
      <sheetData sheetId="5">
        <row r="4">
          <cell r="IX4">
            <v>14</v>
          </cell>
        </row>
        <row r="23">
          <cell r="IT23">
            <v>4831</v>
          </cell>
          <cell r="IU23">
            <v>6478</v>
          </cell>
          <cell r="IV23">
            <v>9681</v>
          </cell>
          <cell r="IW23">
            <v>4085</v>
          </cell>
          <cell r="IX23">
            <v>1693</v>
          </cell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">
        <row r="4">
          <cell r="IX4"/>
        </row>
      </sheetData>
      <sheetData sheetId="7">
        <row r="4">
          <cell r="IX4">
            <v>93</v>
          </cell>
        </row>
        <row r="23">
          <cell r="IT23">
            <v>6022</v>
          </cell>
          <cell r="IU23">
            <v>7454</v>
          </cell>
          <cell r="IV23">
            <v>9331</v>
          </cell>
          <cell r="IW23">
            <v>9274</v>
          </cell>
          <cell r="IX23">
            <v>13003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291</v>
          </cell>
          <cell r="IU28">
            <v>400</v>
          </cell>
          <cell r="IV28">
            <v>426</v>
          </cell>
          <cell r="IW28">
            <v>477</v>
          </cell>
          <cell r="IX28">
            <v>497</v>
          </cell>
          <cell r="IY28"/>
          <cell r="IZ28"/>
          <cell r="JA28"/>
          <cell r="JB28"/>
          <cell r="JC28"/>
          <cell r="JD28"/>
          <cell r="JE28"/>
        </row>
      </sheetData>
      <sheetData sheetId="8"/>
      <sheetData sheetId="9">
        <row r="4">
          <cell r="IX4">
            <v>352</v>
          </cell>
        </row>
        <row r="23">
          <cell r="IT23">
            <v>46124</v>
          </cell>
          <cell r="IU23">
            <v>44172</v>
          </cell>
          <cell r="IV23">
            <v>49713</v>
          </cell>
          <cell r="IW23">
            <v>45845</v>
          </cell>
          <cell r="IX23">
            <v>47447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1628</v>
          </cell>
          <cell r="IU28">
            <v>1467</v>
          </cell>
          <cell r="IV28">
            <v>1708</v>
          </cell>
          <cell r="IW28">
            <v>1783</v>
          </cell>
          <cell r="IX28">
            <v>1828</v>
          </cell>
          <cell r="IY28"/>
          <cell r="IZ28"/>
          <cell r="JA28"/>
          <cell r="JB28"/>
          <cell r="JC28"/>
          <cell r="JD28"/>
          <cell r="JE28"/>
        </row>
      </sheetData>
      <sheetData sheetId="10"/>
      <sheetData sheetId="11"/>
      <sheetData sheetId="12">
        <row r="5">
          <cell r="IX5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>
            <v>1625</v>
          </cell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>
            <v>5</v>
          </cell>
          <cell r="IY38"/>
          <cell r="IZ38"/>
          <cell r="JA38"/>
          <cell r="JB38"/>
          <cell r="JC38"/>
          <cell r="JD38"/>
          <cell r="JE38"/>
        </row>
      </sheetData>
      <sheetData sheetId="13">
        <row r="4">
          <cell r="IX4">
            <v>6044</v>
          </cell>
        </row>
      </sheetData>
      <sheetData sheetId="14">
        <row r="4">
          <cell r="IX4">
            <v>95</v>
          </cell>
        </row>
        <row r="23">
          <cell r="IT23">
            <v>815</v>
          </cell>
          <cell r="IU23">
            <v>763</v>
          </cell>
          <cell r="IV23">
            <v>763</v>
          </cell>
          <cell r="IW23">
            <v>831</v>
          </cell>
          <cell r="IX23">
            <v>975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39</v>
          </cell>
          <cell r="IU28">
            <v>43</v>
          </cell>
          <cell r="IV28">
            <v>44</v>
          </cell>
          <cell r="IW28">
            <v>21</v>
          </cell>
          <cell r="IX28">
            <v>36</v>
          </cell>
          <cell r="IY28"/>
          <cell r="IZ28"/>
          <cell r="JA28"/>
          <cell r="JB28"/>
          <cell r="JC28"/>
          <cell r="JD28"/>
          <cell r="JE28"/>
        </row>
      </sheetData>
      <sheetData sheetId="15">
        <row r="4">
          <cell r="IX4">
            <v>165</v>
          </cell>
        </row>
        <row r="23">
          <cell r="IT23">
            <v>17752</v>
          </cell>
          <cell r="IU23">
            <v>24107</v>
          </cell>
          <cell r="IV23">
            <v>31185</v>
          </cell>
          <cell r="IW23">
            <v>18807</v>
          </cell>
          <cell r="IX23">
            <v>25238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119</v>
          </cell>
          <cell r="IU28">
            <v>125</v>
          </cell>
          <cell r="IV28">
            <v>151</v>
          </cell>
          <cell r="IW28">
            <v>111</v>
          </cell>
          <cell r="IX28">
            <v>146</v>
          </cell>
          <cell r="IY28"/>
          <cell r="IZ28"/>
          <cell r="JA28"/>
          <cell r="JB28"/>
          <cell r="JC28"/>
          <cell r="JD28"/>
          <cell r="JE28"/>
        </row>
        <row r="33">
          <cell r="IT33">
            <v>3981</v>
          </cell>
          <cell r="IU33">
            <v>5072</v>
          </cell>
          <cell r="IV33">
            <v>1230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>
            <v>4</v>
          </cell>
          <cell r="IU38">
            <v>2</v>
          </cell>
          <cell r="IV38">
            <v>0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6">
        <row r="8">
          <cell r="IX8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430</v>
          </cell>
          <cell r="IU33"/>
          <cell r="IV33">
            <v>576</v>
          </cell>
          <cell r="IW33">
            <v>2385</v>
          </cell>
          <cell r="IX33">
            <v>4111</v>
          </cell>
          <cell r="IY33"/>
          <cell r="IZ33"/>
          <cell r="JA33"/>
          <cell r="JB33"/>
          <cell r="JC33"/>
          <cell r="JD33"/>
          <cell r="JE33"/>
        </row>
        <row r="38">
          <cell r="IT38">
            <v>12</v>
          </cell>
          <cell r="IU38"/>
          <cell r="IV38">
            <v>10</v>
          </cell>
          <cell r="IW38">
            <v>20</v>
          </cell>
          <cell r="IX38">
            <v>42</v>
          </cell>
          <cell r="IY38"/>
          <cell r="IZ38"/>
          <cell r="JA38"/>
          <cell r="JB38"/>
          <cell r="JC38"/>
          <cell r="JD38"/>
          <cell r="JE38"/>
        </row>
      </sheetData>
      <sheetData sheetId="17">
        <row r="4">
          <cell r="IX4">
            <v>49</v>
          </cell>
        </row>
        <row r="23">
          <cell r="IT23">
            <v>2206</v>
          </cell>
          <cell r="IU23">
            <v>2076</v>
          </cell>
          <cell r="IV23">
            <v>2354</v>
          </cell>
          <cell r="IW23">
            <v>2058</v>
          </cell>
          <cell r="IX23">
            <v>4585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58</v>
          </cell>
          <cell r="IU28">
            <v>46</v>
          </cell>
          <cell r="IV28">
            <v>51</v>
          </cell>
          <cell r="IW28">
            <v>51</v>
          </cell>
          <cell r="IX28">
            <v>109</v>
          </cell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8">
        <row r="4">
          <cell r="IX4"/>
        </row>
      </sheetData>
      <sheetData sheetId="19"/>
      <sheetData sheetId="20"/>
      <sheetData sheetId="21"/>
      <sheetData sheetId="22">
        <row r="4">
          <cell r="IX4">
            <v>68</v>
          </cell>
        </row>
        <row r="23">
          <cell r="IT23">
            <v>59344</v>
          </cell>
          <cell r="IU23">
            <v>63026</v>
          </cell>
          <cell r="IV23">
            <v>84993</v>
          </cell>
          <cell r="IW23">
            <v>66558</v>
          </cell>
          <cell r="IX23">
            <v>70377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1903</v>
          </cell>
          <cell r="IU28">
            <v>1606</v>
          </cell>
          <cell r="IV28">
            <v>1516</v>
          </cell>
          <cell r="IW28">
            <v>1807</v>
          </cell>
          <cell r="IX28">
            <v>1923</v>
          </cell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23">
        <row r="4">
          <cell r="IX4">
            <v>84</v>
          </cell>
        </row>
        <row r="23">
          <cell r="IT23">
            <v>13908</v>
          </cell>
          <cell r="IU23">
            <v>11694</v>
          </cell>
          <cell r="IV23">
            <v>19863</v>
          </cell>
          <cell r="IW23">
            <v>9821</v>
          </cell>
          <cell r="IX23">
            <v>12700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149</v>
          </cell>
          <cell r="IU28">
            <v>107</v>
          </cell>
          <cell r="IV28">
            <v>129</v>
          </cell>
          <cell r="IW28">
            <v>85</v>
          </cell>
          <cell r="IX28">
            <v>97</v>
          </cell>
          <cell r="IY28"/>
          <cell r="IZ28"/>
          <cell r="JA28"/>
          <cell r="JB28"/>
          <cell r="JC28"/>
          <cell r="JD28"/>
          <cell r="JE28"/>
        </row>
      </sheetData>
      <sheetData sheetId="24">
        <row r="4">
          <cell r="IX4">
            <v>1007</v>
          </cell>
        </row>
        <row r="23">
          <cell r="IT23">
            <v>110498</v>
          </cell>
          <cell r="IU23">
            <v>134701</v>
          </cell>
          <cell r="IV23">
            <v>170509</v>
          </cell>
          <cell r="IW23">
            <v>157202</v>
          </cell>
          <cell r="IX23">
            <v>151524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1899</v>
          </cell>
          <cell r="IU28">
            <v>1932</v>
          </cell>
          <cell r="IV28">
            <v>2489</v>
          </cell>
          <cell r="IW28">
            <v>2724</v>
          </cell>
          <cell r="IX28">
            <v>2674</v>
          </cell>
          <cell r="IY28"/>
          <cell r="IZ28"/>
          <cell r="JA28"/>
          <cell r="JB28"/>
          <cell r="JC28"/>
          <cell r="JD28"/>
          <cell r="JE28"/>
        </row>
        <row r="33">
          <cell r="IT33">
            <v>27796</v>
          </cell>
          <cell r="IU33">
            <v>41585</v>
          </cell>
          <cell r="IV33">
            <v>52668</v>
          </cell>
          <cell r="IW33">
            <v>11327</v>
          </cell>
          <cell r="IX33">
            <v>2774</v>
          </cell>
          <cell r="IY33"/>
          <cell r="IZ33"/>
          <cell r="JA33"/>
          <cell r="JB33"/>
          <cell r="JC33"/>
          <cell r="JD33"/>
          <cell r="JE33"/>
        </row>
        <row r="38">
          <cell r="IT38">
            <v>503</v>
          </cell>
          <cell r="IU38">
            <v>527</v>
          </cell>
          <cell r="IV38">
            <v>689</v>
          </cell>
          <cell r="IW38">
            <v>262</v>
          </cell>
          <cell r="IX38">
            <v>102</v>
          </cell>
          <cell r="IY38"/>
          <cell r="IZ38"/>
          <cell r="JA38"/>
          <cell r="JB38"/>
          <cell r="JC38"/>
          <cell r="JD38"/>
          <cell r="JE38"/>
        </row>
      </sheetData>
      <sheetData sheetId="25"/>
      <sheetData sheetId="26"/>
      <sheetData sheetId="27">
        <row r="4">
          <cell r="IX4">
            <v>464</v>
          </cell>
        </row>
        <row r="23">
          <cell r="IT23">
            <v>46281</v>
          </cell>
          <cell r="IU23">
            <v>50363</v>
          </cell>
          <cell r="IV23">
            <v>52470</v>
          </cell>
          <cell r="IW23">
            <v>48213</v>
          </cell>
          <cell r="IX23">
            <v>54962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1550</v>
          </cell>
          <cell r="IU28">
            <v>1974</v>
          </cell>
          <cell r="IV28">
            <v>1827</v>
          </cell>
          <cell r="IW28">
            <v>2317</v>
          </cell>
          <cell r="IX28">
            <v>2377</v>
          </cell>
          <cell r="IY28"/>
          <cell r="IZ28"/>
          <cell r="JA28"/>
          <cell r="JB28"/>
          <cell r="JC28"/>
          <cell r="JD28"/>
          <cell r="JE28"/>
        </row>
      </sheetData>
      <sheetData sheetId="28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33">
          <cell r="IT33">
            <v>3618</v>
          </cell>
          <cell r="IU33">
            <v>3564</v>
          </cell>
          <cell r="IV33">
            <v>4001</v>
          </cell>
          <cell r="IW33">
            <v>4836</v>
          </cell>
          <cell r="IX33">
            <v>10455</v>
          </cell>
          <cell r="IY33"/>
          <cell r="IZ33"/>
          <cell r="JA33"/>
          <cell r="JB33"/>
          <cell r="JC33"/>
          <cell r="JD33"/>
          <cell r="JE33"/>
        </row>
      </sheetData>
      <sheetData sheetId="29">
        <row r="19">
          <cell r="IF19">
            <v>0</v>
          </cell>
        </row>
      </sheetData>
      <sheetData sheetId="30">
        <row r="4">
          <cell r="IX4">
            <v>66</v>
          </cell>
        </row>
        <row r="23">
          <cell r="IT23">
            <v>776</v>
          </cell>
          <cell r="IU23">
            <v>2520</v>
          </cell>
          <cell r="IV23">
            <v>1991</v>
          </cell>
          <cell r="IW23">
            <v>7318</v>
          </cell>
          <cell r="IX23">
            <v>3943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41</v>
          </cell>
          <cell r="IU28">
            <v>103</v>
          </cell>
          <cell r="IV28">
            <v>77</v>
          </cell>
          <cell r="IW28">
            <v>269</v>
          </cell>
          <cell r="IX28">
            <v>160</v>
          </cell>
          <cell r="IY28"/>
          <cell r="IZ28"/>
          <cell r="JA28"/>
          <cell r="JB28"/>
          <cell r="JC28"/>
          <cell r="JD28"/>
          <cell r="JE28"/>
        </row>
      </sheetData>
      <sheetData sheetId="31">
        <row r="4">
          <cell r="IX4"/>
        </row>
        <row r="23">
          <cell r="IT23">
            <v>2162</v>
          </cell>
          <cell r="IU23">
            <v>1474</v>
          </cell>
          <cell r="IV23">
            <v>2222</v>
          </cell>
          <cell r="IW23">
            <v>232</v>
          </cell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61</v>
          </cell>
          <cell r="IU28">
            <v>37</v>
          </cell>
          <cell r="IV28">
            <v>68</v>
          </cell>
          <cell r="IW28">
            <v>4</v>
          </cell>
          <cell r="IX28"/>
          <cell r="IY28"/>
          <cell r="IZ28"/>
          <cell r="JA28"/>
          <cell r="JB28"/>
          <cell r="JC28"/>
          <cell r="JD28"/>
          <cell r="JE28"/>
        </row>
      </sheetData>
      <sheetData sheetId="32">
        <row r="19">
          <cell r="IF19">
            <v>0</v>
          </cell>
        </row>
        <row r="23">
          <cell r="IF23"/>
          <cell r="IG23"/>
          <cell r="IH23"/>
          <cell r="II23"/>
          <cell r="IJ23"/>
          <cell r="IK23"/>
          <cell r="IL23"/>
          <cell r="IM23"/>
          <cell r="IN23"/>
          <cell r="IO23"/>
          <cell r="IP23"/>
          <cell r="IQ23"/>
        </row>
        <row r="28">
          <cell r="IF28"/>
          <cell r="IG28"/>
          <cell r="IH28"/>
          <cell r="II28"/>
          <cell r="IJ28"/>
          <cell r="IK28"/>
          <cell r="IL28"/>
          <cell r="IM28"/>
          <cell r="IN28"/>
          <cell r="IO28"/>
          <cell r="IP28"/>
          <cell r="IQ28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33">
        <row r="19">
          <cell r="IF19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58">
          <cell r="BG58"/>
        </row>
      </sheetData>
      <sheetData sheetId="40"/>
      <sheetData sheetId="41">
        <row r="58">
          <cell r="BK58"/>
        </row>
      </sheetData>
      <sheetData sheetId="42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43">
        <row r="4">
          <cell r="IX4">
            <v>48</v>
          </cell>
        </row>
        <row r="23">
          <cell r="IT23">
            <v>2879</v>
          </cell>
          <cell r="IU23">
            <v>2271</v>
          </cell>
          <cell r="IV23">
            <v>1991</v>
          </cell>
          <cell r="IW23">
            <v>3881</v>
          </cell>
          <cell r="IX23">
            <v>2993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128</v>
          </cell>
          <cell r="IU28">
            <v>103</v>
          </cell>
          <cell r="IV28">
            <v>116</v>
          </cell>
          <cell r="IW28">
            <v>170</v>
          </cell>
          <cell r="IX28">
            <v>118</v>
          </cell>
          <cell r="IY28"/>
          <cell r="IZ28"/>
          <cell r="JA28"/>
          <cell r="JB28"/>
          <cell r="JC28"/>
          <cell r="JD28"/>
          <cell r="JE28"/>
        </row>
      </sheetData>
      <sheetData sheetId="44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3553</v>
          </cell>
          <cell r="IU33">
            <v>3106</v>
          </cell>
          <cell r="IV33">
            <v>4649</v>
          </cell>
          <cell r="IW33">
            <v>4130</v>
          </cell>
          <cell r="IX33">
            <v>6992</v>
          </cell>
          <cell r="IY33"/>
          <cell r="IZ33"/>
          <cell r="JA33"/>
          <cell r="JB33"/>
          <cell r="JC33"/>
          <cell r="JD33"/>
          <cell r="JE33"/>
        </row>
        <row r="38">
          <cell r="IT38">
            <v>46</v>
          </cell>
          <cell r="IU38">
            <v>51</v>
          </cell>
          <cell r="IV38">
            <v>99</v>
          </cell>
          <cell r="IW38">
            <v>64</v>
          </cell>
          <cell r="IX38">
            <v>104</v>
          </cell>
          <cell r="IY38"/>
          <cell r="IZ38"/>
          <cell r="JA38"/>
          <cell r="JB38"/>
          <cell r="JC38"/>
          <cell r="JD38"/>
          <cell r="JE38"/>
        </row>
      </sheetData>
      <sheetData sheetId="45">
        <row r="4">
          <cell r="IX4">
            <v>71</v>
          </cell>
        </row>
        <row r="23">
          <cell r="IT23">
            <v>3537</v>
          </cell>
          <cell r="IU23">
            <v>3222</v>
          </cell>
          <cell r="IV23">
            <v>6275</v>
          </cell>
          <cell r="IW23">
            <v>3527</v>
          </cell>
          <cell r="IX23">
            <v>4207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115</v>
          </cell>
          <cell r="IU28">
            <v>155</v>
          </cell>
          <cell r="IV28">
            <v>238</v>
          </cell>
          <cell r="IW28">
            <v>152</v>
          </cell>
          <cell r="IX28">
            <v>141</v>
          </cell>
          <cell r="IY28"/>
          <cell r="IZ28"/>
          <cell r="JA28"/>
          <cell r="JB28"/>
          <cell r="JC28"/>
          <cell r="JD28"/>
          <cell r="JE28"/>
        </row>
      </sheetData>
      <sheetData sheetId="46"/>
      <sheetData sheetId="47"/>
      <sheetData sheetId="48">
        <row r="4">
          <cell r="IX4">
            <v>674</v>
          </cell>
        </row>
      </sheetData>
      <sheetData sheetId="49">
        <row r="4">
          <cell r="IX4">
            <v>64</v>
          </cell>
        </row>
        <row r="23">
          <cell r="IT23">
            <v>3705</v>
          </cell>
          <cell r="IU23">
            <v>3716</v>
          </cell>
          <cell r="IV23">
            <v>2446</v>
          </cell>
          <cell r="IW23">
            <v>5197</v>
          </cell>
          <cell r="IX23">
            <v>4111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123</v>
          </cell>
          <cell r="IU28">
            <v>99</v>
          </cell>
          <cell r="IV28">
            <v>35</v>
          </cell>
          <cell r="IW28">
            <v>149</v>
          </cell>
          <cell r="IX28">
            <v>66</v>
          </cell>
          <cell r="IY28"/>
          <cell r="IZ28"/>
          <cell r="JA28"/>
          <cell r="JB28"/>
          <cell r="JC28"/>
          <cell r="JD28"/>
          <cell r="JE28"/>
        </row>
      </sheetData>
      <sheetData sheetId="50">
        <row r="4">
          <cell r="IX4">
            <v>101</v>
          </cell>
        </row>
        <row r="23">
          <cell r="IT23">
            <v>2466</v>
          </cell>
          <cell r="IU23">
            <v>2238</v>
          </cell>
          <cell r="IV23">
            <v>4930</v>
          </cell>
          <cell r="IW23">
            <v>3191</v>
          </cell>
          <cell r="IX23">
            <v>6815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160</v>
          </cell>
          <cell r="IU28">
            <v>154</v>
          </cell>
          <cell r="IV28">
            <v>238</v>
          </cell>
          <cell r="IW28">
            <v>165</v>
          </cell>
          <cell r="IX28">
            <v>164</v>
          </cell>
          <cell r="IY28"/>
          <cell r="IZ28"/>
          <cell r="JA28"/>
          <cell r="JB28"/>
          <cell r="JC28"/>
          <cell r="JD28"/>
          <cell r="JE28"/>
        </row>
      </sheetData>
      <sheetData sheetId="51">
        <row r="4">
          <cell r="IX4">
            <v>35</v>
          </cell>
        </row>
        <row r="23">
          <cell r="IT23">
            <v>2020</v>
          </cell>
          <cell r="IU23">
            <v>2198</v>
          </cell>
          <cell r="IV23">
            <v>3020</v>
          </cell>
          <cell r="IW23">
            <v>2754</v>
          </cell>
          <cell r="IX23">
            <v>2201</v>
          </cell>
          <cell r="IY23"/>
          <cell r="IZ23"/>
          <cell r="JA23"/>
          <cell r="JB23"/>
          <cell r="JC23"/>
          <cell r="JD23"/>
          <cell r="JE23"/>
        </row>
        <row r="28">
          <cell r="IT28">
            <v>61</v>
          </cell>
          <cell r="IU28">
            <v>96</v>
          </cell>
          <cell r="IV28">
            <v>116</v>
          </cell>
          <cell r="IW28">
            <v>82</v>
          </cell>
          <cell r="IX28">
            <v>86</v>
          </cell>
          <cell r="IY28"/>
          <cell r="IZ28"/>
          <cell r="JA28"/>
          <cell r="JB28"/>
          <cell r="JC28"/>
          <cell r="JD28"/>
          <cell r="JE28"/>
        </row>
      </sheetData>
      <sheetData sheetId="52"/>
      <sheetData sheetId="53">
        <row r="4">
          <cell r="IX4">
            <v>1999</v>
          </cell>
        </row>
      </sheetData>
      <sheetData sheetId="54"/>
      <sheetData sheetId="55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6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7">
        <row r="58">
          <cell r="BG58"/>
        </row>
      </sheetData>
      <sheetData sheetId="58">
        <row r="58">
          <cell r="BH58"/>
        </row>
      </sheetData>
      <sheetData sheetId="59"/>
      <sheetData sheetId="60"/>
      <sheetData sheetId="61"/>
      <sheetData sheetId="62"/>
      <sheetData sheetId="63">
        <row r="4">
          <cell r="IX4"/>
        </row>
        <row r="23">
          <cell r="IF23"/>
          <cell r="IG23"/>
          <cell r="IH23"/>
          <cell r="II23"/>
          <cell r="IJ23"/>
          <cell r="IK23"/>
          <cell r="IL23"/>
          <cell r="IM23"/>
          <cell r="IN23"/>
          <cell r="IO23"/>
          <cell r="IP23"/>
          <cell r="IQ23"/>
        </row>
        <row r="28">
          <cell r="IF28"/>
          <cell r="IG28"/>
          <cell r="IH28"/>
          <cell r="II28"/>
          <cell r="IJ28"/>
          <cell r="IK28"/>
          <cell r="IL28"/>
          <cell r="IM28"/>
          <cell r="IN28"/>
          <cell r="IO28"/>
          <cell r="IP28"/>
          <cell r="IQ28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4">
        <row r="4">
          <cell r="IX4"/>
        </row>
      </sheetData>
      <sheetData sheetId="65">
        <row r="4">
          <cell r="IX4"/>
        </row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>
            <v>201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6">
        <row r="4">
          <cell r="IX4"/>
        </row>
        <row r="23">
          <cell r="IT23"/>
          <cell r="IU23"/>
          <cell r="IV23"/>
          <cell r="IW23"/>
          <cell r="IX23">
            <v>99</v>
          </cell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7">
        <row r="4">
          <cell r="IX4"/>
        </row>
      </sheetData>
      <sheetData sheetId="68">
        <row r="4">
          <cell r="IX4">
            <v>94</v>
          </cell>
        </row>
      </sheetData>
      <sheetData sheetId="69">
        <row r="4">
          <cell r="IX4">
            <v>5</v>
          </cell>
        </row>
      </sheetData>
      <sheetData sheetId="70">
        <row r="4">
          <cell r="IX4"/>
        </row>
      </sheetData>
      <sheetData sheetId="71">
        <row r="19">
          <cell r="IF19">
            <v>0</v>
          </cell>
        </row>
      </sheetData>
      <sheetData sheetId="72">
        <row r="4">
          <cell r="IX4"/>
        </row>
      </sheetData>
      <sheetData sheetId="73">
        <row r="4">
          <cell r="IX4">
            <v>41</v>
          </cell>
        </row>
      </sheetData>
      <sheetData sheetId="74">
        <row r="4">
          <cell r="IX4"/>
        </row>
      </sheetData>
      <sheetData sheetId="75">
        <row r="4">
          <cell r="IX4"/>
        </row>
      </sheetData>
      <sheetData sheetId="76">
        <row r="4">
          <cell r="IX4"/>
        </row>
      </sheetData>
      <sheetData sheetId="77"/>
      <sheetData sheetId="78">
        <row r="4">
          <cell r="IX4"/>
        </row>
      </sheetData>
      <sheetData sheetId="79">
        <row r="19">
          <cell r="IF19">
            <v>0</v>
          </cell>
        </row>
      </sheetData>
      <sheetData sheetId="80"/>
      <sheetData sheetId="81">
        <row r="4">
          <cell r="IX4">
            <v>98</v>
          </cell>
        </row>
      </sheetData>
      <sheetData sheetId="82">
        <row r="4">
          <cell r="IX4">
            <v>23</v>
          </cell>
        </row>
      </sheetData>
      <sheetData sheetId="83">
        <row r="4">
          <cell r="IX4">
            <v>18</v>
          </cell>
        </row>
      </sheetData>
      <sheetData sheetId="84">
        <row r="4">
          <cell r="IX4">
            <v>95</v>
          </cell>
        </row>
      </sheetData>
      <sheetData sheetId="85"/>
      <sheetData sheetId="86"/>
      <sheetData sheetId="87"/>
      <sheetData sheetId="88">
        <row r="4">
          <cell r="IX4">
            <v>175</v>
          </cell>
        </row>
      </sheetData>
      <sheetData sheetId="89">
        <row r="19">
          <cell r="IF19">
            <v>0</v>
          </cell>
        </row>
      </sheetData>
      <sheetData sheetId="90">
        <row r="4">
          <cell r="IX4"/>
        </row>
      </sheetData>
      <sheetData sheetId="91">
        <row r="4">
          <cell r="IX4">
            <v>41</v>
          </cell>
        </row>
      </sheetData>
      <sheetData sheetId="92">
        <row r="4">
          <cell r="IX4">
            <v>670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1345174</v>
          </cell>
        </row>
        <row r="6">
          <cell r="C6">
            <v>198785</v>
          </cell>
        </row>
        <row r="7">
          <cell r="C7">
            <v>99</v>
          </cell>
        </row>
        <row r="10">
          <cell r="C10">
            <v>41954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="130" zoomScaleNormal="130" workbookViewId="0">
      <selection activeCell="H10" sqref="H10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.42578125" bestFit="1" customWidth="1"/>
    <col min="4" max="4" width="13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3" bestFit="1" customWidth="1"/>
    <col min="17" max="17" width="11.28515625" bestFit="1" customWidth="1"/>
    <col min="18" max="18" width="12.28515625" bestFit="1" customWidth="1"/>
  </cols>
  <sheetData>
    <row r="1" spans="1:20" s="49" customFormat="1" ht="15.75" thickBot="1" x14ac:dyDescent="0.3">
      <c r="A1" s="46"/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8" t="s">
        <v>12</v>
      </c>
    </row>
    <row r="2" spans="1:20" ht="13.5" thickTop="1" x14ac:dyDescent="0.2">
      <c r="A2" s="1" t="s">
        <v>13</v>
      </c>
      <c r="B2" s="55">
        <f>307227+2244+1</f>
        <v>309472</v>
      </c>
      <c r="C2" s="30">
        <v>307890</v>
      </c>
      <c r="D2" s="55">
        <v>374005</v>
      </c>
      <c r="E2" s="30">
        <v>328538</v>
      </c>
      <c r="F2" s="30">
        <v>334342</v>
      </c>
      <c r="G2" s="55"/>
      <c r="H2" s="30"/>
      <c r="I2" s="30"/>
      <c r="J2" s="30"/>
      <c r="K2" s="55"/>
      <c r="L2" s="55"/>
      <c r="M2" s="30"/>
      <c r="N2" s="21">
        <f>SUM(B2:M2)</f>
        <v>1654247</v>
      </c>
      <c r="O2" s="31"/>
      <c r="P2" s="22"/>
      <c r="Q2" s="22"/>
      <c r="R2" s="22"/>
      <c r="S2" s="22"/>
      <c r="T2" s="22"/>
    </row>
    <row r="3" spans="1:20" ht="13.5" thickBot="1" x14ac:dyDescent="0.25">
      <c r="A3" s="2">
        <v>2023</v>
      </c>
      <c r="B3" s="41">
        <v>310229</v>
      </c>
      <c r="C3" s="41">
        <v>304710</v>
      </c>
      <c r="D3" s="41">
        <v>379652</v>
      </c>
      <c r="E3" s="41">
        <v>304622</v>
      </c>
      <c r="F3" s="41">
        <v>299137</v>
      </c>
      <c r="G3" s="41">
        <v>333469</v>
      </c>
      <c r="H3" s="41">
        <v>343674</v>
      </c>
      <c r="I3" s="41">
        <v>339586</v>
      </c>
      <c r="J3" s="41">
        <v>296401</v>
      </c>
      <c r="K3" s="41">
        <v>326955</v>
      </c>
      <c r="L3" s="41">
        <v>293915</v>
      </c>
      <c r="M3" s="41">
        <v>302688</v>
      </c>
      <c r="N3" s="6">
        <f>SUM(B3:M3)</f>
        <v>3835038</v>
      </c>
      <c r="O3" s="54"/>
      <c r="P3" s="31"/>
      <c r="Q3" s="10"/>
      <c r="R3" s="10"/>
      <c r="S3" s="10"/>
      <c r="T3" s="10"/>
    </row>
    <row r="4" spans="1:20" ht="13.5" thickTop="1" x14ac:dyDescent="0.2">
      <c r="A4" t="s">
        <v>14</v>
      </c>
      <c r="B4" s="31">
        <v>263894</v>
      </c>
      <c r="C4" s="31">
        <v>260126</v>
      </c>
      <c r="D4" s="31">
        <v>320992</v>
      </c>
      <c r="E4" s="31">
        <v>297451</v>
      </c>
      <c r="F4" s="31">
        <v>350645</v>
      </c>
      <c r="G4" s="31"/>
      <c r="H4" s="31"/>
      <c r="I4" s="31"/>
      <c r="J4" s="31"/>
      <c r="K4" s="31"/>
      <c r="L4" s="31"/>
      <c r="M4" s="31"/>
      <c r="N4" s="21">
        <f t="shared" ref="N4:N12" si="0">SUM(B4:M4)</f>
        <v>1493108</v>
      </c>
      <c r="Q4" s="22"/>
      <c r="S4" s="3"/>
    </row>
    <row r="5" spans="1:20" ht="13.5" thickBot="1" x14ac:dyDescent="0.25">
      <c r="A5" s="2">
        <v>2023</v>
      </c>
      <c r="B5" s="41">
        <v>244325</v>
      </c>
      <c r="C5" s="41">
        <v>205454</v>
      </c>
      <c r="D5" s="41">
        <v>286865</v>
      </c>
      <c r="E5" s="41">
        <v>273974</v>
      </c>
      <c r="F5" s="41">
        <v>311811</v>
      </c>
      <c r="G5" s="41">
        <v>371819</v>
      </c>
      <c r="H5" s="41">
        <v>392900</v>
      </c>
      <c r="I5" s="41">
        <v>374162</v>
      </c>
      <c r="J5" s="41">
        <v>323444</v>
      </c>
      <c r="K5" s="41">
        <v>326737</v>
      </c>
      <c r="L5" s="41">
        <v>297896</v>
      </c>
      <c r="M5" s="41">
        <v>286104</v>
      </c>
      <c r="N5" s="6">
        <f t="shared" si="0"/>
        <v>3695491</v>
      </c>
      <c r="O5" s="31"/>
      <c r="P5" s="68"/>
      <c r="Q5" s="22"/>
      <c r="S5" s="3"/>
    </row>
    <row r="6" spans="1:20" ht="13.5" thickTop="1" x14ac:dyDescent="0.2">
      <c r="A6" s="1" t="s">
        <v>15</v>
      </c>
      <c r="B6" s="4">
        <f>+'E Detail'!C34</f>
        <v>142258</v>
      </c>
      <c r="C6" s="4">
        <f>+'E Detail'!D34</f>
        <v>143544</v>
      </c>
      <c r="D6" s="4">
        <f>+'E Detail'!E34</f>
        <v>168786</v>
      </c>
      <c r="E6" s="4">
        <f>+'E Detail'!F34</f>
        <v>154788</v>
      </c>
      <c r="F6" s="4">
        <f>+'E Detail'!G34</f>
        <v>176478</v>
      </c>
      <c r="G6" s="4">
        <f>+'E Detail'!H34</f>
        <v>0</v>
      </c>
      <c r="H6" s="4">
        <f>+'E Detail'!I34</f>
        <v>0</v>
      </c>
      <c r="I6" s="4">
        <f>+'E Detail'!J34</f>
        <v>0</v>
      </c>
      <c r="J6" s="4">
        <f>+'E Detail'!K34</f>
        <v>0</v>
      </c>
      <c r="K6" s="4">
        <f>+'E Detail'!L34</f>
        <v>0</v>
      </c>
      <c r="L6" s="4">
        <f>+'E Detail'!M34</f>
        <v>0</v>
      </c>
      <c r="M6" s="4">
        <f>+'E Detail'!N34</f>
        <v>0</v>
      </c>
      <c r="N6" s="21">
        <f t="shared" si="0"/>
        <v>785854</v>
      </c>
      <c r="P6" s="52"/>
      <c r="Q6" s="22"/>
    </row>
    <row r="7" spans="1:20" ht="13.5" thickBot="1" x14ac:dyDescent="0.25">
      <c r="A7" s="2">
        <v>2023</v>
      </c>
      <c r="B7" s="18">
        <v>145916</v>
      </c>
      <c r="C7" s="18">
        <v>138291</v>
      </c>
      <c r="D7" s="18">
        <v>178320</v>
      </c>
      <c r="E7" s="18">
        <v>155328</v>
      </c>
      <c r="F7" s="18">
        <v>167553</v>
      </c>
      <c r="G7" s="18">
        <v>176176</v>
      </c>
      <c r="H7" s="18">
        <v>185456</v>
      </c>
      <c r="I7" s="18">
        <v>193798</v>
      </c>
      <c r="J7" s="18">
        <v>177953</v>
      </c>
      <c r="K7" s="18">
        <v>180090</v>
      </c>
      <c r="L7" s="18">
        <v>148906</v>
      </c>
      <c r="M7" s="18">
        <v>141603</v>
      </c>
      <c r="N7" s="6">
        <f t="shared" si="0"/>
        <v>1989390</v>
      </c>
      <c r="O7" s="31"/>
      <c r="P7" s="31"/>
      <c r="Q7" s="22"/>
      <c r="S7" s="3"/>
    </row>
    <row r="8" spans="1:20" ht="13.5" thickTop="1" x14ac:dyDescent="0.2">
      <c r="A8" t="s">
        <v>16</v>
      </c>
      <c r="B8" s="31">
        <v>70710</v>
      </c>
      <c r="C8" s="31">
        <v>70142</v>
      </c>
      <c r="D8" s="31">
        <v>90641</v>
      </c>
      <c r="E8" s="31">
        <v>88892</v>
      </c>
      <c r="F8" s="31">
        <v>111171</v>
      </c>
      <c r="G8" s="31"/>
      <c r="H8" s="31"/>
      <c r="I8" s="31"/>
      <c r="J8" s="31"/>
      <c r="K8" s="31"/>
      <c r="L8" s="31"/>
      <c r="M8" s="31"/>
      <c r="N8" s="21">
        <f t="shared" si="0"/>
        <v>431556</v>
      </c>
      <c r="S8" s="3"/>
    </row>
    <row r="9" spans="1:20" ht="13.5" thickBot="1" x14ac:dyDescent="0.25">
      <c r="A9" s="2">
        <v>2023</v>
      </c>
      <c r="B9" s="41">
        <v>66473</v>
      </c>
      <c r="C9" s="41">
        <v>60981</v>
      </c>
      <c r="D9" s="41">
        <v>90725</v>
      </c>
      <c r="E9" s="41">
        <v>88964</v>
      </c>
      <c r="F9" s="41">
        <v>100811</v>
      </c>
      <c r="G9" s="41">
        <v>112634</v>
      </c>
      <c r="H9" s="41">
        <v>118014</v>
      </c>
      <c r="I9" s="41">
        <v>121765</v>
      </c>
      <c r="J9" s="41">
        <v>104536</v>
      </c>
      <c r="K9" s="41">
        <v>111835</v>
      </c>
      <c r="L9" s="41">
        <v>95167</v>
      </c>
      <c r="M9" s="41">
        <v>96898</v>
      </c>
      <c r="N9" s="6">
        <f t="shared" si="0"/>
        <v>1168803</v>
      </c>
      <c r="O9" s="31"/>
      <c r="P9" s="31"/>
    </row>
    <row r="10" spans="1:20" ht="13.5" thickTop="1" x14ac:dyDescent="0.2">
      <c r="A10" s="1" t="s">
        <v>17</v>
      </c>
      <c r="B10" s="30">
        <f>219931</f>
        <v>219931</v>
      </c>
      <c r="C10" s="30">
        <v>194562</v>
      </c>
      <c r="D10" s="30">
        <v>236077</v>
      </c>
      <c r="E10" s="30">
        <v>247037</v>
      </c>
      <c r="F10" s="30">
        <v>268345</v>
      </c>
      <c r="G10" s="30"/>
      <c r="H10" s="30"/>
      <c r="I10" s="30"/>
      <c r="J10" s="30"/>
      <c r="K10" s="30"/>
      <c r="L10" s="30"/>
      <c r="M10" s="30"/>
      <c r="N10" s="21">
        <f t="shared" si="0"/>
        <v>1165952</v>
      </c>
    </row>
    <row r="11" spans="1:20" ht="13.5" thickBot="1" x14ac:dyDescent="0.25">
      <c r="A11" s="2">
        <v>2023</v>
      </c>
      <c r="B11" s="41">
        <v>201907</v>
      </c>
      <c r="C11" s="41">
        <v>183976</v>
      </c>
      <c r="D11" s="41">
        <v>254448</v>
      </c>
      <c r="E11" s="41">
        <v>235379</v>
      </c>
      <c r="F11" s="41">
        <v>244040</v>
      </c>
      <c r="G11" s="41">
        <v>266984</v>
      </c>
      <c r="H11" s="41">
        <v>289012</v>
      </c>
      <c r="I11" s="41">
        <v>291760</v>
      </c>
      <c r="J11" s="41">
        <v>266678</v>
      </c>
      <c r="K11" s="41">
        <v>253365</v>
      </c>
      <c r="L11" s="41">
        <v>249418</v>
      </c>
      <c r="M11" s="41">
        <v>232287</v>
      </c>
      <c r="N11" s="6">
        <f t="shared" si="0"/>
        <v>2969254</v>
      </c>
      <c r="O11" s="31"/>
      <c r="P11" s="31"/>
    </row>
    <row r="12" spans="1:20" ht="13.5" thickTop="1" x14ac:dyDescent="0.2">
      <c r="A12" t="s">
        <v>18</v>
      </c>
      <c r="B12" s="31">
        <v>3665</v>
      </c>
      <c r="C12" s="66">
        <v>1277</v>
      </c>
      <c r="D12" s="31">
        <v>29570</v>
      </c>
      <c r="E12" s="31">
        <v>16764</v>
      </c>
      <c r="F12" s="31">
        <v>21740</v>
      </c>
      <c r="G12" s="31"/>
      <c r="H12" s="31"/>
      <c r="I12" s="31"/>
      <c r="J12" s="31"/>
      <c r="K12" s="31"/>
      <c r="L12" s="31"/>
      <c r="M12" s="31"/>
      <c r="N12" s="21">
        <f t="shared" si="0"/>
        <v>73016</v>
      </c>
      <c r="O12" s="31"/>
    </row>
    <row r="13" spans="1:20" ht="13.5" thickBot="1" x14ac:dyDescent="0.25">
      <c r="A13" s="2">
        <v>2023</v>
      </c>
      <c r="B13" s="41">
        <v>6064</v>
      </c>
      <c r="C13" s="41">
        <v>949</v>
      </c>
      <c r="D13" s="41">
        <v>1880</v>
      </c>
      <c r="E13" s="41">
        <v>1349</v>
      </c>
      <c r="F13" s="41">
        <v>1747</v>
      </c>
      <c r="G13" s="41">
        <v>18963</v>
      </c>
      <c r="H13" s="41">
        <v>3809</v>
      </c>
      <c r="I13" s="41">
        <v>2069</v>
      </c>
      <c r="J13" s="41">
        <v>706</v>
      </c>
      <c r="K13" s="41">
        <v>962</v>
      </c>
      <c r="L13" s="41">
        <v>1576</v>
      </c>
      <c r="M13" s="41">
        <v>1473</v>
      </c>
      <c r="N13" s="6">
        <f t="shared" ref="N13:N21" si="1">SUM(B13:M13)</f>
        <v>41547</v>
      </c>
      <c r="O13" s="31"/>
      <c r="P13" s="31"/>
    </row>
    <row r="14" spans="1:20" ht="13.5" thickTop="1" x14ac:dyDescent="0.2">
      <c r="A14" s="1" t="s">
        <v>19</v>
      </c>
      <c r="B14" s="65">
        <v>46979</v>
      </c>
      <c r="C14" s="32">
        <v>55416</v>
      </c>
      <c r="D14" s="32">
        <v>46429</v>
      </c>
      <c r="E14" s="32">
        <v>49992</v>
      </c>
      <c r="F14" s="32">
        <v>56264</v>
      </c>
      <c r="G14" s="32"/>
      <c r="H14" s="32"/>
      <c r="I14" s="65"/>
      <c r="J14" s="32"/>
      <c r="K14" s="32"/>
      <c r="L14" s="32"/>
      <c r="M14" s="32"/>
      <c r="N14" s="21">
        <f t="shared" si="1"/>
        <v>255080</v>
      </c>
    </row>
    <row r="15" spans="1:20" ht="13.5" thickBot="1" x14ac:dyDescent="0.25">
      <c r="A15" s="2">
        <v>2023</v>
      </c>
      <c r="B15" s="41">
        <v>41278</v>
      </c>
      <c r="C15" s="41">
        <v>22790</v>
      </c>
      <c r="D15" s="41">
        <v>50857</v>
      </c>
      <c r="E15" s="41">
        <v>53274</v>
      </c>
      <c r="F15" s="41">
        <v>65401</v>
      </c>
      <c r="G15" s="41">
        <v>59818</v>
      </c>
      <c r="H15" s="41">
        <v>58954</v>
      </c>
      <c r="I15" s="41">
        <v>51113</v>
      </c>
      <c r="J15" s="41">
        <v>44775</v>
      </c>
      <c r="K15" s="41">
        <v>49054</v>
      </c>
      <c r="L15" s="41">
        <v>43783</v>
      </c>
      <c r="M15" s="41">
        <v>49478</v>
      </c>
      <c r="N15" s="6">
        <f t="shared" si="1"/>
        <v>590575</v>
      </c>
      <c r="O15" s="31"/>
      <c r="P15" s="31"/>
    </row>
    <row r="16" spans="1:20" ht="13.5" thickTop="1" x14ac:dyDescent="0.2">
      <c r="A16" s="50" t="s">
        <v>78</v>
      </c>
      <c r="B16" s="3">
        <f t="shared" ref="B16:M16" si="2">+B14+B12+B10+B8+B6+B4+B2</f>
        <v>1056909</v>
      </c>
      <c r="C16" s="3">
        <f t="shared" si="2"/>
        <v>1032957</v>
      </c>
      <c r="D16" s="3">
        <f t="shared" si="2"/>
        <v>1266500</v>
      </c>
      <c r="E16" s="3">
        <f t="shared" si="2"/>
        <v>1183462</v>
      </c>
      <c r="F16" s="3">
        <f t="shared" si="2"/>
        <v>1318985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21">
        <f t="shared" si="1"/>
        <v>5858813</v>
      </c>
    </row>
    <row r="17" spans="1:16" ht="13.5" thickBot="1" x14ac:dyDescent="0.25">
      <c r="A17" s="2">
        <v>2023</v>
      </c>
      <c r="B17" s="19">
        <f t="shared" ref="B17:M17" si="3">+B15+B13+B11+B9+B7+B5+B3</f>
        <v>1016192</v>
      </c>
      <c r="C17" s="19">
        <f t="shared" si="3"/>
        <v>917151</v>
      </c>
      <c r="D17" s="19">
        <f t="shared" si="3"/>
        <v>1242747</v>
      </c>
      <c r="E17" s="19">
        <f t="shared" si="3"/>
        <v>1112890</v>
      </c>
      <c r="F17" s="19">
        <f t="shared" si="3"/>
        <v>1190500</v>
      </c>
      <c r="G17" s="19">
        <f t="shared" si="3"/>
        <v>1339863</v>
      </c>
      <c r="H17" s="19">
        <f t="shared" si="3"/>
        <v>1391819</v>
      </c>
      <c r="I17" s="19">
        <f t="shared" si="3"/>
        <v>1374253</v>
      </c>
      <c r="J17" s="19">
        <f t="shared" si="3"/>
        <v>1214493</v>
      </c>
      <c r="K17" s="19">
        <f t="shared" si="3"/>
        <v>1248998</v>
      </c>
      <c r="L17" s="19">
        <f t="shared" si="3"/>
        <v>1130661</v>
      </c>
      <c r="M17" s="19">
        <f t="shared" si="3"/>
        <v>1110531</v>
      </c>
      <c r="N17" s="6">
        <f t="shared" si="1"/>
        <v>14290098</v>
      </c>
      <c r="O17" s="31"/>
      <c r="P17" s="31"/>
    </row>
    <row r="18" spans="1:16" ht="13.5" thickTop="1" x14ac:dyDescent="0.2">
      <c r="A18" s="51" t="s">
        <v>79</v>
      </c>
      <c r="B18" s="3">
        <f>+'Terminal 2'!C22</f>
        <v>231336</v>
      </c>
      <c r="C18" s="3">
        <f>+'Terminal 2'!D22</f>
        <v>281283</v>
      </c>
      <c r="D18" s="3">
        <f>+'Terminal 2'!E22</f>
        <v>358303</v>
      </c>
      <c r="E18" s="3">
        <f>+'Terminal 2'!F22</f>
        <v>267397</v>
      </c>
      <c r="F18" s="3">
        <f>+'Terminal 2'!G22</f>
        <v>267027</v>
      </c>
      <c r="G18" s="3">
        <f>+'Terminal 2'!H22</f>
        <v>0</v>
      </c>
      <c r="H18" s="3">
        <f>+'Terminal 2'!I22</f>
        <v>0</v>
      </c>
      <c r="I18" s="3">
        <f>+'Terminal 2'!J22</f>
        <v>0</v>
      </c>
      <c r="J18" s="3">
        <f>+'Terminal 2'!K22</f>
        <v>0</v>
      </c>
      <c r="K18" s="3">
        <f>+'Terminal 2'!L22</f>
        <v>0</v>
      </c>
      <c r="L18" s="3">
        <f>+'Terminal 2'!M22</f>
        <v>0</v>
      </c>
      <c r="M18" s="3">
        <f>+'Terminal 2'!N22</f>
        <v>0</v>
      </c>
      <c r="N18" s="21">
        <f t="shared" si="1"/>
        <v>1405346</v>
      </c>
      <c r="P18" s="3"/>
    </row>
    <row r="19" spans="1:16" ht="13.5" thickBot="1" x14ac:dyDescent="0.25">
      <c r="A19" s="2">
        <v>2023</v>
      </c>
      <c r="B19" s="19">
        <v>195819</v>
      </c>
      <c r="C19" s="19">
        <v>223314</v>
      </c>
      <c r="D19" s="19">
        <v>285694</v>
      </c>
      <c r="E19" s="19">
        <v>230252</v>
      </c>
      <c r="F19" s="19">
        <v>218418</v>
      </c>
      <c r="G19" s="19">
        <v>284478</v>
      </c>
      <c r="H19" s="19">
        <v>312025</v>
      </c>
      <c r="I19" s="19">
        <v>285189</v>
      </c>
      <c r="J19" s="19">
        <v>226297</v>
      </c>
      <c r="K19" s="19">
        <v>269487</v>
      </c>
      <c r="L19" s="19">
        <v>265312</v>
      </c>
      <c r="M19" s="19">
        <v>289207</v>
      </c>
      <c r="N19" s="6">
        <f t="shared" si="1"/>
        <v>3085492</v>
      </c>
      <c r="O19" s="31"/>
      <c r="P19" s="31"/>
    </row>
    <row r="20" spans="1:16" ht="13.5" thickTop="1" x14ac:dyDescent="0.2">
      <c r="A20" s="40" t="s">
        <v>76</v>
      </c>
      <c r="B20" s="38">
        <f>B2+B4+B6+B8+B10+B12+B14+B18</f>
        <v>1288245</v>
      </c>
      <c r="C20" s="38">
        <f t="shared" ref="C20:M20" si="4">C2+C4+C6+C8+C10+C12+C14+C18</f>
        <v>1314240</v>
      </c>
      <c r="D20" s="38">
        <f t="shared" si="4"/>
        <v>1624803</v>
      </c>
      <c r="E20" s="38">
        <f t="shared" si="4"/>
        <v>1450859</v>
      </c>
      <c r="F20" s="38">
        <f>F2+F4+F6+F8+F10+F12+F14+F18</f>
        <v>1586012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9">
        <f t="shared" si="1"/>
        <v>7264159</v>
      </c>
    </row>
    <row r="21" spans="1:16" ht="13.5" thickBot="1" x14ac:dyDescent="0.25">
      <c r="A21" s="63" t="s">
        <v>75</v>
      </c>
      <c r="B21" s="35">
        <f>+B19+B17</f>
        <v>1212011</v>
      </c>
      <c r="C21" s="35">
        <f t="shared" ref="C21:M21" si="5">+C19+C17</f>
        <v>1140465</v>
      </c>
      <c r="D21" s="35">
        <f t="shared" si="5"/>
        <v>1528441</v>
      </c>
      <c r="E21" s="35">
        <f t="shared" si="5"/>
        <v>1343142</v>
      </c>
      <c r="F21" s="35">
        <f t="shared" si="5"/>
        <v>1408918</v>
      </c>
      <c r="G21" s="35">
        <f t="shared" si="5"/>
        <v>1624341</v>
      </c>
      <c r="H21" s="35">
        <f t="shared" si="5"/>
        <v>1703844</v>
      </c>
      <c r="I21" s="35">
        <f>+I19+I17</f>
        <v>1659442</v>
      </c>
      <c r="J21" s="35">
        <f t="shared" si="5"/>
        <v>1440790</v>
      </c>
      <c r="K21" s="35">
        <f t="shared" si="5"/>
        <v>1518485</v>
      </c>
      <c r="L21" s="35">
        <f t="shared" si="5"/>
        <v>1395973</v>
      </c>
      <c r="M21" s="36">
        <f t="shared" si="5"/>
        <v>1399738</v>
      </c>
      <c r="N21" s="37">
        <f t="shared" si="1"/>
        <v>17375590</v>
      </c>
    </row>
    <row r="22" spans="1:16" ht="13.5" thickTop="1" x14ac:dyDescent="0.2">
      <c r="A22" s="5" t="s">
        <v>20</v>
      </c>
      <c r="B22" s="42">
        <f>(B20-B21)/B21</f>
        <v>6.2898769070577745E-2</v>
      </c>
      <c r="C22" s="42">
        <f t="shared" ref="C22:M22" si="6">(C20-C21)/C21</f>
        <v>0.15237205876550355</v>
      </c>
      <c r="D22" s="42">
        <f t="shared" si="6"/>
        <v>6.3045940275090764E-2</v>
      </c>
      <c r="E22" s="42">
        <f t="shared" si="6"/>
        <v>8.0197775067714361E-2</v>
      </c>
      <c r="F22" s="42">
        <f t="shared" si="6"/>
        <v>0.12569503690065709</v>
      </c>
      <c r="G22" s="42">
        <f t="shared" si="6"/>
        <v>-1</v>
      </c>
      <c r="H22" s="42">
        <f t="shared" si="6"/>
        <v>-1</v>
      </c>
      <c r="I22" s="42">
        <f t="shared" si="6"/>
        <v>-1</v>
      </c>
      <c r="J22" s="42">
        <f t="shared" si="6"/>
        <v>-1</v>
      </c>
      <c r="K22" s="42">
        <f t="shared" si="6"/>
        <v>-1</v>
      </c>
      <c r="L22" s="42">
        <f>(L20-L21)/L21</f>
        <v>-1</v>
      </c>
      <c r="M22" s="42">
        <f t="shared" si="6"/>
        <v>-1</v>
      </c>
      <c r="N22" s="24">
        <f>(N20-N21)/N21</f>
        <v>-0.58193310270327514</v>
      </c>
    </row>
    <row r="23" spans="1:1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</row>
    <row r="24" spans="1:16" ht="13.5" thickBot="1" x14ac:dyDescent="0.25"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73</v>
      </c>
      <c r="L24" s="7" t="s">
        <v>10</v>
      </c>
      <c r="M24" s="7" t="s">
        <v>11</v>
      </c>
      <c r="N24" s="62" t="s">
        <v>12</v>
      </c>
    </row>
    <row r="25" spans="1:16" ht="13.5" thickTop="1" x14ac:dyDescent="0.2">
      <c r="A25" t="s">
        <v>32</v>
      </c>
      <c r="B25" s="3"/>
      <c r="C25" s="3"/>
      <c r="D25" s="20"/>
      <c r="E25" s="3"/>
      <c r="F25" s="3"/>
      <c r="G25" s="3"/>
      <c r="H25" s="3"/>
      <c r="I25" s="3"/>
      <c r="J25" s="3"/>
      <c r="K25" s="3"/>
      <c r="L25" s="3"/>
      <c r="M25" s="3"/>
      <c r="N25" s="25"/>
    </row>
    <row r="26" spans="1:16" x14ac:dyDescent="0.2">
      <c r="A26" t="s">
        <v>33</v>
      </c>
      <c r="B26" s="3">
        <f>+'[1]Monthly Summary'!C5</f>
        <v>1075845</v>
      </c>
      <c r="C26" s="3">
        <f>+'[2]Monthly Summary'!C5</f>
        <v>1106704</v>
      </c>
      <c r="D26" s="3">
        <f>+'[3]Monthly Summary'!C5</f>
        <v>1378217</v>
      </c>
      <c r="E26" s="3">
        <f>+'[4]Monthly Summary'!C5</f>
        <v>1209836</v>
      </c>
      <c r="F26" s="3">
        <f>+'[6]Monthly Summary'!C5</f>
        <v>1345174</v>
      </c>
      <c r="G26" s="3"/>
      <c r="H26" s="3"/>
      <c r="I26" s="3"/>
      <c r="J26" s="3"/>
      <c r="K26" s="3"/>
      <c r="L26" s="3"/>
      <c r="M26" s="3"/>
      <c r="N26" s="59">
        <f>SUM(B26:M26)</f>
        <v>6115776</v>
      </c>
    </row>
    <row r="27" spans="1:16" x14ac:dyDescent="0.2">
      <c r="A27" t="s">
        <v>34</v>
      </c>
      <c r="B27" s="3">
        <f>+'[1]Monthly Summary'!C6</f>
        <v>173802</v>
      </c>
      <c r="C27" s="3">
        <f>+'[2]Monthly Summary'!C6</f>
        <v>167817</v>
      </c>
      <c r="D27" s="3">
        <f>+'[3]Monthly Summary'!C6</f>
        <v>201814</v>
      </c>
      <c r="E27" s="3">
        <f>+'[4]Monthly Summary'!C6</f>
        <v>198114</v>
      </c>
      <c r="F27" s="3">
        <f>+'[6]Monthly Summary'!C6</f>
        <v>198785</v>
      </c>
      <c r="G27" s="3"/>
      <c r="H27" s="3"/>
      <c r="I27" s="3"/>
      <c r="J27" s="3"/>
      <c r="K27" s="3"/>
      <c r="L27" s="3"/>
      <c r="M27" s="3"/>
      <c r="N27" s="60">
        <f>SUM(B27:M27)</f>
        <v>940332</v>
      </c>
    </row>
    <row r="28" spans="1:16" x14ac:dyDescent="0.2">
      <c r="A28" t="s">
        <v>35</v>
      </c>
      <c r="B28" s="3">
        <f>+'[1]Monthly Summary'!C7</f>
        <v>0</v>
      </c>
      <c r="C28" s="3">
        <f>+'[2]Monthly Summary'!C7</f>
        <v>0</v>
      </c>
      <c r="D28" s="3">
        <f>+'[3]Monthly Summary'!C7</f>
        <v>201</v>
      </c>
      <c r="E28" s="3">
        <f>+'[4]Monthly Summary'!C7</f>
        <v>0</v>
      </c>
      <c r="F28" s="3">
        <f>+'[6]Monthly Summary'!C7</f>
        <v>99</v>
      </c>
      <c r="G28" s="3"/>
      <c r="H28" s="3"/>
      <c r="I28" s="3"/>
      <c r="J28" s="3"/>
      <c r="K28" s="3"/>
      <c r="L28" s="3"/>
      <c r="M28" s="3"/>
      <c r="N28" s="61">
        <f>SUM(B28:M28)</f>
        <v>300</v>
      </c>
    </row>
    <row r="29" spans="1:16" ht="13.5" thickBot="1" x14ac:dyDescent="0.25">
      <c r="A29" t="s">
        <v>36</v>
      </c>
      <c r="B29" s="13">
        <f>SUM(B26:B28)</f>
        <v>1249647</v>
      </c>
      <c r="C29" s="13">
        <f>SUM(C26:C28)</f>
        <v>1274521</v>
      </c>
      <c r="D29" s="13">
        <f>SUM(D26:D28)</f>
        <v>1580232</v>
      </c>
      <c r="E29" s="13">
        <f>SUM(E26:E28)</f>
        <v>1407950</v>
      </c>
      <c r="F29" s="13">
        <f>SUM(F26:F28)</f>
        <v>1544058</v>
      </c>
      <c r="G29" s="13"/>
      <c r="H29" s="13"/>
      <c r="I29" s="13"/>
      <c r="J29" s="13"/>
      <c r="K29" s="13"/>
      <c r="L29" s="13"/>
      <c r="M29" s="13"/>
      <c r="N29" s="26">
        <f t="shared" ref="N29" si="7">SUM(N26:N28)</f>
        <v>7056408</v>
      </c>
    </row>
    <row r="30" spans="1:16" ht="14.25" thickTop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</row>
    <row r="31" spans="1:16" x14ac:dyDescent="0.2">
      <c r="A31" t="s">
        <v>37</v>
      </c>
      <c r="B31" s="34">
        <f>+'[1]Monthly Summary'!C10</f>
        <v>38598</v>
      </c>
      <c r="C31" s="34">
        <f>+'[2]Monthly Summary'!C10</f>
        <v>39719</v>
      </c>
      <c r="D31" s="34">
        <f>+'[3]Monthly Summary'!C10</f>
        <v>44571</v>
      </c>
      <c r="E31" s="34">
        <f>+'[4]Monthly Summary'!C10</f>
        <v>42909</v>
      </c>
      <c r="F31" s="34">
        <f>+'[6]Monthly Summary'!C10</f>
        <v>41954</v>
      </c>
      <c r="G31" s="34"/>
      <c r="H31" s="34"/>
      <c r="I31" s="34"/>
      <c r="J31" s="34"/>
      <c r="K31" s="34"/>
      <c r="L31" s="34"/>
      <c r="M31" s="67"/>
      <c r="N31" s="44">
        <f>SUM(B31:M31)</f>
        <v>207751</v>
      </c>
    </row>
    <row r="32" spans="1:16" ht="13.5" thickBot="1" x14ac:dyDescent="0.25">
      <c r="A32" t="s">
        <v>38</v>
      </c>
      <c r="B32" s="8">
        <f>+B29+B31</f>
        <v>1288245</v>
      </c>
      <c r="C32" s="8">
        <f>+C29+C31</f>
        <v>1314240</v>
      </c>
      <c r="D32" s="8">
        <f>+D29+D31</f>
        <v>1624803</v>
      </c>
      <c r="E32" s="8">
        <f>+E29+E31</f>
        <v>1450859</v>
      </c>
      <c r="F32" s="8">
        <f>+F29+F31</f>
        <v>1586012</v>
      </c>
      <c r="G32" s="8"/>
      <c r="H32" s="8"/>
      <c r="I32" s="8"/>
      <c r="J32" s="8"/>
      <c r="K32" s="8"/>
      <c r="L32" s="8"/>
      <c r="M32" s="8"/>
      <c r="N32" s="33">
        <f>SUM(N29+N31)</f>
        <v>7264159</v>
      </c>
    </row>
    <row r="33" spans="1:14" ht="13.5" thickTop="1" x14ac:dyDescent="0.2">
      <c r="G33" s="3"/>
    </row>
    <row r="34" spans="1:14" x14ac:dyDescent="0.2">
      <c r="A34" s="5"/>
      <c r="B34" s="56">
        <f>+B20-B32</f>
        <v>0</v>
      </c>
      <c r="C34" s="56">
        <f>+C20-C32</f>
        <v>0</v>
      </c>
      <c r="D34" s="56">
        <f>+D20-D32</f>
        <v>0</v>
      </c>
      <c r="E34" s="56">
        <f>+E20-E32</f>
        <v>0</v>
      </c>
      <c r="F34" s="56">
        <f>+F20-F32</f>
        <v>0</v>
      </c>
      <c r="G34" s="56"/>
      <c r="H34" s="56"/>
      <c r="I34" s="56"/>
      <c r="J34" s="56"/>
      <c r="K34" s="56"/>
      <c r="L34" s="56"/>
      <c r="M34" s="56"/>
      <c r="N34" s="5"/>
    </row>
    <row r="35" spans="1:1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8"/>
    </row>
    <row r="36" spans="1:14" x14ac:dyDescent="0.2">
      <c r="B36" s="58"/>
      <c r="C36" s="58"/>
      <c r="D36" s="58"/>
      <c r="E36" s="58"/>
      <c r="F36" s="58"/>
      <c r="G36" s="10"/>
      <c r="H36" s="10"/>
      <c r="I36" s="10"/>
      <c r="J36" s="10"/>
      <c r="K36" s="10"/>
      <c r="L36" s="10"/>
      <c r="M36" s="3"/>
    </row>
    <row r="37" spans="1:14" x14ac:dyDescent="0.2">
      <c r="C37" s="43"/>
      <c r="E37" s="43"/>
      <c r="F37" s="64"/>
      <c r="G37" s="43"/>
      <c r="H37" s="54"/>
      <c r="I37" s="3"/>
      <c r="J37" s="3"/>
      <c r="K37" s="3"/>
      <c r="L37" s="28"/>
      <c r="M37" s="3"/>
      <c r="N37" s="28"/>
    </row>
    <row r="38" spans="1:14" x14ac:dyDescent="0.2">
      <c r="C38" s="31"/>
      <c r="E38" s="43"/>
      <c r="F38" s="57"/>
      <c r="G38" s="43"/>
      <c r="H38" s="54"/>
      <c r="J38" s="10"/>
      <c r="K38" s="10"/>
      <c r="L38" s="10"/>
    </row>
    <row r="39" spans="1:14" x14ac:dyDescent="0.2">
      <c r="C39" s="43"/>
      <c r="D39" s="43"/>
      <c r="E39" s="43"/>
      <c r="F39" s="57"/>
      <c r="G39" s="43"/>
      <c r="H39" s="54"/>
      <c r="I39" s="31"/>
      <c r="J39" s="3"/>
      <c r="K39" s="3"/>
      <c r="L39" s="28"/>
      <c r="M39" s="3"/>
      <c r="N39" s="28"/>
    </row>
    <row r="40" spans="1:14" x14ac:dyDescent="0.2">
      <c r="C40" s="43"/>
      <c r="E40" s="43"/>
      <c r="F40" s="57"/>
      <c r="G40" s="43"/>
      <c r="H40" s="54"/>
      <c r="J40" s="10"/>
      <c r="K40" s="10"/>
      <c r="L40" s="10"/>
    </row>
    <row r="41" spans="1:14" x14ac:dyDescent="0.2">
      <c r="C41" s="43"/>
      <c r="E41" s="43"/>
      <c r="F41" s="57"/>
      <c r="G41" s="43"/>
      <c r="H41" s="54"/>
      <c r="J41" s="3"/>
      <c r="K41" s="3"/>
      <c r="L41" s="28"/>
      <c r="M41" s="3"/>
      <c r="N41" s="28"/>
    </row>
    <row r="42" spans="1:14" x14ac:dyDescent="0.2">
      <c r="B42" s="54"/>
      <c r="C42" s="54"/>
      <c r="D42" s="54"/>
      <c r="G42" s="52"/>
      <c r="H42" s="54"/>
      <c r="J42" s="10"/>
      <c r="K42" s="10"/>
      <c r="L42" s="10"/>
    </row>
    <row r="43" spans="1:14" x14ac:dyDescent="0.2">
      <c r="C43" s="43"/>
      <c r="E43" s="31"/>
      <c r="G43" s="31"/>
      <c r="H43" s="54"/>
      <c r="J43" s="3"/>
      <c r="K43" s="3"/>
      <c r="L43" s="28"/>
      <c r="M43" s="3"/>
      <c r="N43" s="28"/>
    </row>
    <row r="44" spans="1:14" x14ac:dyDescent="0.2">
      <c r="G44" s="52"/>
      <c r="H44" s="54"/>
      <c r="J44" s="10"/>
      <c r="K44" s="10"/>
      <c r="L44" s="10"/>
    </row>
    <row r="45" spans="1:14" x14ac:dyDescent="0.2">
      <c r="G45" s="52"/>
      <c r="H45" s="54"/>
      <c r="J45" s="3"/>
      <c r="K45" s="3"/>
      <c r="L45" s="28"/>
      <c r="M45" s="3"/>
      <c r="N45" s="28"/>
    </row>
    <row r="46" spans="1:14" x14ac:dyDescent="0.2">
      <c r="H46" s="54"/>
      <c r="J46" s="10"/>
      <c r="K46" s="10"/>
      <c r="L46" s="10"/>
    </row>
    <row r="47" spans="1:14" x14ac:dyDescent="0.2">
      <c r="H47" s="54"/>
      <c r="J47" s="3"/>
      <c r="K47" s="3"/>
      <c r="L47" s="28"/>
      <c r="M47" s="3"/>
      <c r="N47" s="28"/>
    </row>
    <row r="48" spans="1:14" x14ac:dyDescent="0.2">
      <c r="H48" s="54"/>
      <c r="J48" s="10"/>
      <c r="K48" s="10"/>
      <c r="L48" s="10"/>
    </row>
    <row r="49" spans="10:14" x14ac:dyDescent="0.2">
      <c r="J49" s="3"/>
      <c r="K49" s="3"/>
      <c r="L49" s="28"/>
      <c r="M49" s="3"/>
      <c r="N49" s="28"/>
    </row>
  </sheetData>
  <phoneticPr fontId="15" type="noConversion"/>
  <conditionalFormatting sqref="N35 L37 N37 L39 N39 L41 N41 L43 N43 L45 N45 L47 N47 L49 N49">
    <cfRule type="expression" dxfId="0" priority="1" stopIfTrue="1">
      <formula>"*.*"</formula>
    </cfRule>
  </conditionalFormatting>
  <pageMargins left="0.7" right="0.7" top="0.75" bottom="0.75" header="0.3" footer="0.3"/>
  <pageSetup scale="53" orientation="portrait" horizontalDpi="1200" verticalDpi="1200" r:id="rId1"/>
  <ignoredErrors>
    <ignoredError sqref="N3 N5 N7 N9 N11 N13 N19 N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40"/>
  <sheetViews>
    <sheetView workbookViewId="0">
      <selection activeCell="B37" sqref="B37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7" x14ac:dyDescent="0.2">
      <c r="A9" s="15">
        <v>2024</v>
      </c>
      <c r="B9" s="15" t="s">
        <v>54</v>
      </c>
    </row>
    <row r="10" spans="1:17" x14ac:dyDescent="0.2">
      <c r="B10" s="57" t="s">
        <v>72</v>
      </c>
      <c r="C10" s="10">
        <f>[5]Jazz_AC!IT$23+[5]Jazz_AC!IT$33+[5]Jazz_AC!IT$38+[5]Jazz_AC!IT$28</f>
        <v>3599</v>
      </c>
      <c r="D10" s="10">
        <f>[5]Jazz_AC!IU$23+[5]Jazz_AC!IU$33+[5]Jazz_AC!IU$38+[5]Jazz_AC!IU$28</f>
        <v>3157</v>
      </c>
      <c r="E10" s="10">
        <f>[5]Jazz_AC!IV$23+[5]Jazz_AC!IV$33+[5]Jazz_AC!IV$38+[5]Jazz_AC!IV$28</f>
        <v>4748</v>
      </c>
      <c r="F10" s="10">
        <f>[5]Jazz_AC!IW$23+[5]Jazz_AC!IW$33+[5]Jazz_AC!IW$38+[5]Jazz_AC!IW$28</f>
        <v>4194</v>
      </c>
      <c r="G10" s="10">
        <f>[5]Jazz_AC!IX$23+[5]Jazz_AC!IX$33+[5]Jazz_AC!IX$38+[5]Jazz_AC!IX$28</f>
        <v>7096</v>
      </c>
      <c r="H10" s="10">
        <f>[5]Jazz_AC!IY$23+[5]Jazz_AC!IY$33+[5]Jazz_AC!IY$38+[5]Jazz_AC!IY$28</f>
        <v>0</v>
      </c>
      <c r="I10" s="10">
        <f>[5]Jazz_AC!IZ$23+[5]Jazz_AC!IZ$33+[5]Jazz_AC!IZ$38+[5]Jazz_AC!IZ$28</f>
        <v>0</v>
      </c>
      <c r="J10" s="10">
        <f>[5]Jazz_AC!JA$23+[5]Jazz_AC!JA$33+[5]Jazz_AC!JA$38+[5]Jazz_AC!JA$28</f>
        <v>0</v>
      </c>
      <c r="K10" s="10">
        <f>[5]Jazz_AC!JB$23+[5]Jazz_AC!JB$33+[5]Jazz_AC!JB$38+[5]Jazz_AC!JB$28</f>
        <v>0</v>
      </c>
      <c r="L10" s="10">
        <f>[5]Jazz_AC!JC$23+[5]Jazz_AC!JC$33+[5]Jazz_AC!JC$38+[5]Jazz_AC!JC$28</f>
        <v>0</v>
      </c>
      <c r="M10" s="10">
        <f>[5]Jazz_AC!JD$23+[5]Jazz_AC!JD$33+[5]Jazz_AC!JD$38+[5]Jazz_AC!JD$28</f>
        <v>0</v>
      </c>
      <c r="N10" s="10">
        <f>[5]Jazz_AC!JE$23+[5]Jazz_AC!JE$33+[5]Jazz_AC!JE$38+[5]Jazz_AC!JE$28</f>
        <v>0</v>
      </c>
      <c r="P10" s="52"/>
      <c r="Q10" s="53"/>
    </row>
    <row r="11" spans="1:17" x14ac:dyDescent="0.2">
      <c r="B11" t="s">
        <v>59</v>
      </c>
      <c r="C11" s="10">
        <f>'[5]Air Georgian'!IT$33+'[5]Air Georgian'!IT$38</f>
        <v>0</v>
      </c>
      <c r="D11" s="10">
        <f>'[5]Air Georgian'!IU$33+'[5]Air Georgian'!IU$38</f>
        <v>0</v>
      </c>
      <c r="E11" s="10">
        <f>'[5]Air Georgian'!IV$33+'[5]Air Georgian'!IV$38</f>
        <v>0</v>
      </c>
      <c r="F11" s="10">
        <f>'[5]Air Georgian'!IW$33+'[5]Air Georgian'!IW$38</f>
        <v>0</v>
      </c>
      <c r="G11" s="10">
        <f>'[5]Air Georgian'!IX$33+'[5]Air Georgian'!IX$38</f>
        <v>0</v>
      </c>
      <c r="H11" s="10">
        <f>'[5]Air Georgian'!IY$33+'[5]Air Georgian'!IY$38</f>
        <v>0</v>
      </c>
      <c r="I11" s="10">
        <f>'[5]Air Georgian'!IZ$33+'[5]Air Georgian'!IZ$38</f>
        <v>0</v>
      </c>
      <c r="J11" s="10">
        <f>'[5]Air Georgian'!JA$33+'[5]Air Georgian'!JA$38</f>
        <v>0</v>
      </c>
      <c r="K11" s="10">
        <f>'[5]Air Georgian'!JB$33+'[5]Air Georgian'!JB$38</f>
        <v>0</v>
      </c>
      <c r="L11" s="10">
        <f>'[5]Air Georgian'!JC$33+'[5]Air Georgian'!JC$38</f>
        <v>0</v>
      </c>
      <c r="M11" s="10">
        <f>'[5]Air Georgian'!JD$33+'[5]Air Georgian'!JD$38</f>
        <v>0</v>
      </c>
      <c r="N11" s="10">
        <f>'[5]Air Georgian'!JE$33+'[5]Air Georgian'!JE$38</f>
        <v>0</v>
      </c>
      <c r="P11" s="52"/>
      <c r="Q11" s="53"/>
    </row>
    <row r="12" spans="1:17" x14ac:dyDescent="0.2">
      <c r="B12" t="s">
        <v>65</v>
      </c>
      <c r="C12" s="10">
        <f>'[5]Sky Regional'!IT$33+'[5]Sky Regional'!IT$38</f>
        <v>0</v>
      </c>
      <c r="D12" s="10">
        <f>'[5]Sky Regional'!IU$33+'[5]Sky Regional'!IU$38</f>
        <v>0</v>
      </c>
      <c r="E12" s="10">
        <f>'[5]Sky Regional'!IV$33+'[5]Sky Regional'!IV$38</f>
        <v>0</v>
      </c>
      <c r="F12" s="10">
        <f>'[5]Sky Regional'!IW$33+'[5]Sky Regional'!IW$38</f>
        <v>0</v>
      </c>
      <c r="G12" s="10">
        <f>'[5]Sky Regional'!IX$33+'[5]Sky Regional'!IX$38</f>
        <v>0</v>
      </c>
      <c r="H12" s="10">
        <f>'[5]Sky Regional'!IY$33+'[5]Sky Regional'!IY$38</f>
        <v>0</v>
      </c>
      <c r="I12" s="10">
        <f>'[5]Sky Regional'!IZ$33+'[5]Sky Regional'!IZ$38</f>
        <v>0</v>
      </c>
      <c r="J12" s="10">
        <f>'[5]Sky Regional'!JA$33+'[5]Sky Regional'!JA$38</f>
        <v>0</v>
      </c>
      <c r="K12" s="10">
        <f>'[5]Sky Regional'!JB$33+'[5]Sky Regional'!JB$38</f>
        <v>0</v>
      </c>
      <c r="L12" s="10">
        <f>'[5]Sky Regional'!JC$33+'[5]Sky Regional'!JC$38</f>
        <v>0</v>
      </c>
      <c r="M12" s="10">
        <f>'[5]Sky Regional'!JD$33+'[5]Sky Regional'!JD$38</f>
        <v>0</v>
      </c>
      <c r="N12" s="10">
        <f>'[5]Sky Regional'!JE$33+'[5]Sky Regional'!JE$38</f>
        <v>0</v>
      </c>
      <c r="P12" s="52"/>
      <c r="Q12" s="53"/>
    </row>
    <row r="13" spans="1:17" x14ac:dyDescent="0.2">
      <c r="B13" t="s">
        <v>62</v>
      </c>
      <c r="C13" s="10">
        <f>'[5]Air Wisconsin'!IT$23+'[5]Air Wisconsin'!IT$28</f>
        <v>2223</v>
      </c>
      <c r="D13" s="10">
        <f>'[5]Air Wisconsin'!IU$23+'[5]Air Wisconsin'!IU$28</f>
        <v>1511</v>
      </c>
      <c r="E13" s="10">
        <f>'[5]Air Wisconsin'!IV$23+'[5]Air Wisconsin'!IV$28</f>
        <v>2290</v>
      </c>
      <c r="F13" s="10">
        <f>'[5]Air Wisconsin'!IW$23+'[5]Air Wisconsin'!IW$28</f>
        <v>236</v>
      </c>
      <c r="G13" s="10">
        <f>'[5]Air Wisconsin'!IX$23+'[5]Air Wisconsin'!IX$28</f>
        <v>0</v>
      </c>
      <c r="H13" s="10">
        <f>'[5]Air Wisconsin'!IY$23+'[5]Air Wisconsin'!IY$28</f>
        <v>0</v>
      </c>
      <c r="I13" s="10">
        <f>'[5]Air Wisconsin'!IZ$23+'[5]Air Wisconsin'!IZ$28</f>
        <v>0</v>
      </c>
      <c r="J13" s="10">
        <f>'[5]Air Wisconsin'!JA$23+'[5]Air Wisconsin'!JA$28</f>
        <v>0</v>
      </c>
      <c r="K13" s="10">
        <f>'[5]Air Wisconsin'!JB$23+'[5]Air Wisconsin'!JB$28</f>
        <v>0</v>
      </c>
      <c r="L13" s="10">
        <f>'[5]Air Wisconsin'!JC$23+'[5]Air Wisconsin'!JC$28</f>
        <v>0</v>
      </c>
      <c r="M13" s="10">
        <f>'[5]Air Wisconsin'!JD$23+'[5]Air Wisconsin'!JD$28</f>
        <v>0</v>
      </c>
      <c r="N13" s="10">
        <f>'[5]Air Wisconsin'!JE$23+'[5]Air Wisconsin'!JE$28</f>
        <v>0</v>
      </c>
      <c r="P13" s="52"/>
      <c r="Q13" s="53"/>
    </row>
    <row r="14" spans="1:17" x14ac:dyDescent="0.2">
      <c r="B14" t="s">
        <v>49</v>
      </c>
      <c r="C14" s="10">
        <f>[5]Alaska!IT$23+[5]Alaska!IT$28</f>
        <v>6313</v>
      </c>
      <c r="D14" s="10">
        <f>[5]Alaska!IU$23+[5]Alaska!IU$28</f>
        <v>7854</v>
      </c>
      <c r="E14" s="10">
        <f>[5]Alaska!IV$23+[5]Alaska!IV$28</f>
        <v>9757</v>
      </c>
      <c r="F14" s="10">
        <f>[5]Alaska!IW$23+[5]Alaska!IW$28</f>
        <v>9751</v>
      </c>
      <c r="G14" s="10">
        <f>[5]Alaska!IX$23+[5]Alaska!IX$28</f>
        <v>13500</v>
      </c>
      <c r="H14" s="10">
        <f>[5]Alaska!IY$23+[5]Alaska!IY$28</f>
        <v>0</v>
      </c>
      <c r="I14" s="10">
        <f>[5]Alaska!IZ$23+[5]Alaska!IZ$28</f>
        <v>0</v>
      </c>
      <c r="J14" s="10">
        <f>[5]Alaska!JA$23+[5]Alaska!JA$28</f>
        <v>0</v>
      </c>
      <c r="K14" s="10">
        <f>[5]Alaska!JB$23+[5]Alaska!JB$28</f>
        <v>0</v>
      </c>
      <c r="L14" s="10">
        <f>[5]Alaska!JC$23+[5]Alaska!JC$28</f>
        <v>0</v>
      </c>
      <c r="M14" s="10">
        <f>[5]Alaska!JD$23+[5]Alaska!JD$28</f>
        <v>0</v>
      </c>
      <c r="N14" s="10">
        <f>[5]Alaska!JE$23+[5]Alaska!JE$28</f>
        <v>0</v>
      </c>
      <c r="P14" s="52"/>
      <c r="Q14" s="53"/>
    </row>
    <row r="15" spans="1:17" x14ac:dyDescent="0.2">
      <c r="B15" t="s">
        <v>39</v>
      </c>
      <c r="C15" s="10">
        <f>[5]American!IT$23+[5]American!IT$28</f>
        <v>47752</v>
      </c>
      <c r="D15" s="10">
        <f>[5]American!IU$23+[5]American!IU$28</f>
        <v>45639</v>
      </c>
      <c r="E15" s="10">
        <f>[5]American!IV$23+[5]American!IV$28</f>
        <v>51421</v>
      </c>
      <c r="F15" s="10">
        <f>[5]American!IW$23+[5]American!IW$28</f>
        <v>47628</v>
      </c>
      <c r="G15" s="10">
        <f>[5]American!IX$23+[5]American!IX$28</f>
        <v>49275</v>
      </c>
      <c r="H15" s="10">
        <f>[5]American!IY$23+[5]American!IY$28</f>
        <v>0</v>
      </c>
      <c r="I15" s="10">
        <f>[5]American!IZ$23+[5]American!IZ$28</f>
        <v>0</v>
      </c>
      <c r="J15" s="10">
        <f>[5]American!JA$23+[5]American!JA$28</f>
        <v>0</v>
      </c>
      <c r="K15" s="10">
        <f>[5]American!JB$23+[5]American!JB$28</f>
        <v>0</v>
      </c>
      <c r="L15" s="10">
        <f>[5]American!JC$23+[5]American!JC$28</f>
        <v>0</v>
      </c>
      <c r="M15" s="10">
        <f>[5]American!JD$23+[5]American!JD$28</f>
        <v>0</v>
      </c>
      <c r="N15" s="10">
        <f>[5]American!JE$23+[5]American!JE$28</f>
        <v>0</v>
      </c>
      <c r="P15" s="52"/>
      <c r="Q15" s="53"/>
    </row>
    <row r="16" spans="1:17" x14ac:dyDescent="0.2">
      <c r="B16" t="s">
        <v>70</v>
      </c>
      <c r="C16" s="10">
        <f>'[5]Denver Air'!IT$23+'[5]Denver Air'!IT$28</f>
        <v>854</v>
      </c>
      <c r="D16" s="10">
        <f>'[5]Denver Air'!IU$23+'[5]Denver Air'!IU$28</f>
        <v>806</v>
      </c>
      <c r="E16" s="10">
        <f>'[5]Denver Air'!IV$23+'[5]Denver Air'!IV$28</f>
        <v>807</v>
      </c>
      <c r="F16" s="10">
        <f>'[5]Denver Air'!IW$23+'[5]Denver Air'!IW$28</f>
        <v>852</v>
      </c>
      <c r="G16" s="10">
        <f>'[5]Denver Air'!IX$23+'[5]Denver Air'!IX$28</f>
        <v>1011</v>
      </c>
      <c r="H16" s="10">
        <f>'[5]Denver Air'!IY$23+'[5]Denver Air'!IY$28</f>
        <v>0</v>
      </c>
      <c r="I16" s="10">
        <f>'[5]Denver Air'!IZ$23+'[5]Denver Air'!IZ$28</f>
        <v>0</v>
      </c>
      <c r="J16" s="10">
        <f>'[5]Denver Air'!JA$23+'[5]Denver Air'!JA$28</f>
        <v>0</v>
      </c>
      <c r="K16" s="10">
        <f>'[5]Denver Air'!JB$23+'[5]Denver Air'!JB$28</f>
        <v>0</v>
      </c>
      <c r="L16" s="10">
        <f>'[5]Denver Air'!JC$23+'[5]Denver Air'!JC$28</f>
        <v>0</v>
      </c>
      <c r="M16" s="10">
        <f>'[5]Denver Air'!JD$23+'[5]Denver Air'!JD$28</f>
        <v>0</v>
      </c>
      <c r="N16" s="10">
        <f>'[5]Denver Air'!JE$23+'[5]Denver Air'!JE$28</f>
        <v>0</v>
      </c>
      <c r="P16" s="52"/>
      <c r="Q16" s="53"/>
    </row>
    <row r="17" spans="2:17" x14ac:dyDescent="0.2">
      <c r="B17" t="s">
        <v>63</v>
      </c>
      <c r="C17" s="10">
        <f>[5]PSA!IT$23+[5]PSA!IT$28</f>
        <v>3828</v>
      </c>
      <c r="D17" s="10">
        <f>[5]PSA!IU$23+[5]PSA!IU$28</f>
        <v>3815</v>
      </c>
      <c r="E17" s="10">
        <f>[5]PSA!IV$23+[5]PSA!IV$28</f>
        <v>2481</v>
      </c>
      <c r="F17" s="10">
        <f>[5]PSA!IW$23+[5]PSA!IW$28</f>
        <v>5346</v>
      </c>
      <c r="G17" s="10">
        <f>[5]PSA!IX$23+[5]PSA!IX$28</f>
        <v>4177</v>
      </c>
      <c r="H17" s="10">
        <f>[5]PSA!IY$23+[5]PSA!IY$28</f>
        <v>0</v>
      </c>
      <c r="I17" s="10">
        <f>[5]PSA!IZ$23+[5]PSA!IZ$28</f>
        <v>0</v>
      </c>
      <c r="J17" s="10">
        <f>[5]PSA!JA$23+[5]PSA!JA$28</f>
        <v>0</v>
      </c>
      <c r="K17" s="10">
        <f>[5]PSA!JB$23+[5]PSA!JB$28</f>
        <v>0</v>
      </c>
      <c r="L17" s="10">
        <f>[5]PSA!JC$23+[5]PSA!JC$28</f>
        <v>0</v>
      </c>
      <c r="M17" s="10">
        <f>[5]PSA!JD$23+[5]PSA!JD$28</f>
        <v>0</v>
      </c>
      <c r="N17" s="10">
        <f>[5]PSA!JE$23+[5]PSA!JE$28</f>
        <v>0</v>
      </c>
      <c r="P17" s="52"/>
      <c r="Q17" s="53"/>
    </row>
    <row r="18" spans="2:17" x14ac:dyDescent="0.2">
      <c r="B18" t="s">
        <v>60</v>
      </c>
      <c r="C18" s="10">
        <f>'[5]American Eagle'!IT$23+'[5]American Eagle'!IT$28</f>
        <v>817</v>
      </c>
      <c r="D18" s="10">
        <f>'[5]American Eagle'!IU$23+'[5]American Eagle'!IU$28</f>
        <v>2623</v>
      </c>
      <c r="E18" s="10">
        <f>'[5]American Eagle'!IV$23+'[5]American Eagle'!IV$28</f>
        <v>2068</v>
      </c>
      <c r="F18" s="10">
        <f>'[5]American Eagle'!IW$23+'[5]American Eagle'!IW$28</f>
        <v>7587</v>
      </c>
      <c r="G18" s="10">
        <f>'[5]American Eagle'!IX$23+'[5]American Eagle'!IX$28</f>
        <v>4103</v>
      </c>
      <c r="H18" s="10">
        <f>'[5]American Eagle'!IY$23+'[5]American Eagle'!IY$28</f>
        <v>0</v>
      </c>
      <c r="I18" s="10">
        <f>'[5]American Eagle'!IZ$23+'[5]American Eagle'!IZ$28</f>
        <v>0</v>
      </c>
      <c r="J18" s="10">
        <f>'[5]American Eagle'!JA$23+'[5]American Eagle'!JA$28</f>
        <v>0</v>
      </c>
      <c r="K18" s="10">
        <f>'[5]American Eagle'!JB$23+'[5]American Eagle'!JB$28</f>
        <v>0</v>
      </c>
      <c r="L18" s="10">
        <f>'[5]American Eagle'!JC$23+'[5]American Eagle'!JC$28</f>
        <v>0</v>
      </c>
      <c r="M18" s="10">
        <f>'[5]American Eagle'!JD$23+'[5]American Eagle'!JD$28</f>
        <v>0</v>
      </c>
      <c r="N18" s="10">
        <f>'[5]American Eagle'!JE$23+'[5]American Eagle'!JE$28</f>
        <v>0</v>
      </c>
      <c r="P18" s="52"/>
      <c r="Q18" s="53"/>
    </row>
    <row r="19" spans="2:17" x14ac:dyDescent="0.2">
      <c r="B19" s="57" t="s">
        <v>61</v>
      </c>
      <c r="C19" s="10">
        <f>'[5]Continental Express'!IT$23+'[5]Continental Express'!IT$28</f>
        <v>0</v>
      </c>
      <c r="D19" s="10">
        <f>'[5]Continental Express'!IU$23+'[5]Continental Express'!IU$28</f>
        <v>0</v>
      </c>
      <c r="E19" s="10">
        <f>'[5]Continental Express'!IV$23+'[5]Continental Express'!IV$28</f>
        <v>0</v>
      </c>
      <c r="F19" s="10">
        <f>'[5]Continental Express'!IW$23+'[5]Continental Express'!IW$28</f>
        <v>0</v>
      </c>
      <c r="G19" s="10">
        <f>'[5]Continental Express'!IX$23+'[5]Continental Express'!IX$28</f>
        <v>0</v>
      </c>
      <c r="H19" s="10">
        <f>'[5]Continental Express'!IY$23+'[5]Continental Express'!IY$28</f>
        <v>0</v>
      </c>
      <c r="I19" s="10">
        <f>'[5]Continental Express'!IZ$23+'[5]Continental Express'!IZ$28</f>
        <v>0</v>
      </c>
      <c r="J19" s="10">
        <f>'[5]Continental Express'!JA$23+'[5]Continental Express'!JA$28</f>
        <v>0</v>
      </c>
      <c r="K19" s="10">
        <f>'[5]Continental Express'!JB$23+'[5]Continental Express'!JB$28</f>
        <v>0</v>
      </c>
      <c r="L19" s="10">
        <f>'[5]Continental Express'!JC$23+'[5]Continental Express'!JC$28</f>
        <v>0</v>
      </c>
      <c r="M19" s="10">
        <f>'[5]Continental Express'!JD$23+'[5]Continental Express'!JD$28</f>
        <v>0</v>
      </c>
      <c r="N19" s="10">
        <f>'[5]Continental Express'!JE$23+'[5]Continental Express'!JE$28</f>
        <v>0</v>
      </c>
      <c r="P19" s="52"/>
      <c r="Q19" s="53"/>
    </row>
    <row r="20" spans="2:17" x14ac:dyDescent="0.2">
      <c r="B20" t="s">
        <v>51</v>
      </c>
      <c r="C20" s="10">
        <f>'[5]Go Jet_UA'!IT$23+'[5]Go Jet_UA'!IT$28</f>
        <v>0</v>
      </c>
      <c r="D20" s="10">
        <f>'[5]Go Jet_UA'!IU$23+'[5]Go Jet_UA'!IU$28</f>
        <v>0</v>
      </c>
      <c r="E20" s="10">
        <f>'[5]Go Jet_UA'!IV$23+'[5]Go Jet_UA'!IV$28</f>
        <v>0</v>
      </c>
      <c r="F20" s="10">
        <f>'[5]Go Jet_UA'!IW$23+'[5]Go Jet_UA'!IW$28</f>
        <v>0</v>
      </c>
      <c r="G20" s="10">
        <f>'[5]Go Jet_UA'!IX$23+'[5]Go Jet_UA'!IX$28</f>
        <v>0</v>
      </c>
      <c r="H20" s="10">
        <f>'[5]Go Jet_UA'!IY$23+'[5]Go Jet_UA'!IY$28</f>
        <v>0</v>
      </c>
      <c r="I20" s="10">
        <f>'[5]Go Jet_UA'!IZ$23+'[5]Go Jet_UA'!IZ$28</f>
        <v>0</v>
      </c>
      <c r="J20" s="10">
        <f>'[5]Go Jet_UA'!JA$23+'[5]Go Jet_UA'!JA$28</f>
        <v>0</v>
      </c>
      <c r="K20" s="10">
        <f>'[5]Go Jet_UA'!JB$23+'[5]Go Jet_UA'!JB$28</f>
        <v>0</v>
      </c>
      <c r="L20" s="10">
        <f>'[5]Go Jet_UA'!JC$23+'[5]Go Jet_UA'!JC$28</f>
        <v>0</v>
      </c>
      <c r="M20" s="10">
        <f>'[5]Go Jet_UA'!JD$23+'[5]Go Jet_UA'!JD$28</f>
        <v>0</v>
      </c>
      <c r="N20" s="10">
        <f>'[5]Go Jet_UA'!JE$23+'[5]Go Jet_UA'!JE$28</f>
        <v>0</v>
      </c>
      <c r="P20" s="52"/>
      <c r="Q20" s="53"/>
    </row>
    <row r="21" spans="2:17" x14ac:dyDescent="0.2">
      <c r="B21" t="s">
        <v>67</v>
      </c>
      <c r="C21" s="10">
        <f>[5]Horizon_AS!IF23+[5]Horizon_AS!IF33+[5]Horizon_AS!IF28+[5]Horizon_AS!IF38</f>
        <v>0</v>
      </c>
      <c r="D21" s="10">
        <f>[5]Horizon_AS!IG23+[5]Horizon_AS!IG33+[5]Horizon_AS!IG28+[5]Horizon_AS!IG38</f>
        <v>0</v>
      </c>
      <c r="E21" s="10">
        <f>[5]Horizon_AS!IH23+[5]Horizon_AS!IH33+[5]Horizon_AS!IH28+[5]Horizon_AS!IH38</f>
        <v>0</v>
      </c>
      <c r="F21" s="10">
        <f>[5]Horizon_AS!II23+[5]Horizon_AS!II33+[5]Horizon_AS!II28+[5]Horizon_AS!II38</f>
        <v>0</v>
      </c>
      <c r="G21" s="10">
        <f>[5]Horizon_AS!IJ23+[5]Horizon_AS!IJ33+[5]Horizon_AS!IJ28+[5]Horizon_AS!IJ38</f>
        <v>0</v>
      </c>
      <c r="H21" s="10">
        <f>[5]Horizon_AS!IK23+[5]Horizon_AS!IK33+[5]Horizon_AS!IK28+[5]Horizon_AS!IK38</f>
        <v>0</v>
      </c>
      <c r="I21" s="10">
        <f>[5]Horizon_AS!IL23+[5]Horizon_AS!IL33+[5]Horizon_AS!IL28+[5]Horizon_AS!IL38</f>
        <v>0</v>
      </c>
      <c r="J21" s="10">
        <f>[5]Horizon_AS!IM23+[5]Horizon_AS!IM33+[5]Horizon_AS!IM28+[5]Horizon_AS!IM38</f>
        <v>0</v>
      </c>
      <c r="K21" s="10">
        <f>[5]Horizon_AS!IN23+[5]Horizon_AS!IN33+[5]Horizon_AS!IN28+[5]Horizon_AS!IN38</f>
        <v>0</v>
      </c>
      <c r="L21" s="10">
        <f>[5]Horizon_AS!IO23+[5]Horizon_AS!IO33+[5]Horizon_AS!IO28+[5]Horizon_AS!IO38</f>
        <v>0</v>
      </c>
      <c r="M21" s="10">
        <f>[5]Horizon_AS!IP23+[5]Horizon_AS!IP33+[5]Horizon_AS!IP28+[5]Horizon_AS!IP38</f>
        <v>0</v>
      </c>
      <c r="N21" s="10">
        <f>[5]Horizon_AS!IQ23+[5]Horizon_AS!IQ33+[5]Horizon_AS!IQ28+[5]Horizon_AS!IQ38</f>
        <v>0</v>
      </c>
      <c r="P21" s="52"/>
      <c r="Q21" s="53"/>
    </row>
    <row r="22" spans="2:17" x14ac:dyDescent="0.2">
      <c r="B22" t="s">
        <v>50</v>
      </c>
      <c r="C22" s="10">
        <f>[5]MESA_UA!IT$23+[5]MESA_UA!IT$28</f>
        <v>3652</v>
      </c>
      <c r="D22" s="10">
        <f>[5]MESA_UA!IU$23+[5]MESA_UA!IU$28</f>
        <v>3377</v>
      </c>
      <c r="E22" s="10">
        <f>[5]MESA_UA!IV$23+[5]MESA_UA!IV$28</f>
        <v>6513</v>
      </c>
      <c r="F22" s="10">
        <f>[5]MESA_UA!IW$23+[5]MESA_UA!IW$28</f>
        <v>3679</v>
      </c>
      <c r="G22" s="10">
        <f>[5]MESA_UA!IX$23+[5]MESA_UA!IX$28</f>
        <v>4348</v>
      </c>
      <c r="H22" s="10">
        <f>[5]MESA_UA!IY$23+[5]MESA_UA!IY$28</f>
        <v>0</v>
      </c>
      <c r="I22" s="10">
        <f>[5]MESA_UA!IZ$23+[5]MESA_UA!IZ$28</f>
        <v>0</v>
      </c>
      <c r="J22" s="10">
        <f>[5]MESA_UA!JA$23+[5]MESA_UA!JA$28</f>
        <v>0</v>
      </c>
      <c r="K22" s="10">
        <f>[5]MESA_UA!JB$23+[5]MESA_UA!JB$28</f>
        <v>0</v>
      </c>
      <c r="L22" s="10">
        <f>[5]MESA_UA!JC$23+[5]MESA_UA!JC$28</f>
        <v>0</v>
      </c>
      <c r="M22" s="10">
        <f>[5]MESA_UA!JD$23+[5]MESA_UA!JD$28</f>
        <v>0</v>
      </c>
      <c r="N22" s="10">
        <f>[5]MESA_UA!JE$23+[5]MESA_UA!JE$28</f>
        <v>0</v>
      </c>
      <c r="P22" s="52"/>
      <c r="Q22" s="53"/>
    </row>
    <row r="23" spans="2:17" x14ac:dyDescent="0.2">
      <c r="B23" t="s">
        <v>55</v>
      </c>
      <c r="C23" s="10">
        <f>[5]MESA!IT$23+[5]MESA!IT$28</f>
        <v>0</v>
      </c>
      <c r="D23" s="10">
        <f>[5]MESA!IU$23+[5]MESA!IU$28</f>
        <v>0</v>
      </c>
      <c r="E23" s="10">
        <f>[5]MESA!IV$23+[5]MESA!IV$28</f>
        <v>0</v>
      </c>
      <c r="F23" s="10">
        <f>[5]MESA!IW$23+[5]MESA!IW$28</f>
        <v>0</v>
      </c>
      <c r="G23" s="10">
        <f>[5]MESA!IX$23+[5]MESA!IX$28</f>
        <v>0</v>
      </c>
      <c r="H23" s="10">
        <f>[5]MESA!IY$23+[5]MESA!IY$28</f>
        <v>0</v>
      </c>
      <c r="I23" s="10">
        <f>[5]MESA!IZ$23+[5]MESA!IZ$28</f>
        <v>0</v>
      </c>
      <c r="J23" s="10">
        <f>[5]MESA!JA$23+[5]MESA!JA$28</f>
        <v>0</v>
      </c>
      <c r="K23" s="10">
        <f>[5]MESA!JB$23+[5]MESA!JB$28</f>
        <v>0</v>
      </c>
      <c r="L23" s="10">
        <f>[5]MESA!JC$23+[5]MESA!JC$28</f>
        <v>0</v>
      </c>
      <c r="M23" s="10">
        <f>[5]MESA!JD$23+[5]MESA!JD$28</f>
        <v>0</v>
      </c>
      <c r="N23" s="10">
        <f>[5]MESA!JE$23+[5]MESA!JE$28</f>
        <v>0</v>
      </c>
      <c r="P23" s="52"/>
      <c r="Q23" s="53"/>
    </row>
    <row r="24" spans="2:17" x14ac:dyDescent="0.2">
      <c r="B24" s="57" t="s">
        <v>56</v>
      </c>
      <c r="C24" s="10">
        <f>[5]Republic!IT$23+[5]Republic!IT$28</f>
        <v>2626</v>
      </c>
      <c r="D24" s="10">
        <f>[5]Republic!IU$23+[5]Republic!IU$28</f>
        <v>2392</v>
      </c>
      <c r="E24" s="10">
        <f>[5]Republic!IV$23+[5]Republic!IV$28</f>
        <v>5168</v>
      </c>
      <c r="F24" s="10">
        <f>[5]Republic!IW$23+[5]Republic!IW$28</f>
        <v>3356</v>
      </c>
      <c r="G24" s="10">
        <f>[5]Republic!IX$23+[5]Republic!IX$28</f>
        <v>6979</v>
      </c>
      <c r="H24" s="10">
        <f>[5]Republic!IY$23+[5]Republic!IY$28</f>
        <v>0</v>
      </c>
      <c r="I24" s="10">
        <f>[5]Republic!IZ$23+[5]Republic!IZ$28</f>
        <v>0</v>
      </c>
      <c r="J24" s="10">
        <f>[5]Republic!JA$23+[5]Republic!JA$28</f>
        <v>0</v>
      </c>
      <c r="K24" s="10">
        <f>[5]Republic!JB$23+[5]Republic!JB$28</f>
        <v>0</v>
      </c>
      <c r="L24" s="10">
        <f>[5]Republic!JC$23+[5]Republic!JC$28</f>
        <v>0</v>
      </c>
      <c r="M24" s="10">
        <f>[5]Republic!JD$23+[5]Republic!JD$28</f>
        <v>0</v>
      </c>
      <c r="N24" s="10">
        <f>[5]Republic!JE$23+[5]Republic!JE$28</f>
        <v>0</v>
      </c>
      <c r="P24" s="52"/>
      <c r="Q24" s="53"/>
    </row>
    <row r="25" spans="2:17" x14ac:dyDescent="0.2">
      <c r="B25" s="57" t="s">
        <v>57</v>
      </c>
      <c r="C25" s="10">
        <f>[5]Republic_UA!IT$23+[5]Republic_UA!IT$28</f>
        <v>2081</v>
      </c>
      <c r="D25" s="10">
        <f>[5]Republic_UA!IU$23+[5]Republic_UA!IU$28</f>
        <v>2294</v>
      </c>
      <c r="E25" s="10">
        <f>[5]Republic_UA!IV$23+[5]Republic_UA!IV$28</f>
        <v>3136</v>
      </c>
      <c r="F25" s="10">
        <f>[5]Republic_UA!IW$23+[5]Republic_UA!IW$28</f>
        <v>2836</v>
      </c>
      <c r="G25" s="10">
        <f>[5]Republic_UA!IX$23+[5]Republic_UA!IX$28</f>
        <v>2287</v>
      </c>
      <c r="H25" s="10">
        <f>[5]Republic_UA!IY$23+[5]Republic_UA!IY$28</f>
        <v>0</v>
      </c>
      <c r="I25" s="10">
        <f>[5]Republic_UA!IZ$23+[5]Republic_UA!IZ$28</f>
        <v>0</v>
      </c>
      <c r="J25" s="10">
        <f>[5]Republic_UA!JA$23+[5]Republic_UA!JA$28</f>
        <v>0</v>
      </c>
      <c r="K25" s="10">
        <f>[5]Republic_UA!JB$23+[5]Republic_UA!JB$28</f>
        <v>0</v>
      </c>
      <c r="L25" s="10">
        <f>[5]Republic_UA!JC$23+[5]Republic_UA!JC$28</f>
        <v>0</v>
      </c>
      <c r="M25" s="10">
        <f>[5]Republic_UA!JD$23+[5]Republic_UA!JD$28</f>
        <v>0</v>
      </c>
      <c r="N25" s="10">
        <f>[5]Republic_UA!JE$23+[5]Republic_UA!JE$28</f>
        <v>0</v>
      </c>
      <c r="P25" s="52"/>
      <c r="Q25" s="53"/>
    </row>
    <row r="26" spans="2:17" x14ac:dyDescent="0.2">
      <c r="B26" s="57" t="s">
        <v>66</v>
      </c>
      <c r="C26" s="10">
        <f>'[5]Shuttle America'!IT$23+'[5]Shuttle America'!IT$28</f>
        <v>0</v>
      </c>
      <c r="D26" s="10">
        <f>'[5]Shuttle America'!IU$23+'[5]Shuttle America'!IU$28</f>
        <v>0</v>
      </c>
      <c r="E26" s="10">
        <f>'[5]Shuttle America'!IV$23+'[5]Shuttle America'!IV$28</f>
        <v>0</v>
      </c>
      <c r="F26" s="10">
        <f>'[5]Shuttle America'!IW$23+'[5]Shuttle America'!IW$28</f>
        <v>0</v>
      </c>
      <c r="G26" s="10">
        <f>'[5]Shuttle America'!IX$23+'[5]Shuttle America'!IX$28</f>
        <v>0</v>
      </c>
      <c r="H26" s="10">
        <f>'[5]Shuttle America'!IY$23+'[5]Shuttle America'!IY$28</f>
        <v>0</v>
      </c>
      <c r="I26" s="10">
        <f>'[5]Shuttle America'!IZ$23+'[5]Shuttle America'!IZ$28</f>
        <v>0</v>
      </c>
      <c r="J26" s="10">
        <f>'[5]Shuttle America'!JA$23+'[5]Shuttle America'!JA$28</f>
        <v>0</v>
      </c>
      <c r="K26" s="10">
        <f>'[5]Shuttle America'!JB$23+'[5]Shuttle America'!JB$28</f>
        <v>0</v>
      </c>
      <c r="L26" s="10">
        <f>'[5]Shuttle America'!JC$23+'[5]Shuttle America'!JC$28</f>
        <v>0</v>
      </c>
      <c r="M26" s="10">
        <f>'[5]Shuttle America'!JD$23+'[5]Shuttle America'!JD$28</f>
        <v>0</v>
      </c>
      <c r="N26" s="10">
        <f>'[5]Shuttle America'!JE$23+'[5]Shuttle America'!JE$28</f>
        <v>0</v>
      </c>
      <c r="P26" s="52"/>
      <c r="Q26" s="53"/>
    </row>
    <row r="27" spans="2:17" x14ac:dyDescent="0.2">
      <c r="B27" t="s">
        <v>53</v>
      </c>
      <c r="C27" s="10">
        <f>'[5]Sky West_UA'!IT$23+'[5]Sky West_UA'!IT$28</f>
        <v>3007</v>
      </c>
      <c r="D27" s="10">
        <f>'[5]Sky West_UA'!IU$23+'[5]Sky West_UA'!IU$28</f>
        <v>2374</v>
      </c>
      <c r="E27" s="10">
        <f>'[5]Sky West_UA'!IV$23+'[5]Sky West_UA'!IV$28</f>
        <v>2107</v>
      </c>
      <c r="F27" s="10">
        <f>'[5]Sky West_UA'!IW$23+'[5]Sky West_UA'!IW$28</f>
        <v>4051</v>
      </c>
      <c r="G27" s="10">
        <f>'[5]Sky West_UA'!IX$23+'[5]Sky West_UA'!IX$28</f>
        <v>3111</v>
      </c>
      <c r="H27" s="10">
        <f>'[5]Sky West_UA'!IY$23+'[5]Sky West_UA'!IY$28</f>
        <v>0</v>
      </c>
      <c r="I27" s="10">
        <f>'[5]Sky West_UA'!IZ$23+'[5]Sky West_UA'!IZ$28</f>
        <v>0</v>
      </c>
      <c r="J27" s="10">
        <f>'[5]Sky West_UA'!JA$23+'[5]Sky West_UA'!JA$28</f>
        <v>0</v>
      </c>
      <c r="K27" s="10">
        <f>'[5]Sky West_UA'!JB$23+'[5]Sky West_UA'!JB$28</f>
        <v>0</v>
      </c>
      <c r="L27" s="10">
        <f>'[5]Sky West_UA'!JC$23+'[5]Sky West_UA'!JC$28</f>
        <v>0</v>
      </c>
      <c r="M27" s="10">
        <f>'[5]Sky West_UA'!JD$23+'[5]Sky West_UA'!JD$28</f>
        <v>0</v>
      </c>
      <c r="N27" s="10">
        <f>'[5]Sky West_UA'!JE$23+'[5]Sky West_UA'!JE$28</f>
        <v>0</v>
      </c>
      <c r="P27" s="52"/>
      <c r="Q27" s="53"/>
    </row>
    <row r="28" spans="2:17" x14ac:dyDescent="0.2">
      <c r="B28" t="s">
        <v>64</v>
      </c>
      <c r="C28" s="10">
        <f>'[5]Sky West_AA'!IT$23+'[5]Sky West_AA'!IT$28</f>
        <v>0</v>
      </c>
      <c r="D28" s="10">
        <f>'[5]Sky West_AA'!IU$23+'[5]Sky West_AA'!IU$28</f>
        <v>0</v>
      </c>
      <c r="E28" s="10">
        <f>'[5]Sky West_AA'!IV$23+'[5]Sky West_AA'!IV$28</f>
        <v>0</v>
      </c>
      <c r="F28" s="10">
        <f>'[5]Sky West_AA'!IW$23+'[5]Sky West_AA'!IW$28</f>
        <v>0</v>
      </c>
      <c r="G28" s="10">
        <f>'[5]Sky West_AA'!IX$23+'[5]Sky West_AA'!IX$28</f>
        <v>0</v>
      </c>
      <c r="H28" s="10">
        <f>'[5]Sky West_AA'!IY$23+'[5]Sky West_AA'!IY$28</f>
        <v>0</v>
      </c>
      <c r="I28" s="10">
        <f>'[5]Sky West_AA'!IZ$23+'[5]Sky West_AA'!IZ$28</f>
        <v>0</v>
      </c>
      <c r="J28" s="10">
        <f>'[5]Sky West_AA'!JA$23+'[5]Sky West_AA'!JA$28</f>
        <v>0</v>
      </c>
      <c r="K28" s="10">
        <f>'[5]Sky West_AA'!JB$23+'[5]Sky West_AA'!JB$28</f>
        <v>0</v>
      </c>
      <c r="L28" s="10">
        <f>'[5]Sky West_AA'!JC$23+'[5]Sky West_AA'!JC$28</f>
        <v>0</v>
      </c>
      <c r="M28" s="10">
        <f>'[5]Sky West_AA'!JD$23+'[5]Sky West_AA'!JD$28</f>
        <v>0</v>
      </c>
      <c r="N28" s="10">
        <f>'[5]Sky West_AA'!JE$23+'[5]Sky West_AA'!JE$28</f>
        <v>0</v>
      </c>
      <c r="P28" s="52"/>
      <c r="Q28" s="53"/>
    </row>
    <row r="29" spans="2:17" x14ac:dyDescent="0.2">
      <c r="B29" t="s">
        <v>58</v>
      </c>
      <c r="C29" s="10">
        <f>'[5]Sky West_AS'!IT$23+'[5]Sky West_AS'!IT$28</f>
        <v>0</v>
      </c>
      <c r="D29" s="10">
        <f>'[5]Sky West_AS'!IU$23+'[5]Sky West_AS'!IU$28</f>
        <v>0</v>
      </c>
      <c r="E29" s="10">
        <f>'[5]Sky West_AS'!IV$23+'[5]Sky West_AS'!IV$28</f>
        <v>0</v>
      </c>
      <c r="F29" s="10">
        <f>'[5]Sky West_AS'!IW$23+'[5]Sky West_AS'!IW$28</f>
        <v>0</v>
      </c>
      <c r="G29" s="10">
        <f>'[5]Sky West_AS'!IX$23+'[5]Sky West_AS'!IX$28</f>
        <v>0</v>
      </c>
      <c r="H29" s="10">
        <f>'[5]Sky West_AS'!IY$23+'[5]Sky West_AS'!IY$28</f>
        <v>0</v>
      </c>
      <c r="I29" s="10">
        <f>'[5]Sky West_AS'!IZ$23+'[5]Sky West_AS'!IZ$28</f>
        <v>0</v>
      </c>
      <c r="J29" s="10">
        <f>'[5]Sky West_AS'!JA$23+'[5]Sky West_AS'!JA$28</f>
        <v>0</v>
      </c>
      <c r="K29" s="10">
        <f>'[5]Sky West_AS'!JB$23+'[5]Sky West_AS'!JB$28</f>
        <v>0</v>
      </c>
      <c r="L29" s="10">
        <f>'[5]Sky West_AS'!JC$23+'[5]Sky West_AS'!JC$28</f>
        <v>0</v>
      </c>
      <c r="M29" s="10">
        <f>'[5]Sky West_AS'!JD$23+'[5]Sky West_AS'!JD$28</f>
        <v>0</v>
      </c>
      <c r="N29" s="10">
        <f>'[5]Sky West_AS'!JE$23+'[5]Sky West_AS'!JE$28</f>
        <v>0</v>
      </c>
      <c r="P29" s="52"/>
      <c r="Q29" s="53"/>
    </row>
    <row r="30" spans="2:17" x14ac:dyDescent="0.2">
      <c r="B30" t="s">
        <v>48</v>
      </c>
      <c r="C30" s="10">
        <f>+[5]Spirit!IT$23+[5]Spirit!IT$28</f>
        <v>14057</v>
      </c>
      <c r="D30" s="10">
        <f>+[5]Spirit!IU$23+[5]Spirit!IU$28</f>
        <v>11801</v>
      </c>
      <c r="E30" s="10">
        <f>+[5]Spirit!IV$23+[5]Spirit!IV$28</f>
        <v>19992</v>
      </c>
      <c r="F30" s="10">
        <f>+[5]Spirit!IW$23+[5]Spirit!IW$28</f>
        <v>9906</v>
      </c>
      <c r="G30" s="10">
        <f>+[5]Spirit!IX$23+[5]Spirit!IX$28</f>
        <v>12797</v>
      </c>
      <c r="H30" s="10">
        <f>+[5]Spirit!IY$23+[5]Spirit!IY$28</f>
        <v>0</v>
      </c>
      <c r="I30" s="10">
        <f>+[5]Spirit!IZ$23+[5]Spirit!IZ$28</f>
        <v>0</v>
      </c>
      <c r="J30" s="10">
        <f>+[5]Spirit!JA$23+[5]Spirit!JA$28</f>
        <v>0</v>
      </c>
      <c r="K30" s="10">
        <f>+[5]Spirit!JB$23+[5]Spirit!JB$28</f>
        <v>0</v>
      </c>
      <c r="L30" s="10">
        <f>+[5]Spirit!JC$23+[5]Spirit!JC$28</f>
        <v>0</v>
      </c>
      <c r="M30" s="10">
        <f>+[5]Spirit!JD$23+[5]Spirit!JD$28</f>
        <v>0</v>
      </c>
      <c r="N30" s="10">
        <f>+[5]Spirit!JE$23+[5]Spirit!JE$28</f>
        <v>0</v>
      </c>
      <c r="P30" s="52"/>
      <c r="Q30" s="53"/>
    </row>
    <row r="31" spans="2:17" x14ac:dyDescent="0.2">
      <c r="B31" t="s">
        <v>40</v>
      </c>
      <c r="C31" s="10">
        <f>[5]United!IT$23+[5]United!IT$28</f>
        <v>47831</v>
      </c>
      <c r="D31" s="10">
        <f>[5]United!IU$23+[5]United!IU$28</f>
        <v>52337</v>
      </c>
      <c r="E31" s="10">
        <f>[5]United!IV$23+[5]United!IV$28</f>
        <v>54297</v>
      </c>
      <c r="F31" s="10">
        <f>[5]United!IW$23+[5]United!IW$28</f>
        <v>50530</v>
      </c>
      <c r="G31" s="10">
        <f>[5]United!IX$23+[5]United!IX$28</f>
        <v>57339</v>
      </c>
      <c r="H31" s="10">
        <f>[5]United!IY$23+[5]United!IY$28</f>
        <v>0</v>
      </c>
      <c r="I31" s="10">
        <f>[5]United!IZ$23+[5]United!IZ$28</f>
        <v>0</v>
      </c>
      <c r="J31" s="10">
        <f>[5]United!JA$23+[5]United!JA$28</f>
        <v>0</v>
      </c>
      <c r="K31" s="10">
        <f>[5]United!JB$23+[5]United!JB$28</f>
        <v>0</v>
      </c>
      <c r="L31" s="10">
        <f>[5]United!JC$23+[5]United!JC$28</f>
        <v>0</v>
      </c>
      <c r="M31" s="10">
        <f>[5]United!JD$23+[5]United!JD$28</f>
        <v>0</v>
      </c>
      <c r="N31" s="10">
        <f>[5]United!JE$23+[5]United!JE$28</f>
        <v>0</v>
      </c>
      <c r="P31" s="52"/>
      <c r="Q31" s="53"/>
    </row>
    <row r="32" spans="2:17" x14ac:dyDescent="0.2">
      <c r="B32" t="s">
        <v>77</v>
      </c>
      <c r="C32" s="10">
        <f>[5]WestJet!IT23+[5]WestJet!IT33</f>
        <v>3618</v>
      </c>
      <c r="D32" s="10">
        <f>[5]WestJet!IU23+[5]WestJet!IU33</f>
        <v>3564</v>
      </c>
      <c r="E32" s="10">
        <f>[5]WestJet!IV23+[5]WestJet!IV33</f>
        <v>4001</v>
      </c>
      <c r="F32" s="10">
        <f>[5]WestJet!IW23+[5]WestJet!IW33</f>
        <v>4836</v>
      </c>
      <c r="G32" s="10">
        <f>[5]WestJet!IX23+[5]WestJet!IX33</f>
        <v>10455</v>
      </c>
      <c r="H32" s="10">
        <f>[5]WestJet!IY23+[5]WestJet!IY33</f>
        <v>0</v>
      </c>
      <c r="I32" s="10">
        <f>[5]WestJet!IZ23+[5]WestJet!IZ33</f>
        <v>0</v>
      </c>
      <c r="J32" s="10">
        <f>[5]WestJet!JA23+[5]WestJet!JA33</f>
        <v>0</v>
      </c>
      <c r="K32" s="10">
        <f>[5]WestJet!JB23+[5]WestJet!JB33</f>
        <v>0</v>
      </c>
      <c r="L32" s="10">
        <f>[5]WestJet!JC23+[5]WestJet!JC33</f>
        <v>0</v>
      </c>
      <c r="M32" s="10">
        <f>[5]WestJet!JD23+[5]WestJet!JD33</f>
        <v>0</v>
      </c>
      <c r="N32" s="10">
        <f>[5]WestJet!JE23+[5]WestJet!JE33</f>
        <v>0</v>
      </c>
      <c r="P32" s="52"/>
      <c r="Q32" s="53"/>
    </row>
    <row r="34" spans="2:14" ht="27.75" customHeight="1" thickBot="1" x14ac:dyDescent="0.25">
      <c r="B34" s="14" t="s">
        <v>42</v>
      </c>
      <c r="C34" s="12">
        <f>SUM(C10:C33)</f>
        <v>142258</v>
      </c>
      <c r="D34" s="12">
        <f t="shared" ref="D34:N34" si="0">SUM(D10:D33)</f>
        <v>143544</v>
      </c>
      <c r="E34" s="12">
        <f t="shared" si="0"/>
        <v>168786</v>
      </c>
      <c r="F34" s="12">
        <f t="shared" si="0"/>
        <v>154788</v>
      </c>
      <c r="G34" s="12">
        <f t="shared" si="0"/>
        <v>176478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>SUM(K10:K33)</f>
        <v>0</v>
      </c>
      <c r="L34" s="12">
        <f t="shared" si="0"/>
        <v>0</v>
      </c>
      <c r="M34" s="12">
        <f t="shared" si="0"/>
        <v>0</v>
      </c>
      <c r="N34" s="12">
        <f t="shared" si="0"/>
        <v>0</v>
      </c>
    </row>
    <row r="35" spans="2:14" ht="13.5" thickTop="1" x14ac:dyDescent="0.2"/>
    <row r="37" spans="2:14" x14ac:dyDescent="0.2">
      <c r="L37" s="10"/>
    </row>
    <row r="39" spans="2:14" x14ac:dyDescent="0.2">
      <c r="C39" s="10"/>
      <c r="L39" s="27"/>
    </row>
    <row r="40" spans="2:14" x14ac:dyDescent="0.2">
      <c r="G40" s="10"/>
      <c r="L40" s="1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9"/>
  <sheetViews>
    <sheetView workbookViewId="0">
      <selection activeCell="B14" sqref="B14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17"/>
      <c r="C4" s="16"/>
      <c r="D4" s="16"/>
    </row>
    <row r="5" spans="1:14" ht="20.25" x14ac:dyDescent="0.3">
      <c r="B5" s="17"/>
      <c r="C5" s="16"/>
      <c r="D5" s="16"/>
    </row>
    <row r="7" spans="1:14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4" x14ac:dyDescent="0.2">
      <c r="A9" s="23">
        <v>2023</v>
      </c>
      <c r="B9" s="29" t="s">
        <v>74</v>
      </c>
    </row>
    <row r="10" spans="1:14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57" t="s">
        <v>69</v>
      </c>
      <c r="C11" s="10">
        <f>[5]Southwest!IT$23+[5]Southwest!IT$28+[5]Southwest!IT$33+[5]Southwest!IT$38</f>
        <v>61247</v>
      </c>
      <c r="D11" s="10">
        <f>[5]Southwest!IU$23+[5]Southwest!IU$28+[5]Southwest!IU$33+[5]Southwest!IU$38</f>
        <v>64632</v>
      </c>
      <c r="E11" s="10">
        <f>[5]Southwest!IV$23+[5]Southwest!IV$28+[5]Southwest!IV$33+[5]Southwest!IV$38</f>
        <v>86509</v>
      </c>
      <c r="F11" s="10">
        <f>[5]Southwest!IW$23+[5]Southwest!IW$28+[5]Southwest!IW$33+[5]Southwest!IW$38</f>
        <v>68365</v>
      </c>
      <c r="G11" s="10">
        <f>[5]Southwest!IX$23+[5]Southwest!IX$28+[5]Southwest!IX$33+[5]Southwest!IX$38</f>
        <v>72300</v>
      </c>
      <c r="H11" s="10">
        <f>[5]Southwest!IY$23+[5]Southwest!IY$28+[5]Southwest!IY$33+[5]Southwest!IY$38</f>
        <v>0</v>
      </c>
      <c r="I11" s="10">
        <f>[5]Southwest!IZ$23+[5]Southwest!IZ$28+[5]Southwest!IZ$33+[5]Southwest!IZ$38</f>
        <v>0</v>
      </c>
      <c r="J11" s="10">
        <f>[5]Southwest!JA$23+[5]Southwest!JA$28+[5]Southwest!JA$33+[5]Southwest!JA$38</f>
        <v>0</v>
      </c>
      <c r="K11" s="10">
        <f>[5]Southwest!JB$23+[5]Southwest!JB$28+[5]Southwest!JB$33+[5]Southwest!JB$38</f>
        <v>0</v>
      </c>
      <c r="L11" s="10">
        <f>[5]Southwest!JC$23+[5]Southwest!JC$28+[5]Southwest!JC$33+[5]Southwest!JC$38</f>
        <v>0</v>
      </c>
      <c r="M11" s="10">
        <f>[5]Southwest!JD$23+[5]Southwest!JD$28+[5]Southwest!JD$33+[5]Southwest!JD$38</f>
        <v>0</v>
      </c>
      <c r="N11" s="10">
        <f>[5]Southwest!JE$23+[5]Southwest!JE$28+[5]Southwest!JE$33+[5]Southwest!JE$38</f>
        <v>0</v>
      </c>
    </row>
    <row r="12" spans="1:14" x14ac:dyDescent="0.2">
      <c r="B12" t="s">
        <v>43</v>
      </c>
      <c r="C12" s="10">
        <f>[5]Icelandair!IT$23+[5]Icelandair!IT$28+[5]Icelandair!IT$33+[5]Icelandair!IT$38</f>
        <v>442</v>
      </c>
      <c r="D12" s="10">
        <f>[5]Icelandair!IU$23+[5]Icelandair!IU$28+[5]Icelandair!IU$33+[5]Icelandair!IU$38</f>
        <v>0</v>
      </c>
      <c r="E12" s="10">
        <f>[5]Icelandair!IV$23+[5]Icelandair!IV$28+[5]Icelandair!IV$33+[5]Icelandair!IV$38</f>
        <v>586</v>
      </c>
      <c r="F12" s="10">
        <f>[5]Icelandair!IW$23+[5]Icelandair!IW$28+[5]Icelandair!IW$33+[5]Icelandair!IW$38</f>
        <v>2405</v>
      </c>
      <c r="G12" s="10">
        <f>[5]Icelandair!IX$23+[5]Icelandair!IX$28+[5]Icelandair!IX$33+[5]Icelandair!IX$38</f>
        <v>4153</v>
      </c>
      <c r="H12" s="10">
        <f>[5]Icelandair!IY$23+[5]Icelandair!IY$28+[5]Icelandair!IY$33+[5]Icelandair!IY$38</f>
        <v>0</v>
      </c>
      <c r="I12" s="10">
        <f>[5]Icelandair!IZ$23+[5]Icelandair!IZ$28+[5]Icelandair!IZ$33+[5]Icelandair!IZ$38</f>
        <v>0</v>
      </c>
      <c r="J12" s="10">
        <f>[5]Icelandair!JA$23+[5]Icelandair!JA$28+[5]Icelandair!JA$33+[5]Icelandair!JA$38</f>
        <v>0</v>
      </c>
      <c r="K12" s="10">
        <f>[5]Icelandair!JB$23+[5]Icelandair!JB$28+[5]Icelandair!JB$33+[5]Icelandair!JB$38</f>
        <v>0</v>
      </c>
      <c r="L12" s="10">
        <f>[5]Icelandair!JC$23+[5]Icelandair!JC$28+[5]Icelandair!JC$33+[5]Icelandair!JC$38</f>
        <v>0</v>
      </c>
      <c r="M12" s="10">
        <f>[5]Icelandair!JD$23+[5]Icelandair!JD$28+[5]Icelandair!JD$33+[5]Icelandair!JD$38</f>
        <v>0</v>
      </c>
      <c r="N12" s="10">
        <f>[5]Icelandair!JE$23+[5]Icelandair!JE$28+[5]Icelandair!JE$33+[5]Icelandair!JE$38</f>
        <v>0</v>
      </c>
    </row>
    <row r="13" spans="1:14" x14ac:dyDescent="0.2">
      <c r="B13" t="s">
        <v>44</v>
      </c>
      <c r="C13" s="10">
        <f>'[5]Sun Country'!IT$23+'[5]Sun Country'!IT$28+'[5]Sun Country'!IT$33+'[5]Sun Country'!IT$38</f>
        <v>140696</v>
      </c>
      <c r="D13" s="10">
        <f>'[5]Sun Country'!IU$23+'[5]Sun Country'!IU$28+'[5]Sun Country'!IU$33+'[5]Sun Country'!IU$38</f>
        <v>178745</v>
      </c>
      <c r="E13" s="10">
        <f>'[5]Sun Country'!IV$23+'[5]Sun Country'!IV$28+'[5]Sun Country'!IV$33+'[5]Sun Country'!IV$38</f>
        <v>226355</v>
      </c>
      <c r="F13" s="10">
        <f>'[5]Sun Country'!IW$23+'[5]Sun Country'!IW$28+'[5]Sun Country'!IW$33+'[5]Sun Country'!IW$38</f>
        <v>171515</v>
      </c>
      <c r="G13" s="10">
        <f>'[5]Sun Country'!IX$23+'[5]Sun Country'!IX$28+'[5]Sun Country'!IX$33+'[5]Sun Country'!IX$38</f>
        <v>157074</v>
      </c>
      <c r="H13" s="10">
        <f>'[5]Sun Country'!IY$23+'[5]Sun Country'!IY$28+'[5]Sun Country'!IY$33+'[5]Sun Country'!IY$38</f>
        <v>0</v>
      </c>
      <c r="I13" s="10">
        <f>'[5]Sun Country'!IZ$23+'[5]Sun Country'!IZ$28+'[5]Sun Country'!IZ$33+'[5]Sun Country'!IZ$38</f>
        <v>0</v>
      </c>
      <c r="J13" s="10">
        <f>'[5]Sun Country'!JA$23+'[5]Sun Country'!JA$28+'[5]Sun Country'!JA$33+'[5]Sun Country'!JA$38</f>
        <v>0</v>
      </c>
      <c r="K13" s="10">
        <f>'[5]Sun Country'!JB$23+'[5]Sun Country'!JB$28+'[5]Sun Country'!JB$33+'[5]Sun Country'!JB$38</f>
        <v>0</v>
      </c>
      <c r="L13" s="10">
        <f>'[5]Sun Country'!JC$23+'[5]Sun Country'!JC$28+'[5]Sun Country'!JC$33+'[5]Sun Country'!JC$38</f>
        <v>0</v>
      </c>
      <c r="M13" s="10">
        <f>'[5]Sun Country'!JD$23+'[5]Sun Country'!JD$28+'[5]Sun Country'!JD$33+'[5]Sun Country'!JD$38</f>
        <v>0</v>
      </c>
      <c r="N13" s="10">
        <f>'[5]Sun Country'!JE$23+'[5]Sun Country'!JE$28+'[5]Sun Country'!JE$33+'[5]Sun Country'!JE$38</f>
        <v>0</v>
      </c>
    </row>
    <row r="14" spans="1:14" x14ac:dyDescent="0.2">
      <c r="B14" t="s">
        <v>52</v>
      </c>
      <c r="C14" s="10">
        <f>[5]Condor!IT$23+[5]Condor!IT$28+[5]Condor!IT$33+[5]Condor!IT$38</f>
        <v>0</v>
      </c>
      <c r="D14" s="10">
        <f>[5]Condor!IU$23+[5]Condor!IU$28+[5]Condor!IU$33+[5]Condor!IU$38</f>
        <v>0</v>
      </c>
      <c r="E14" s="10">
        <f>[5]Condor!IV$23+[5]Condor!IV$28+[5]Condor!IV$33+[5]Condor!IV$38</f>
        <v>0</v>
      </c>
      <c r="F14" s="10">
        <f>[5]Condor!IW$23+[5]Condor!IW$28+[5]Condor!IW$33+[5]Condor!IW$38</f>
        <v>0</v>
      </c>
      <c r="G14" s="10">
        <f>[5]Condor!IX$23+[5]Condor!IX$28+[5]Condor!IX$33+[5]Condor!IX$38</f>
        <v>1630</v>
      </c>
      <c r="H14" s="10">
        <f>[5]Condor!IY$23+[5]Condor!IY$28+[5]Condor!IY$33+[5]Condor!IY$38</f>
        <v>0</v>
      </c>
      <c r="I14" s="10">
        <f>[5]Condor!IZ$23+[5]Condor!IZ$28+[5]Condor!IZ$33+[5]Condor!IZ$38</f>
        <v>0</v>
      </c>
      <c r="J14" s="10">
        <f>[5]Condor!JA$23+[5]Condor!JA$28+[5]Condor!JA$33+[5]Condor!JA$38</f>
        <v>0</v>
      </c>
      <c r="K14" s="10">
        <f>[5]Condor!JB$23+[5]Condor!JB$28+[5]Condor!JB$33+[5]Condor!JB$38</f>
        <v>0</v>
      </c>
      <c r="L14" s="10">
        <f>[5]Condor!JC$23+[5]Condor!JC$28+[5]Condor!JC$33+[5]Condor!JC$38</f>
        <v>0</v>
      </c>
      <c r="M14" s="10">
        <f>[5]Condor!JD$23+[5]Condor!JD$28+[5]Condor!JD$33+[5]Condor!JD$38</f>
        <v>0</v>
      </c>
      <c r="N14" s="10">
        <f>[5]Condor!JE$23+[5]Condor!JE$28+[5]Condor!JE$33+[5]Condor!JE$38</f>
        <v>0</v>
      </c>
    </row>
    <row r="15" spans="1:14" x14ac:dyDescent="0.2">
      <c r="B15" t="s">
        <v>71</v>
      </c>
      <c r="C15" s="10">
        <f>'[5]Allegiant '!IT$23+'[5]Allegiant '!IT$28+'[5]Allegiant '!IT$33+'[5]Allegiant '!IT$38</f>
        <v>4831</v>
      </c>
      <c r="D15" s="10">
        <f>'[5]Allegiant '!IU$23+'[5]Allegiant '!IU$28+'[5]Allegiant '!IU$33+'[5]Allegiant '!IU$38</f>
        <v>6478</v>
      </c>
      <c r="E15" s="10">
        <f>'[5]Allegiant '!IV$23+'[5]Allegiant '!IV$28+'[5]Allegiant '!IV$33+'[5]Allegiant '!IV$38</f>
        <v>9681</v>
      </c>
      <c r="F15" s="10">
        <f>'[5]Allegiant '!IW$23+'[5]Allegiant '!IW$28+'[5]Allegiant '!IW$33+'[5]Allegiant '!IW$38</f>
        <v>4085</v>
      </c>
      <c r="G15" s="10">
        <f>'[5]Allegiant '!IX$23+'[5]Allegiant '!IX$28+'[5]Allegiant '!IX$33+'[5]Allegiant '!IX$38</f>
        <v>1693</v>
      </c>
      <c r="H15" s="10">
        <f>'[5]Allegiant '!IY$23+'[5]Allegiant '!IY$28+'[5]Allegiant '!IY$33+'[5]Allegiant '!IY$38</f>
        <v>0</v>
      </c>
      <c r="I15" s="10">
        <f>'[5]Allegiant '!IZ$23+'[5]Allegiant '!IZ$28+'[5]Allegiant '!IZ$33+'[5]Allegiant '!IZ$38</f>
        <v>0</v>
      </c>
      <c r="J15" s="10">
        <f>'[5]Allegiant '!JA$23+'[5]Allegiant '!JA$28+'[5]Allegiant '!JA$33+'[5]Allegiant '!JA$38</f>
        <v>0</v>
      </c>
      <c r="K15" s="10">
        <f>'[5]Allegiant '!JB$23+'[5]Allegiant '!JB$28+'[5]Allegiant '!JB$33+'[5]Allegiant '!JB$38</f>
        <v>0</v>
      </c>
      <c r="L15" s="10">
        <f>'[5]Allegiant '!JC$23+'[5]Allegiant '!JC$28+'[5]Allegiant '!JC$33+'[5]Allegiant '!JC$38</f>
        <v>0</v>
      </c>
      <c r="M15" s="10">
        <f>'[5]Allegiant '!JD$23+'[5]Allegiant '!JD$28+'[5]Allegiant '!JD$33+'[5]Allegiant '!JD$38</f>
        <v>0</v>
      </c>
      <c r="N15" s="10">
        <f>'[5]Allegiant '!JE$23+'[5]Allegiant '!JE$28+'[5]Allegiant '!JE$33+'[5]Allegiant '!JE$38</f>
        <v>0</v>
      </c>
    </row>
    <row r="16" spans="1:14" x14ac:dyDescent="0.2">
      <c r="B16" t="s">
        <v>46</v>
      </c>
      <c r="C16" s="10">
        <f>'[5]Charter Misc'!IT$23+'[5]Charter Misc'!IT$28+'[5]Charter Misc'!IT$33+'[5]Charter Misc'!IT$38</f>
        <v>0</v>
      </c>
      <c r="D16" s="10">
        <f>'[5]Charter Misc'!IU$23+'[5]Charter Misc'!IU$28+'[5]Charter Misc'!IU$33+'[5]Charter Misc'!IU$38</f>
        <v>0</v>
      </c>
      <c r="E16" s="10">
        <f>'[5]Charter Misc'!IV$23+'[5]Charter Misc'!IV$28+'[5]Charter Misc'!IV$33+'[5]Charter Misc'!IV$38</f>
        <v>0</v>
      </c>
      <c r="F16" s="10">
        <f>'[5]Charter Misc'!IW$23+'[5]Charter Misc'!IW$28+'[5]Charter Misc'!IW$33+'[5]Charter Misc'!IW$38</f>
        <v>0</v>
      </c>
      <c r="G16" s="10">
        <f>'[5]Charter Misc'!IX$23+'[5]Charter Misc'!IX$28+'[5]Charter Misc'!IX$33+'[5]Charter Misc'!IX$38</f>
        <v>99</v>
      </c>
      <c r="H16" s="10">
        <f>'[5]Charter Misc'!IY$23+'[5]Charter Misc'!IY$28+'[5]Charter Misc'!IY$33+'[5]Charter Misc'!IY$38</f>
        <v>0</v>
      </c>
      <c r="I16" s="10">
        <f>'[5]Charter Misc'!IZ$23+'[5]Charter Misc'!IZ$28+'[5]Charter Misc'!IZ$33+'[5]Charter Misc'!IZ$38</f>
        <v>0</v>
      </c>
      <c r="J16" s="10">
        <f>'[5]Charter Misc'!JA$23+'[5]Charter Misc'!JA$28+'[5]Charter Misc'!JA$33+'[5]Charter Misc'!JA$38</f>
        <v>0</v>
      </c>
      <c r="K16" s="10">
        <f>'[5]Charter Misc'!JB$23+'[5]Charter Misc'!JB$28+'[5]Charter Misc'!JB$33+'[5]Charter Misc'!JB$38</f>
        <v>0</v>
      </c>
      <c r="L16" s="10">
        <f>'[5]Charter Misc'!JC$23+'[5]Charter Misc'!JC$28+'[5]Charter Misc'!JC$33+'[5]Charter Misc'!JC$38</f>
        <v>0</v>
      </c>
      <c r="M16" s="10">
        <f>'[5]Charter Misc'!JD$23+'[5]Charter Misc'!JD$28+'[5]Charter Misc'!JD$33+'[5]Charter Misc'!JD$38</f>
        <v>0</v>
      </c>
      <c r="N16" s="10">
        <f>'[5]Charter Misc'!JE$23+'[5]Charter Misc'!JE$28+'[5]Charter Misc'!JE$33+'[5]Charter Misc'!JE$38</f>
        <v>0</v>
      </c>
    </row>
    <row r="17" spans="2:14" x14ac:dyDescent="0.2">
      <c r="B17" t="s">
        <v>68</v>
      </c>
      <c r="C17" s="10">
        <f>'[5]Jet Blue'!IT$23+'[5]Jet Blue'!IT$28+'[5]Jet Blue'!IT$33+'[5]Jet Blue'!IT$38</f>
        <v>2264</v>
      </c>
      <c r="D17" s="10">
        <f>'[5]Jet Blue'!IU$23+'[5]Jet Blue'!IU$28+'[5]Jet Blue'!IU$33+'[5]Jet Blue'!IU$38</f>
        <v>2122</v>
      </c>
      <c r="E17" s="10">
        <f>'[5]Jet Blue'!IV$23+'[5]Jet Blue'!IV$28+'[5]Jet Blue'!IV$33+'[5]Jet Blue'!IV$38</f>
        <v>2405</v>
      </c>
      <c r="F17" s="10">
        <f>'[5]Jet Blue'!IW$23+'[5]Jet Blue'!IW$28+'[5]Jet Blue'!IW$33+'[5]Jet Blue'!IW$38</f>
        <v>2109</v>
      </c>
      <c r="G17" s="10">
        <f>'[5]Jet Blue'!IX$23+'[5]Jet Blue'!IX$28+'[5]Jet Blue'!IX$33+'[5]Jet Blue'!IX$38</f>
        <v>4694</v>
      </c>
      <c r="H17" s="10">
        <f>'[5]Jet Blue'!IY$23+'[5]Jet Blue'!IY$28+'[5]Jet Blue'!IY$33+'[5]Jet Blue'!IY$38</f>
        <v>0</v>
      </c>
      <c r="I17" s="10">
        <f>'[5]Jet Blue'!IZ$23+'[5]Jet Blue'!IZ$28+'[5]Jet Blue'!IZ$33+'[5]Jet Blue'!IZ$38</f>
        <v>0</v>
      </c>
      <c r="J17" s="10">
        <f>'[5]Jet Blue'!JA$23+'[5]Jet Blue'!JA$28+'[5]Jet Blue'!JA$33+'[5]Jet Blue'!JA$38</f>
        <v>0</v>
      </c>
      <c r="K17" s="10">
        <f>'[5]Jet Blue'!JB$23+'[5]Jet Blue'!JB$28+'[5]Jet Blue'!JB$33+'[5]Jet Blue'!JB$38</f>
        <v>0</v>
      </c>
      <c r="L17" s="10">
        <f>'[5]Jet Blue'!JC$23+'[5]Jet Blue'!JC$28+'[5]Jet Blue'!JC$33+'[5]Jet Blue'!JC$38</f>
        <v>0</v>
      </c>
      <c r="M17" s="10">
        <f>'[5]Jet Blue'!JD$23+'[5]Jet Blue'!JD$28+'[5]Jet Blue'!JD$33+'[5]Jet Blue'!JD$38</f>
        <v>0</v>
      </c>
      <c r="N17" s="10">
        <f>'[5]Jet Blue'!JE$23+'[5]Jet Blue'!JE$28+'[5]Jet Blue'!JE$33+'[5]Jet Blue'!JE$38</f>
        <v>0</v>
      </c>
    </row>
    <row r="18" spans="2:14" x14ac:dyDescent="0.2">
      <c r="B18" t="s">
        <v>41</v>
      </c>
      <c r="C18" s="10">
        <f>[5]Frontier!IT$23+[5]Frontier!IT$28+[5]Frontier!IT$33+[5]Frontier!IT$38</f>
        <v>21856</v>
      </c>
      <c r="D18" s="10">
        <f>[5]Frontier!IU$23+[5]Frontier!IU$28+[5]Frontier!IU$33+[5]Frontier!IU$38</f>
        <v>29306</v>
      </c>
      <c r="E18" s="10">
        <f>[5]Frontier!IV$23+[5]Frontier!IV$28+[5]Frontier!IV$33+[5]Frontier!IV$38</f>
        <v>32566</v>
      </c>
      <c r="F18" s="10">
        <f>[5]Frontier!IW$23+[5]Frontier!IW$28+[5]Frontier!IW$33+[5]Frontier!IW$38</f>
        <v>18918</v>
      </c>
      <c r="G18" s="10">
        <f>[5]Frontier!IX$23+[5]Frontier!IX$28+[5]Frontier!IX$33+[5]Frontier!IX$38</f>
        <v>25384</v>
      </c>
      <c r="H18" s="10">
        <f>[5]Frontier!IY$23+[5]Frontier!IY$28+[5]Frontier!IY$33+[5]Frontier!IY$38</f>
        <v>0</v>
      </c>
      <c r="I18" s="10">
        <f>[5]Frontier!IZ$23+[5]Frontier!IZ$28+[5]Frontier!IZ$33+[5]Frontier!IZ$38</f>
        <v>0</v>
      </c>
      <c r="J18" s="10">
        <f>[5]Frontier!JA$23+[5]Frontier!JA$28+[5]Frontier!JA$33+[5]Frontier!JA$38</f>
        <v>0</v>
      </c>
      <c r="K18" s="10">
        <f>[5]Frontier!JB$23+[5]Frontier!JB$28+[5]Frontier!JB$33+[5]Frontier!JB$38</f>
        <v>0</v>
      </c>
      <c r="L18" s="10">
        <f>[5]Frontier!JC$23+[5]Frontier!JC$28+[5]Frontier!JC$33+[5]Frontier!JC$38</f>
        <v>0</v>
      </c>
      <c r="M18" s="10">
        <f>[5]Frontier!JD$23+[5]Frontier!JD$28+[5]Frontier!JD$33+[5]Frontier!JD$38</f>
        <v>0</v>
      </c>
      <c r="N18" s="10">
        <f>[5]Frontier!JE$23+[5]Frontier!JE$28+[5]Frontier!JE$33+[5]Frontier!JE$38</f>
        <v>0</v>
      </c>
    </row>
    <row r="19" spans="2:14" x14ac:dyDescent="0.2">
      <c r="B19" t="s">
        <v>47</v>
      </c>
      <c r="C19" s="10">
        <f>[5]Xtra!IF23+[5]Xtra!IF28+[5]Xtra!IF33+[5]Xtra!IF38</f>
        <v>0</v>
      </c>
      <c r="D19" s="10">
        <f>[5]Xtra!IG23+[5]Xtra!IG28+[5]Xtra!IG33+[5]Xtra!IG38</f>
        <v>0</v>
      </c>
      <c r="E19" s="10">
        <f>[5]Xtra!IH23+[5]Xtra!IH28+[5]Xtra!IH33+[5]Xtra!IH38</f>
        <v>0</v>
      </c>
      <c r="F19" s="10">
        <f>[5]Xtra!II23+[5]Xtra!II28+[5]Xtra!II33+[5]Xtra!II38</f>
        <v>0</v>
      </c>
      <c r="G19" s="10">
        <f>[5]Xtra!IJ23+[5]Xtra!IJ28+[5]Xtra!IJ33+[5]Xtra!IJ38</f>
        <v>0</v>
      </c>
      <c r="H19" s="10">
        <f>[5]Xtra!IK23+[5]Xtra!IK28+[5]Xtra!IK33+[5]Xtra!IK38</f>
        <v>0</v>
      </c>
      <c r="I19" s="10">
        <f>[5]Xtra!IL23+[5]Xtra!IL28+[5]Xtra!IL33+[5]Xtra!IL38</f>
        <v>0</v>
      </c>
      <c r="J19" s="10">
        <f>[5]Xtra!IM23+[5]Xtra!IM28+[5]Xtra!IM33+[5]Xtra!IM38</f>
        <v>0</v>
      </c>
      <c r="K19" s="10">
        <f>[5]Xtra!IN23+[5]Xtra!IN28+[5]Xtra!IN33+[5]Xtra!IN38</f>
        <v>0</v>
      </c>
      <c r="L19" s="10">
        <f>[5]Xtra!IO23+[5]Xtra!IO28+[5]Xtra!IO33+[5]Xtra!IO38</f>
        <v>0</v>
      </c>
      <c r="M19" s="10">
        <f>[5]Xtra!IP23+[5]Xtra!IP28+[5]Xtra!IP33+[5]Xtra!IP38</f>
        <v>0</v>
      </c>
      <c r="N19" s="10">
        <f>[5]Xtra!IQ23+[5]Xtra!IQ28+[5]Xtra!IQ33+[5]Xtra!IQ38</f>
        <v>0</v>
      </c>
    </row>
    <row r="20" spans="2:14" x14ac:dyDescent="0.2">
      <c r="B20" t="s">
        <v>45</v>
      </c>
      <c r="C20" s="10">
        <f>[5]Omni!IT$23+[5]Omni!IT$28+[5]Omni!IT$33+[5]Omni!IT$38</f>
        <v>0</v>
      </c>
      <c r="D20" s="10">
        <f>[5]Omni!IU$23+[5]Omni!IU$28+[5]Omni!IU$33+[5]Omni!IU$38</f>
        <v>0</v>
      </c>
      <c r="E20" s="10">
        <f>[5]Omni!IV$23+[5]Omni!IV$28+[5]Omni!IV$33+[5]Omni!IV$38</f>
        <v>201</v>
      </c>
      <c r="F20" s="10">
        <f>[5]Omni!IW$23+[5]Omni!IW$28+[5]Omni!IW$33+[5]Omni!IW$38</f>
        <v>0</v>
      </c>
      <c r="G20" s="10">
        <f>[5]Omni!IX$23+[5]Omni!IX$28+[5]Omni!IX$33+[5]Omni!IX$38</f>
        <v>0</v>
      </c>
      <c r="H20" s="10">
        <f>[5]Omni!IY$23+[5]Omni!IY$28+[5]Omni!IY$33+[5]Omni!IY$38</f>
        <v>0</v>
      </c>
      <c r="I20" s="10">
        <f>[5]Omni!IZ$23+[5]Omni!IZ$28+[5]Omni!IZ$33+[5]Omni!IZ$38</f>
        <v>0</v>
      </c>
      <c r="J20" s="10">
        <f>[5]Omni!JA$23+[5]Omni!JA$28+[5]Omni!JA$33+[5]Omni!JA$38</f>
        <v>0</v>
      </c>
      <c r="K20" s="10">
        <f>[5]Omni!JB$23+[5]Omni!JB$28+[5]Omni!JB$33+[5]Omni!JB$38</f>
        <v>0</v>
      </c>
      <c r="L20" s="10">
        <f>[5]Omni!JC$23+[5]Omni!JC$28+[5]Omni!JC$33+[5]Omni!JC$38</f>
        <v>0</v>
      </c>
      <c r="M20" s="10">
        <f>[5]Omni!JD$23+[5]Omni!JD$28+[5]Omni!JD$33+[5]Omni!JD$38</f>
        <v>0</v>
      </c>
      <c r="N20" s="10">
        <f>[5]Omni!JE$23+[5]Omni!JE$28+[5]Omni!JE$33+[5]Omni!JE$38</f>
        <v>0</v>
      </c>
    </row>
    <row r="21" spans="2:14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26.25" thickBot="1" x14ac:dyDescent="0.25">
      <c r="B22" s="14" t="s">
        <v>42</v>
      </c>
      <c r="C22" s="11">
        <f>SUM(C11:C20)</f>
        <v>231336</v>
      </c>
      <c r="D22" s="11">
        <f t="shared" ref="D22:N22" si="0">SUM(D11:D20)</f>
        <v>281283</v>
      </c>
      <c r="E22" s="11">
        <f>SUM(E11:E20)</f>
        <v>358303</v>
      </c>
      <c r="F22" s="11">
        <f t="shared" si="0"/>
        <v>267397</v>
      </c>
      <c r="G22" s="11">
        <f>SUM(G11:G20)</f>
        <v>267027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>SUM(K11:K20)</f>
        <v>0</v>
      </c>
      <c r="L22" s="11">
        <f>SUM(L11:L20)</f>
        <v>0</v>
      </c>
      <c r="M22" s="11">
        <f t="shared" si="0"/>
        <v>0</v>
      </c>
      <c r="N22" s="11">
        <f t="shared" si="0"/>
        <v>0</v>
      </c>
    </row>
    <row r="23" spans="2:14" ht="13.5" thickTop="1" x14ac:dyDescent="0.2"/>
    <row r="25" spans="2:14" x14ac:dyDescent="0.2">
      <c r="B25" s="10"/>
      <c r="C25" s="45"/>
      <c r="D25" s="45"/>
      <c r="E25" s="45"/>
      <c r="F25" s="45"/>
      <c r="G25" s="45"/>
      <c r="H25" s="45"/>
      <c r="I25" s="45"/>
      <c r="J25" s="45"/>
      <c r="K25" s="45"/>
    </row>
    <row r="26" spans="2:14" x14ac:dyDescent="0.2">
      <c r="C26" s="10"/>
    </row>
    <row r="28" spans="2:14" x14ac:dyDescent="0.2">
      <c r="M28" s="10"/>
    </row>
    <row r="29" spans="2:14" x14ac:dyDescent="0.2">
      <c r="H29" s="10"/>
      <c r="M29" s="10"/>
    </row>
    <row r="30" spans="2:14" x14ac:dyDescent="0.2">
      <c r="B30" s="10"/>
    </row>
    <row r="39" spans="4:4" x14ac:dyDescent="0.2">
      <c r="D39" s="10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Terminal 2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2024-06-17T17:51:23Z</dcterms:modified>
</cp:coreProperties>
</file>