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/>
  <bookViews>
    <workbookView xWindow="1815" yWindow="2250" windowWidth="15480" windowHeight="3165" tabRatio="871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Stats'!$A$1:$J$52</definedName>
    <definedName name="_xlnm.Print_Area" localSheetId="0">'Monthly Summary'!$A$1:$I$41</definedName>
    <definedName name="_xlnm.Print_Area" localSheetId="10">'Ops+Rev Pax Activity'!$A$1:$Q$61</definedName>
    <definedName name="_xlnm.Print_Area" localSheetId="2">'Other Major Airline Stats'!$A$2:$J$49</definedName>
    <definedName name="_xlnm.Print_Area" localSheetId="4">'Other Regional'!$A$1:$M$47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45621"/>
</workbook>
</file>

<file path=xl/calcChain.xml><?xml version="1.0" encoding="utf-8"?>
<calcChain xmlns="http://schemas.openxmlformats.org/spreadsheetml/2006/main">
  <c r="C21" i="1" l="1"/>
  <c r="B21" i="1"/>
  <c r="H39" i="2" l="1"/>
  <c r="H38" i="2"/>
  <c r="H34" i="2"/>
  <c r="H33" i="2"/>
  <c r="H29" i="2"/>
  <c r="H28" i="2"/>
  <c r="H20" i="2"/>
  <c r="H19" i="2"/>
  <c r="H21" i="2" s="1"/>
  <c r="H16" i="2"/>
  <c r="H15" i="2"/>
  <c r="H10" i="2"/>
  <c r="H9" i="2"/>
  <c r="H11" i="2" s="1"/>
  <c r="H5" i="2"/>
  <c r="H4" i="2"/>
  <c r="H40" i="2"/>
  <c r="H35" i="2"/>
  <c r="C41" i="9"/>
  <c r="C43" i="9"/>
  <c r="C45" i="9"/>
  <c r="E28" i="1"/>
  <c r="E27" i="1"/>
  <c r="E21" i="1"/>
  <c r="E20" i="1"/>
  <c r="E19" i="1"/>
  <c r="E18" i="1"/>
  <c r="E17" i="1"/>
  <c r="E16" i="1"/>
  <c r="E10" i="1"/>
  <c r="E7" i="1"/>
  <c r="E6" i="1"/>
  <c r="E5" i="1"/>
  <c r="H6" i="2" l="1"/>
  <c r="H17" i="2"/>
  <c r="H23" i="2" s="1"/>
  <c r="H43" i="2"/>
  <c r="H44" i="2"/>
  <c r="H30" i="2"/>
  <c r="B37" i="1"/>
  <c r="B36" i="1"/>
  <c r="D37" i="1"/>
  <c r="D36" i="1"/>
  <c r="H28" i="1"/>
  <c r="H27" i="1"/>
  <c r="H21" i="1"/>
  <c r="H20" i="1"/>
  <c r="H19" i="1"/>
  <c r="H18" i="1"/>
  <c r="H17" i="1"/>
  <c r="H16" i="1"/>
  <c r="H10" i="1"/>
  <c r="H7" i="1"/>
  <c r="H6" i="1"/>
  <c r="H5" i="1"/>
  <c r="C20" i="1"/>
  <c r="B20" i="1"/>
  <c r="E51" i="2"/>
  <c r="C51" i="2"/>
  <c r="E50" i="2"/>
  <c r="C50" i="2"/>
  <c r="C48" i="2"/>
  <c r="C47" i="2"/>
  <c r="G39" i="2"/>
  <c r="F39" i="2"/>
  <c r="E39" i="2"/>
  <c r="D39" i="2"/>
  <c r="C39" i="2"/>
  <c r="B39" i="2"/>
  <c r="G38" i="2"/>
  <c r="F38" i="2"/>
  <c r="E38" i="2"/>
  <c r="D38" i="2"/>
  <c r="C38" i="2"/>
  <c r="B38" i="2"/>
  <c r="G34" i="2"/>
  <c r="F34" i="2"/>
  <c r="E34" i="2"/>
  <c r="D34" i="2"/>
  <c r="C34" i="2"/>
  <c r="B34" i="2"/>
  <c r="G33" i="2"/>
  <c r="F33" i="2"/>
  <c r="E33" i="2"/>
  <c r="D33" i="2"/>
  <c r="C33" i="2"/>
  <c r="B33" i="2"/>
  <c r="G29" i="2"/>
  <c r="F29" i="2"/>
  <c r="E29" i="2"/>
  <c r="D29" i="2"/>
  <c r="C29" i="2"/>
  <c r="B29" i="2"/>
  <c r="G28" i="2"/>
  <c r="F28" i="2"/>
  <c r="E28" i="2"/>
  <c r="D28" i="2"/>
  <c r="C28" i="2"/>
  <c r="B28" i="2"/>
  <c r="G20" i="2"/>
  <c r="F20" i="2"/>
  <c r="E20" i="2"/>
  <c r="D20" i="2"/>
  <c r="C20" i="2"/>
  <c r="B20" i="2"/>
  <c r="G19" i="2"/>
  <c r="F19" i="2"/>
  <c r="E19" i="2"/>
  <c r="D19" i="2"/>
  <c r="C19" i="2"/>
  <c r="B19" i="2"/>
  <c r="G16" i="2"/>
  <c r="F16" i="2"/>
  <c r="E16" i="2"/>
  <c r="D16" i="2"/>
  <c r="C16" i="2"/>
  <c r="B16" i="2"/>
  <c r="G15" i="2"/>
  <c r="F15" i="2"/>
  <c r="E15" i="2"/>
  <c r="D15" i="2"/>
  <c r="C15" i="2"/>
  <c r="B15" i="2"/>
  <c r="G10" i="2"/>
  <c r="F10" i="2"/>
  <c r="E10" i="2"/>
  <c r="D10" i="2"/>
  <c r="C10" i="2"/>
  <c r="B10" i="2"/>
  <c r="G9" i="2"/>
  <c r="F9" i="2"/>
  <c r="E9" i="2"/>
  <c r="D9" i="2"/>
  <c r="C9" i="2"/>
  <c r="B9" i="2"/>
  <c r="G5" i="2"/>
  <c r="F5" i="2"/>
  <c r="E5" i="2"/>
  <c r="D5" i="2"/>
  <c r="C5" i="2"/>
  <c r="B5" i="2"/>
  <c r="G4" i="2"/>
  <c r="F4" i="2"/>
  <c r="E4" i="2"/>
  <c r="D4" i="2"/>
  <c r="C4" i="2"/>
  <c r="B4" i="2"/>
  <c r="H49" i="3"/>
  <c r="G49" i="3"/>
  <c r="H48" i="3"/>
  <c r="G48" i="3"/>
  <c r="I39" i="3"/>
  <c r="H39" i="3"/>
  <c r="G39" i="3"/>
  <c r="F39" i="3"/>
  <c r="E39" i="3"/>
  <c r="D39" i="3"/>
  <c r="C39" i="3"/>
  <c r="B39" i="3"/>
  <c r="I38" i="3"/>
  <c r="H38" i="3"/>
  <c r="G38" i="3"/>
  <c r="F38" i="3"/>
  <c r="E38" i="3"/>
  <c r="D38" i="3"/>
  <c r="C38" i="3"/>
  <c r="B38" i="3"/>
  <c r="I34" i="3"/>
  <c r="H34" i="3"/>
  <c r="G34" i="3"/>
  <c r="F34" i="3"/>
  <c r="E34" i="3"/>
  <c r="D34" i="3"/>
  <c r="C34" i="3"/>
  <c r="B34" i="3"/>
  <c r="I33" i="3"/>
  <c r="H33" i="3"/>
  <c r="G33" i="3"/>
  <c r="F33" i="3"/>
  <c r="E33" i="3"/>
  <c r="D33" i="3"/>
  <c r="C33" i="3"/>
  <c r="B33" i="3"/>
  <c r="I29" i="3"/>
  <c r="H29" i="3"/>
  <c r="G29" i="3"/>
  <c r="F29" i="3"/>
  <c r="E29" i="3"/>
  <c r="D29" i="3"/>
  <c r="C29" i="3"/>
  <c r="B29" i="3"/>
  <c r="I28" i="3"/>
  <c r="H28" i="3"/>
  <c r="G28" i="3"/>
  <c r="F28" i="3"/>
  <c r="E28" i="3"/>
  <c r="D28" i="3"/>
  <c r="C28" i="3"/>
  <c r="B28" i="3"/>
  <c r="I21" i="3"/>
  <c r="H21" i="3"/>
  <c r="G21" i="3"/>
  <c r="F21" i="3"/>
  <c r="E21" i="3"/>
  <c r="D21" i="3"/>
  <c r="C21" i="3"/>
  <c r="B21" i="3"/>
  <c r="I20" i="3"/>
  <c r="H20" i="3"/>
  <c r="G20" i="3"/>
  <c r="F20" i="3"/>
  <c r="E20" i="3"/>
  <c r="D20" i="3"/>
  <c r="C20" i="3"/>
  <c r="B20" i="3"/>
  <c r="I17" i="3"/>
  <c r="H17" i="3"/>
  <c r="G17" i="3"/>
  <c r="F17" i="3"/>
  <c r="E17" i="3"/>
  <c r="D17" i="3"/>
  <c r="C17" i="3"/>
  <c r="B17" i="3"/>
  <c r="I16" i="3"/>
  <c r="H16" i="3"/>
  <c r="G16" i="3"/>
  <c r="F16" i="3"/>
  <c r="E16" i="3"/>
  <c r="D16" i="3"/>
  <c r="C16" i="3"/>
  <c r="B16" i="3"/>
  <c r="I11" i="3"/>
  <c r="H11" i="3"/>
  <c r="G11" i="3"/>
  <c r="F11" i="3"/>
  <c r="E11" i="3"/>
  <c r="D11" i="3"/>
  <c r="C11" i="3"/>
  <c r="B11" i="3"/>
  <c r="I10" i="3"/>
  <c r="H10" i="3"/>
  <c r="G10" i="3"/>
  <c r="F10" i="3"/>
  <c r="E10" i="3"/>
  <c r="D10" i="3"/>
  <c r="C10" i="3"/>
  <c r="B10" i="3"/>
  <c r="I6" i="3"/>
  <c r="H6" i="3"/>
  <c r="G6" i="3"/>
  <c r="F6" i="3"/>
  <c r="E6" i="3"/>
  <c r="D6" i="3"/>
  <c r="C6" i="3"/>
  <c r="B6" i="3"/>
  <c r="I5" i="3"/>
  <c r="H5" i="3"/>
  <c r="G5" i="3"/>
  <c r="F5" i="3"/>
  <c r="E5" i="3"/>
  <c r="D5" i="3"/>
  <c r="C5" i="3"/>
  <c r="B5" i="3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J47" i="15"/>
  <c r="G47" i="15"/>
  <c r="F47" i="15"/>
  <c r="C47" i="15"/>
  <c r="J46" i="15"/>
  <c r="G46" i="15"/>
  <c r="F46" i="15"/>
  <c r="C46" i="15"/>
  <c r="J35" i="15"/>
  <c r="H35" i="15"/>
  <c r="G35" i="15"/>
  <c r="F35" i="15"/>
  <c r="E35" i="15"/>
  <c r="D35" i="15"/>
  <c r="C35" i="15"/>
  <c r="B35" i="15"/>
  <c r="L31" i="15"/>
  <c r="K31" i="15"/>
  <c r="J31" i="15"/>
  <c r="I31" i="15"/>
  <c r="H31" i="15"/>
  <c r="G31" i="15"/>
  <c r="F31" i="15"/>
  <c r="E31" i="15"/>
  <c r="D31" i="15"/>
  <c r="C31" i="15"/>
  <c r="B31" i="15"/>
  <c r="L30" i="15"/>
  <c r="J30" i="15"/>
  <c r="I30" i="15"/>
  <c r="H30" i="15"/>
  <c r="G30" i="15"/>
  <c r="F30" i="15"/>
  <c r="E30" i="15"/>
  <c r="D30" i="15"/>
  <c r="C30" i="15"/>
  <c r="B30" i="15"/>
  <c r="L26" i="15"/>
  <c r="K26" i="15"/>
  <c r="J26" i="15"/>
  <c r="I26" i="15"/>
  <c r="H26" i="15"/>
  <c r="G26" i="15"/>
  <c r="F26" i="15"/>
  <c r="E26" i="15"/>
  <c r="D26" i="15"/>
  <c r="C26" i="15"/>
  <c r="B26" i="15"/>
  <c r="L25" i="15"/>
  <c r="K25" i="15"/>
  <c r="J25" i="15"/>
  <c r="I25" i="15"/>
  <c r="H25" i="15"/>
  <c r="G25" i="15"/>
  <c r="F25" i="15"/>
  <c r="E25" i="15"/>
  <c r="D25" i="15"/>
  <c r="C25" i="15"/>
  <c r="B25" i="15"/>
  <c r="L19" i="15"/>
  <c r="K19" i="15"/>
  <c r="J19" i="15"/>
  <c r="I19" i="15"/>
  <c r="H19" i="15"/>
  <c r="G19" i="15"/>
  <c r="F19" i="15"/>
  <c r="E19" i="15"/>
  <c r="D19" i="15"/>
  <c r="C19" i="15"/>
  <c r="B19" i="15"/>
  <c r="L18" i="15"/>
  <c r="K18" i="15"/>
  <c r="J18" i="15"/>
  <c r="I18" i="15"/>
  <c r="H18" i="15"/>
  <c r="G18" i="15"/>
  <c r="F18" i="15"/>
  <c r="E18" i="15"/>
  <c r="D18" i="15"/>
  <c r="C18" i="15"/>
  <c r="B18" i="15"/>
  <c r="L16" i="15"/>
  <c r="K16" i="15"/>
  <c r="J16" i="15"/>
  <c r="I16" i="15"/>
  <c r="H16" i="15"/>
  <c r="G16" i="15"/>
  <c r="F16" i="15"/>
  <c r="E16" i="15"/>
  <c r="D16" i="15"/>
  <c r="C16" i="15"/>
  <c r="B16" i="15"/>
  <c r="L15" i="15"/>
  <c r="K15" i="15"/>
  <c r="J15" i="15"/>
  <c r="I15" i="15"/>
  <c r="H15" i="15"/>
  <c r="G15" i="15"/>
  <c r="F15" i="15"/>
  <c r="E15" i="15"/>
  <c r="D15" i="15"/>
  <c r="C15" i="15"/>
  <c r="B15" i="15"/>
  <c r="L11" i="15"/>
  <c r="K11" i="15"/>
  <c r="J11" i="15"/>
  <c r="I11" i="15"/>
  <c r="H11" i="15"/>
  <c r="G11" i="15"/>
  <c r="F11" i="15"/>
  <c r="E11" i="15"/>
  <c r="D11" i="15"/>
  <c r="C11" i="15"/>
  <c r="B11" i="15"/>
  <c r="L10" i="15"/>
  <c r="K10" i="15"/>
  <c r="J10" i="15"/>
  <c r="I10" i="15"/>
  <c r="H10" i="15"/>
  <c r="G10" i="15"/>
  <c r="F10" i="15"/>
  <c r="E10" i="15"/>
  <c r="D10" i="15"/>
  <c r="C10" i="15"/>
  <c r="B10" i="15"/>
  <c r="L6" i="15"/>
  <c r="K6" i="15"/>
  <c r="J6" i="15"/>
  <c r="I6" i="15"/>
  <c r="H6" i="15"/>
  <c r="G6" i="15"/>
  <c r="F6" i="15"/>
  <c r="E6" i="15"/>
  <c r="D6" i="15"/>
  <c r="C6" i="15"/>
  <c r="B6" i="15"/>
  <c r="L5" i="15"/>
  <c r="K5" i="15"/>
  <c r="J5" i="15"/>
  <c r="I5" i="15"/>
  <c r="H5" i="15"/>
  <c r="G5" i="15"/>
  <c r="F5" i="15"/>
  <c r="E5" i="15"/>
  <c r="D5" i="15"/>
  <c r="C5" i="15"/>
  <c r="B5" i="15"/>
  <c r="D36" i="15"/>
  <c r="O21" i="7"/>
  <c r="J21" i="7"/>
  <c r="E21" i="7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L27" i="8"/>
  <c r="K27" i="8"/>
  <c r="J27" i="8"/>
  <c r="H27" i="8"/>
  <c r="G27" i="8"/>
  <c r="F27" i="8"/>
  <c r="D27" i="8"/>
  <c r="C27" i="8"/>
  <c r="B27" i="8"/>
  <c r="L26" i="8"/>
  <c r="K26" i="8"/>
  <c r="J26" i="8"/>
  <c r="H26" i="8"/>
  <c r="G26" i="8"/>
  <c r="F26" i="8"/>
  <c r="D26" i="8"/>
  <c r="C26" i="8"/>
  <c r="B26" i="8"/>
  <c r="L22" i="8"/>
  <c r="K22" i="8"/>
  <c r="J22" i="8"/>
  <c r="H22" i="8"/>
  <c r="G22" i="8"/>
  <c r="F22" i="8"/>
  <c r="D22" i="8"/>
  <c r="C22" i="8"/>
  <c r="B22" i="8"/>
  <c r="L21" i="8"/>
  <c r="K21" i="8"/>
  <c r="J21" i="8"/>
  <c r="H21" i="8"/>
  <c r="G21" i="8"/>
  <c r="F21" i="8"/>
  <c r="D21" i="8"/>
  <c r="C21" i="8"/>
  <c r="B21" i="8"/>
  <c r="L17" i="8"/>
  <c r="K17" i="8"/>
  <c r="J17" i="8"/>
  <c r="H17" i="8"/>
  <c r="G17" i="8"/>
  <c r="F17" i="8"/>
  <c r="D17" i="8"/>
  <c r="C17" i="8"/>
  <c r="B17" i="8"/>
  <c r="L16" i="8"/>
  <c r="K16" i="8"/>
  <c r="J16" i="8"/>
  <c r="H16" i="8"/>
  <c r="G16" i="8"/>
  <c r="F16" i="8"/>
  <c r="D16" i="8"/>
  <c r="C16" i="8"/>
  <c r="B16" i="8"/>
  <c r="L9" i="8"/>
  <c r="L8" i="8"/>
  <c r="L5" i="8"/>
  <c r="K5" i="8"/>
  <c r="J5" i="8"/>
  <c r="I5" i="8"/>
  <c r="H5" i="8"/>
  <c r="G5" i="8"/>
  <c r="F5" i="8"/>
  <c r="D5" i="8"/>
  <c r="C5" i="8"/>
  <c r="B5" i="8"/>
  <c r="L4" i="8"/>
  <c r="K4" i="8"/>
  <c r="J4" i="8"/>
  <c r="I4" i="8"/>
  <c r="H4" i="8"/>
  <c r="G4" i="8"/>
  <c r="F4" i="8"/>
  <c r="D4" i="8"/>
  <c r="C4" i="8"/>
  <c r="B4" i="8"/>
  <c r="J16" i="5"/>
  <c r="J15" i="5"/>
  <c r="J11" i="5"/>
  <c r="J10" i="5"/>
  <c r="J6" i="5"/>
  <c r="J5" i="5"/>
  <c r="G21" i="5"/>
  <c r="G20" i="5"/>
  <c r="G16" i="5"/>
  <c r="G15" i="5"/>
  <c r="G11" i="5"/>
  <c r="G10" i="5"/>
  <c r="G6" i="5"/>
  <c r="G5" i="5"/>
  <c r="P21" i="17"/>
  <c r="P19" i="17"/>
  <c r="P17" i="17"/>
  <c r="P13" i="17"/>
  <c r="P11" i="17"/>
  <c r="P9" i="17"/>
  <c r="P7" i="17"/>
  <c r="P5" i="17"/>
  <c r="O21" i="17"/>
  <c r="O19" i="17"/>
  <c r="O17" i="17"/>
  <c r="O13" i="17"/>
  <c r="O11" i="17"/>
  <c r="O9" i="17"/>
  <c r="O7" i="17"/>
  <c r="O5" i="17"/>
  <c r="M21" i="17"/>
  <c r="M19" i="17"/>
  <c r="M17" i="17"/>
  <c r="M13" i="17"/>
  <c r="M11" i="17"/>
  <c r="M9" i="17"/>
  <c r="M7" i="17"/>
  <c r="M5" i="17"/>
  <c r="L21" i="17"/>
  <c r="L19" i="17"/>
  <c r="L17" i="17"/>
  <c r="L13" i="17"/>
  <c r="L11" i="17"/>
  <c r="L9" i="17"/>
  <c r="L7" i="17"/>
  <c r="L5" i="17"/>
  <c r="G21" i="17"/>
  <c r="G19" i="17"/>
  <c r="G17" i="17"/>
  <c r="G15" i="17"/>
  <c r="G13" i="17"/>
  <c r="G11" i="17"/>
  <c r="G9" i="17"/>
  <c r="G7" i="17"/>
  <c r="G5" i="17"/>
  <c r="D21" i="17"/>
  <c r="D19" i="17"/>
  <c r="D17" i="17"/>
  <c r="D15" i="17"/>
  <c r="D13" i="17"/>
  <c r="D11" i="17"/>
  <c r="D9" i="17"/>
  <c r="D7" i="17"/>
  <c r="D5" i="17"/>
  <c r="F21" i="17"/>
  <c r="F19" i="17"/>
  <c r="F17" i="17"/>
  <c r="F15" i="17"/>
  <c r="F13" i="17"/>
  <c r="F11" i="17"/>
  <c r="F9" i="17"/>
  <c r="F7" i="17"/>
  <c r="F5" i="17"/>
  <c r="C21" i="17"/>
  <c r="C19" i="17"/>
  <c r="C17" i="17"/>
  <c r="C15" i="17"/>
  <c r="C13" i="17"/>
  <c r="C11" i="17"/>
  <c r="C9" i="17"/>
  <c r="C7" i="17"/>
  <c r="C5" i="17"/>
  <c r="J3" i="17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P61" i="9"/>
  <c r="P60" i="9"/>
  <c r="P59" i="9"/>
  <c r="P58" i="9"/>
  <c r="P57" i="9"/>
  <c r="P56" i="9"/>
  <c r="P55" i="9"/>
  <c r="P52" i="9"/>
  <c r="P50" i="9"/>
  <c r="P48" i="9"/>
  <c r="P45" i="9"/>
  <c r="P43" i="9"/>
  <c r="P41" i="9"/>
  <c r="P39" i="9"/>
  <c r="P38" i="9"/>
  <c r="P37" i="9"/>
  <c r="P36" i="9"/>
  <c r="P35" i="9"/>
  <c r="P34" i="9"/>
  <c r="P33" i="9"/>
  <c r="P30" i="9"/>
  <c r="P28" i="9"/>
  <c r="P26" i="9"/>
  <c r="P25" i="9"/>
  <c r="P24" i="9"/>
  <c r="P23" i="9"/>
  <c r="P22" i="9"/>
  <c r="P21" i="9"/>
  <c r="P20" i="9"/>
  <c r="P17" i="9"/>
  <c r="P16" i="9"/>
  <c r="P15" i="9"/>
  <c r="P12" i="9"/>
  <c r="P10" i="9"/>
  <c r="P8" i="9"/>
  <c r="P7" i="9"/>
  <c r="P6" i="9"/>
  <c r="P5" i="9"/>
  <c r="O61" i="9"/>
  <c r="O60" i="9"/>
  <c r="O59" i="9"/>
  <c r="O58" i="9"/>
  <c r="O57" i="9"/>
  <c r="O56" i="9"/>
  <c r="O55" i="9"/>
  <c r="O52" i="9"/>
  <c r="O50" i="9"/>
  <c r="O48" i="9"/>
  <c r="O45" i="9"/>
  <c r="O43" i="9"/>
  <c r="O41" i="9"/>
  <c r="O39" i="9"/>
  <c r="O38" i="9"/>
  <c r="O37" i="9"/>
  <c r="O36" i="9"/>
  <c r="O35" i="9"/>
  <c r="O34" i="9"/>
  <c r="O33" i="9"/>
  <c r="O30" i="9"/>
  <c r="O28" i="9"/>
  <c r="O26" i="9"/>
  <c r="O25" i="9"/>
  <c r="O24" i="9"/>
  <c r="O23" i="9"/>
  <c r="O22" i="9"/>
  <c r="O21" i="9"/>
  <c r="O20" i="9"/>
  <c r="O17" i="9"/>
  <c r="O16" i="9"/>
  <c r="O15" i="9"/>
  <c r="O12" i="9"/>
  <c r="O10" i="9"/>
  <c r="O8" i="9"/>
  <c r="O7" i="9"/>
  <c r="O6" i="9"/>
  <c r="O5" i="9"/>
  <c r="M5" i="9"/>
  <c r="L5" i="9"/>
  <c r="M61" i="9"/>
  <c r="M60" i="9"/>
  <c r="M59" i="9"/>
  <c r="M58" i="9"/>
  <c r="M57" i="9"/>
  <c r="M56" i="9"/>
  <c r="M55" i="9"/>
  <c r="M52" i="9"/>
  <c r="M50" i="9"/>
  <c r="M48" i="9"/>
  <c r="M45" i="9"/>
  <c r="M43" i="9"/>
  <c r="M41" i="9"/>
  <c r="M39" i="9"/>
  <c r="M38" i="9"/>
  <c r="M37" i="9"/>
  <c r="M36" i="9"/>
  <c r="M35" i="9"/>
  <c r="M34" i="9"/>
  <c r="M33" i="9"/>
  <c r="M30" i="9"/>
  <c r="M28" i="9"/>
  <c r="M26" i="9"/>
  <c r="M25" i="9"/>
  <c r="M24" i="9"/>
  <c r="M23" i="9"/>
  <c r="M22" i="9"/>
  <c r="M21" i="9"/>
  <c r="M20" i="9"/>
  <c r="M17" i="9"/>
  <c r="M16" i="9"/>
  <c r="M15" i="9"/>
  <c r="M12" i="9"/>
  <c r="M10" i="9"/>
  <c r="M8" i="9"/>
  <c r="M7" i="9"/>
  <c r="M6" i="9"/>
  <c r="L61" i="9"/>
  <c r="L60" i="9"/>
  <c r="L59" i="9"/>
  <c r="L58" i="9"/>
  <c r="L57" i="9"/>
  <c r="L56" i="9"/>
  <c r="L55" i="9"/>
  <c r="L52" i="9"/>
  <c r="L50" i="9"/>
  <c r="L48" i="9"/>
  <c r="L45" i="9"/>
  <c r="L43" i="9"/>
  <c r="L41" i="9"/>
  <c r="L39" i="9"/>
  <c r="L38" i="9"/>
  <c r="L37" i="9"/>
  <c r="L36" i="9"/>
  <c r="L35" i="9"/>
  <c r="L34" i="9"/>
  <c r="L33" i="9"/>
  <c r="L30" i="9"/>
  <c r="L28" i="9"/>
  <c r="L26" i="9"/>
  <c r="L25" i="9"/>
  <c r="L24" i="9"/>
  <c r="L23" i="9"/>
  <c r="L22" i="9"/>
  <c r="L21" i="9"/>
  <c r="L20" i="9"/>
  <c r="L17" i="9"/>
  <c r="L16" i="9"/>
  <c r="L15" i="9"/>
  <c r="L12" i="9"/>
  <c r="L10" i="9"/>
  <c r="L8" i="9"/>
  <c r="L7" i="9"/>
  <c r="L6" i="9"/>
  <c r="G61" i="9"/>
  <c r="G60" i="9"/>
  <c r="G59" i="9"/>
  <c r="G58" i="9"/>
  <c r="G57" i="9"/>
  <c r="G56" i="9"/>
  <c r="G55" i="9"/>
  <c r="G52" i="9"/>
  <c r="G50" i="9"/>
  <c r="G48" i="9"/>
  <c r="G45" i="9"/>
  <c r="G43" i="9"/>
  <c r="G41" i="9"/>
  <c r="G39" i="9"/>
  <c r="G38" i="9"/>
  <c r="G37" i="9"/>
  <c r="G36" i="9"/>
  <c r="G35" i="9"/>
  <c r="G34" i="9"/>
  <c r="G33" i="9"/>
  <c r="G30" i="9"/>
  <c r="G28" i="9"/>
  <c r="G26" i="9"/>
  <c r="G25" i="9"/>
  <c r="G24" i="9"/>
  <c r="G23" i="9"/>
  <c r="G22" i="9"/>
  <c r="G21" i="9"/>
  <c r="G20" i="9"/>
  <c r="G17" i="9"/>
  <c r="G16" i="9"/>
  <c r="G15" i="9"/>
  <c r="G12" i="9"/>
  <c r="G10" i="9"/>
  <c r="G8" i="9"/>
  <c r="G7" i="9"/>
  <c r="G6" i="9"/>
  <c r="G5" i="9"/>
  <c r="F61" i="9"/>
  <c r="F60" i="9"/>
  <c r="F59" i="9"/>
  <c r="F58" i="9"/>
  <c r="F57" i="9"/>
  <c r="F56" i="9"/>
  <c r="F55" i="9"/>
  <c r="F52" i="9"/>
  <c r="F50" i="9"/>
  <c r="F48" i="9"/>
  <c r="F45" i="9"/>
  <c r="F43" i="9"/>
  <c r="F41" i="9"/>
  <c r="F39" i="9"/>
  <c r="F38" i="9"/>
  <c r="F37" i="9"/>
  <c r="F36" i="9"/>
  <c r="F35" i="9"/>
  <c r="F34" i="9"/>
  <c r="F33" i="9"/>
  <c r="F30" i="9"/>
  <c r="F28" i="9"/>
  <c r="F26" i="9"/>
  <c r="F25" i="9"/>
  <c r="F24" i="9"/>
  <c r="F23" i="9"/>
  <c r="F22" i="9"/>
  <c r="F21" i="9"/>
  <c r="F20" i="9"/>
  <c r="F17" i="9"/>
  <c r="F16" i="9"/>
  <c r="F15" i="9"/>
  <c r="F12" i="9"/>
  <c r="F10" i="9"/>
  <c r="F8" i="9"/>
  <c r="F7" i="9"/>
  <c r="F6" i="9"/>
  <c r="F5" i="9"/>
  <c r="D61" i="9"/>
  <c r="D60" i="9"/>
  <c r="D59" i="9"/>
  <c r="D58" i="9"/>
  <c r="D57" i="9"/>
  <c r="D56" i="9"/>
  <c r="D55" i="9"/>
  <c r="D52" i="9"/>
  <c r="D50" i="9"/>
  <c r="D48" i="9"/>
  <c r="D45" i="9"/>
  <c r="D43" i="9"/>
  <c r="D41" i="9"/>
  <c r="D39" i="9"/>
  <c r="D38" i="9"/>
  <c r="D37" i="9"/>
  <c r="D36" i="9"/>
  <c r="D35" i="9"/>
  <c r="D34" i="9"/>
  <c r="D33" i="9"/>
  <c r="D30" i="9"/>
  <c r="D28" i="9"/>
  <c r="D26" i="9"/>
  <c r="D25" i="9"/>
  <c r="D24" i="9"/>
  <c r="D23" i="9"/>
  <c r="D22" i="9"/>
  <c r="D21" i="9"/>
  <c r="D20" i="9"/>
  <c r="D17" i="9"/>
  <c r="D16" i="9"/>
  <c r="D15" i="9"/>
  <c r="D12" i="9"/>
  <c r="D10" i="9"/>
  <c r="D8" i="9"/>
  <c r="D7" i="9"/>
  <c r="D6" i="9"/>
  <c r="C61" i="9"/>
  <c r="C60" i="9"/>
  <c r="C59" i="9"/>
  <c r="C58" i="9"/>
  <c r="C57" i="9"/>
  <c r="C56" i="9"/>
  <c r="C55" i="9"/>
  <c r="C52" i="9"/>
  <c r="C50" i="9"/>
  <c r="C48" i="9"/>
  <c r="C47" i="9" s="1"/>
  <c r="C39" i="9"/>
  <c r="C38" i="9"/>
  <c r="C37" i="9"/>
  <c r="C36" i="9"/>
  <c r="C35" i="9"/>
  <c r="C34" i="9"/>
  <c r="C33" i="9"/>
  <c r="C30" i="9"/>
  <c r="C28" i="9"/>
  <c r="C26" i="9"/>
  <c r="C25" i="9"/>
  <c r="C24" i="9"/>
  <c r="C23" i="9"/>
  <c r="C22" i="9"/>
  <c r="C21" i="9"/>
  <c r="C20" i="9"/>
  <c r="C17" i="9"/>
  <c r="C16" i="9"/>
  <c r="C15" i="9"/>
  <c r="C12" i="9"/>
  <c r="C10" i="9"/>
  <c r="C8" i="9"/>
  <c r="C7" i="9"/>
  <c r="C6" i="9"/>
  <c r="D5" i="9"/>
  <c r="C5" i="9"/>
  <c r="H45" i="2" l="1"/>
  <c r="G17" i="4"/>
  <c r="G27" i="4"/>
  <c r="C14" i="9"/>
  <c r="G12" i="4"/>
  <c r="G20" i="4"/>
  <c r="G21" i="4" s="1"/>
  <c r="G32" i="4"/>
  <c r="C19" i="9"/>
  <c r="C32" i="9"/>
  <c r="C65" i="9"/>
  <c r="D65" i="9"/>
  <c r="C4" i="9"/>
  <c r="C54" i="9"/>
  <c r="D17" i="15"/>
  <c r="D27" i="15"/>
  <c r="D37" i="15"/>
  <c r="G7" i="4"/>
  <c r="J6" i="16"/>
  <c r="G41" i="4"/>
  <c r="D41" i="15"/>
  <c r="D7" i="15"/>
  <c r="D32" i="15"/>
  <c r="J30" i="16"/>
  <c r="L11" i="16"/>
  <c r="L23" i="16"/>
  <c r="L37" i="16"/>
  <c r="D12" i="15"/>
  <c r="G37" i="4"/>
  <c r="J11" i="16"/>
  <c r="J23" i="16"/>
  <c r="J37" i="16"/>
  <c r="D20" i="15"/>
  <c r="L6" i="16"/>
  <c r="L18" i="16"/>
  <c r="L30" i="16"/>
  <c r="G40" i="4"/>
  <c r="D40" i="15"/>
  <c r="J18" i="16"/>
  <c r="D21" i="15" l="1"/>
  <c r="G42" i="4"/>
  <c r="C66" i="9"/>
  <c r="C64" i="9" s="1"/>
  <c r="D42" i="15"/>
  <c r="Q61" i="9"/>
  <c r="E61" i="9"/>
  <c r="O54" i="9"/>
  <c r="N60" i="9"/>
  <c r="H60" i="9"/>
  <c r="E60" i="9"/>
  <c r="Q59" i="9"/>
  <c r="N58" i="9"/>
  <c r="H58" i="9"/>
  <c r="E58" i="9"/>
  <c r="Q57" i="9"/>
  <c r="N56" i="9"/>
  <c r="H56" i="9"/>
  <c r="E56" i="9"/>
  <c r="P54" i="9"/>
  <c r="Q55" i="9"/>
  <c r="M54" i="9"/>
  <c r="D54" i="9"/>
  <c r="Q52" i="9"/>
  <c r="N52" i="9"/>
  <c r="E52" i="9"/>
  <c r="N50" i="9"/>
  <c r="E50" i="9"/>
  <c r="Q48" i="9"/>
  <c r="M47" i="9"/>
  <c r="N48" i="9"/>
  <c r="H48" i="9"/>
  <c r="G47" i="9"/>
  <c r="D47" i="9"/>
  <c r="P47" i="9"/>
  <c r="L47" i="9"/>
  <c r="F47" i="9"/>
  <c r="Q45" i="9"/>
  <c r="N45" i="9"/>
  <c r="H45" i="9"/>
  <c r="N43" i="9"/>
  <c r="E43" i="9"/>
  <c r="N41" i="9"/>
  <c r="E41" i="9"/>
  <c r="N39" i="9"/>
  <c r="H39" i="9"/>
  <c r="Q37" i="9"/>
  <c r="N37" i="9"/>
  <c r="H37" i="9"/>
  <c r="N36" i="9"/>
  <c r="E36" i="9"/>
  <c r="N35" i="9"/>
  <c r="H35" i="9"/>
  <c r="M32" i="9"/>
  <c r="E34" i="9"/>
  <c r="Q33" i="9"/>
  <c r="N33" i="9"/>
  <c r="H33" i="9"/>
  <c r="G32" i="9"/>
  <c r="Q30" i="9"/>
  <c r="N30" i="9"/>
  <c r="H30" i="9"/>
  <c r="N28" i="9"/>
  <c r="E28" i="9"/>
  <c r="Q26" i="9"/>
  <c r="N26" i="9"/>
  <c r="H26" i="9"/>
  <c r="E26" i="9"/>
  <c r="N25" i="9"/>
  <c r="E25" i="9"/>
  <c r="Q24" i="9"/>
  <c r="N24" i="9"/>
  <c r="H24" i="9"/>
  <c r="N23" i="9"/>
  <c r="E23" i="9"/>
  <c r="Q22" i="9"/>
  <c r="N22" i="9"/>
  <c r="H22" i="9"/>
  <c r="N21" i="9"/>
  <c r="E21" i="9"/>
  <c r="Q20" i="9"/>
  <c r="N20" i="9"/>
  <c r="M19" i="9"/>
  <c r="G19" i="9"/>
  <c r="H20" i="9"/>
  <c r="P19" i="9"/>
  <c r="O19" i="9"/>
  <c r="Q17" i="9"/>
  <c r="N17" i="9"/>
  <c r="H17" i="9"/>
  <c r="P14" i="9"/>
  <c r="N16" i="9"/>
  <c r="E16" i="9"/>
  <c r="O14" i="9"/>
  <c r="N15" i="9"/>
  <c r="M14" i="9"/>
  <c r="H15" i="9"/>
  <c r="G14" i="9"/>
  <c r="F14" i="9"/>
  <c r="E15" i="9"/>
  <c r="Q12" i="9"/>
  <c r="N12" i="9"/>
  <c r="H12" i="9"/>
  <c r="H10" i="9"/>
  <c r="E10" i="9"/>
  <c r="Q8" i="9"/>
  <c r="H8" i="9"/>
  <c r="Q7" i="9"/>
  <c r="M4" i="9"/>
  <c r="D4" i="9"/>
  <c r="N6" i="9"/>
  <c r="H6" i="9"/>
  <c r="E6" i="9"/>
  <c r="Q5" i="9"/>
  <c r="N5" i="9"/>
  <c r="H5" i="9"/>
  <c r="E5" i="9"/>
  <c r="O4" i="9"/>
  <c r="M66" i="9" l="1"/>
  <c r="N8" i="9"/>
  <c r="L32" i="9"/>
  <c r="N32" i="9" s="1"/>
  <c r="D32" i="9"/>
  <c r="E32" i="9" s="1"/>
  <c r="N47" i="9"/>
  <c r="G65" i="9"/>
  <c r="G4" i="9"/>
  <c r="P4" i="9"/>
  <c r="Q4" i="9" s="1"/>
  <c r="N10" i="9"/>
  <c r="E12" i="9"/>
  <c r="L14" i="9"/>
  <c r="N14" i="9" s="1"/>
  <c r="Q15" i="9"/>
  <c r="E37" i="9"/>
  <c r="P32" i="9"/>
  <c r="O47" i="9"/>
  <c r="E7" i="9"/>
  <c r="N7" i="9"/>
  <c r="F19" i="9"/>
  <c r="H19" i="9" s="1"/>
  <c r="O32" i="9"/>
  <c r="N34" i="9"/>
  <c r="Q35" i="9"/>
  <c r="E38" i="9"/>
  <c r="N38" i="9"/>
  <c r="Q39" i="9"/>
  <c r="E57" i="9"/>
  <c r="N57" i="9"/>
  <c r="E59" i="9"/>
  <c r="N59" i="9"/>
  <c r="M65" i="9"/>
  <c r="H36" i="9"/>
  <c r="H50" i="9"/>
  <c r="P65" i="9"/>
  <c r="F4" i="9"/>
  <c r="L4" i="9"/>
  <c r="N4" i="9" s="1"/>
  <c r="H7" i="9"/>
  <c r="D14" i="9"/>
  <c r="E17" i="9"/>
  <c r="E20" i="9"/>
  <c r="H23" i="9"/>
  <c r="E30" i="9"/>
  <c r="F32" i="9"/>
  <c r="H34" i="9"/>
  <c r="E39" i="9"/>
  <c r="E45" i="9"/>
  <c r="H47" i="9"/>
  <c r="E48" i="9"/>
  <c r="L65" i="9"/>
  <c r="H14" i="9"/>
  <c r="H21" i="9"/>
  <c r="E4" i="9"/>
  <c r="Q6" i="9"/>
  <c r="E8" i="9"/>
  <c r="L19" i="9"/>
  <c r="N19" i="9" s="1"/>
  <c r="D19" i="9"/>
  <c r="E22" i="9"/>
  <c r="H25" i="9"/>
  <c r="H41" i="9"/>
  <c r="Q54" i="9"/>
  <c r="G54" i="9"/>
  <c r="Q56" i="9"/>
  <c r="H16" i="9"/>
  <c r="E24" i="9"/>
  <c r="H28" i="9"/>
  <c r="E33" i="9"/>
  <c r="E35" i="9"/>
  <c r="H38" i="9"/>
  <c r="H43" i="9"/>
  <c r="E55" i="9"/>
  <c r="N55" i="9"/>
  <c r="Q58" i="9"/>
  <c r="Q60" i="9"/>
  <c r="F65" i="9"/>
  <c r="O65" i="9"/>
  <c r="Q10" i="9"/>
  <c r="Q14" i="9"/>
  <c r="Q16" i="9"/>
  <c r="Q19" i="9"/>
  <c r="Q21" i="9"/>
  <c r="Q23" i="9"/>
  <c r="Q25" i="9"/>
  <c r="Q28" i="9"/>
  <c r="Q34" i="9"/>
  <c r="Q36" i="9"/>
  <c r="Q38" i="9"/>
  <c r="Q41" i="9"/>
  <c r="Q43" i="9"/>
  <c r="E47" i="9"/>
  <c r="Q47" i="9"/>
  <c r="Q50" i="9"/>
  <c r="H52" i="9"/>
  <c r="F54" i="9"/>
  <c r="L54" i="9"/>
  <c r="H55" i="9"/>
  <c r="H57" i="9"/>
  <c r="H59" i="9"/>
  <c r="H61" i="9"/>
  <c r="N61" i="9"/>
  <c r="G66" i="9" l="1"/>
  <c r="G64" i="9" s="1"/>
  <c r="O66" i="9"/>
  <c r="R57" i="9" s="1"/>
  <c r="D66" i="9"/>
  <c r="D64" i="9" s="1"/>
  <c r="L66" i="9"/>
  <c r="P66" i="9"/>
  <c r="P64" i="9" s="1"/>
  <c r="F66" i="9"/>
  <c r="I4" i="9" s="1"/>
  <c r="Q32" i="9"/>
  <c r="E19" i="9"/>
  <c r="E65" i="9"/>
  <c r="M64" i="9"/>
  <c r="N65" i="9"/>
  <c r="H54" i="9"/>
  <c r="H32" i="9"/>
  <c r="H4" i="9"/>
  <c r="Q65" i="9"/>
  <c r="N54" i="9"/>
  <c r="E14" i="9"/>
  <c r="H65" i="9"/>
  <c r="E54" i="9"/>
  <c r="R55" i="9"/>
  <c r="R36" i="9" l="1"/>
  <c r="R23" i="9"/>
  <c r="R45" i="9"/>
  <c r="R32" i="9"/>
  <c r="R65" i="9"/>
  <c r="R24" i="9"/>
  <c r="R34" i="9"/>
  <c r="R25" i="9"/>
  <c r="R20" i="9"/>
  <c r="R43" i="9"/>
  <c r="R15" i="9"/>
  <c r="R54" i="9"/>
  <c r="R21" i="9"/>
  <c r="R60" i="9"/>
  <c r="R14" i="9"/>
  <c r="R56" i="9"/>
  <c r="R10" i="9"/>
  <c r="O64" i="9"/>
  <c r="R64" i="9" s="1"/>
  <c r="R50" i="9"/>
  <c r="R28" i="9"/>
  <c r="R59" i="9"/>
  <c r="R8" i="9"/>
  <c r="R7" i="9"/>
  <c r="R47" i="9"/>
  <c r="R33" i="9"/>
  <c r="R52" i="9"/>
  <c r="R41" i="9"/>
  <c r="R58" i="9"/>
  <c r="R5" i="9"/>
  <c r="R35" i="9"/>
  <c r="R17" i="9"/>
  <c r="R26" i="9"/>
  <c r="Q66" i="9"/>
  <c r="R6" i="9"/>
  <c r="R19" i="9"/>
  <c r="R30" i="9"/>
  <c r="R51" i="9"/>
  <c r="R61" i="9"/>
  <c r="R16" i="9"/>
  <c r="R4" i="9"/>
  <c r="R38" i="9"/>
  <c r="R37" i="9"/>
  <c r="R22" i="9"/>
  <c r="R48" i="9"/>
  <c r="R12" i="9"/>
  <c r="R39" i="9"/>
  <c r="R66" i="9"/>
  <c r="I65" i="9"/>
  <c r="I32" i="9"/>
  <c r="I54" i="9"/>
  <c r="H66" i="9"/>
  <c r="I66" i="9" s="1"/>
  <c r="F64" i="9"/>
  <c r="I60" i="9"/>
  <c r="I58" i="9"/>
  <c r="I10" i="9"/>
  <c r="I56" i="9"/>
  <c r="I5" i="9"/>
  <c r="I6" i="9"/>
  <c r="I37" i="9"/>
  <c r="I52" i="9"/>
  <c r="I47" i="9"/>
  <c r="I14" i="9"/>
  <c r="I15" i="9"/>
  <c r="I25" i="9"/>
  <c r="I41" i="9"/>
  <c r="I20" i="9"/>
  <c r="I38" i="9"/>
  <c r="I43" i="9"/>
  <c r="I59" i="9"/>
  <c r="I7" i="9"/>
  <c r="I50" i="9"/>
  <c r="I24" i="9"/>
  <c r="I33" i="9"/>
  <c r="I35" i="9"/>
  <c r="I22" i="9"/>
  <c r="I30" i="9"/>
  <c r="I48" i="9"/>
  <c r="I36" i="9"/>
  <c r="I23" i="9"/>
  <c r="I34" i="9"/>
  <c r="I21" i="9"/>
  <c r="I12" i="9"/>
  <c r="I57" i="9"/>
  <c r="I17" i="9"/>
  <c r="I28" i="9"/>
  <c r="I19" i="9"/>
  <c r="I55" i="9"/>
  <c r="I8" i="9"/>
  <c r="I26" i="9"/>
  <c r="I16" i="9"/>
  <c r="I39" i="9"/>
  <c r="I45" i="9"/>
  <c r="I61" i="9"/>
  <c r="E66" i="9"/>
  <c r="N66" i="9"/>
  <c r="L64" i="9"/>
  <c r="Q64" i="9" l="1"/>
  <c r="N64" i="9"/>
  <c r="E64" i="9"/>
  <c r="H64" i="9"/>
  <c r="I64" i="9"/>
  <c r="J2" i="9" l="1"/>
  <c r="M24" i="17" l="1"/>
  <c r="P24" i="17" l="1"/>
  <c r="D24" i="17"/>
  <c r="G24" i="17"/>
  <c r="H13" i="17"/>
  <c r="Q13" i="17"/>
  <c r="H21" i="17"/>
  <c r="Q21" i="17"/>
  <c r="E5" i="17"/>
  <c r="E11" i="17"/>
  <c r="E13" i="17"/>
  <c r="H11" i="17"/>
  <c r="Q11" i="17"/>
  <c r="H19" i="17"/>
  <c r="Q19" i="17"/>
  <c r="F24" i="17"/>
  <c r="Q5" i="17"/>
  <c r="Q7" i="17"/>
  <c r="H9" i="17"/>
  <c r="Q9" i="17"/>
  <c r="E15" i="17"/>
  <c r="E17" i="17"/>
  <c r="E21" i="17"/>
  <c r="H17" i="17"/>
  <c r="E7" i="17"/>
  <c r="N7" i="17"/>
  <c r="H7" i="17"/>
  <c r="E9" i="17"/>
  <c r="N11" i="17"/>
  <c r="H15" i="17"/>
  <c r="E19" i="17"/>
  <c r="N19" i="17"/>
  <c r="C24" i="17"/>
  <c r="L24" i="17"/>
  <c r="Q17" i="17"/>
  <c r="O24" i="17"/>
  <c r="H5" i="17"/>
  <c r="N5" i="17"/>
  <c r="N9" i="17"/>
  <c r="N13" i="17"/>
  <c r="N17" i="17"/>
  <c r="N21" i="17"/>
  <c r="Q24" i="17" l="1"/>
  <c r="H24" i="17"/>
  <c r="R5" i="17"/>
  <c r="R21" i="17"/>
  <c r="R13" i="17"/>
  <c r="R19" i="17"/>
  <c r="R11" i="17"/>
  <c r="R9" i="17"/>
  <c r="R17" i="17"/>
  <c r="R7" i="17"/>
  <c r="I21" i="17"/>
  <c r="I15" i="17"/>
  <c r="I11" i="17"/>
  <c r="I9" i="17"/>
  <c r="I19" i="17"/>
  <c r="I13" i="17"/>
  <c r="I7" i="17"/>
  <c r="I17" i="17"/>
  <c r="I5" i="17"/>
  <c r="N24" i="17"/>
  <c r="E24" i="17"/>
  <c r="J45" i="15" l="1"/>
  <c r="J44" i="15"/>
  <c r="J36" i="15"/>
  <c r="J37" i="15" l="1"/>
  <c r="G11" i="16"/>
  <c r="G37" i="16"/>
  <c r="J12" i="15"/>
  <c r="J20" i="15"/>
  <c r="J32" i="15"/>
  <c r="G30" i="16"/>
  <c r="J7" i="15"/>
  <c r="J27" i="15"/>
  <c r="G23" i="16"/>
  <c r="J17" i="15"/>
  <c r="J41" i="15"/>
  <c r="G6" i="16"/>
  <c r="G18" i="16"/>
  <c r="J40" i="15"/>
  <c r="J21" i="15" l="1"/>
  <c r="J42" i="15"/>
  <c r="E36" i="15"/>
  <c r="E17" i="15" l="1"/>
  <c r="D18" i="3"/>
  <c r="E27" i="15"/>
  <c r="J7" i="4"/>
  <c r="D30" i="3"/>
  <c r="E22" i="3"/>
  <c r="I17" i="4"/>
  <c r="I37" i="4"/>
  <c r="J40" i="4"/>
  <c r="E44" i="3"/>
  <c r="D44" i="3"/>
  <c r="E7" i="15"/>
  <c r="J20" i="4"/>
  <c r="E12" i="15"/>
  <c r="E20" i="15"/>
  <c r="E32" i="15"/>
  <c r="D22" i="3"/>
  <c r="D7" i="3"/>
  <c r="D40" i="3"/>
  <c r="E7" i="3"/>
  <c r="E18" i="3"/>
  <c r="E30" i="3"/>
  <c r="J17" i="4"/>
  <c r="J27" i="4"/>
  <c r="J41" i="4"/>
  <c r="E41" i="15"/>
  <c r="E12" i="3"/>
  <c r="E35" i="3"/>
  <c r="I20" i="4"/>
  <c r="J37" i="4"/>
  <c r="J12" i="4"/>
  <c r="D12" i="3"/>
  <c r="D35" i="3"/>
  <c r="I7" i="4"/>
  <c r="I27" i="4"/>
  <c r="E40" i="15"/>
  <c r="E37" i="15"/>
  <c r="J32" i="4"/>
  <c r="I12" i="4"/>
  <c r="I32" i="4"/>
  <c r="I41" i="4"/>
  <c r="I40" i="4"/>
  <c r="E40" i="3"/>
  <c r="E43" i="3"/>
  <c r="D43" i="3"/>
  <c r="E21" i="15" l="1"/>
  <c r="E23" i="3"/>
  <c r="D23" i="3"/>
  <c r="D45" i="3"/>
  <c r="J21" i="4"/>
  <c r="I42" i="4"/>
  <c r="E45" i="3"/>
  <c r="I21" i="4"/>
  <c r="E42" i="15"/>
  <c r="J42" i="4"/>
  <c r="M10" i="15" l="1"/>
  <c r="M18" i="15"/>
  <c r="P4" i="16"/>
  <c r="M5" i="15"/>
  <c r="M15" i="15"/>
  <c r="M6" i="15"/>
  <c r="M16" i="15"/>
  <c r="M11" i="15"/>
  <c r="M19" i="15"/>
  <c r="G32" i="8" l="1"/>
  <c r="G18" i="8"/>
  <c r="G6" i="8"/>
  <c r="G31" i="8"/>
  <c r="G10" i="8"/>
  <c r="G12" i="8" l="1"/>
  <c r="G23" i="8"/>
  <c r="G28" i="8"/>
  <c r="G33" i="8" l="1"/>
  <c r="F41" i="4" l="1"/>
  <c r="F20" i="4"/>
  <c r="F17" i="4"/>
  <c r="F40" i="4"/>
  <c r="F7" i="4"/>
  <c r="F27" i="4"/>
  <c r="F12" i="4"/>
  <c r="F32" i="4"/>
  <c r="F37" i="4"/>
  <c r="F21" i="4" l="1"/>
  <c r="F42" i="4"/>
  <c r="F45" i="15"/>
  <c r="F44" i="15"/>
  <c r="L36" i="15"/>
  <c r="K36" i="15"/>
  <c r="I36" i="15"/>
  <c r="H36" i="15"/>
  <c r="G36" i="15"/>
  <c r="F36" i="15"/>
  <c r="C36" i="15"/>
  <c r="B36" i="15"/>
  <c r="L35" i="15"/>
  <c r="K35" i="15"/>
  <c r="I35" i="15"/>
  <c r="K30" i="15"/>
  <c r="K7" i="15" l="1"/>
  <c r="M23" i="16"/>
  <c r="F11" i="2"/>
  <c r="F21" i="2"/>
  <c r="F35" i="2"/>
  <c r="G6" i="2"/>
  <c r="G17" i="2"/>
  <c r="G30" i="2"/>
  <c r="G40" i="2"/>
  <c r="K37" i="15"/>
  <c r="M30" i="16"/>
  <c r="M6" i="16"/>
  <c r="G43" i="2"/>
  <c r="M37" i="16"/>
  <c r="F6" i="2"/>
  <c r="F17" i="2"/>
  <c r="F30" i="2"/>
  <c r="F40" i="2"/>
  <c r="G11" i="2"/>
  <c r="K32" i="15"/>
  <c r="K12" i="15"/>
  <c r="K27" i="15"/>
  <c r="K17" i="15"/>
  <c r="G35" i="2"/>
  <c r="M18" i="16"/>
  <c r="G21" i="2"/>
  <c r="K40" i="15"/>
  <c r="K20" i="15"/>
  <c r="M11" i="16"/>
  <c r="K41" i="15"/>
  <c r="F43" i="2"/>
  <c r="G44" i="2"/>
  <c r="F44" i="2"/>
  <c r="F45" i="2" l="1"/>
  <c r="G23" i="2"/>
  <c r="F23" i="2"/>
  <c r="G45" i="2"/>
  <c r="K21" i="15"/>
  <c r="K42" i="15"/>
  <c r="H10" i="8" l="1"/>
  <c r="H18" i="8" l="1"/>
  <c r="H28" i="8"/>
  <c r="H31" i="8"/>
  <c r="H23" i="8"/>
  <c r="H6" i="8"/>
  <c r="H12" i="8" s="1"/>
  <c r="H32" i="8"/>
  <c r="K18" i="8"/>
  <c r="D30" i="2"/>
  <c r="B30" i="3"/>
  <c r="C27" i="4"/>
  <c r="K27" i="4"/>
  <c r="F27" i="15"/>
  <c r="C23" i="8"/>
  <c r="D35" i="2"/>
  <c r="B35" i="3"/>
  <c r="F35" i="3"/>
  <c r="H35" i="3"/>
  <c r="E32" i="4"/>
  <c r="B32" i="15"/>
  <c r="I32" i="15"/>
  <c r="L32" i="15"/>
  <c r="J31" i="8"/>
  <c r="D17" i="4"/>
  <c r="G17" i="15"/>
  <c r="L17" i="15"/>
  <c r="D20" i="4"/>
  <c r="B20" i="15"/>
  <c r="C17" i="2"/>
  <c r="F18" i="3"/>
  <c r="I18" i="3"/>
  <c r="D21" i="2"/>
  <c r="H22" i="3"/>
  <c r="C11" i="2"/>
  <c r="D11" i="2"/>
  <c r="K12" i="4"/>
  <c r="C12" i="15"/>
  <c r="F12" i="15"/>
  <c r="B7" i="15"/>
  <c r="L7" i="15"/>
  <c r="J49" i="3"/>
  <c r="I51" i="2" s="1"/>
  <c r="O33" i="7"/>
  <c r="J33" i="7"/>
  <c r="E33" i="7"/>
  <c r="J47" i="2"/>
  <c r="N30" i="7"/>
  <c r="P30" i="7" s="1"/>
  <c r="N31" i="7"/>
  <c r="P31" i="7" s="1"/>
  <c r="D30" i="7"/>
  <c r="F30" i="7" s="1"/>
  <c r="D31" i="7"/>
  <c r="N29" i="7"/>
  <c r="D29" i="7"/>
  <c r="F29" i="7" s="1"/>
  <c r="N27" i="7"/>
  <c r="P27" i="7" s="1"/>
  <c r="N28" i="7"/>
  <c r="P28" i="7" s="1"/>
  <c r="D27" i="7"/>
  <c r="F27" i="7" s="1"/>
  <c r="D28" i="7"/>
  <c r="F28" i="7" s="1"/>
  <c r="N24" i="7"/>
  <c r="P24" i="7" s="1"/>
  <c r="N25" i="7"/>
  <c r="P25" i="7" s="1"/>
  <c r="D24" i="7"/>
  <c r="F24" i="7" s="1"/>
  <c r="D25" i="7"/>
  <c r="F25" i="7" s="1"/>
  <c r="N23" i="7"/>
  <c r="P23" i="7" s="1"/>
  <c r="D23" i="7"/>
  <c r="N32" i="7"/>
  <c r="P32" i="7" s="1"/>
  <c r="I32" i="7"/>
  <c r="K32" i="7"/>
  <c r="D32" i="7"/>
  <c r="F32" i="7" s="1"/>
  <c r="I31" i="7"/>
  <c r="K31" i="7" s="1"/>
  <c r="F31" i="7"/>
  <c r="I30" i="7"/>
  <c r="K30" i="7" s="1"/>
  <c r="P29" i="7"/>
  <c r="I29" i="7"/>
  <c r="K29" i="7" s="1"/>
  <c r="I28" i="7"/>
  <c r="K28" i="7" s="1"/>
  <c r="I27" i="7"/>
  <c r="K27" i="7" s="1"/>
  <c r="N26" i="7"/>
  <c r="P26" i="7" s="1"/>
  <c r="I26" i="7"/>
  <c r="K26" i="7" s="1"/>
  <c r="D26" i="7"/>
  <c r="F26" i="7" s="1"/>
  <c r="I25" i="7"/>
  <c r="K25" i="7" s="1"/>
  <c r="I24" i="7"/>
  <c r="K24" i="7" s="1"/>
  <c r="I23" i="7"/>
  <c r="K23" i="7" s="1"/>
  <c r="F23" i="7"/>
  <c r="N22" i="7"/>
  <c r="P22" i="7" s="1"/>
  <c r="I22" i="7"/>
  <c r="K22" i="7" s="1"/>
  <c r="D22" i="7"/>
  <c r="F22" i="7" s="1"/>
  <c r="M45" i="15"/>
  <c r="M44" i="15"/>
  <c r="P20" i="16"/>
  <c r="P8" i="16"/>
  <c r="J42" i="2"/>
  <c r="J37" i="2"/>
  <c r="J36" i="2"/>
  <c r="J32" i="2"/>
  <c r="J8" i="2"/>
  <c r="M34" i="4"/>
  <c r="M33" i="4"/>
  <c r="M14" i="4"/>
  <c r="B10" i="8"/>
  <c r="C10" i="8"/>
  <c r="D10" i="8"/>
  <c r="F10" i="8"/>
  <c r="I10" i="8"/>
  <c r="J10" i="8"/>
  <c r="K10" i="8"/>
  <c r="I33" i="8"/>
  <c r="K32" i="8" l="1"/>
  <c r="O37" i="16"/>
  <c r="H18" i="3"/>
  <c r="H23" i="3" s="1"/>
  <c r="C17" i="4"/>
  <c r="K37" i="4"/>
  <c r="K37" i="16"/>
  <c r="D32" i="8"/>
  <c r="I37" i="16"/>
  <c r="B18" i="3"/>
  <c r="F17" i="15"/>
  <c r="B37" i="16"/>
  <c r="F37" i="16"/>
  <c r="H44" i="3"/>
  <c r="J48" i="3"/>
  <c r="I50" i="2" s="1"/>
  <c r="J50" i="2" s="1"/>
  <c r="D30" i="16"/>
  <c r="I30" i="16"/>
  <c r="O11" i="16"/>
  <c r="F41" i="15"/>
  <c r="K41" i="4"/>
  <c r="C23" i="16"/>
  <c r="K28" i="8"/>
  <c r="B22" i="3"/>
  <c r="K20" i="4"/>
  <c r="K17" i="4"/>
  <c r="B46" i="4"/>
  <c r="B47" i="4" s="1"/>
  <c r="B44" i="3"/>
  <c r="D44" i="2"/>
  <c r="B18" i="8"/>
  <c r="N18" i="16"/>
  <c r="D6" i="16"/>
  <c r="C7" i="7"/>
  <c r="G18" i="3"/>
  <c r="I20" i="15"/>
  <c r="H17" i="4"/>
  <c r="J28" i="8"/>
  <c r="B28" i="8"/>
  <c r="I37" i="15"/>
  <c r="E40" i="2"/>
  <c r="B40" i="2"/>
  <c r="H40" i="15"/>
  <c r="O18" i="16"/>
  <c r="B27" i="15"/>
  <c r="B30" i="16"/>
  <c r="F30" i="16"/>
  <c r="N30" i="16"/>
  <c r="E18" i="16"/>
  <c r="K18" i="16"/>
  <c r="E6" i="2"/>
  <c r="G12" i="15"/>
  <c r="I22" i="3"/>
  <c r="I23" i="3" s="1"/>
  <c r="B17" i="15"/>
  <c r="F12" i="7"/>
  <c r="B12" i="7"/>
  <c r="J6" i="8"/>
  <c r="J12" i="8" s="1"/>
  <c r="D20" i="1"/>
  <c r="F20" i="1" s="1"/>
  <c r="L32" i="8"/>
  <c r="L41" i="15"/>
  <c r="G41" i="15"/>
  <c r="B41" i="15"/>
  <c r="D41" i="4"/>
  <c r="C28" i="8"/>
  <c r="F40" i="15"/>
  <c r="K40" i="4"/>
  <c r="I18" i="16"/>
  <c r="E43" i="2"/>
  <c r="B43" i="2"/>
  <c r="H32" i="15"/>
  <c r="C32" i="15"/>
  <c r="G44" i="3"/>
  <c r="B23" i="16"/>
  <c r="H11" i="16"/>
  <c r="F6" i="16"/>
  <c r="B6" i="16"/>
  <c r="K11" i="16"/>
  <c r="E11" i="16"/>
  <c r="I6" i="16"/>
  <c r="I12" i="15"/>
  <c r="H12" i="4"/>
  <c r="G12" i="3"/>
  <c r="C21" i="2"/>
  <c r="C23" i="2" s="1"/>
  <c r="H20" i="4"/>
  <c r="I17" i="15"/>
  <c r="D32" i="4"/>
  <c r="I35" i="3"/>
  <c r="C35" i="3"/>
  <c r="L23" i="8"/>
  <c r="D23" i="8"/>
  <c r="L27" i="15"/>
  <c r="G27" i="15"/>
  <c r="J28" i="3"/>
  <c r="I28" i="2" s="1"/>
  <c r="J28" i="2" s="1"/>
  <c r="B5" i="5" s="1"/>
  <c r="J23" i="8"/>
  <c r="H33" i="8"/>
  <c r="C30" i="16"/>
  <c r="H30" i="16"/>
  <c r="G7" i="3"/>
  <c r="E7" i="7"/>
  <c r="C12" i="7"/>
  <c r="K6" i="8"/>
  <c r="K12" i="8" s="1"/>
  <c r="C44" i="3"/>
  <c r="F32" i="15"/>
  <c r="K32" i="4"/>
  <c r="D27" i="4"/>
  <c r="L18" i="8"/>
  <c r="D18" i="8"/>
  <c r="F31" i="8"/>
  <c r="I23" i="16"/>
  <c r="H6" i="16"/>
  <c r="C6" i="16"/>
  <c r="E6" i="16"/>
  <c r="F7" i="3"/>
  <c r="I7" i="3"/>
  <c r="C7" i="3"/>
  <c r="B6" i="8"/>
  <c r="B12" i="8" s="1"/>
  <c r="B40" i="4"/>
  <c r="E23" i="16"/>
  <c r="K23" i="16"/>
  <c r="K7" i="4"/>
  <c r="C7" i="4"/>
  <c r="J10" i="3"/>
  <c r="I9" i="2" s="1"/>
  <c r="B17" i="2"/>
  <c r="D21" i="1"/>
  <c r="F21" i="1" s="1"/>
  <c r="H41" i="15"/>
  <c r="M36" i="15"/>
  <c r="L36" i="4" s="1"/>
  <c r="M36" i="4" s="1"/>
  <c r="C16" i="5" s="1"/>
  <c r="B37" i="4"/>
  <c r="L31" i="8"/>
  <c r="D28" i="8"/>
  <c r="L40" i="15"/>
  <c r="D40" i="4"/>
  <c r="H40" i="3"/>
  <c r="B40" i="3"/>
  <c r="D40" i="2"/>
  <c r="F44" i="3"/>
  <c r="B32" i="8"/>
  <c r="L10" i="8"/>
  <c r="I7" i="15"/>
  <c r="L12" i="15"/>
  <c r="D12" i="4"/>
  <c r="C12" i="3"/>
  <c r="C22" i="3"/>
  <c r="G40" i="3"/>
  <c r="C40" i="2"/>
  <c r="G5" i="7"/>
  <c r="B7" i="1" s="1"/>
  <c r="H12" i="15"/>
  <c r="E12" i="4"/>
  <c r="B12" i="4"/>
  <c r="E21" i="2"/>
  <c r="E17" i="2"/>
  <c r="H20" i="15"/>
  <c r="C20" i="15"/>
  <c r="E20" i="4"/>
  <c r="B20" i="4"/>
  <c r="H17" i="15"/>
  <c r="B17" i="4"/>
  <c r="J48" i="2"/>
  <c r="C49" i="2"/>
  <c r="J49" i="2" s="1"/>
  <c r="G6" i="7"/>
  <c r="C7" i="1" s="1"/>
  <c r="J11" i="3"/>
  <c r="I10" i="2" s="1"/>
  <c r="J10" i="2" s="1"/>
  <c r="G11" i="7"/>
  <c r="C18" i="1" s="1"/>
  <c r="P5" i="16"/>
  <c r="M26" i="15"/>
  <c r="L26" i="4" s="1"/>
  <c r="M26" i="4" s="1"/>
  <c r="C6" i="5" s="1"/>
  <c r="C40" i="3"/>
  <c r="B23" i="8"/>
  <c r="N23" i="16"/>
  <c r="D37" i="4"/>
  <c r="B40" i="15"/>
  <c r="J20" i="3"/>
  <c r="I19" i="2" s="1"/>
  <c r="J19" i="2" s="1"/>
  <c r="M8" i="8"/>
  <c r="G43" i="3"/>
  <c r="B27" i="4"/>
  <c r="L19" i="4"/>
  <c r="M19" i="4" s="1"/>
  <c r="D31" i="8"/>
  <c r="D7" i="4"/>
  <c r="J39" i="3"/>
  <c r="I39" i="2" s="1"/>
  <c r="J39" i="2" s="1"/>
  <c r="B16" i="5" s="1"/>
  <c r="B32" i="4"/>
  <c r="E35" i="2"/>
  <c r="B35" i="2"/>
  <c r="F23" i="8"/>
  <c r="D43" i="2"/>
  <c r="F23" i="16"/>
  <c r="N11" i="16"/>
  <c r="L20" i="15"/>
  <c r="L21" i="15" s="1"/>
  <c r="C40" i="4"/>
  <c r="C31" i="8"/>
  <c r="F43" i="3"/>
  <c r="B41" i="4"/>
  <c r="C32" i="4"/>
  <c r="B18" i="16"/>
  <c r="F18" i="16"/>
  <c r="P21" i="16"/>
  <c r="H7" i="3"/>
  <c r="C6" i="2"/>
  <c r="F7" i="15"/>
  <c r="H7" i="15"/>
  <c r="E7" i="4"/>
  <c r="J16" i="3"/>
  <c r="I15" i="2" s="1"/>
  <c r="J15" i="2" s="1"/>
  <c r="I40" i="15"/>
  <c r="D6" i="8"/>
  <c r="D12" i="8" s="1"/>
  <c r="M5" i="8"/>
  <c r="C19" i="1" s="1"/>
  <c r="M27" i="8"/>
  <c r="D16" i="5" s="1"/>
  <c r="C44" i="2"/>
  <c r="H23" i="16"/>
  <c r="J5" i="3"/>
  <c r="I4" i="2" s="1"/>
  <c r="J4" i="2" s="1"/>
  <c r="B5" i="1" s="1"/>
  <c r="C7" i="15"/>
  <c r="L5" i="4"/>
  <c r="M5" i="4" s="1"/>
  <c r="L16" i="4"/>
  <c r="M16" i="4" s="1"/>
  <c r="G20" i="15"/>
  <c r="G21" i="15" s="1"/>
  <c r="I30" i="3"/>
  <c r="I43" i="3"/>
  <c r="J34" i="3"/>
  <c r="I34" i="2" s="1"/>
  <c r="J34" i="2" s="1"/>
  <c r="B11" i="5" s="1"/>
  <c r="J29" i="3"/>
  <c r="I29" i="2" s="1"/>
  <c r="F12" i="3"/>
  <c r="G35" i="3"/>
  <c r="M31" i="15"/>
  <c r="L31" i="4" s="1"/>
  <c r="F18" i="8"/>
  <c r="C30" i="2"/>
  <c r="I40" i="3"/>
  <c r="I44" i="3"/>
  <c r="M9" i="8"/>
  <c r="K30" i="16"/>
  <c r="P28" i="16"/>
  <c r="P17" i="16"/>
  <c r="H18" i="16"/>
  <c r="D23" i="16"/>
  <c r="H40" i="4"/>
  <c r="H37" i="4"/>
  <c r="J38" i="3"/>
  <c r="I38" i="2" s="1"/>
  <c r="F40" i="3"/>
  <c r="F28" i="8"/>
  <c r="F32" i="8"/>
  <c r="M16" i="8"/>
  <c r="D5" i="5" s="1"/>
  <c r="H37" i="15"/>
  <c r="L18" i="4"/>
  <c r="M18" i="4" s="1"/>
  <c r="J32" i="8"/>
  <c r="P10" i="16"/>
  <c r="B11" i="16"/>
  <c r="J51" i="2"/>
  <c r="J21" i="3"/>
  <c r="I20" i="2" s="1"/>
  <c r="J20" i="2" s="1"/>
  <c r="G22" i="3"/>
  <c r="H41" i="4"/>
  <c r="M26" i="8"/>
  <c r="D15" i="5" s="1"/>
  <c r="C37" i="15"/>
  <c r="G30" i="3"/>
  <c r="M46" i="15"/>
  <c r="L44" i="4" s="1"/>
  <c r="M44" i="4" s="1"/>
  <c r="N37" i="16"/>
  <c r="F11" i="16"/>
  <c r="M47" i="15"/>
  <c r="L45" i="4" s="1"/>
  <c r="M45" i="4" s="1"/>
  <c r="F22" i="3"/>
  <c r="F23" i="3" s="1"/>
  <c r="B21" i="2"/>
  <c r="L37" i="15"/>
  <c r="E37" i="4"/>
  <c r="M30" i="15"/>
  <c r="L30" i="4" s="1"/>
  <c r="M30" i="4" s="1"/>
  <c r="C10" i="5" s="1"/>
  <c r="I27" i="15"/>
  <c r="M22" i="8"/>
  <c r="D11" i="5" s="1"/>
  <c r="H27" i="15"/>
  <c r="C41" i="15"/>
  <c r="E41" i="4"/>
  <c r="F30" i="3"/>
  <c r="M17" i="8"/>
  <c r="E30" i="16"/>
  <c r="H37" i="16"/>
  <c r="K6" i="16"/>
  <c r="I11" i="16"/>
  <c r="D11" i="16"/>
  <c r="D6" i="2"/>
  <c r="L6" i="4"/>
  <c r="M6" i="4" s="1"/>
  <c r="F7" i="7"/>
  <c r="E11" i="2"/>
  <c r="B11" i="2"/>
  <c r="B12" i="3"/>
  <c r="F20" i="15"/>
  <c r="C20" i="4"/>
  <c r="F37" i="15"/>
  <c r="B37" i="15"/>
  <c r="M21" i="8"/>
  <c r="H27" i="4"/>
  <c r="O6" i="16"/>
  <c r="J6" i="3"/>
  <c r="I5" i="2" s="1"/>
  <c r="J5" i="2" s="1"/>
  <c r="C5" i="1" s="1"/>
  <c r="B7" i="3"/>
  <c r="G7" i="15"/>
  <c r="H7" i="4"/>
  <c r="D7" i="7"/>
  <c r="I12" i="3"/>
  <c r="D17" i="2"/>
  <c r="D23" i="2" s="1"/>
  <c r="C17" i="15"/>
  <c r="E17" i="4"/>
  <c r="D12" i="7"/>
  <c r="E12" i="7"/>
  <c r="L6" i="8"/>
  <c r="I41" i="15"/>
  <c r="B31" i="8"/>
  <c r="J18" i="8"/>
  <c r="H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I6" i="8"/>
  <c r="I12" i="8" s="1"/>
  <c r="L28" i="8"/>
  <c r="F6" i="8"/>
  <c r="F12" i="8" s="1"/>
  <c r="B6" i="2"/>
  <c r="J17" i="3"/>
  <c r="I16" i="2" s="1"/>
  <c r="C41" i="4"/>
  <c r="C40" i="15"/>
  <c r="M25" i="15"/>
  <c r="L25" i="4" s="1"/>
  <c r="C27" i="15"/>
  <c r="E40" i="4"/>
  <c r="E27" i="4"/>
  <c r="O30" i="16"/>
  <c r="P27" i="16"/>
  <c r="P16" i="16"/>
  <c r="D18" i="16"/>
  <c r="O23" i="16"/>
  <c r="P22" i="16"/>
  <c r="E37" i="16"/>
  <c r="P34" i="16"/>
  <c r="J12" i="5"/>
  <c r="J21" i="5"/>
  <c r="M4" i="8"/>
  <c r="B19" i="1" s="1"/>
  <c r="C6" i="8"/>
  <c r="K31" i="8"/>
  <c r="K23" i="8"/>
  <c r="C32" i="8"/>
  <c r="B43" i="3"/>
  <c r="C11" i="16"/>
  <c r="P9" i="16"/>
  <c r="B12" i="15"/>
  <c r="L10" i="4"/>
  <c r="M10" i="4" s="1"/>
  <c r="G40" i="15"/>
  <c r="M35" i="15"/>
  <c r="L35" i="4" s="1"/>
  <c r="G37" i="15"/>
  <c r="E44" i="2"/>
  <c r="E30" i="2"/>
  <c r="B44" i="2"/>
  <c r="B30" i="2"/>
  <c r="J33" i="3"/>
  <c r="I33" i="2" s="1"/>
  <c r="C18" i="8"/>
  <c r="D37" i="16"/>
  <c r="C37" i="16"/>
  <c r="P35" i="16"/>
  <c r="L11" i="4"/>
  <c r="M11" i="4" s="1"/>
  <c r="L15" i="4"/>
  <c r="M15" i="4" s="1"/>
  <c r="N6" i="16"/>
  <c r="B7" i="7"/>
  <c r="G32" i="15"/>
  <c r="C43" i="2"/>
  <c r="C35" i="2"/>
  <c r="D21" i="4"/>
  <c r="C18" i="16"/>
  <c r="B7" i="4"/>
  <c r="C12" i="4"/>
  <c r="H12" i="3"/>
  <c r="C18" i="3"/>
  <c r="G10" i="7"/>
  <c r="B18" i="1" s="1"/>
  <c r="C37" i="4"/>
  <c r="H43" i="3"/>
  <c r="H30" i="3"/>
  <c r="C30" i="3"/>
  <c r="C43" i="3"/>
  <c r="M20" i="15" l="1"/>
  <c r="M7" i="15"/>
  <c r="B21" i="15"/>
  <c r="M17" i="15"/>
  <c r="M12" i="15"/>
  <c r="C6" i="1"/>
  <c r="B6" i="1"/>
  <c r="B8" i="1" s="1"/>
  <c r="H21" i="4"/>
  <c r="H21" i="15"/>
  <c r="B23" i="3"/>
  <c r="B42" i="15"/>
  <c r="K42" i="4"/>
  <c r="L42" i="15"/>
  <c r="G20" i="1"/>
  <c r="C21" i="7"/>
  <c r="L7" i="4"/>
  <c r="M7" i="4" s="1"/>
  <c r="K21" i="4"/>
  <c r="I45" i="3"/>
  <c r="C21" i="4"/>
  <c r="B23" i="2"/>
  <c r="B33" i="1"/>
  <c r="M10" i="8"/>
  <c r="H45" i="3"/>
  <c r="J33" i="8"/>
  <c r="F21" i="15"/>
  <c r="G45" i="3"/>
  <c r="D45" i="2"/>
  <c r="C45" i="3"/>
  <c r="L12" i="8"/>
  <c r="G23" i="3"/>
  <c r="B33" i="8"/>
  <c r="H42" i="15"/>
  <c r="I21" i="15"/>
  <c r="F42" i="15"/>
  <c r="B42" i="4"/>
  <c r="D7" i="1"/>
  <c r="G7" i="1" s="1"/>
  <c r="I17" i="2"/>
  <c r="J17" i="2" s="1"/>
  <c r="J12" i="3"/>
  <c r="J44" i="3"/>
  <c r="E45" i="2"/>
  <c r="L33" i="8"/>
  <c r="E21" i="4"/>
  <c r="D17" i="5"/>
  <c r="F45" i="3"/>
  <c r="G42" i="15"/>
  <c r="D18" i="1"/>
  <c r="F18" i="1" s="1"/>
  <c r="C10" i="1"/>
  <c r="L27" i="4"/>
  <c r="M27" i="4" s="1"/>
  <c r="C21" i="15"/>
  <c r="D42" i="4"/>
  <c r="D33" i="8"/>
  <c r="I11" i="2"/>
  <c r="J11" i="2" s="1"/>
  <c r="J9" i="2"/>
  <c r="F33" i="8"/>
  <c r="J35" i="3"/>
  <c r="J40" i="3"/>
  <c r="I44" i="2"/>
  <c r="J44" i="2" s="1"/>
  <c r="M32" i="15"/>
  <c r="M25" i="4"/>
  <c r="C5" i="5" s="1"/>
  <c r="J30" i="3"/>
  <c r="P6" i="16"/>
  <c r="G21" i="1"/>
  <c r="J7" i="3"/>
  <c r="M23" i="8"/>
  <c r="B21" i="4"/>
  <c r="M18" i="8"/>
  <c r="M31" i="8"/>
  <c r="G12" i="7"/>
  <c r="P11" i="16"/>
  <c r="J22" i="5"/>
  <c r="J29" i="2"/>
  <c r="B6" i="5" s="1"/>
  <c r="B7" i="5" s="1"/>
  <c r="I21" i="2"/>
  <c r="J21" i="2" s="1"/>
  <c r="H42" i="4"/>
  <c r="P23" i="16"/>
  <c r="L32" i="4"/>
  <c r="M32" i="4" s="1"/>
  <c r="C37" i="1"/>
  <c r="I42" i="15"/>
  <c r="J22" i="3"/>
  <c r="E23" i="2"/>
  <c r="B21" i="7"/>
  <c r="M27" i="15"/>
  <c r="B16" i="1"/>
  <c r="C17" i="1"/>
  <c r="P37" i="16"/>
  <c r="L41" i="4"/>
  <c r="M41" i="4" s="1"/>
  <c r="P18" i="16"/>
  <c r="D19" i="1"/>
  <c r="G19" i="1" s="1"/>
  <c r="I6" i="2"/>
  <c r="J6" i="2" s="1"/>
  <c r="D5" i="1" s="1"/>
  <c r="L20" i="4"/>
  <c r="M20" i="4" s="1"/>
  <c r="M32" i="8"/>
  <c r="G7" i="7"/>
  <c r="P30" i="16"/>
  <c r="M28" i="8"/>
  <c r="J38" i="2"/>
  <c r="B15" i="5" s="1"/>
  <c r="B17" i="5" s="1"/>
  <c r="I40" i="2"/>
  <c r="J40" i="2" s="1"/>
  <c r="M31" i="4"/>
  <c r="I30" i="2"/>
  <c r="J30" i="2" s="1"/>
  <c r="E36" i="1"/>
  <c r="C45" i="2"/>
  <c r="I35" i="2"/>
  <c r="J35" i="2" s="1"/>
  <c r="I43" i="2"/>
  <c r="D6" i="5"/>
  <c r="J33" i="2"/>
  <c r="B10" i="5" s="1"/>
  <c r="K33" i="8"/>
  <c r="M37" i="15"/>
  <c r="J18" i="3"/>
  <c r="C23" i="3"/>
  <c r="L17" i="4"/>
  <c r="M17" i="4" s="1"/>
  <c r="D10" i="5"/>
  <c r="C12" i="8"/>
  <c r="M6" i="8"/>
  <c r="E42" i="4"/>
  <c r="C42" i="15"/>
  <c r="M40" i="15"/>
  <c r="M41" i="15"/>
  <c r="C33" i="8"/>
  <c r="B45" i="2"/>
  <c r="L37" i="4"/>
  <c r="L40" i="4"/>
  <c r="M40" i="4" s="1"/>
  <c r="M35" i="4"/>
  <c r="C15" i="5" s="1"/>
  <c r="L12" i="4"/>
  <c r="M12" i="4" s="1"/>
  <c r="E16" i="5"/>
  <c r="F16" i="5" s="1"/>
  <c r="J16" i="2"/>
  <c r="C16" i="1" s="1"/>
  <c r="C42" i="4"/>
  <c r="B45" i="3"/>
  <c r="J43" i="3"/>
  <c r="I19" i="1" l="1"/>
  <c r="I7" i="1"/>
  <c r="I21" i="1"/>
  <c r="I20" i="1"/>
  <c r="M21" i="15"/>
  <c r="D6" i="1"/>
  <c r="C8" i="1"/>
  <c r="C33" i="1" s="1"/>
  <c r="C33" i="7"/>
  <c r="M12" i="8"/>
  <c r="B10" i="1"/>
  <c r="D10" i="1" s="1"/>
  <c r="D21" i="7"/>
  <c r="F21" i="7" s="1"/>
  <c r="F19" i="1"/>
  <c r="I45" i="2"/>
  <c r="J45" i="2" s="1"/>
  <c r="J45" i="3"/>
  <c r="F7" i="1"/>
  <c r="G18" i="1"/>
  <c r="I23" i="2"/>
  <c r="J23" i="2" s="1"/>
  <c r="B27" i="1"/>
  <c r="B21" i="5"/>
  <c r="B28" i="1"/>
  <c r="B33" i="7"/>
  <c r="L42" i="4"/>
  <c r="M42" i="4" s="1"/>
  <c r="M42" i="15"/>
  <c r="J23" i="3"/>
  <c r="D33" i="1"/>
  <c r="B17" i="1"/>
  <c r="D17" i="1" s="1"/>
  <c r="J43" i="2"/>
  <c r="C11" i="5"/>
  <c r="C28" i="1"/>
  <c r="C27" i="1"/>
  <c r="M33" i="8"/>
  <c r="M37" i="4"/>
  <c r="I16" i="5"/>
  <c r="H16" i="5"/>
  <c r="L21" i="4"/>
  <c r="M21" i="4" s="1"/>
  <c r="B12" i="5"/>
  <c r="E10" i="5"/>
  <c r="B20" i="5"/>
  <c r="C17" i="5"/>
  <c r="C20" i="5"/>
  <c r="E15" i="5"/>
  <c r="D12" i="5"/>
  <c r="D20" i="5"/>
  <c r="D21" i="5"/>
  <c r="D7" i="5"/>
  <c r="C22" i="1"/>
  <c r="D16" i="1"/>
  <c r="G5" i="1"/>
  <c r="F5" i="1"/>
  <c r="E6" i="5"/>
  <c r="F6" i="5" s="1"/>
  <c r="C7" i="5"/>
  <c r="E5" i="5"/>
  <c r="G6" i="1" l="1"/>
  <c r="I6" i="1" s="1"/>
  <c r="I18" i="1"/>
  <c r="D8" i="1"/>
  <c r="F8" i="1" s="1"/>
  <c r="F6" i="1"/>
  <c r="C11" i="1"/>
  <c r="M21" i="7" s="1"/>
  <c r="B32" i="1"/>
  <c r="C32" i="1" s="1"/>
  <c r="B11" i="1"/>
  <c r="L21" i="7" s="1"/>
  <c r="D33" i="7"/>
  <c r="D28" i="1"/>
  <c r="F28" i="1" s="1"/>
  <c r="B22" i="1"/>
  <c r="B29" i="1"/>
  <c r="C12" i="5"/>
  <c r="C21" i="5"/>
  <c r="E21" i="5" s="1"/>
  <c r="F21" i="5" s="1"/>
  <c r="H21" i="5" s="1"/>
  <c r="E11" i="5"/>
  <c r="F11" i="5" s="1"/>
  <c r="C29" i="1"/>
  <c r="G10" i="1"/>
  <c r="I10" i="1" s="1"/>
  <c r="F10" i="1"/>
  <c r="F5" i="5"/>
  <c r="E7" i="5"/>
  <c r="I5" i="1"/>
  <c r="G16" i="1"/>
  <c r="F16" i="1"/>
  <c r="D22" i="1"/>
  <c r="F22" i="1" s="1"/>
  <c r="D22" i="5"/>
  <c r="F15" i="5"/>
  <c r="E17" i="5"/>
  <c r="D27" i="1" s="1"/>
  <c r="B22" i="5"/>
  <c r="E20" i="5"/>
  <c r="H6" i="5"/>
  <c r="I6" i="5"/>
  <c r="F10" i="5"/>
  <c r="F17" i="1"/>
  <c r="G17" i="1"/>
  <c r="G8" i="1" l="1"/>
  <c r="I8" i="1" s="1"/>
  <c r="F33" i="7"/>
  <c r="M33" i="7"/>
  <c r="I17" i="1"/>
  <c r="D11" i="1"/>
  <c r="F11" i="1" s="1"/>
  <c r="H21" i="7"/>
  <c r="H33" i="7" s="1"/>
  <c r="D32" i="1"/>
  <c r="N21" i="7"/>
  <c r="N33" i="7" s="1"/>
  <c r="P33" i="7" s="1"/>
  <c r="L33" i="7"/>
  <c r="G21" i="7"/>
  <c r="G28" i="1"/>
  <c r="E12" i="5"/>
  <c r="C22" i="5"/>
  <c r="I11" i="5"/>
  <c r="H11" i="5"/>
  <c r="F27" i="1"/>
  <c r="G27" i="1"/>
  <c r="D29" i="1"/>
  <c r="F29" i="1" s="1"/>
  <c r="G22" i="1"/>
  <c r="I22" i="1" s="1"/>
  <c r="I16" i="1"/>
  <c r="H5" i="5"/>
  <c r="I5" i="5"/>
  <c r="F7" i="5"/>
  <c r="H7" i="5" s="1"/>
  <c r="I15" i="5"/>
  <c r="F17" i="5"/>
  <c r="H17" i="5" s="1"/>
  <c r="H15" i="5"/>
  <c r="K6" i="5"/>
  <c r="F20" i="5"/>
  <c r="E22" i="5"/>
  <c r="F12" i="5"/>
  <c r="H12" i="5" s="1"/>
  <c r="I10" i="5"/>
  <c r="H10" i="5"/>
  <c r="G11" i="1" l="1"/>
  <c r="I11" i="1" s="1"/>
  <c r="I28" i="1"/>
  <c r="D34" i="1"/>
  <c r="E33" i="1" s="1"/>
  <c r="K11" i="5"/>
  <c r="P21" i="7"/>
  <c r="I21" i="7"/>
  <c r="I33" i="7" s="1"/>
  <c r="K33" i="7" s="1"/>
  <c r="G33" i="7"/>
  <c r="I21" i="5"/>
  <c r="F22" i="5"/>
  <c r="H22" i="5" s="1"/>
  <c r="H20" i="5"/>
  <c r="K10" i="5"/>
  <c r="I12" i="5"/>
  <c r="K12" i="5" s="1"/>
  <c r="K15" i="5"/>
  <c r="I17" i="5"/>
  <c r="K17" i="5" s="1"/>
  <c r="I27" i="1"/>
  <c r="G29" i="1"/>
  <c r="I29" i="1" s="1"/>
  <c r="I7" i="5"/>
  <c r="K7" i="5" s="1"/>
  <c r="I20" i="5"/>
  <c r="K5" i="5"/>
  <c r="K21" i="5" l="1"/>
  <c r="E32" i="1"/>
  <c r="K21" i="7"/>
  <c r="K20" i="5"/>
  <c r="I22" i="5"/>
  <c r="K22" i="5" s="1"/>
</calcChain>
</file>

<file path=xl/sharedStrings.xml><?xml version="1.0" encoding="utf-8"?>
<sst xmlns="http://schemas.openxmlformats.org/spreadsheetml/2006/main" count="598" uniqueCount="231">
  <si>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</si>
  <si>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</si>
  <si>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</si>
  <si>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</si>
  <si>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</si>
  <si>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</si>
  <si>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</si>
  <si>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</si>
  <si>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</si>
  <si>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</si>
  <si>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</si>
  <si>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</si>
  <si>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</si>
  <si>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</si>
  <si>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</si>
  <si>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</si>
  <si>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</si>
  <si>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</si>
  <si>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</si>
  <si>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</si>
  <si>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</si>
  <si>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</si>
  <si>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</si>
  <si>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</si>
  <si>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</si>
  <si>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</si>
  <si>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</si>
  <si>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</si>
  <si>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</si>
  <si>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</si>
  <si>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</si>
  <si>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</si>
  <si>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</si>
  <si>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</si>
  <si>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</si>
  <si>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</si>
  <si>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</si>
  <si>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</si>
  <si>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</si>
  <si>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</si>
  <si>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</si>
  <si>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</si>
  <si>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</si>
  <si>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</si>
  <si>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</si>
  <si>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</si>
  <si>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</si>
  <si>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</si>
  <si>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</si>
  <si>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</si>
  <si>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</si>
  <si>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</si>
  <si>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</si>
  <si>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</si>
  <si>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</si>
  <si>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</si>
  <si>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</si>
  <si>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</si>
  <si>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</si>
  <si>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</si>
  <si>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</si>
  <si>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</si>
  <si>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</si>
  <si>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</si>
  <si>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</si>
  <si>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</si>
  <si>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</si>
  <si>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</si>
  <si>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</si>
  <si>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</si>
  <si>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</si>
  <si>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</si>
  <si>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</si>
  <si>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</si>
  <si>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</si>
  <si>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</si>
  <si>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</si>
  <si>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</si>
  <si>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</si>
  <si>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</si>
  <si>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</si>
  <si>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</si>
  <si>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</si>
  <si>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</si>
  <si>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</si>
  <si>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</si>
  <si>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</si>
  <si>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</si>
  <si>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</si>
  <si>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</si>
  <si>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</si>
  <si>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</si>
  <si>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</si>
  <si>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</si>
  <si>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</si>
  <si>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</si>
  <si>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</si>
  <si>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</si>
  <si>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</si>
  <si>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</si>
  <si>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</si>
  <si>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</si>
  <si>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</si>
  <si>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</si>
  <si>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</si>
  <si>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</si>
  <si>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</si>
  <si>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</si>
  <si>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</si>
  <si>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</si>
  <si>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</si>
  <si>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</si>
  <si>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</si>
  <si>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</si>
  <si>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</si>
  <si>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</si>
  <si>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</si>
  <si>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</si>
  <si>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</si>
  <si>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</si>
  <si>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</si>
  <si>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</si>
  <si>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</si>
  <si>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</si>
  <si>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</si>
  <si>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</si>
  <si>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</si>
  <si>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</si>
  <si>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</si>
  <si>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</si>
  <si>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</si>
  <si>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</si>
  <si>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</si>
  <si>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</si>
  <si>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</si>
  <si>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</si>
  <si>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</si>
  <si>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</si>
  <si>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</si>
  <si>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</si>
  <si>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</si>
  <si>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</si>
  <si>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</si>
  <si>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</si>
  <si>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</si>
  <si>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</si>
  <si>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</si>
  <si>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</si>
  <si>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</si>
  <si>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</si>
  <si>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</si>
  <si>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</si>
  <si>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</si>
  <si>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</si>
  <si>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</si>
  <si>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</si>
  <si>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</si>
  <si>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</si>
  <si>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</si>
  <si>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Great Lakes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</si>
  <si>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</si>
  <si>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</si>
  <si>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</si>
  <si>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</si>
  <si>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</si>
  <si>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</si>
  <si>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</si>
  <si>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Suburban Air Freight</t>
  </si>
  <si>
    <t>Condor</t>
  </si>
  <si>
    <t>Go Jet - Delta</t>
  </si>
  <si>
    <t>Compass - Delta</t>
  </si>
  <si>
    <t>Sky West - Delta</t>
  </si>
  <si>
    <t>Jazz Air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</si>
  <si>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</si>
  <si>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</si>
  <si>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</si>
  <si>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</si>
  <si>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</si>
  <si>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</si>
  <si>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</si>
  <si>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</si>
  <si>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</si>
  <si>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</si>
  <si>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Mesa  - American</t>
  </si>
  <si>
    <t>Express Jet - United</t>
  </si>
  <si>
    <t>Express Jet - Delta</t>
  </si>
  <si>
    <t>Air Wisconsin - American</t>
  </si>
  <si>
    <t>Atlas Air -DHL</t>
  </si>
  <si>
    <t>IFL</t>
  </si>
  <si>
    <t>Monthly Total 2017</t>
  </si>
  <si>
    <t>Y-T-D 2017</t>
  </si>
  <si>
    <t>Total 2017</t>
  </si>
  <si>
    <t>Metric Tons 2017</t>
  </si>
  <si>
    <t>Monthly Ops 2017</t>
  </si>
  <si>
    <t>Ops YTD 2017</t>
  </si>
  <si>
    <t>Current Month 2017</t>
  </si>
  <si>
    <t>YTD 2017</t>
  </si>
  <si>
    <t>Air Choice One</t>
  </si>
  <si>
    <t>Boutique Air</t>
  </si>
  <si>
    <t>Republic- United</t>
  </si>
  <si>
    <t>PSA - American</t>
  </si>
  <si>
    <t>PSA</t>
  </si>
  <si>
    <t>Cargo Volume</t>
  </si>
  <si>
    <t>TOTAL CARGO IN POUNDS</t>
  </si>
  <si>
    <t>Atlas Air - DHL</t>
  </si>
  <si>
    <t>FedEx</t>
  </si>
  <si>
    <t>Total</t>
  </si>
  <si>
    <t>Cargo Operations</t>
  </si>
  <si>
    <t>Included in UPS</t>
  </si>
  <si>
    <t>Landing</t>
  </si>
  <si>
    <t>Departure</t>
  </si>
  <si>
    <t>Air Georgian- Air Canada</t>
  </si>
  <si>
    <t>Monthly Total 2018</t>
  </si>
  <si>
    <t>Y-T-D 2018</t>
  </si>
  <si>
    <t>January 2017</t>
  </si>
  <si>
    <t xml:space="preserve">2017 YTD </t>
  </si>
  <si>
    <t>Sky Regional</t>
  </si>
  <si>
    <t>Horizon Air</t>
  </si>
  <si>
    <t>KLM</t>
  </si>
  <si>
    <t>Monthly Ops 2018</t>
  </si>
  <si>
    <t>Ops YTD 2018</t>
  </si>
  <si>
    <t>Current Month 2018</t>
  </si>
  <si>
    <t>YTD 2018</t>
  </si>
  <si>
    <t>2018 % Pax</t>
  </si>
  <si>
    <t>Atlantic Southeast - Delta</t>
  </si>
  <si>
    <t>Sky Regional - Air Canada</t>
  </si>
  <si>
    <t>2018 % Cargo</t>
  </si>
  <si>
    <t>Metric Tons 2018</t>
  </si>
  <si>
    <t>Total 2018</t>
  </si>
  <si>
    <t>Horizon Air - Alaska</t>
  </si>
  <si>
    <t>Sky West - American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</si>
</sst>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6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0" fillId="0" borderId="0" xfId="0" applyNumberFormat="1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0" fillId="0" borderId="1" xfId="0" applyNumberFormat="1" applyFill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37" xfId="0" applyNumberFormat="1" applyFill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Fill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Fill="1" applyBorder="1"/>
    <xf numFmtId="0" fontId="2" fillId="0" borderId="0" xfId="0" applyFont="1" applyAlignment="1">
      <alignment horizontal="right"/>
    </xf>
    <xf numFmtId="1" fontId="0" fillId="0" borderId="41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2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10" fontId="4" fillId="3" borderId="45" xfId="3" applyNumberFormat="1" applyFont="1" applyFill="1" applyBorder="1" applyAlignment="1">
      <alignment horizontal="center"/>
    </xf>
    <xf numFmtId="10" fontId="4" fillId="3" borderId="46" xfId="3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8" xfId="0" applyFont="1" applyFill="1" applyBorder="1"/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17" fontId="0" fillId="0" borderId="51" xfId="0" applyNumberFormat="1" applyBorder="1"/>
    <xf numFmtId="164" fontId="1" fillId="0" borderId="52" xfId="3" applyNumberFormat="1" applyBorder="1" applyAlignment="1">
      <alignment horizontal="center"/>
    </xf>
    <xf numFmtId="10" fontId="1" fillId="0" borderId="52" xfId="3" applyNumberFormat="1" applyBorder="1" applyAlignment="1">
      <alignment horizontal="center"/>
    </xf>
    <xf numFmtId="17" fontId="0" fillId="0" borderId="53" xfId="0" applyNumberFormat="1" applyBorder="1"/>
    <xf numFmtId="10" fontId="1" fillId="0" borderId="54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5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6" xfId="0" applyNumberFormat="1" applyFont="1" applyFill="1" applyBorder="1" applyAlignment="1">
      <alignment horizontal="center"/>
    </xf>
    <xf numFmtId="41" fontId="17" fillId="3" borderId="55" xfId="0" applyNumberFormat="1" applyFont="1" applyFill="1" applyBorder="1" applyAlignment="1">
      <alignment horizontal="center"/>
    </xf>
    <xf numFmtId="41" fontId="17" fillId="3" borderId="56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10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0" fontId="4" fillId="0" borderId="59" xfId="0" applyFont="1" applyFill="1" applyBorder="1" applyAlignment="1">
      <alignment horizontal="center" wrapText="1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60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44" fontId="4" fillId="0" borderId="0" xfId="2" applyFont="1" applyFill="1" applyBorder="1" applyAlignment="1">
      <alignment horizontal="right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164" fontId="1" fillId="0" borderId="64" xfId="3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41" fontId="0" fillId="0" borderId="67" xfId="0" applyNumberFormat="1" applyBorder="1" applyAlignment="1">
      <alignment horizontal="center"/>
    </xf>
    <xf numFmtId="41" fontId="0" fillId="0" borderId="68" xfId="0" applyNumberFormat="1" applyBorder="1" applyAlignment="1">
      <alignment horizontal="center"/>
    </xf>
    <xf numFmtId="41" fontId="0" fillId="0" borderId="69" xfId="0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71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/>
    <xf numFmtId="0" fontId="0" fillId="0" borderId="15" xfId="0" applyFill="1" applyBorder="1"/>
    <xf numFmtId="0" fontId="0" fillId="0" borderId="13" xfId="0" applyFill="1" applyBorder="1"/>
    <xf numFmtId="3" fontId="0" fillId="0" borderId="39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72" xfId="0" applyNumberFormat="1" applyFont="1" applyBorder="1"/>
    <xf numFmtId="10" fontId="13" fillId="0" borderId="15" xfId="0" applyNumberFormat="1" applyFont="1" applyBorder="1"/>
    <xf numFmtId="0" fontId="5" fillId="0" borderId="19" xfId="0" applyFont="1" applyBorder="1"/>
    <xf numFmtId="0" fontId="5" fillId="0" borderId="73" xfId="0" applyFont="1" applyBorder="1"/>
    <xf numFmtId="0" fontId="19" fillId="0" borderId="74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4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5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0" fontId="4" fillId="0" borderId="24" xfId="0" applyFont="1" applyFill="1" applyBorder="1" applyAlignment="1">
      <alignment horizontal="center" wrapText="1"/>
    </xf>
    <xf numFmtId="0" fontId="1" fillId="0" borderId="15" xfId="0" applyFont="1" applyBorder="1" applyAlignment="1"/>
    <xf numFmtId="0" fontId="1" fillId="0" borderId="15" xfId="0" applyFont="1" applyBorder="1"/>
    <xf numFmtId="0" fontId="1" fillId="0" borderId="15" xfId="0" applyFont="1" applyFill="1" applyBorder="1" applyAlignment="1"/>
    <xf numFmtId="0" fontId="0" fillId="0" borderId="15" xfId="0" applyBorder="1" applyAlignment="1">
      <alignment wrapText="1"/>
    </xf>
    <xf numFmtId="1" fontId="4" fillId="0" borderId="0" xfId="0" applyNumberFormat="1" applyFont="1" applyFill="1" applyBorder="1"/>
    <xf numFmtId="0" fontId="0" fillId="0" borderId="39" xfId="0" applyFill="1" applyBorder="1"/>
    <xf numFmtId="0" fontId="0" fillId="0" borderId="26" xfId="0" applyFill="1" applyBorder="1" applyAlignment="1">
      <alignment wrapText="1"/>
    </xf>
    <xf numFmtId="3" fontId="1" fillId="0" borderId="13" xfId="0" applyNumberFormat="1" applyFont="1" applyFill="1" applyBorder="1"/>
    <xf numFmtId="10" fontId="1" fillId="0" borderId="0" xfId="0" applyNumberFormat="1" applyFont="1" applyFill="1" applyBorder="1"/>
    <xf numFmtId="10" fontId="1" fillId="0" borderId="15" xfId="0" applyNumberFormat="1" applyFont="1" applyFill="1" applyBorder="1"/>
    <xf numFmtId="0" fontId="1" fillId="0" borderId="13" xfId="0" applyFont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3" fontId="13" fillId="0" borderId="20" xfId="0" applyNumberFormat="1" applyFont="1" applyBorder="1"/>
    <xf numFmtId="3" fontId="13" fillId="0" borderId="35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9" xfId="0" applyNumberFormat="1" applyFont="1" applyBorder="1"/>
    <xf numFmtId="3" fontId="13" fillId="0" borderId="78" xfId="0" applyNumberFormat="1" applyFont="1" applyBorder="1"/>
    <xf numFmtId="10" fontId="13" fillId="0" borderId="26" xfId="0" applyNumberFormat="1" applyFont="1" applyBorder="1"/>
    <xf numFmtId="10" fontId="13" fillId="0" borderId="12" xfId="0" applyNumberFormat="1" applyFont="1" applyFill="1" applyBorder="1"/>
    <xf numFmtId="10" fontId="13" fillId="0" borderId="15" xfId="0" applyNumberFormat="1" applyFont="1" applyFill="1" applyBorder="1"/>
    <xf numFmtId="10" fontId="13" fillId="0" borderId="26" xfId="0" applyNumberFormat="1" applyFont="1" applyFill="1" applyBorder="1"/>
    <xf numFmtId="0" fontId="7" fillId="0" borderId="36" xfId="0" applyFont="1" applyFill="1" applyBorder="1"/>
    <xf numFmtId="0" fontId="1" fillId="0" borderId="15" xfId="0" applyFont="1" applyFill="1" applyBorder="1"/>
    <xf numFmtId="0" fontId="4" fillId="0" borderId="0" xfId="0" applyFont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41" fontId="1" fillId="0" borderId="0" xfId="0" applyNumberFormat="1" applyFont="1" applyBorder="1"/>
    <xf numFmtId="41" fontId="1" fillId="0" borderId="0" xfId="0" applyNumberFormat="1" applyFont="1"/>
    <xf numFmtId="41" fontId="1" fillId="0" borderId="0" xfId="0" applyNumberFormat="1" applyFont="1" applyBorder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7" xfId="0" applyNumberFormat="1" applyFont="1" applyFill="1" applyBorder="1" applyAlignment="1">
      <alignment horizontal="center" wrapText="1"/>
    </xf>
    <xf numFmtId="10" fontId="4" fillId="10" borderId="57" xfId="0" applyNumberFormat="1" applyFont="1" applyFill="1" applyBorder="1" applyAlignment="1">
      <alignment horizontal="center" wrapText="1"/>
    </xf>
    <xf numFmtId="3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 wrapText="1"/>
    </xf>
    <xf numFmtId="1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/>
    </xf>
    <xf numFmtId="0" fontId="4" fillId="10" borderId="57" xfId="0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1" fontId="0" fillId="0" borderId="20" xfId="0" applyNumberFormat="1" applyFill="1" applyBorder="1"/>
    <xf numFmtId="41" fontId="4" fillId="0" borderId="13" xfId="0" applyNumberFormat="1" applyFont="1" applyFill="1" applyBorder="1"/>
    <xf numFmtId="0" fontId="1" fillId="0" borderId="0" xfId="0" applyFont="1" applyFill="1" applyBorder="1"/>
    <xf numFmtId="0" fontId="4" fillId="0" borderId="39" xfId="0" applyFont="1" applyBorder="1"/>
    <xf numFmtId="0" fontId="0" fillId="0" borderId="26" xfId="0" applyFill="1" applyBorder="1"/>
    <xf numFmtId="3" fontId="4" fillId="0" borderId="39" xfId="0" applyNumberFormat="1" applyFont="1" applyFill="1" applyBorder="1"/>
    <xf numFmtId="10" fontId="4" fillId="0" borderId="24" xfId="0" applyNumberFormat="1" applyFont="1" applyFill="1" applyBorder="1"/>
    <xf numFmtId="3" fontId="4" fillId="0" borderId="24" xfId="0" applyNumberFormat="1" applyFont="1" applyFill="1" applyBorder="1"/>
    <xf numFmtId="10" fontId="4" fillId="0" borderId="26" xfId="0" applyNumberFormat="1" applyFont="1" applyFill="1" applyBorder="1"/>
    <xf numFmtId="0" fontId="0" fillId="0" borderId="0" xfId="0" applyFont="1"/>
    <xf numFmtId="0" fontId="28" fillId="11" borderId="0" xfId="0" applyFont="1" applyFill="1" applyAlignment="1">
      <alignment horizontal="center"/>
    </xf>
    <xf numFmtId="3" fontId="29" fillId="0" borderId="79" xfId="0" applyNumberFormat="1" applyFont="1" applyBorder="1"/>
    <xf numFmtId="165" fontId="29" fillId="0" borderId="57" xfId="1" applyNumberFormat="1" applyFont="1" applyBorder="1"/>
    <xf numFmtId="10" fontId="29" fillId="0" borderId="79" xfId="0" applyNumberFormat="1" applyFont="1" applyBorder="1"/>
    <xf numFmtId="10" fontId="29" fillId="0" borderId="58" xfId="3" applyNumberFormat="1" applyFont="1" applyBorder="1"/>
    <xf numFmtId="165" fontId="29" fillId="0" borderId="79" xfId="1" applyNumberFormat="1" applyFont="1" applyBorder="1"/>
    <xf numFmtId="10" fontId="29" fillId="0" borderId="58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 applyFill="1" applyBorder="1"/>
    <xf numFmtId="0" fontId="4" fillId="5" borderId="57" xfId="0" applyFont="1" applyFill="1" applyBorder="1" applyAlignment="1">
      <alignment horizontal="center"/>
    </xf>
    <xf numFmtId="10" fontId="13" fillId="0" borderId="11" xfId="0" applyNumberFormat="1" applyFont="1" applyFill="1" applyBorder="1"/>
    <xf numFmtId="10" fontId="13" fillId="0" borderId="24" xfId="0" applyNumberFormat="1" applyFont="1" applyFill="1" applyBorder="1"/>
    <xf numFmtId="0" fontId="2" fillId="0" borderId="0" xfId="0" applyFont="1" applyBorder="1"/>
    <xf numFmtId="0" fontId="4" fillId="5" borderId="47" xfId="0" applyFont="1" applyFill="1" applyBorder="1" applyAlignment="1">
      <alignment horizontal="center" wrapText="1"/>
    </xf>
    <xf numFmtId="10" fontId="4" fillId="5" borderId="58" xfId="0" applyNumberFormat="1" applyFont="1" applyFill="1" applyBorder="1" applyAlignment="1">
      <alignment horizontal="center" wrapText="1"/>
    </xf>
    <xf numFmtId="3" fontId="0" fillId="0" borderId="13" xfId="0" applyNumberFormat="1" applyBorder="1"/>
    <xf numFmtId="10" fontId="4" fillId="0" borderId="12" xfId="3" applyNumberFormat="1" applyFont="1" applyBorder="1"/>
    <xf numFmtId="10" fontId="4" fillId="0" borderId="15" xfId="3" applyNumberFormat="1" applyFont="1" applyBorder="1"/>
    <xf numFmtId="10" fontId="4" fillId="0" borderId="26" xfId="3" applyNumberFormat="1" applyFont="1" applyBorder="1"/>
    <xf numFmtId="10" fontId="31" fillId="13" borderId="58" xfId="3" applyNumberFormat="1" applyFont="1" applyFill="1" applyBorder="1"/>
    <xf numFmtId="0" fontId="4" fillId="10" borderId="57" xfId="0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 applyBorder="1"/>
    <xf numFmtId="0" fontId="4" fillId="0" borderId="24" xfId="0" applyFont="1" applyFill="1" applyBorder="1" applyAlignment="1">
      <alignment horizontal="center" vertical="center"/>
    </xf>
    <xf numFmtId="17" fontId="4" fillId="0" borderId="47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6" xfId="0" applyFont="1" applyFill="1" applyBorder="1" applyAlignment="1">
      <alignment horizontal="center"/>
    </xf>
    <xf numFmtId="0" fontId="4" fillId="6" borderId="63" xfId="0" applyFont="1" applyFill="1" applyBorder="1" applyAlignment="1">
      <alignment horizontal="center"/>
    </xf>
    <xf numFmtId="0" fontId="4" fillId="6" borderId="77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47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3" xfId="0" applyFill="1" applyBorder="1" applyAlignment="1">
      <alignment vertical="center" textRotation="255"/>
    </xf>
    <xf numFmtId="0" fontId="0" fillId="7" borderId="74" xfId="0" applyFill="1" applyBorder="1" applyAlignment="1">
      <alignment vertical="center" textRotation="255"/>
    </xf>
    <xf numFmtId="0" fontId="0" fillId="6" borderId="57" xfId="0" applyFill="1" applyBorder="1" applyAlignment="1">
      <alignment horizontal="center"/>
    </xf>
    <xf numFmtId="0" fontId="7" fillId="6" borderId="47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3" fontId="4" fillId="12" borderId="47" xfId="0" applyNumberFormat="1" applyFont="1" applyFill="1" applyBorder="1" applyAlignment="1">
      <alignment horizontal="center" wrapText="1"/>
    </xf>
    <xf numFmtId="3" fontId="4" fillId="12" borderId="57" xfId="0" applyNumberFormat="1" applyFont="1" applyFill="1" applyBorder="1" applyAlignment="1">
      <alignment horizontal="center" wrapText="1"/>
    </xf>
    <xf numFmtId="3" fontId="4" fillId="12" borderId="58" xfId="0" applyNumberFormat="1" applyFont="1" applyFill="1" applyBorder="1" applyAlignment="1">
      <alignment horizontal="center" wrapText="1"/>
    </xf>
    <xf numFmtId="3" fontId="4" fillId="14" borderId="13" xfId="0" applyNumberFormat="1" applyFont="1" applyFill="1" applyBorder="1" applyAlignment="1">
      <alignment horizontal="center"/>
    </xf>
    <xf numFmtId="3" fontId="4" fillId="14" borderId="0" xfId="0" applyNumberFormat="1" applyFont="1" applyFill="1" applyBorder="1" applyAlignment="1">
      <alignment horizontal="center"/>
    </xf>
    <xf numFmtId="3" fontId="4" fillId="14" borderId="15" xfId="0" applyNumberFormat="1" applyFont="1" applyFill="1" applyBorder="1" applyAlignment="1">
      <alignment horizontal="center"/>
    </xf>
    <xf numFmtId="0" fontId="13" fillId="10" borderId="47" xfId="0" applyFont="1" applyFill="1" applyBorder="1" applyAlignment="1">
      <alignment horizontal="center"/>
    </xf>
    <xf numFmtId="0" fontId="13" fillId="10" borderId="58" xfId="0" applyFont="1" applyFill="1" applyBorder="1" applyAlignment="1">
      <alignment horizontal="center"/>
    </xf>
    <xf numFmtId="166" fontId="1" fillId="0" borderId="47" xfId="0" applyNumberFormat="1" applyFont="1" applyBorder="1" applyAlignment="1">
      <alignment horizontal="center"/>
    </xf>
    <xf numFmtId="166" fontId="1" fillId="0" borderId="58" xfId="0" applyNumberFormat="1" applyFont="1" applyBorder="1" applyAlignment="1">
      <alignment horizontal="center"/>
    </xf>
    <xf numFmtId="3" fontId="30" fillId="11" borderId="47" xfId="0" applyNumberFormat="1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3" fontId="30" fillId="11" borderId="58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47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0" fontId="13" fillId="5" borderId="47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7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January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2010103</v>
          </cell>
          <cell r="G5">
            <v>2010103</v>
          </cell>
        </row>
        <row r="6">
          <cell r="D6">
            <v>589540</v>
          </cell>
          <cell r="G6">
            <v>589540</v>
          </cell>
        </row>
        <row r="7">
          <cell r="D7">
            <v>147</v>
          </cell>
          <cell r="G7">
            <v>147</v>
          </cell>
        </row>
        <row r="10">
          <cell r="D10">
            <v>92636</v>
          </cell>
          <cell r="G10">
            <v>92636</v>
          </cell>
        </row>
        <row r="16">
          <cell r="D16">
            <v>16919</v>
          </cell>
          <cell r="G16">
            <v>16919</v>
          </cell>
        </row>
        <row r="17">
          <cell r="D17">
            <v>12242</v>
          </cell>
          <cell r="G17">
            <v>12242</v>
          </cell>
        </row>
        <row r="18">
          <cell r="D18">
            <v>2</v>
          </cell>
          <cell r="G18">
            <v>2</v>
          </cell>
        </row>
        <row r="19">
          <cell r="D19">
            <v>1198</v>
          </cell>
          <cell r="G19">
            <v>1198</v>
          </cell>
        </row>
        <row r="20">
          <cell r="D20">
            <v>1625</v>
          </cell>
          <cell r="G20">
            <v>1625</v>
          </cell>
        </row>
        <row r="21">
          <cell r="D21">
            <v>48</v>
          </cell>
          <cell r="G21">
            <v>48</v>
          </cell>
        </row>
        <row r="27">
          <cell r="D27">
            <v>15194.26711312125</v>
          </cell>
          <cell r="G27">
            <v>15194.26711312125</v>
          </cell>
        </row>
        <row r="28">
          <cell r="D28">
            <v>1393.38994781063</v>
          </cell>
          <cell r="G28">
            <v>1393.38994781063</v>
          </cell>
        </row>
        <row r="32">
          <cell r="B32">
            <v>829325</v>
          </cell>
          <cell r="D32">
            <v>829325</v>
          </cell>
        </row>
        <row r="33">
          <cell r="B33">
            <v>481034</v>
          </cell>
          <cell r="D33">
            <v>481034</v>
          </cell>
        </row>
      </sheetData>
      <sheetData sheetId="1"/>
      <sheetData sheetId="2"/>
      <sheetData sheetId="3"/>
      <sheetData sheetId="4"/>
      <sheetData sheetId="5">
        <row r="21">
          <cell r="D21">
            <v>256747</v>
          </cell>
          <cell r="I21">
            <v>2435679</v>
          </cell>
          <cell r="N21">
            <v>2692426</v>
          </cell>
        </row>
      </sheetData>
      <sheetData sheetId="6"/>
      <sheetData sheetId="7">
        <row r="5">
          <cell r="F5">
            <v>7892.7249623376001</v>
          </cell>
          <cell r="I5">
            <v>7892.7249623376001</v>
          </cell>
        </row>
        <row r="6">
          <cell r="F6">
            <v>795.80785510071996</v>
          </cell>
          <cell r="I6">
            <v>795.80785510071996</v>
          </cell>
        </row>
        <row r="10">
          <cell r="F10">
            <v>7301.54215078365</v>
          </cell>
          <cell r="I10">
            <v>7301.54215078365</v>
          </cell>
        </row>
        <row r="11">
          <cell r="F11">
            <v>597.58209270990994</v>
          </cell>
          <cell r="I11">
            <v>597.58209270990994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15194.26711312125</v>
          </cell>
        </row>
        <row r="21">
          <cell r="F21">
            <v>1393.38994781063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laska"/>
      <sheetName val="America West"/>
      <sheetName val="American"/>
      <sheetName val="Continental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Southwest"/>
      <sheetName val="Spirit"/>
      <sheetName val="Sun Country"/>
      <sheetName val="United"/>
      <sheetName val="US Airways"/>
      <sheetName val="AirCanada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_Delta"/>
      <sheetName val="Shuttle America"/>
      <sheetName val="Trans State"/>
      <sheetName val="Aeromexico"/>
      <sheetName val="Champion"/>
      <sheetName val="Ryan"/>
      <sheetName val="Xtra"/>
      <sheetName val="Omni"/>
      <sheetName val="Atlas Air"/>
      <sheetName val="Charter Misc"/>
      <sheetName val="Airborne"/>
      <sheetName val="DHL"/>
      <sheetName val="IFL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FN4">
            <v>124</v>
          </cell>
        </row>
        <row r="5">
          <cell r="FN5">
            <v>124</v>
          </cell>
        </row>
        <row r="8">
          <cell r="FN8"/>
        </row>
        <row r="9">
          <cell r="FN9"/>
        </row>
        <row r="19">
          <cell r="EZ19">
            <v>232</v>
          </cell>
          <cell r="FN19">
            <v>248</v>
          </cell>
        </row>
        <row r="22">
          <cell r="FN22">
            <v>507</v>
          </cell>
        </row>
        <row r="23">
          <cell r="FN23">
            <v>453</v>
          </cell>
        </row>
        <row r="27">
          <cell r="FN27"/>
        </row>
        <row r="28">
          <cell r="FN28"/>
        </row>
        <row r="41">
          <cell r="EZ41">
            <v>663</v>
          </cell>
          <cell r="FN41">
            <v>960</v>
          </cell>
        </row>
        <row r="47">
          <cell r="FN47"/>
        </row>
        <row r="48">
          <cell r="FN48"/>
        </row>
        <row r="52">
          <cell r="FN52"/>
        </row>
        <row r="53">
          <cell r="FN53"/>
        </row>
        <row r="57">
          <cell r="FN57"/>
        </row>
        <row r="58">
          <cell r="FN58"/>
        </row>
      </sheetData>
      <sheetData sheetId="3"/>
      <sheetData sheetId="4">
        <row r="4">
          <cell r="FN4"/>
        </row>
        <row r="5">
          <cell r="FN5"/>
        </row>
        <row r="8">
          <cell r="FN8"/>
        </row>
        <row r="9">
          <cell r="FN9"/>
        </row>
        <row r="15">
          <cell r="FN15"/>
        </row>
        <row r="16">
          <cell r="FN16"/>
        </row>
        <row r="19">
          <cell r="EZ19">
            <v>0</v>
          </cell>
          <cell r="FN19">
            <v>0</v>
          </cell>
        </row>
        <row r="22">
          <cell r="FN22"/>
        </row>
        <row r="23">
          <cell r="FN23"/>
        </row>
        <row r="27">
          <cell r="FN27"/>
        </row>
        <row r="28">
          <cell r="FN28"/>
        </row>
        <row r="32">
          <cell r="FN32"/>
        </row>
        <row r="33">
          <cell r="FN33"/>
        </row>
        <row r="37">
          <cell r="FN37"/>
        </row>
        <row r="38">
          <cell r="FN38"/>
        </row>
        <row r="41">
          <cell r="EZ41">
            <v>0</v>
          </cell>
          <cell r="FN41">
            <v>0</v>
          </cell>
        </row>
        <row r="47">
          <cell r="FN47"/>
        </row>
        <row r="48">
          <cell r="FN48"/>
        </row>
        <row r="52">
          <cell r="FN52"/>
        </row>
        <row r="53">
          <cell r="FN53"/>
        </row>
        <row r="57">
          <cell r="FN57"/>
        </row>
        <row r="58">
          <cell r="FN58"/>
        </row>
      </sheetData>
      <sheetData sheetId="5">
        <row r="4">
          <cell r="FN4">
            <v>60</v>
          </cell>
        </row>
        <row r="5">
          <cell r="FN5">
            <v>60</v>
          </cell>
        </row>
        <row r="8">
          <cell r="FN8"/>
        </row>
        <row r="9">
          <cell r="FN9"/>
        </row>
        <row r="19">
          <cell r="EZ19">
            <v>114</v>
          </cell>
          <cell r="FN19">
            <v>120</v>
          </cell>
        </row>
        <row r="22">
          <cell r="FN22">
            <v>7988</v>
          </cell>
        </row>
        <row r="23">
          <cell r="FN23">
            <v>7827</v>
          </cell>
        </row>
        <row r="27">
          <cell r="FN27">
            <v>330</v>
          </cell>
        </row>
        <row r="28">
          <cell r="FN28">
            <v>375</v>
          </cell>
        </row>
        <row r="41">
          <cell r="EZ41">
            <v>15185</v>
          </cell>
          <cell r="FN41">
            <v>15815</v>
          </cell>
        </row>
        <row r="47">
          <cell r="FN47">
            <v>1604</v>
          </cell>
        </row>
        <row r="48">
          <cell r="FN48">
            <v>4528</v>
          </cell>
        </row>
        <row r="52">
          <cell r="FN52">
            <v>7500</v>
          </cell>
        </row>
        <row r="53">
          <cell r="FN53">
            <v>7</v>
          </cell>
        </row>
        <row r="57">
          <cell r="FN57"/>
        </row>
        <row r="58">
          <cell r="FN58"/>
        </row>
      </sheetData>
      <sheetData sheetId="6"/>
      <sheetData sheetId="7">
        <row r="4">
          <cell r="FN4">
            <v>569</v>
          </cell>
        </row>
        <row r="5">
          <cell r="FN5">
            <v>571</v>
          </cell>
        </row>
        <row r="8">
          <cell r="FN8"/>
        </row>
        <row r="9">
          <cell r="FN9"/>
        </row>
        <row r="19">
          <cell r="EZ19">
            <v>1485</v>
          </cell>
          <cell r="FN19">
            <v>1140</v>
          </cell>
        </row>
        <row r="22">
          <cell r="FN22">
            <v>68794</v>
          </cell>
        </row>
        <row r="23">
          <cell r="FN23">
            <v>69167</v>
          </cell>
        </row>
        <row r="27">
          <cell r="FN27">
            <v>2607</v>
          </cell>
        </row>
        <row r="28">
          <cell r="FN28">
            <v>2836</v>
          </cell>
        </row>
        <row r="41">
          <cell r="EZ41">
            <v>159472</v>
          </cell>
          <cell r="FN41">
            <v>137961</v>
          </cell>
        </row>
        <row r="47">
          <cell r="FN47">
            <v>46123</v>
          </cell>
        </row>
        <row r="48">
          <cell r="FN48">
            <v>64569</v>
          </cell>
        </row>
        <row r="52">
          <cell r="FN52">
            <v>16165</v>
          </cell>
        </row>
        <row r="53">
          <cell r="FN53">
            <v>69637</v>
          </cell>
        </row>
        <row r="57">
          <cell r="FN57"/>
        </row>
        <row r="58">
          <cell r="FN58"/>
        </row>
      </sheetData>
      <sheetData sheetId="8"/>
      <sheetData sheetId="9">
        <row r="4">
          <cell r="FN4">
            <v>79</v>
          </cell>
        </row>
        <row r="5">
          <cell r="FN5">
            <v>79</v>
          </cell>
        </row>
        <row r="8">
          <cell r="FN8"/>
        </row>
        <row r="9">
          <cell r="FN9"/>
        </row>
        <row r="19">
          <cell r="EZ19">
            <v>151</v>
          </cell>
          <cell r="FN19">
            <v>158</v>
          </cell>
        </row>
        <row r="22">
          <cell r="FN22">
            <v>394</v>
          </cell>
        </row>
        <row r="23">
          <cell r="FN23">
            <v>408</v>
          </cell>
        </row>
        <row r="27">
          <cell r="FN27"/>
        </row>
        <row r="28">
          <cell r="FN28"/>
        </row>
        <row r="41">
          <cell r="EZ41">
            <v>1054</v>
          </cell>
          <cell r="FN41">
            <v>802</v>
          </cell>
        </row>
        <row r="47">
          <cell r="FN47"/>
        </row>
        <row r="48">
          <cell r="FN48"/>
        </row>
        <row r="52">
          <cell r="FN52"/>
        </row>
        <row r="53">
          <cell r="FN53"/>
        </row>
        <row r="57">
          <cell r="FN57"/>
        </row>
        <row r="58">
          <cell r="FN58"/>
        </row>
      </sheetData>
      <sheetData sheetId="10">
        <row r="4">
          <cell r="FN4"/>
        </row>
        <row r="5">
          <cell r="FN5"/>
        </row>
        <row r="8">
          <cell r="FN8"/>
        </row>
        <row r="9">
          <cell r="FN9"/>
        </row>
        <row r="15">
          <cell r="FN15"/>
        </row>
        <row r="16">
          <cell r="FN16"/>
        </row>
        <row r="19">
          <cell r="EZ19">
            <v>0</v>
          </cell>
          <cell r="FN19">
            <v>0</v>
          </cell>
        </row>
        <row r="22">
          <cell r="FN22"/>
        </row>
        <row r="23">
          <cell r="FN23"/>
        </row>
        <row r="27">
          <cell r="FN27"/>
        </row>
        <row r="28">
          <cell r="FN28"/>
        </row>
        <row r="32">
          <cell r="FN32"/>
        </row>
        <row r="33">
          <cell r="FN33"/>
        </row>
        <row r="37">
          <cell r="FN37"/>
        </row>
        <row r="38">
          <cell r="FN38"/>
        </row>
        <row r="41">
          <cell r="EZ41">
            <v>0</v>
          </cell>
          <cell r="FN41">
            <v>0</v>
          </cell>
        </row>
        <row r="47">
          <cell r="FN47"/>
        </row>
        <row r="48">
          <cell r="FN48"/>
        </row>
        <row r="52">
          <cell r="FN52"/>
        </row>
        <row r="53">
          <cell r="FN53"/>
        </row>
        <row r="57">
          <cell r="FN57"/>
        </row>
        <row r="58">
          <cell r="FN58"/>
        </row>
      </sheetData>
      <sheetData sheetId="11">
        <row r="4">
          <cell r="FN4">
            <v>4677</v>
          </cell>
        </row>
        <row r="5">
          <cell r="FN5">
            <v>4665</v>
          </cell>
        </row>
        <row r="8">
          <cell r="FN8">
            <v>5</v>
          </cell>
        </row>
        <row r="9">
          <cell r="FN9">
            <v>4</v>
          </cell>
        </row>
        <row r="15">
          <cell r="FN15">
            <v>551</v>
          </cell>
        </row>
        <row r="16">
          <cell r="FN16">
            <v>561</v>
          </cell>
        </row>
        <row r="19">
          <cell r="EZ19">
            <v>10013</v>
          </cell>
          <cell r="FN19">
            <v>10463</v>
          </cell>
        </row>
        <row r="22">
          <cell r="FN22">
            <v>589504</v>
          </cell>
        </row>
        <row r="23">
          <cell r="FN23">
            <v>592860</v>
          </cell>
        </row>
        <row r="27">
          <cell r="FN27">
            <v>26037</v>
          </cell>
        </row>
        <row r="28">
          <cell r="FN28">
            <v>25298</v>
          </cell>
        </row>
        <row r="32">
          <cell r="FN32">
            <v>84987</v>
          </cell>
        </row>
        <row r="33">
          <cell r="FN33">
            <v>80924</v>
          </cell>
        </row>
        <row r="37">
          <cell r="FN37">
            <v>2439</v>
          </cell>
        </row>
        <row r="38">
          <cell r="FN38">
            <v>2364</v>
          </cell>
        </row>
        <row r="41">
          <cell r="EZ41">
            <v>1293152</v>
          </cell>
          <cell r="FN41">
            <v>1348275</v>
          </cell>
        </row>
        <row r="47">
          <cell r="FN47">
            <v>3594675</v>
          </cell>
        </row>
        <row r="48">
          <cell r="FN48">
            <v>1319725</v>
          </cell>
        </row>
        <row r="52">
          <cell r="FN52">
            <v>2305134</v>
          </cell>
        </row>
        <row r="53">
          <cell r="FN53">
            <v>1554175</v>
          </cell>
        </row>
        <row r="57">
          <cell r="FN57"/>
        </row>
        <row r="58">
          <cell r="FN58"/>
        </row>
        <row r="70">
          <cell r="FN70">
            <v>324294</v>
          </cell>
        </row>
        <row r="71">
          <cell r="FN71">
            <v>268566</v>
          </cell>
        </row>
        <row r="73">
          <cell r="FN73">
            <v>44265</v>
          </cell>
        </row>
        <row r="74">
          <cell r="FN74">
            <v>36659</v>
          </cell>
        </row>
      </sheetData>
      <sheetData sheetId="12">
        <row r="4">
          <cell r="FN4">
            <v>124</v>
          </cell>
        </row>
        <row r="5">
          <cell r="FN5">
            <v>124</v>
          </cell>
        </row>
        <row r="8">
          <cell r="FN8"/>
        </row>
        <row r="9">
          <cell r="FN9"/>
        </row>
        <row r="19">
          <cell r="EZ19">
            <v>178</v>
          </cell>
          <cell r="FN19">
            <v>248</v>
          </cell>
        </row>
        <row r="22">
          <cell r="FN22">
            <v>19040</v>
          </cell>
        </row>
        <row r="23">
          <cell r="FN23">
            <v>19279</v>
          </cell>
        </row>
        <row r="27">
          <cell r="FN27">
            <v>170</v>
          </cell>
        </row>
        <row r="28">
          <cell r="FN28">
            <v>173</v>
          </cell>
        </row>
        <row r="41">
          <cell r="EZ41">
            <v>29207</v>
          </cell>
          <cell r="FN41">
            <v>38319</v>
          </cell>
        </row>
        <row r="47">
          <cell r="FN47"/>
        </row>
        <row r="48">
          <cell r="FN48"/>
        </row>
        <row r="52">
          <cell r="FN52"/>
        </row>
        <row r="53">
          <cell r="FN53"/>
        </row>
        <row r="57">
          <cell r="FN57"/>
        </row>
        <row r="58">
          <cell r="FN58"/>
        </row>
      </sheetData>
      <sheetData sheetId="13"/>
      <sheetData sheetId="14">
        <row r="8">
          <cell r="FN8"/>
        </row>
        <row r="9">
          <cell r="FN9"/>
        </row>
        <row r="15">
          <cell r="FN15">
            <v>5</v>
          </cell>
        </row>
        <row r="16">
          <cell r="FN16">
            <v>5</v>
          </cell>
        </row>
        <row r="19">
          <cell r="EZ19">
            <v>32</v>
          </cell>
          <cell r="FN19">
            <v>10</v>
          </cell>
        </row>
        <row r="32">
          <cell r="FN32">
            <v>852</v>
          </cell>
        </row>
        <row r="33">
          <cell r="FN33">
            <v>671</v>
          </cell>
        </row>
        <row r="37">
          <cell r="FN37">
            <v>20</v>
          </cell>
        </row>
        <row r="38">
          <cell r="FN38">
            <v>13</v>
          </cell>
        </row>
        <row r="41">
          <cell r="EZ41">
            <v>4329</v>
          </cell>
          <cell r="FN41">
            <v>1523</v>
          </cell>
        </row>
        <row r="47">
          <cell r="FN47">
            <v>8800</v>
          </cell>
        </row>
        <row r="48">
          <cell r="FN48"/>
        </row>
        <row r="52">
          <cell r="FN52"/>
        </row>
        <row r="53">
          <cell r="FN53"/>
        </row>
        <row r="57">
          <cell r="FN57"/>
        </row>
        <row r="58">
          <cell r="FN58"/>
        </row>
      </sheetData>
      <sheetData sheetId="15"/>
      <sheetData sheetId="16">
        <row r="4">
          <cell r="FN4"/>
        </row>
        <row r="5">
          <cell r="FN5"/>
        </row>
        <row r="8">
          <cell r="FN8"/>
        </row>
        <row r="9">
          <cell r="FN9"/>
        </row>
        <row r="15">
          <cell r="FN15">
            <v>14</v>
          </cell>
        </row>
        <row r="16">
          <cell r="FN16">
            <v>14</v>
          </cell>
        </row>
        <row r="19">
          <cell r="EZ19">
            <v>0</v>
          </cell>
          <cell r="FN19">
            <v>28</v>
          </cell>
        </row>
        <row r="22">
          <cell r="FN22"/>
        </row>
        <row r="23">
          <cell r="FN23"/>
        </row>
        <row r="27">
          <cell r="FN27"/>
        </row>
        <row r="28">
          <cell r="FN28"/>
        </row>
        <row r="32">
          <cell r="FN32">
            <v>3469</v>
          </cell>
        </row>
        <row r="33">
          <cell r="FN33">
            <v>2510</v>
          </cell>
        </row>
        <row r="37">
          <cell r="FN37">
            <v>25</v>
          </cell>
        </row>
        <row r="38">
          <cell r="FN38">
            <v>24</v>
          </cell>
        </row>
        <row r="41">
          <cell r="EZ41">
            <v>0</v>
          </cell>
          <cell r="FN41">
            <v>5979</v>
          </cell>
        </row>
        <row r="47">
          <cell r="FN47">
            <v>393969</v>
          </cell>
        </row>
        <row r="48">
          <cell r="FN48"/>
        </row>
        <row r="52">
          <cell r="FN52">
            <v>210625</v>
          </cell>
        </row>
        <row r="53">
          <cell r="FN53"/>
        </row>
        <row r="57">
          <cell r="FN57"/>
        </row>
        <row r="58">
          <cell r="FN58"/>
        </row>
      </sheetData>
      <sheetData sheetId="17"/>
      <sheetData sheetId="18">
        <row r="4">
          <cell r="FN4">
            <v>626</v>
          </cell>
        </row>
        <row r="5">
          <cell r="FN5">
            <v>627</v>
          </cell>
        </row>
        <row r="8">
          <cell r="FN8">
            <v>1</v>
          </cell>
        </row>
        <row r="9">
          <cell r="FN9"/>
        </row>
        <row r="19">
          <cell r="EZ19">
            <v>1441</v>
          </cell>
          <cell r="FN19">
            <v>1254</v>
          </cell>
        </row>
        <row r="22">
          <cell r="FN22">
            <v>72596</v>
          </cell>
        </row>
        <row r="23">
          <cell r="FN23">
            <v>74136</v>
          </cell>
        </row>
        <row r="27">
          <cell r="FN27">
            <v>1275</v>
          </cell>
        </row>
        <row r="28">
          <cell r="FN28">
            <v>1379</v>
          </cell>
        </row>
        <row r="41">
          <cell r="EZ41">
            <v>152893</v>
          </cell>
          <cell r="FN41">
            <v>146732</v>
          </cell>
        </row>
        <row r="47">
          <cell r="FN47">
            <v>206270</v>
          </cell>
        </row>
        <row r="48">
          <cell r="FN48"/>
        </row>
        <row r="52">
          <cell r="FN52">
            <v>41551</v>
          </cell>
        </row>
        <row r="53">
          <cell r="FN53"/>
        </row>
        <row r="57">
          <cell r="FN57"/>
        </row>
        <row r="58">
          <cell r="FN58"/>
        </row>
        <row r="70">
          <cell r="FN70">
            <v>73751</v>
          </cell>
        </row>
        <row r="71">
          <cell r="FN71">
            <v>385</v>
          </cell>
        </row>
        <row r="73">
          <cell r="FN73"/>
        </row>
        <row r="74">
          <cell r="FN74"/>
        </row>
      </sheetData>
      <sheetData sheetId="19">
        <row r="4">
          <cell r="FN4">
            <v>376</v>
          </cell>
        </row>
        <row r="5">
          <cell r="FN5">
            <v>376</v>
          </cell>
        </row>
        <row r="8">
          <cell r="FN8"/>
        </row>
        <row r="9">
          <cell r="FN9"/>
        </row>
        <row r="19">
          <cell r="EZ19">
            <v>792</v>
          </cell>
          <cell r="FN19">
            <v>752</v>
          </cell>
        </row>
        <row r="22">
          <cell r="FN22">
            <v>46025</v>
          </cell>
        </row>
        <row r="23">
          <cell r="FN23">
            <v>47823</v>
          </cell>
        </row>
        <row r="27">
          <cell r="FN27">
            <v>371</v>
          </cell>
        </row>
        <row r="28">
          <cell r="FN28">
            <v>378</v>
          </cell>
        </row>
        <row r="41">
          <cell r="EZ41">
            <v>97377</v>
          </cell>
          <cell r="FN41">
            <v>93848</v>
          </cell>
        </row>
        <row r="47">
          <cell r="FN47"/>
        </row>
        <row r="48">
          <cell r="FN48"/>
        </row>
        <row r="52">
          <cell r="FN52"/>
        </row>
        <row r="53">
          <cell r="FN53"/>
        </row>
        <row r="57">
          <cell r="FN57"/>
        </row>
        <row r="58">
          <cell r="FN58"/>
        </row>
        <row r="73">
          <cell r="FN73"/>
        </row>
        <row r="74">
          <cell r="FN74"/>
        </row>
      </sheetData>
      <sheetData sheetId="20">
        <row r="4">
          <cell r="FN4">
            <v>649</v>
          </cell>
        </row>
        <row r="5">
          <cell r="FN5">
            <v>647</v>
          </cell>
        </row>
        <row r="8">
          <cell r="FN8">
            <v>68</v>
          </cell>
        </row>
        <row r="9">
          <cell r="FN9">
            <v>74</v>
          </cell>
        </row>
        <row r="15">
          <cell r="FN15">
            <v>200</v>
          </cell>
        </row>
        <row r="16">
          <cell r="FN16">
            <v>198</v>
          </cell>
        </row>
        <row r="19">
          <cell r="EZ19">
            <v>1901</v>
          </cell>
          <cell r="FN19">
            <v>1836</v>
          </cell>
        </row>
        <row r="22">
          <cell r="FN22">
            <v>75538</v>
          </cell>
        </row>
        <row r="23">
          <cell r="FN23">
            <v>80452</v>
          </cell>
        </row>
        <row r="27">
          <cell r="FN27">
            <v>1726</v>
          </cell>
        </row>
        <row r="28">
          <cell r="FN28">
            <v>1847</v>
          </cell>
        </row>
        <row r="32">
          <cell r="FN32">
            <v>22274</v>
          </cell>
        </row>
        <row r="33">
          <cell r="FN33">
            <v>22273</v>
          </cell>
        </row>
        <row r="37">
          <cell r="FN37">
            <v>214</v>
          </cell>
        </row>
        <row r="38">
          <cell r="FN38">
            <v>240</v>
          </cell>
        </row>
        <row r="41">
          <cell r="EZ41">
            <v>189664</v>
          </cell>
          <cell r="FN41">
            <v>200537</v>
          </cell>
        </row>
        <row r="47">
          <cell r="FN47">
            <v>97205</v>
          </cell>
        </row>
        <row r="48">
          <cell r="FN48">
            <v>335050</v>
          </cell>
        </row>
        <row r="52">
          <cell r="FN52">
            <v>53712</v>
          </cell>
        </row>
        <row r="53">
          <cell r="FN53">
            <v>535051</v>
          </cell>
        </row>
        <row r="57">
          <cell r="FN57"/>
        </row>
        <row r="58">
          <cell r="FN58"/>
        </row>
        <row r="70">
          <cell r="FN70">
            <v>77721</v>
          </cell>
        </row>
        <row r="71">
          <cell r="FN71">
            <v>2731</v>
          </cell>
        </row>
        <row r="73">
          <cell r="FN73">
            <v>22179</v>
          </cell>
        </row>
        <row r="74">
          <cell r="FN74">
            <v>94</v>
          </cell>
        </row>
      </sheetData>
      <sheetData sheetId="21">
        <row r="4">
          <cell r="FN4">
            <v>229</v>
          </cell>
        </row>
        <row r="5">
          <cell r="FN5">
            <v>229</v>
          </cell>
        </row>
        <row r="8">
          <cell r="FN8"/>
        </row>
        <row r="9">
          <cell r="FN9"/>
        </row>
        <row r="19">
          <cell r="EZ19">
            <v>580</v>
          </cell>
          <cell r="FN19">
            <v>458</v>
          </cell>
        </row>
        <row r="22">
          <cell r="FN22">
            <v>29711</v>
          </cell>
        </row>
        <row r="23">
          <cell r="FN23">
            <v>28103</v>
          </cell>
        </row>
        <row r="27">
          <cell r="FN27">
            <v>904</v>
          </cell>
        </row>
        <row r="28">
          <cell r="FN28">
            <v>1052</v>
          </cell>
        </row>
        <row r="41">
          <cell r="EZ41">
            <v>67107</v>
          </cell>
          <cell r="FN41">
            <v>57814</v>
          </cell>
        </row>
        <row r="47">
          <cell r="FN47">
            <v>62360</v>
          </cell>
        </row>
        <row r="48">
          <cell r="FN48">
            <v>21826</v>
          </cell>
        </row>
        <row r="52">
          <cell r="FN52">
            <v>21847</v>
          </cell>
        </row>
        <row r="53">
          <cell r="FN53">
            <v>83207</v>
          </cell>
        </row>
        <row r="57">
          <cell r="FN57"/>
        </row>
        <row r="58">
          <cell r="FN58"/>
        </row>
      </sheetData>
      <sheetData sheetId="22"/>
      <sheetData sheetId="23">
        <row r="19">
          <cell r="EZ19">
            <v>0</v>
          </cell>
          <cell r="FN19">
            <v>0</v>
          </cell>
        </row>
        <row r="41">
          <cell r="EZ41">
            <v>0</v>
          </cell>
          <cell r="FN41">
            <v>0</v>
          </cell>
        </row>
      </sheetData>
      <sheetData sheetId="24">
        <row r="19">
          <cell r="EZ19">
            <v>0</v>
          </cell>
        </row>
        <row r="41">
          <cell r="EZ41">
            <v>0</v>
          </cell>
        </row>
      </sheetData>
      <sheetData sheetId="25">
        <row r="15">
          <cell r="FN15"/>
        </row>
        <row r="16">
          <cell r="FN16"/>
        </row>
        <row r="19">
          <cell r="EZ19">
            <v>172</v>
          </cell>
          <cell r="FN19">
            <v>0</v>
          </cell>
        </row>
        <row r="32">
          <cell r="FN32"/>
        </row>
        <row r="33">
          <cell r="FN33"/>
        </row>
        <row r="37">
          <cell r="FN37"/>
        </row>
        <row r="38">
          <cell r="FN38"/>
        </row>
        <row r="41">
          <cell r="EZ41">
            <v>6329</v>
          </cell>
          <cell r="FN41">
            <v>0</v>
          </cell>
        </row>
      </sheetData>
      <sheetData sheetId="26">
        <row r="4">
          <cell r="FN4"/>
        </row>
        <row r="5">
          <cell r="FN5"/>
        </row>
        <row r="8">
          <cell r="FN8"/>
        </row>
        <row r="9">
          <cell r="FN9"/>
        </row>
        <row r="19">
          <cell r="EZ19">
            <v>0</v>
          </cell>
          <cell r="FN19">
            <v>0</v>
          </cell>
        </row>
        <row r="22">
          <cell r="FN22"/>
        </row>
        <row r="23">
          <cell r="FN23"/>
        </row>
        <row r="27">
          <cell r="FN27"/>
        </row>
        <row r="28">
          <cell r="FN28"/>
        </row>
        <row r="41">
          <cell r="EZ41">
            <v>0</v>
          </cell>
          <cell r="FN41">
            <v>0</v>
          </cell>
        </row>
        <row r="47">
          <cell r="FN47"/>
        </row>
        <row r="48">
          <cell r="FN48"/>
        </row>
        <row r="52">
          <cell r="BH52"/>
        </row>
        <row r="53">
          <cell r="FN53"/>
        </row>
        <row r="57">
          <cell r="BG57"/>
        </row>
        <row r="58">
          <cell r="BG58"/>
        </row>
      </sheetData>
      <sheetData sheetId="27">
        <row r="4">
          <cell r="FN4">
            <v>6</v>
          </cell>
        </row>
        <row r="5">
          <cell r="FN5">
            <v>6</v>
          </cell>
        </row>
        <row r="8">
          <cell r="FN8"/>
        </row>
        <row r="9">
          <cell r="FN9"/>
        </row>
        <row r="19">
          <cell r="EZ19">
            <v>22</v>
          </cell>
          <cell r="FN19">
            <v>12</v>
          </cell>
        </row>
        <row r="22">
          <cell r="FN22">
            <v>330</v>
          </cell>
        </row>
        <row r="23">
          <cell r="FN23">
            <v>392</v>
          </cell>
        </row>
        <row r="27">
          <cell r="FN27">
            <v>29</v>
          </cell>
        </row>
        <row r="28">
          <cell r="FN28">
            <v>21</v>
          </cell>
        </row>
        <row r="41">
          <cell r="EZ41">
            <v>921</v>
          </cell>
          <cell r="FN41">
            <v>722</v>
          </cell>
        </row>
        <row r="47">
          <cell r="FN47"/>
        </row>
        <row r="48">
          <cell r="FN48"/>
        </row>
        <row r="52">
          <cell r="FN52"/>
        </row>
        <row r="53">
          <cell r="FN53"/>
        </row>
        <row r="57">
          <cell r="FN57"/>
        </row>
        <row r="58">
          <cell r="FN58"/>
        </row>
      </sheetData>
      <sheetData sheetId="28">
        <row r="4">
          <cell r="FN4">
            <v>85</v>
          </cell>
        </row>
        <row r="5">
          <cell r="FN5">
            <v>83</v>
          </cell>
        </row>
        <row r="8">
          <cell r="FN8"/>
        </row>
        <row r="9">
          <cell r="FN9"/>
        </row>
        <row r="15">
          <cell r="FN15">
            <v>21</v>
          </cell>
        </row>
        <row r="16">
          <cell r="FN16">
            <v>23</v>
          </cell>
        </row>
        <row r="19">
          <cell r="EZ19">
            <v>666</v>
          </cell>
          <cell r="FN19">
            <v>212</v>
          </cell>
        </row>
        <row r="22">
          <cell r="FN22">
            <v>4073</v>
          </cell>
        </row>
        <row r="23">
          <cell r="FN23">
            <v>3816</v>
          </cell>
        </row>
        <row r="27">
          <cell r="FN27">
            <v>131</v>
          </cell>
        </row>
        <row r="28">
          <cell r="FN28">
            <v>148</v>
          </cell>
        </row>
        <row r="32">
          <cell r="FN32">
            <v>1136</v>
          </cell>
        </row>
        <row r="33">
          <cell r="FN33">
            <v>1362</v>
          </cell>
        </row>
        <row r="37">
          <cell r="FN37">
            <v>17</v>
          </cell>
        </row>
        <row r="38">
          <cell r="FN38">
            <v>14</v>
          </cell>
        </row>
        <row r="41">
          <cell r="EZ41">
            <v>35725</v>
          </cell>
          <cell r="FN41">
            <v>10387</v>
          </cell>
        </row>
        <row r="47">
          <cell r="FN47"/>
        </row>
        <row r="48">
          <cell r="FN48"/>
        </row>
        <row r="52">
          <cell r="FN52"/>
        </row>
        <row r="53">
          <cell r="FN53"/>
        </row>
        <row r="57">
          <cell r="FN57"/>
        </row>
        <row r="58">
          <cell r="BG58"/>
        </row>
        <row r="70">
          <cell r="FN70">
            <v>1465</v>
          </cell>
        </row>
        <row r="71">
          <cell r="FN71">
            <v>2351</v>
          </cell>
        </row>
        <row r="73">
          <cell r="FN73">
            <v>523</v>
          </cell>
        </row>
        <row r="74">
          <cell r="FN74">
            <v>839</v>
          </cell>
        </row>
      </sheetData>
      <sheetData sheetId="29"/>
      <sheetData sheetId="30"/>
      <sheetData sheetId="31"/>
      <sheetData sheetId="32">
        <row r="4">
          <cell r="FN4"/>
        </row>
        <row r="5">
          <cell r="FN5"/>
        </row>
        <row r="8">
          <cell r="FN8"/>
        </row>
        <row r="9">
          <cell r="FN9"/>
        </row>
        <row r="15">
          <cell r="FN15"/>
        </row>
        <row r="16">
          <cell r="FN16"/>
        </row>
        <row r="19">
          <cell r="EZ19">
            <v>1335</v>
          </cell>
          <cell r="FN19">
            <v>0</v>
          </cell>
        </row>
        <row r="22">
          <cell r="FN22"/>
        </row>
        <row r="23">
          <cell r="FN23"/>
        </row>
        <row r="27">
          <cell r="FN27"/>
        </row>
        <row r="28">
          <cell r="FN28"/>
        </row>
        <row r="32">
          <cell r="FN32"/>
        </row>
        <row r="33">
          <cell r="FN33"/>
        </row>
        <row r="37">
          <cell r="FN37"/>
        </row>
        <row r="38">
          <cell r="FN38"/>
        </row>
        <row r="41">
          <cell r="EZ41">
            <v>72674</v>
          </cell>
          <cell r="FN41">
            <v>0</v>
          </cell>
        </row>
        <row r="47">
          <cell r="FN47"/>
        </row>
        <row r="48">
          <cell r="FN48"/>
        </row>
        <row r="52">
          <cell r="FN52"/>
        </row>
        <row r="53">
          <cell r="FN53"/>
        </row>
        <row r="57">
          <cell r="FN57"/>
        </row>
        <row r="58">
          <cell r="BG58"/>
        </row>
        <row r="70">
          <cell r="BG70">
            <v>26242</v>
          </cell>
        </row>
        <row r="71">
          <cell r="BG71">
            <v>44562</v>
          </cell>
        </row>
        <row r="73">
          <cell r="BG73">
            <v>1540</v>
          </cell>
          <cell r="FN73"/>
        </row>
        <row r="74">
          <cell r="BG74">
            <v>2614</v>
          </cell>
          <cell r="FN74"/>
        </row>
      </sheetData>
      <sheetData sheetId="33"/>
      <sheetData sheetId="34">
        <row r="4">
          <cell r="FN4">
            <v>6</v>
          </cell>
        </row>
        <row r="5">
          <cell r="FN5">
            <v>6</v>
          </cell>
        </row>
        <row r="8">
          <cell r="FN8"/>
        </row>
        <row r="9">
          <cell r="FN9"/>
        </row>
        <row r="19">
          <cell r="EZ19">
            <v>24</v>
          </cell>
          <cell r="FN19">
            <v>12</v>
          </cell>
        </row>
        <row r="22">
          <cell r="FN22">
            <v>234</v>
          </cell>
        </row>
        <row r="23">
          <cell r="FN23">
            <v>253</v>
          </cell>
        </row>
        <row r="27">
          <cell r="FN27">
            <v>5</v>
          </cell>
        </row>
        <row r="28">
          <cell r="FN28">
            <v>9</v>
          </cell>
        </row>
        <row r="41">
          <cell r="EZ41">
            <v>994</v>
          </cell>
          <cell r="FN41">
            <v>487</v>
          </cell>
        </row>
        <row r="47">
          <cell r="FN47"/>
        </row>
        <row r="48">
          <cell r="FN48"/>
        </row>
        <row r="52">
          <cell r="FN52"/>
        </row>
        <row r="53">
          <cell r="FN53"/>
        </row>
        <row r="57">
          <cell r="FN57"/>
        </row>
        <row r="58">
          <cell r="BG58"/>
        </row>
      </sheetData>
      <sheetData sheetId="35"/>
      <sheetData sheetId="36">
        <row r="4">
          <cell r="FN4">
            <v>249</v>
          </cell>
        </row>
        <row r="5">
          <cell r="FN5">
            <v>247</v>
          </cell>
        </row>
        <row r="8">
          <cell r="FN8"/>
        </row>
        <row r="9">
          <cell r="FN9">
            <v>1</v>
          </cell>
        </row>
        <row r="15">
          <cell r="FN15">
            <v>52</v>
          </cell>
        </row>
        <row r="16">
          <cell r="FN16">
            <v>53</v>
          </cell>
        </row>
        <row r="19">
          <cell r="EZ19">
            <v>599</v>
          </cell>
          <cell r="FN19">
            <v>602</v>
          </cell>
        </row>
        <row r="22">
          <cell r="FN22">
            <v>13173</v>
          </cell>
        </row>
        <row r="23">
          <cell r="FN23">
            <v>13790</v>
          </cell>
        </row>
        <row r="27">
          <cell r="FN27">
            <v>496</v>
          </cell>
        </row>
        <row r="28">
          <cell r="FN28">
            <v>453</v>
          </cell>
        </row>
        <row r="32">
          <cell r="FN32">
            <v>3029</v>
          </cell>
        </row>
        <row r="33">
          <cell r="FN33">
            <v>2891</v>
          </cell>
        </row>
        <row r="37">
          <cell r="FN37">
            <v>47</v>
          </cell>
        </row>
        <row r="38">
          <cell r="FN38">
            <v>46</v>
          </cell>
        </row>
        <row r="41">
          <cell r="EZ41">
            <v>31136</v>
          </cell>
          <cell r="FN41">
            <v>32883</v>
          </cell>
        </row>
        <row r="47">
          <cell r="FN47">
            <v>44</v>
          </cell>
        </row>
        <row r="48">
          <cell r="FN48"/>
        </row>
        <row r="52">
          <cell r="FN52"/>
        </row>
        <row r="53">
          <cell r="FN53"/>
        </row>
        <row r="57">
          <cell r="FN57"/>
        </row>
        <row r="58">
          <cell r="BK58"/>
        </row>
        <row r="70">
          <cell r="FN70">
            <v>7005</v>
          </cell>
        </row>
        <row r="71">
          <cell r="FN71">
            <v>6785</v>
          </cell>
        </row>
        <row r="73">
          <cell r="FN73">
            <v>1469</v>
          </cell>
        </row>
        <row r="74">
          <cell r="FN74">
            <v>1422</v>
          </cell>
        </row>
      </sheetData>
      <sheetData sheetId="37">
        <row r="4">
          <cell r="FN4">
            <v>21</v>
          </cell>
        </row>
        <row r="5">
          <cell r="FN5">
            <v>21</v>
          </cell>
        </row>
        <row r="8">
          <cell r="FN8"/>
        </row>
        <row r="9">
          <cell r="FN9"/>
        </row>
        <row r="19">
          <cell r="EZ19">
            <v>26</v>
          </cell>
          <cell r="FN19">
            <v>42</v>
          </cell>
        </row>
        <row r="22">
          <cell r="FN22">
            <v>1350</v>
          </cell>
        </row>
        <row r="23">
          <cell r="FN23">
            <v>1382</v>
          </cell>
        </row>
        <row r="27">
          <cell r="FN27">
            <v>54</v>
          </cell>
        </row>
        <row r="28">
          <cell r="FN28">
            <v>27</v>
          </cell>
        </row>
        <row r="41">
          <cell r="EZ41">
            <v>1669</v>
          </cell>
          <cell r="FN41">
            <v>2732</v>
          </cell>
        </row>
        <row r="47">
          <cell r="FN47"/>
        </row>
        <row r="48">
          <cell r="FN48"/>
        </row>
        <row r="52">
          <cell r="FN52"/>
        </row>
        <row r="53">
          <cell r="FN53"/>
        </row>
        <row r="57">
          <cell r="AJ57"/>
        </row>
        <row r="58">
          <cell r="AJ58"/>
        </row>
      </sheetData>
      <sheetData sheetId="38">
        <row r="4">
          <cell r="FN4">
            <v>32</v>
          </cell>
        </row>
        <row r="5">
          <cell r="FN5">
            <v>33</v>
          </cell>
        </row>
        <row r="8">
          <cell r="FN8"/>
        </row>
        <row r="9">
          <cell r="FN9"/>
        </row>
        <row r="19">
          <cell r="EZ19">
            <v>0</v>
          </cell>
          <cell r="FN19">
            <v>65</v>
          </cell>
        </row>
        <row r="22">
          <cell r="FN22">
            <v>1729</v>
          </cell>
        </row>
        <row r="23">
          <cell r="FN23">
            <v>1911</v>
          </cell>
        </row>
        <row r="27">
          <cell r="FN27">
            <v>50</v>
          </cell>
        </row>
        <row r="28">
          <cell r="FN28">
            <v>57</v>
          </cell>
        </row>
        <row r="41">
          <cell r="EZ41">
            <v>0</v>
          </cell>
          <cell r="FN41">
            <v>3640</v>
          </cell>
        </row>
        <row r="47">
          <cell r="FN47">
            <v>101</v>
          </cell>
        </row>
        <row r="48">
          <cell r="FN48">
            <v>733</v>
          </cell>
        </row>
        <row r="52">
          <cell r="FN52">
            <v>21</v>
          </cell>
        </row>
        <row r="53">
          <cell r="FN53"/>
        </row>
        <row r="57">
          <cell r="FN57"/>
        </row>
        <row r="58">
          <cell r="BF58"/>
        </row>
      </sheetData>
      <sheetData sheetId="39">
        <row r="4">
          <cell r="FN4">
            <v>108</v>
          </cell>
        </row>
        <row r="5">
          <cell r="FN5">
            <v>108</v>
          </cell>
        </row>
        <row r="8">
          <cell r="FN8"/>
        </row>
        <row r="9">
          <cell r="FN9"/>
        </row>
        <row r="19">
          <cell r="EZ19">
            <v>308</v>
          </cell>
          <cell r="FN19">
            <v>216</v>
          </cell>
        </row>
        <row r="22">
          <cell r="FN22">
            <v>6327</v>
          </cell>
        </row>
        <row r="23">
          <cell r="FN23">
            <v>6812</v>
          </cell>
        </row>
        <row r="27">
          <cell r="FN27">
            <v>218</v>
          </cell>
        </row>
        <row r="28">
          <cell r="FN28">
            <v>200</v>
          </cell>
        </row>
        <row r="41">
          <cell r="EZ41">
            <v>18312</v>
          </cell>
          <cell r="FN41">
            <v>13139</v>
          </cell>
        </row>
        <row r="47">
          <cell r="FN47"/>
        </row>
        <row r="48">
          <cell r="FN48"/>
        </row>
        <row r="52">
          <cell r="FN52"/>
        </row>
        <row r="53">
          <cell r="FN53"/>
        </row>
        <row r="57">
          <cell r="FN57"/>
        </row>
        <row r="58">
          <cell r="FN58"/>
        </row>
      </sheetData>
      <sheetData sheetId="40">
        <row r="19">
          <cell r="EZ19">
            <v>0</v>
          </cell>
        </row>
        <row r="41">
          <cell r="EZ41">
            <v>0</v>
          </cell>
        </row>
        <row r="57">
          <cell r="AJ57"/>
        </row>
        <row r="58">
          <cell r="AJ58"/>
        </row>
      </sheetData>
      <sheetData sheetId="41"/>
      <sheetData sheetId="42">
        <row r="4">
          <cell r="FN4">
            <v>1044</v>
          </cell>
        </row>
        <row r="5">
          <cell r="FN5">
            <v>1047</v>
          </cell>
        </row>
        <row r="8">
          <cell r="FN8"/>
        </row>
        <row r="9">
          <cell r="FN9">
            <v>1</v>
          </cell>
        </row>
        <row r="15">
          <cell r="FN15">
            <v>33</v>
          </cell>
        </row>
        <row r="16">
          <cell r="FN16">
            <v>31</v>
          </cell>
        </row>
        <row r="19">
          <cell r="EZ19">
            <v>3344</v>
          </cell>
          <cell r="FN19">
            <v>2156</v>
          </cell>
        </row>
        <row r="22">
          <cell r="FN22">
            <v>54725</v>
          </cell>
        </row>
        <row r="23">
          <cell r="FN23">
            <v>55900</v>
          </cell>
        </row>
        <row r="27">
          <cell r="FN27">
            <v>2370</v>
          </cell>
        </row>
        <row r="28">
          <cell r="FN28">
            <v>2393</v>
          </cell>
        </row>
        <row r="32">
          <cell r="FN32">
            <v>1877</v>
          </cell>
        </row>
        <row r="33">
          <cell r="FN33">
            <v>1763</v>
          </cell>
        </row>
        <row r="37">
          <cell r="FN37">
            <v>28</v>
          </cell>
        </row>
        <row r="38">
          <cell r="FN38">
            <v>29</v>
          </cell>
        </row>
        <row r="41">
          <cell r="EZ41">
            <v>162729</v>
          </cell>
          <cell r="FN41">
            <v>114265</v>
          </cell>
        </row>
        <row r="47">
          <cell r="FN47"/>
        </row>
        <row r="48">
          <cell r="FN48"/>
        </row>
        <row r="52">
          <cell r="FN52"/>
        </row>
        <row r="53">
          <cell r="FN53"/>
        </row>
        <row r="57">
          <cell r="FN57"/>
        </row>
        <row r="58">
          <cell r="FN58"/>
        </row>
        <row r="70">
          <cell r="FN70">
            <v>22360</v>
          </cell>
        </row>
        <row r="71">
          <cell r="FN71">
            <v>33540</v>
          </cell>
        </row>
        <row r="73">
          <cell r="FN73">
            <v>705</v>
          </cell>
        </row>
        <row r="74">
          <cell r="FN74">
            <v>1058</v>
          </cell>
        </row>
      </sheetData>
      <sheetData sheetId="43">
        <row r="4">
          <cell r="FN4">
            <v>25</v>
          </cell>
        </row>
        <row r="5">
          <cell r="FN5">
            <v>25</v>
          </cell>
        </row>
        <row r="8">
          <cell r="FN8"/>
        </row>
        <row r="9">
          <cell r="FN9"/>
        </row>
        <row r="19">
          <cell r="EZ19">
            <v>34</v>
          </cell>
          <cell r="FN19">
            <v>50</v>
          </cell>
        </row>
        <row r="22">
          <cell r="FN22">
            <v>822</v>
          </cell>
        </row>
        <row r="23">
          <cell r="FN23">
            <v>909</v>
          </cell>
        </row>
        <row r="27">
          <cell r="FN27">
            <v>63</v>
          </cell>
        </row>
        <row r="28">
          <cell r="FN28">
            <v>62</v>
          </cell>
        </row>
        <row r="41">
          <cell r="EZ41">
            <v>1314</v>
          </cell>
          <cell r="FN41">
            <v>1731</v>
          </cell>
        </row>
        <row r="47">
          <cell r="FN47"/>
        </row>
        <row r="48">
          <cell r="FN48"/>
        </row>
        <row r="52">
          <cell r="FN52"/>
        </row>
        <row r="53">
          <cell r="FN53"/>
        </row>
        <row r="57">
          <cell r="FN57"/>
        </row>
        <row r="58">
          <cell r="BG58"/>
        </row>
      </sheetData>
      <sheetData sheetId="44">
        <row r="4">
          <cell r="FN4">
            <v>189</v>
          </cell>
        </row>
        <row r="5">
          <cell r="FN5">
            <v>188</v>
          </cell>
        </row>
        <row r="8">
          <cell r="FN8"/>
        </row>
        <row r="9">
          <cell r="FN9"/>
        </row>
        <row r="19">
          <cell r="EZ19">
            <v>270</v>
          </cell>
          <cell r="FN19">
            <v>377</v>
          </cell>
        </row>
        <row r="22">
          <cell r="FN22">
            <v>10533</v>
          </cell>
        </row>
        <row r="23">
          <cell r="FN23">
            <v>9011</v>
          </cell>
        </row>
        <row r="27">
          <cell r="FN27">
            <v>417</v>
          </cell>
        </row>
        <row r="28">
          <cell r="FN28">
            <v>393</v>
          </cell>
        </row>
        <row r="41">
          <cell r="EZ41">
            <v>9578</v>
          </cell>
          <cell r="FN41">
            <v>19544</v>
          </cell>
        </row>
        <row r="47">
          <cell r="FN47"/>
        </row>
        <row r="48">
          <cell r="FN48"/>
        </row>
        <row r="52">
          <cell r="FN52"/>
        </row>
        <row r="53">
          <cell r="FN53"/>
        </row>
        <row r="57">
          <cell r="FN57"/>
        </row>
        <row r="58">
          <cell r="FN58"/>
        </row>
      </sheetData>
      <sheetData sheetId="45">
        <row r="4">
          <cell r="FN4">
            <v>194</v>
          </cell>
        </row>
        <row r="5">
          <cell r="FN5">
            <v>194</v>
          </cell>
        </row>
        <row r="8">
          <cell r="FN8"/>
        </row>
        <row r="9">
          <cell r="FN9"/>
        </row>
        <row r="19">
          <cell r="EZ19">
            <v>234</v>
          </cell>
          <cell r="FN19">
            <v>388</v>
          </cell>
        </row>
        <row r="22">
          <cell r="FN22">
            <v>12440</v>
          </cell>
        </row>
        <row r="23">
          <cell r="FN23">
            <v>12120</v>
          </cell>
        </row>
        <row r="27">
          <cell r="FN27">
            <v>384</v>
          </cell>
        </row>
        <row r="28">
          <cell r="FN28">
            <v>427</v>
          </cell>
        </row>
        <row r="41">
          <cell r="EZ41">
            <v>13131</v>
          </cell>
          <cell r="FN41">
            <v>24560</v>
          </cell>
        </row>
        <row r="47">
          <cell r="FN47"/>
        </row>
        <row r="48">
          <cell r="FN48"/>
        </row>
        <row r="52">
          <cell r="FN52"/>
        </row>
        <row r="53">
          <cell r="FN53"/>
        </row>
      </sheetData>
      <sheetData sheetId="46">
        <row r="8">
          <cell r="FN8"/>
        </row>
        <row r="9">
          <cell r="FN9"/>
        </row>
        <row r="15">
          <cell r="FN15">
            <v>81</v>
          </cell>
        </row>
        <row r="16">
          <cell r="FN16">
            <v>81</v>
          </cell>
        </row>
        <row r="19">
          <cell r="EZ19">
            <v>0</v>
          </cell>
          <cell r="FN19">
            <v>162</v>
          </cell>
        </row>
        <row r="32">
          <cell r="FN32">
            <v>3937</v>
          </cell>
        </row>
        <row r="33">
          <cell r="FN33">
            <v>3798</v>
          </cell>
        </row>
        <row r="37">
          <cell r="FN37">
            <v>50</v>
          </cell>
        </row>
        <row r="38">
          <cell r="FN38">
            <v>60</v>
          </cell>
        </row>
        <row r="41">
          <cell r="EZ41">
            <v>0</v>
          </cell>
          <cell r="FN41">
            <v>7735</v>
          </cell>
        </row>
        <row r="47">
          <cell r="FN47"/>
        </row>
        <row r="48">
          <cell r="FN48"/>
        </row>
        <row r="52">
          <cell r="FN52"/>
        </row>
        <row r="53">
          <cell r="FN53"/>
        </row>
      </sheetData>
      <sheetData sheetId="47">
        <row r="4">
          <cell r="FN4">
            <v>3042</v>
          </cell>
        </row>
        <row r="5">
          <cell r="FN5">
            <v>3035</v>
          </cell>
        </row>
        <row r="8">
          <cell r="FN8"/>
        </row>
        <row r="9">
          <cell r="FN9">
            <v>9</v>
          </cell>
        </row>
        <row r="15">
          <cell r="FN15">
            <v>215</v>
          </cell>
        </row>
        <row r="16">
          <cell r="FN16">
            <v>215</v>
          </cell>
        </row>
        <row r="19">
          <cell r="EZ19">
            <v>4715</v>
          </cell>
          <cell r="FN19">
            <v>6516</v>
          </cell>
        </row>
        <row r="22">
          <cell r="FN22">
            <v>130815</v>
          </cell>
        </row>
        <row r="23">
          <cell r="FN23">
            <v>130581</v>
          </cell>
        </row>
        <row r="27">
          <cell r="FN27">
            <v>5312</v>
          </cell>
        </row>
        <row r="28">
          <cell r="FN28">
            <v>5072</v>
          </cell>
        </row>
        <row r="32">
          <cell r="FN32">
            <v>12640</v>
          </cell>
        </row>
        <row r="33">
          <cell r="FN33">
            <v>12556</v>
          </cell>
        </row>
        <row r="37">
          <cell r="FN37">
            <v>138</v>
          </cell>
        </row>
        <row r="38">
          <cell r="FN38">
            <v>120</v>
          </cell>
        </row>
        <row r="41">
          <cell r="EZ41">
            <v>204085</v>
          </cell>
          <cell r="FN41">
            <v>286592</v>
          </cell>
        </row>
        <row r="47">
          <cell r="FN47"/>
        </row>
        <row r="48">
          <cell r="FN48"/>
        </row>
        <row r="52">
          <cell r="FN52"/>
        </row>
        <row r="53">
          <cell r="FN53"/>
        </row>
        <row r="57">
          <cell r="FN57"/>
        </row>
        <row r="58">
          <cell r="FN58"/>
        </row>
        <row r="70">
          <cell r="FN70">
            <v>44136</v>
          </cell>
        </row>
        <row r="71">
          <cell r="FN71">
            <v>86445</v>
          </cell>
        </row>
        <row r="73">
          <cell r="FN73">
            <v>4244</v>
          </cell>
        </row>
        <row r="74">
          <cell r="FN74">
            <v>8312</v>
          </cell>
        </row>
      </sheetData>
      <sheetData sheetId="48">
        <row r="4">
          <cell r="FN4">
            <v>100</v>
          </cell>
        </row>
        <row r="5">
          <cell r="FN5">
            <v>100</v>
          </cell>
        </row>
        <row r="8">
          <cell r="FN8"/>
        </row>
        <row r="9">
          <cell r="FN9"/>
        </row>
        <row r="19">
          <cell r="EZ19">
            <v>274</v>
          </cell>
          <cell r="FN19">
            <v>200</v>
          </cell>
        </row>
        <row r="22">
          <cell r="FN22">
            <v>6649</v>
          </cell>
        </row>
        <row r="23">
          <cell r="FN23">
            <v>7031</v>
          </cell>
        </row>
        <row r="27">
          <cell r="FN27">
            <v>193</v>
          </cell>
        </row>
        <row r="28">
          <cell r="FN28">
            <v>145</v>
          </cell>
        </row>
        <row r="41">
          <cell r="EZ41">
            <v>18583</v>
          </cell>
          <cell r="FN41">
            <v>13680</v>
          </cell>
        </row>
        <row r="47">
          <cell r="FN47"/>
        </row>
        <row r="48">
          <cell r="FN48"/>
        </row>
        <row r="52">
          <cell r="FN52"/>
        </row>
        <row r="53">
          <cell r="FN53"/>
        </row>
        <row r="57">
          <cell r="FN57"/>
        </row>
        <row r="58">
          <cell r="FN58"/>
        </row>
      </sheetData>
      <sheetData sheetId="49">
        <row r="19">
          <cell r="EZ19">
            <v>0</v>
          </cell>
        </row>
        <row r="41">
          <cell r="EZ41">
            <v>0</v>
          </cell>
        </row>
      </sheetData>
      <sheetData sheetId="50">
        <row r="4">
          <cell r="FN4">
            <v>22</v>
          </cell>
        </row>
        <row r="5">
          <cell r="FN5">
            <v>22</v>
          </cell>
        </row>
        <row r="8">
          <cell r="FN8"/>
        </row>
        <row r="9">
          <cell r="FN9"/>
        </row>
        <row r="19">
          <cell r="EZ19">
            <v>0</v>
          </cell>
          <cell r="FN19">
            <v>44</v>
          </cell>
        </row>
        <row r="22">
          <cell r="FN22">
            <v>1399</v>
          </cell>
        </row>
        <row r="23">
          <cell r="FN23">
            <v>1235</v>
          </cell>
        </row>
        <row r="27">
          <cell r="FN27">
            <v>57</v>
          </cell>
        </row>
        <row r="28">
          <cell r="FN28">
            <v>66</v>
          </cell>
        </row>
        <row r="41">
          <cell r="EZ41">
            <v>0</v>
          </cell>
          <cell r="FN41">
            <v>2634</v>
          </cell>
        </row>
        <row r="47">
          <cell r="FN47">
            <v>581</v>
          </cell>
        </row>
        <row r="48">
          <cell r="FN48"/>
        </row>
        <row r="52">
          <cell r="FN52"/>
        </row>
        <row r="53">
          <cell r="FN53"/>
        </row>
        <row r="57">
          <cell r="FN57"/>
        </row>
        <row r="58">
          <cell r="FN58"/>
        </row>
      </sheetData>
      <sheetData sheetId="51">
        <row r="4">
          <cell r="FN4">
            <v>60</v>
          </cell>
        </row>
        <row r="5">
          <cell r="FN5">
            <v>60</v>
          </cell>
        </row>
        <row r="8">
          <cell r="FN8"/>
        </row>
        <row r="9">
          <cell r="FN9"/>
        </row>
        <row r="19">
          <cell r="EZ19">
            <v>57</v>
          </cell>
          <cell r="FN19">
            <v>120</v>
          </cell>
        </row>
        <row r="22">
          <cell r="FN22">
            <v>3635</v>
          </cell>
        </row>
        <row r="23">
          <cell r="FN23">
            <v>3491</v>
          </cell>
        </row>
        <row r="27">
          <cell r="FN27">
            <v>87</v>
          </cell>
        </row>
        <row r="28">
          <cell r="FN28">
            <v>111</v>
          </cell>
        </row>
        <row r="41">
          <cell r="EZ41">
            <v>3510</v>
          </cell>
          <cell r="FN41">
            <v>7126</v>
          </cell>
        </row>
        <row r="47">
          <cell r="FN47">
            <v>290</v>
          </cell>
        </row>
        <row r="48">
          <cell r="FN48"/>
        </row>
        <row r="52">
          <cell r="FN52">
            <v>48</v>
          </cell>
        </row>
        <row r="53">
          <cell r="FN53"/>
        </row>
        <row r="57">
          <cell r="FN57"/>
        </row>
        <row r="58">
          <cell r="FN58"/>
        </row>
      </sheetData>
      <sheetData sheetId="52">
        <row r="4">
          <cell r="FN4">
            <v>15</v>
          </cell>
        </row>
        <row r="5">
          <cell r="FN5">
            <v>15</v>
          </cell>
        </row>
        <row r="8">
          <cell r="FN8"/>
        </row>
        <row r="9">
          <cell r="FN9"/>
        </row>
        <row r="19">
          <cell r="EZ19">
            <v>138</v>
          </cell>
          <cell r="FN19">
            <v>30</v>
          </cell>
        </row>
        <row r="22">
          <cell r="FN22">
            <v>909</v>
          </cell>
        </row>
        <row r="23">
          <cell r="FN23">
            <v>906</v>
          </cell>
        </row>
        <row r="27">
          <cell r="FN27">
            <v>43</v>
          </cell>
        </row>
        <row r="28">
          <cell r="FN28">
            <v>40</v>
          </cell>
        </row>
        <row r="41">
          <cell r="EZ41">
            <v>7577</v>
          </cell>
          <cell r="FN41">
            <v>1815</v>
          </cell>
        </row>
        <row r="47">
          <cell r="FN47">
            <v>42</v>
          </cell>
        </row>
        <row r="48">
          <cell r="FN48"/>
        </row>
        <row r="52">
          <cell r="FN52"/>
        </row>
        <row r="53">
          <cell r="FN53"/>
        </row>
        <row r="57">
          <cell r="FN57"/>
        </row>
        <row r="58">
          <cell r="BH58"/>
        </row>
        <row r="70">
          <cell r="FN70">
            <v>485</v>
          </cell>
        </row>
        <row r="71">
          <cell r="FN71">
            <v>421</v>
          </cell>
        </row>
        <row r="73">
          <cell r="FN73"/>
        </row>
        <row r="74">
          <cell r="FN74"/>
        </row>
      </sheetData>
      <sheetData sheetId="53">
        <row r="4">
          <cell r="FN4"/>
        </row>
        <row r="5">
          <cell r="FN5"/>
        </row>
        <row r="8">
          <cell r="FN8"/>
        </row>
        <row r="9">
          <cell r="FN9"/>
        </row>
        <row r="19">
          <cell r="EZ19">
            <v>24</v>
          </cell>
          <cell r="FN19">
            <v>0</v>
          </cell>
        </row>
        <row r="22">
          <cell r="FN22"/>
        </row>
        <row r="23">
          <cell r="FN23"/>
        </row>
        <row r="27">
          <cell r="FN27"/>
        </row>
        <row r="28">
          <cell r="FN28"/>
        </row>
        <row r="41">
          <cell r="EZ41">
            <v>1273</v>
          </cell>
          <cell r="FN41">
            <v>0</v>
          </cell>
        </row>
        <row r="47">
          <cell r="FN47"/>
        </row>
        <row r="48">
          <cell r="FN48"/>
        </row>
        <row r="52">
          <cell r="FN52"/>
        </row>
        <row r="53">
          <cell r="FN53"/>
        </row>
        <row r="57">
          <cell r="FN57"/>
        </row>
        <row r="58">
          <cell r="BG58"/>
        </row>
      </sheetData>
      <sheetData sheetId="54"/>
      <sheetData sheetId="55"/>
      <sheetData sheetId="56"/>
      <sheetData sheetId="57">
        <row r="4">
          <cell r="FN4"/>
        </row>
        <row r="5">
          <cell r="FN5"/>
        </row>
        <row r="15">
          <cell r="FN15"/>
        </row>
        <row r="16">
          <cell r="FN16"/>
        </row>
        <row r="22">
          <cell r="FN22"/>
        </row>
        <row r="23">
          <cell r="FN23"/>
        </row>
        <row r="32">
          <cell r="FN32"/>
        </row>
        <row r="33">
          <cell r="FN33"/>
        </row>
        <row r="37">
          <cell r="FN37"/>
        </row>
        <row r="38">
          <cell r="FN38"/>
        </row>
      </sheetData>
      <sheetData sheetId="58">
        <row r="4">
          <cell r="FN4"/>
        </row>
        <row r="5">
          <cell r="FN5"/>
        </row>
        <row r="15">
          <cell r="FN15"/>
        </row>
        <row r="16">
          <cell r="FN16"/>
        </row>
        <row r="22">
          <cell r="FN22"/>
        </row>
        <row r="23">
          <cell r="FN23"/>
        </row>
        <row r="32">
          <cell r="FN32"/>
        </row>
        <row r="33">
          <cell r="FN33"/>
        </row>
      </sheetData>
      <sheetData sheetId="59">
        <row r="15">
          <cell r="FN15"/>
        </row>
        <row r="16">
          <cell r="FN16"/>
        </row>
        <row r="32">
          <cell r="FN32"/>
        </row>
        <row r="33">
          <cell r="FN33"/>
        </row>
        <row r="37">
          <cell r="FN37"/>
        </row>
        <row r="38">
          <cell r="FN38"/>
        </row>
      </sheetData>
      <sheetData sheetId="60"/>
      <sheetData sheetId="61">
        <row r="4">
          <cell r="FN4">
            <v>1</v>
          </cell>
        </row>
        <row r="5">
          <cell r="FN5">
            <v>3</v>
          </cell>
        </row>
        <row r="15">
          <cell r="FN15"/>
        </row>
        <row r="16">
          <cell r="FN16"/>
        </row>
        <row r="22">
          <cell r="FN22">
            <v>122</v>
          </cell>
        </row>
        <row r="23">
          <cell r="FN23">
            <v>272</v>
          </cell>
        </row>
        <row r="32">
          <cell r="FN32"/>
        </row>
        <row r="33">
          <cell r="FN33"/>
        </row>
        <row r="37">
          <cell r="FN37"/>
        </row>
        <row r="38">
          <cell r="FN38"/>
        </row>
      </sheetData>
      <sheetData sheetId="62"/>
      <sheetData sheetId="63">
        <row r="4">
          <cell r="FN4">
            <v>21</v>
          </cell>
        </row>
        <row r="5">
          <cell r="FN5">
            <v>21</v>
          </cell>
        </row>
        <row r="12">
          <cell r="EZ12">
            <v>44</v>
          </cell>
          <cell r="FN12">
            <v>42</v>
          </cell>
        </row>
        <row r="47">
          <cell r="FN47">
            <v>666742</v>
          </cell>
        </row>
        <row r="48">
          <cell r="FN48"/>
        </row>
        <row r="52">
          <cell r="FN52">
            <v>488775</v>
          </cell>
        </row>
        <row r="53">
          <cell r="FN53"/>
        </row>
        <row r="57">
          <cell r="FN57"/>
        </row>
        <row r="58">
          <cell r="FN58"/>
        </row>
        <row r="64">
          <cell r="EZ64">
            <v>1093963</v>
          </cell>
          <cell r="FN64">
            <v>1155517</v>
          </cell>
        </row>
      </sheetData>
      <sheetData sheetId="64">
        <row r="4">
          <cell r="FN4">
            <v>19</v>
          </cell>
        </row>
        <row r="5">
          <cell r="FN5">
            <v>19</v>
          </cell>
        </row>
        <row r="12">
          <cell r="EZ12">
            <v>62</v>
          </cell>
          <cell r="FN12">
            <v>38</v>
          </cell>
        </row>
        <row r="15">
          <cell r="FN15"/>
        </row>
        <row r="47">
          <cell r="FN47">
            <v>17743</v>
          </cell>
        </row>
        <row r="48">
          <cell r="FN48"/>
        </row>
        <row r="52">
          <cell r="FN52">
            <v>6023</v>
          </cell>
        </row>
        <row r="53">
          <cell r="FN53"/>
        </row>
        <row r="57">
          <cell r="FN57"/>
        </row>
        <row r="58">
          <cell r="FN58"/>
        </row>
        <row r="64">
          <cell r="EZ64">
            <v>79728</v>
          </cell>
          <cell r="FN64">
            <v>23766</v>
          </cell>
        </row>
      </sheetData>
      <sheetData sheetId="65">
        <row r="12">
          <cell r="EZ12">
            <v>0</v>
          </cell>
          <cell r="FN12">
            <v>0</v>
          </cell>
        </row>
        <row r="15">
          <cell r="FN15"/>
        </row>
        <row r="16">
          <cell r="FN16"/>
        </row>
        <row r="47">
          <cell r="FN47"/>
        </row>
        <row r="48">
          <cell r="FN48"/>
        </row>
        <row r="52">
          <cell r="FN52"/>
        </row>
        <row r="53">
          <cell r="FN53"/>
        </row>
        <row r="57">
          <cell r="FN57"/>
        </row>
        <row r="58">
          <cell r="FN58"/>
        </row>
        <row r="64">
          <cell r="EZ64">
            <v>91167</v>
          </cell>
          <cell r="FN64">
            <v>0</v>
          </cell>
        </row>
      </sheetData>
      <sheetData sheetId="66">
        <row r="4">
          <cell r="FN4">
            <v>129</v>
          </cell>
        </row>
        <row r="5">
          <cell r="FN5">
            <v>129</v>
          </cell>
        </row>
        <row r="12">
          <cell r="EZ12">
            <v>176</v>
          </cell>
          <cell r="FN12">
            <v>258</v>
          </cell>
        </row>
        <row r="15">
          <cell r="FN15"/>
        </row>
        <row r="47">
          <cell r="FN47">
            <v>8809711</v>
          </cell>
        </row>
        <row r="48">
          <cell r="FN48"/>
        </row>
        <row r="52">
          <cell r="FN52">
            <v>8177519</v>
          </cell>
        </row>
        <row r="53">
          <cell r="FN53"/>
        </row>
        <row r="57">
          <cell r="FN57"/>
        </row>
        <row r="58">
          <cell r="FN58"/>
        </row>
        <row r="64">
          <cell r="EZ64">
            <v>16128912</v>
          </cell>
          <cell r="FN64">
            <v>16987230</v>
          </cell>
        </row>
      </sheetData>
      <sheetData sheetId="67">
        <row r="4">
          <cell r="FN4">
            <v>99</v>
          </cell>
        </row>
        <row r="5">
          <cell r="FN5">
            <v>99</v>
          </cell>
        </row>
        <row r="12">
          <cell r="EZ12">
            <v>182</v>
          </cell>
          <cell r="FN12">
            <v>198</v>
          </cell>
        </row>
        <row r="15">
          <cell r="FN15">
            <v>17</v>
          </cell>
        </row>
        <row r="16">
          <cell r="FN16">
            <v>17</v>
          </cell>
        </row>
        <row r="47">
          <cell r="FN47">
            <v>5728072</v>
          </cell>
        </row>
        <row r="48">
          <cell r="FN48">
            <v>3923</v>
          </cell>
        </row>
        <row r="52">
          <cell r="FN52">
            <v>4448200</v>
          </cell>
        </row>
        <row r="53">
          <cell r="FN53">
            <v>585771</v>
          </cell>
        </row>
        <row r="57">
          <cell r="FN57"/>
        </row>
        <row r="58">
          <cell r="FN58"/>
        </row>
        <row r="64">
          <cell r="EZ64">
            <v>8668992</v>
          </cell>
          <cell r="FN64">
            <v>10765966</v>
          </cell>
        </row>
      </sheetData>
      <sheetData sheetId="68"/>
      <sheetData sheetId="69"/>
      <sheetData sheetId="70"/>
      <sheetData sheetId="71">
        <row r="4">
          <cell r="FN4">
            <v>307</v>
          </cell>
        </row>
        <row r="5">
          <cell r="FN5">
            <v>307</v>
          </cell>
        </row>
        <row r="12">
          <cell r="EZ12">
            <v>540</v>
          </cell>
          <cell r="FN12">
            <v>614</v>
          </cell>
        </row>
      </sheetData>
      <sheetData sheetId="72">
        <row r="4">
          <cell r="FN4"/>
        </row>
        <row r="5">
          <cell r="FN5"/>
        </row>
        <row r="12">
          <cell r="EZ12">
            <v>40</v>
          </cell>
          <cell r="FN12">
            <v>0</v>
          </cell>
        </row>
        <row r="47">
          <cell r="FN47"/>
        </row>
        <row r="48">
          <cell r="FN48"/>
        </row>
        <row r="52">
          <cell r="FN52"/>
        </row>
        <row r="53">
          <cell r="FN53"/>
        </row>
        <row r="57">
          <cell r="FN57"/>
        </row>
        <row r="58">
          <cell r="FN58"/>
        </row>
        <row r="64">
          <cell r="EZ64">
            <v>60838</v>
          </cell>
          <cell r="FN64">
            <v>0</v>
          </cell>
        </row>
      </sheetData>
      <sheetData sheetId="73">
        <row r="4">
          <cell r="FN4">
            <v>19</v>
          </cell>
        </row>
        <row r="5">
          <cell r="FN5">
            <v>19</v>
          </cell>
        </row>
        <row r="12">
          <cell r="EZ12">
            <v>40</v>
          </cell>
          <cell r="FN12">
            <v>38</v>
          </cell>
        </row>
        <row r="47">
          <cell r="FN47">
            <v>47406</v>
          </cell>
        </row>
        <row r="48">
          <cell r="FN48"/>
        </row>
        <row r="52">
          <cell r="FN52">
            <v>88440</v>
          </cell>
        </row>
        <row r="53">
          <cell r="FN53"/>
        </row>
        <row r="57">
          <cell r="FN57"/>
        </row>
        <row r="58">
          <cell r="FN58"/>
        </row>
        <row r="64">
          <cell r="EZ64">
            <v>158796</v>
          </cell>
          <cell r="FN64">
            <v>135846</v>
          </cell>
        </row>
      </sheetData>
      <sheetData sheetId="74">
        <row r="4">
          <cell r="FN4">
            <v>24</v>
          </cell>
        </row>
        <row r="5">
          <cell r="FN5">
            <v>24</v>
          </cell>
        </row>
        <row r="8">
          <cell r="FN8"/>
        </row>
        <row r="9">
          <cell r="FN9"/>
        </row>
        <row r="12">
          <cell r="EZ12">
            <v>43</v>
          </cell>
          <cell r="FN12">
            <v>48</v>
          </cell>
        </row>
        <row r="47">
          <cell r="FN47">
            <v>57852</v>
          </cell>
        </row>
        <row r="48">
          <cell r="FN48"/>
        </row>
        <row r="52">
          <cell r="FN52">
            <v>34064</v>
          </cell>
        </row>
        <row r="53">
          <cell r="FN53"/>
        </row>
        <row r="57">
          <cell r="FN57"/>
        </row>
        <row r="58">
          <cell r="FN58"/>
        </row>
        <row r="64">
          <cell r="EZ64">
            <v>49029</v>
          </cell>
          <cell r="FN64">
            <v>91916</v>
          </cell>
        </row>
      </sheetData>
      <sheetData sheetId="75">
        <row r="4">
          <cell r="FN4">
            <v>41</v>
          </cell>
        </row>
        <row r="5">
          <cell r="FN5">
            <v>41</v>
          </cell>
        </row>
      </sheetData>
      <sheetData sheetId="76">
        <row r="4">
          <cell r="FN4">
            <v>770</v>
          </cell>
        </row>
        <row r="5">
          <cell r="FN5">
            <v>771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topLeftCell="A2" zoomScale="115" zoomScaleNormal="115" zoomScaleSheetLayoutView="100" workbookViewId="0">
      <selection activeCell="B22" sqref="B22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1.71093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84">
        <v>43101</v>
      </c>
      <c r="B2" s="17"/>
      <c r="C2" s="17"/>
      <c r="D2" s="519" t="s">
        <v>212</v>
      </c>
      <c r="E2" s="519" t="s">
        <v>189</v>
      </c>
      <c r="F2" s="8"/>
      <c r="G2" s="8"/>
      <c r="H2" s="8"/>
      <c r="I2" s="8"/>
      <c r="J2" s="23"/>
    </row>
    <row r="3" spans="1:14" ht="13.5" thickBot="1" x14ac:dyDescent="0.25">
      <c r="A3" s="390"/>
      <c r="B3" s="8" t="s">
        <v>0</v>
      </c>
      <c r="C3" s="8" t="s">
        <v>1</v>
      </c>
      <c r="D3" s="520"/>
      <c r="E3" s="521"/>
      <c r="F3" s="8" t="s">
        <v>2</v>
      </c>
      <c r="G3" s="8" t="s">
        <v>213</v>
      </c>
      <c r="H3" s="8" t="s">
        <v>190</v>
      </c>
      <c r="I3" s="8" t="s">
        <v>2</v>
      </c>
      <c r="J3" s="20"/>
    </row>
    <row r="4" spans="1:14" ht="12.75" customHeight="1" x14ac:dyDescent="0.25">
      <c r="A4" s="65" t="s">
        <v>3</v>
      </c>
      <c r="B4" s="48"/>
      <c r="C4" s="48"/>
      <c r="D4" s="48"/>
      <c r="E4" s="48"/>
      <c r="F4" s="49"/>
      <c r="G4" s="48"/>
      <c r="H4" s="48"/>
      <c r="I4" s="50"/>
      <c r="J4" s="20"/>
    </row>
    <row r="5" spans="1:14" x14ac:dyDescent="0.2">
      <c r="A5" s="68" t="s">
        <v>4</v>
      </c>
      <c r="B5" s="296">
        <f>'Major Airline Stats'!J4</f>
        <v>1021679</v>
      </c>
      <c r="C5" s="298">
        <f>'Major Airline Stats'!J5</f>
        <v>1026886</v>
      </c>
      <c r="D5" s="5">
        <f>'Major Airline Stats'!J6</f>
        <v>2048565</v>
      </c>
      <c r="E5" s="9">
        <f>'[1]Monthly Summary'!D5</f>
        <v>2010103</v>
      </c>
      <c r="F5" s="39">
        <f>(D5-E5)/E5</f>
        <v>1.9134342867007312E-2</v>
      </c>
      <c r="G5" s="9">
        <f>+D5</f>
        <v>2048565</v>
      </c>
      <c r="H5" s="9">
        <f>'[1]Monthly Summary'!G5</f>
        <v>2010103</v>
      </c>
      <c r="I5" s="86">
        <f>(G5-H5)/H5</f>
        <v>1.9134342867007312E-2</v>
      </c>
      <c r="J5" s="9"/>
    </row>
    <row r="6" spans="1:14" x14ac:dyDescent="0.2">
      <c r="A6" s="68" t="s">
        <v>5</v>
      </c>
      <c r="B6" s="296">
        <f>'Regional Major'!M5</f>
        <v>271762</v>
      </c>
      <c r="C6" s="296">
        <f>'Regional Major'!M6</f>
        <v>271910</v>
      </c>
      <c r="D6" s="5">
        <f>B6+C6</f>
        <v>543672</v>
      </c>
      <c r="E6" s="9">
        <f>'[1]Monthly Summary'!D6</f>
        <v>589540</v>
      </c>
      <c r="F6" s="39">
        <f>(D6-E6)/E6</f>
        <v>-7.7803032873087485E-2</v>
      </c>
      <c r="G6" s="9">
        <f>+D6</f>
        <v>543672</v>
      </c>
      <c r="H6" s="9">
        <f>'[1]Monthly Summary'!G6</f>
        <v>589540</v>
      </c>
      <c r="I6" s="86">
        <f>(G6-H6)/H6</f>
        <v>-7.7803032873087485E-2</v>
      </c>
      <c r="J6" s="20"/>
      <c r="K6" s="2"/>
    </row>
    <row r="7" spans="1:14" x14ac:dyDescent="0.2">
      <c r="A7" s="68" t="s">
        <v>6</v>
      </c>
      <c r="B7" s="9">
        <f>Charter!G5</f>
        <v>122</v>
      </c>
      <c r="C7" s="297">
        <f>Charter!G6</f>
        <v>272</v>
      </c>
      <c r="D7" s="5">
        <f>B7+C7</f>
        <v>394</v>
      </c>
      <c r="E7" s="9">
        <f>'[1]Monthly Summary'!D7</f>
        <v>147</v>
      </c>
      <c r="F7" s="39">
        <f>(D7-E7)/E7</f>
        <v>1.6802721088435375</v>
      </c>
      <c r="G7" s="9">
        <f>+D7</f>
        <v>394</v>
      </c>
      <c r="H7" s="9">
        <f>'[1]Monthly Summary'!G7</f>
        <v>147</v>
      </c>
      <c r="I7" s="86">
        <f>(G7-H7)/H7</f>
        <v>1.6802721088435375</v>
      </c>
      <c r="J7" s="20"/>
      <c r="K7" s="2"/>
    </row>
    <row r="8" spans="1:14" x14ac:dyDescent="0.2">
      <c r="A8" s="71" t="s">
        <v>7</v>
      </c>
      <c r="B8" s="150">
        <f>SUM(B5:B7)</f>
        <v>1293563</v>
      </c>
      <c r="C8" s="150">
        <f>SUM(C5:C7)</f>
        <v>1299068</v>
      </c>
      <c r="D8" s="150">
        <f>SUM(D5:D7)</f>
        <v>2592631</v>
      </c>
      <c r="E8" s="150">
        <f>SUM(E5:E7)</f>
        <v>2599790</v>
      </c>
      <c r="F8" s="93">
        <f>(D8-E8)/E8</f>
        <v>-2.7536839513960742E-3</v>
      </c>
      <c r="G8" s="150">
        <f>SUM(G5:G7)</f>
        <v>2592631</v>
      </c>
      <c r="H8" s="150">
        <f>SUM(H5:H7)</f>
        <v>2599790</v>
      </c>
      <c r="I8" s="92">
        <f>(G8-H8)/H8</f>
        <v>-2.7536839513960742E-3</v>
      </c>
      <c r="J8" s="20"/>
    </row>
    <row r="9" spans="1:14" x14ac:dyDescent="0.2">
      <c r="A9" s="68"/>
      <c r="B9" s="120"/>
      <c r="C9" s="120"/>
      <c r="D9" s="120"/>
      <c r="E9" s="148"/>
      <c r="F9" s="6"/>
      <c r="G9" s="148"/>
      <c r="H9" s="148"/>
      <c r="I9" s="86"/>
      <c r="J9" s="20"/>
    </row>
    <row r="10" spans="1:14" x14ac:dyDescent="0.2">
      <c r="A10" s="68" t="s">
        <v>8</v>
      </c>
      <c r="B10" s="299">
        <f>'Major Airline Stats'!J9+'Regional Major'!M10</f>
        <v>46307</v>
      </c>
      <c r="C10" s="299">
        <f>'Major Airline Stats'!J10+'Regional Major'!M11</f>
        <v>45872</v>
      </c>
      <c r="D10" s="122">
        <f>SUM(B10:C10)</f>
        <v>92179</v>
      </c>
      <c r="E10" s="122">
        <f>'[1]Monthly Summary'!D10</f>
        <v>92636</v>
      </c>
      <c r="F10" s="94">
        <f>(D10-E10)/E10</f>
        <v>-4.9332872749255153E-3</v>
      </c>
      <c r="G10" s="116">
        <f>+D10</f>
        <v>92179</v>
      </c>
      <c r="H10" s="122">
        <f>'[1]Monthly Summary'!G10</f>
        <v>92636</v>
      </c>
      <c r="I10" s="97">
        <f>(G10-H10)/H10</f>
        <v>-4.9332872749255153E-3</v>
      </c>
      <c r="J10" s="266"/>
    </row>
    <row r="11" spans="1:14" ht="15.75" thickBot="1" x14ac:dyDescent="0.3">
      <c r="A11" s="70" t="s">
        <v>13</v>
      </c>
      <c r="B11" s="275">
        <f>B10+B8</f>
        <v>1339870</v>
      </c>
      <c r="C11" s="275">
        <f>C10+C8</f>
        <v>1344940</v>
      </c>
      <c r="D11" s="275">
        <f>D10+D8</f>
        <v>2684810</v>
      </c>
      <c r="E11" s="275">
        <f>E10+E8</f>
        <v>2692426</v>
      </c>
      <c r="F11" s="95">
        <f>(D11-E11)/E11</f>
        <v>-2.8286756999078154E-3</v>
      </c>
      <c r="G11" s="275">
        <f>G8+G10</f>
        <v>2684810</v>
      </c>
      <c r="H11" s="275">
        <f>H8+H10</f>
        <v>2692426</v>
      </c>
      <c r="I11" s="98">
        <f>(G11-H11)/H11</f>
        <v>-2.8286756999078154E-3</v>
      </c>
      <c r="J11" s="7"/>
    </row>
    <row r="12" spans="1:14" ht="15" x14ac:dyDescent="0.25">
      <c r="A12" s="15"/>
      <c r="B12" s="126"/>
      <c r="C12" s="126"/>
      <c r="D12" s="126"/>
      <c r="E12" s="126"/>
      <c r="F12" s="277"/>
      <c r="G12" s="126"/>
      <c r="H12" s="126"/>
      <c r="I12" s="278"/>
      <c r="J12" s="7"/>
      <c r="K12" s="132"/>
    </row>
    <row r="13" spans="1:14" ht="16.5" customHeight="1" x14ac:dyDescent="0.2">
      <c r="B13" s="17"/>
      <c r="C13" s="17"/>
      <c r="D13" s="519" t="s">
        <v>212</v>
      </c>
      <c r="E13" s="519" t="s">
        <v>189</v>
      </c>
      <c r="F13" s="459"/>
      <c r="G13" s="459"/>
      <c r="H13" s="459"/>
      <c r="I13" s="459"/>
    </row>
    <row r="14" spans="1:14" ht="13.5" thickBot="1" x14ac:dyDescent="0.25">
      <c r="A14" s="16"/>
      <c r="B14" s="459" t="s">
        <v>209</v>
      </c>
      <c r="C14" s="459" t="s">
        <v>210</v>
      </c>
      <c r="D14" s="520"/>
      <c r="E14" s="521"/>
      <c r="F14" s="459" t="s">
        <v>2</v>
      </c>
      <c r="G14" s="510" t="s">
        <v>213</v>
      </c>
      <c r="H14" s="510" t="s">
        <v>190</v>
      </c>
      <c r="I14" s="459" t="s">
        <v>2</v>
      </c>
    </row>
    <row r="15" spans="1:14" ht="15" x14ac:dyDescent="0.25">
      <c r="A15" s="62" t="s">
        <v>9</v>
      </c>
      <c r="B15" s="45"/>
      <c r="C15" s="45"/>
      <c r="D15" s="45"/>
      <c r="E15" s="45"/>
      <c r="F15" s="46"/>
      <c r="G15" s="45"/>
      <c r="H15" s="45"/>
      <c r="I15" s="263"/>
    </row>
    <row r="16" spans="1:14" x14ac:dyDescent="0.2">
      <c r="A16" s="69" t="s">
        <v>4</v>
      </c>
      <c r="B16" s="307">
        <f>'Major Airline Stats'!J15+'Major Airline Stats'!J19</f>
        <v>8357</v>
      </c>
      <c r="C16" s="307">
        <f>'Major Airline Stats'!J16+'Major Airline Stats'!J20</f>
        <v>8358</v>
      </c>
      <c r="D16" s="47">
        <f t="shared" ref="D16:D21" si="0">SUM(B16:C16)</f>
        <v>16715</v>
      </c>
      <c r="E16" s="9">
        <f>'[1]Monthly Summary'!D16</f>
        <v>16919</v>
      </c>
      <c r="F16" s="96">
        <f t="shared" ref="F16:F22" si="1">(D16-E16)/E16</f>
        <v>-1.2057450203912761E-2</v>
      </c>
      <c r="G16" s="47">
        <f>D16</f>
        <v>16715</v>
      </c>
      <c r="H16" s="9">
        <f>'[1]Monthly Summary'!G16</f>
        <v>16919</v>
      </c>
      <c r="I16" s="264">
        <f t="shared" ref="I16:I22" si="2">(G16-H16)/H16</f>
        <v>-1.2057450203912761E-2</v>
      </c>
      <c r="N16" s="132"/>
    </row>
    <row r="17" spans="1:12" x14ac:dyDescent="0.2">
      <c r="A17" s="69" t="s">
        <v>5</v>
      </c>
      <c r="B17" s="47">
        <f>'Regional Major'!M15+'Regional Major'!M18</f>
        <v>5600</v>
      </c>
      <c r="C17" s="47">
        <f>'Regional Major'!M16+'Regional Major'!M19</f>
        <v>5604</v>
      </c>
      <c r="D17" s="47">
        <f>SUM(B17:C17)</f>
        <v>11204</v>
      </c>
      <c r="E17" s="9">
        <f>'[1]Monthly Summary'!D17</f>
        <v>12242</v>
      </c>
      <c r="F17" s="96">
        <f t="shared" si="1"/>
        <v>-8.4790066982519202E-2</v>
      </c>
      <c r="G17" s="47">
        <f>+D17</f>
        <v>11204</v>
      </c>
      <c r="H17" s="9">
        <f>'[1]Monthly Summary'!G17</f>
        <v>12242</v>
      </c>
      <c r="I17" s="264">
        <f t="shared" si="2"/>
        <v>-8.4790066982519202E-2</v>
      </c>
    </row>
    <row r="18" spans="1:12" x14ac:dyDescent="0.2">
      <c r="A18" s="69" t="s">
        <v>10</v>
      </c>
      <c r="B18" s="47">
        <f>Charter!G10</f>
        <v>1</v>
      </c>
      <c r="C18" s="47">
        <f>Charter!G11</f>
        <v>3</v>
      </c>
      <c r="D18" s="47">
        <f t="shared" si="0"/>
        <v>4</v>
      </c>
      <c r="E18" s="9">
        <f>'[1]Monthly Summary'!D18</f>
        <v>2</v>
      </c>
      <c r="F18" s="96">
        <f t="shared" si="1"/>
        <v>1</v>
      </c>
      <c r="G18" s="47">
        <f>+D18</f>
        <v>4</v>
      </c>
      <c r="H18" s="9">
        <f>'[1]Monthly Summary'!G18</f>
        <v>2</v>
      </c>
      <c r="I18" s="264">
        <f t="shared" si="2"/>
        <v>1</v>
      </c>
    </row>
    <row r="19" spans="1:12" x14ac:dyDescent="0.2">
      <c r="A19" s="69" t="s">
        <v>11</v>
      </c>
      <c r="B19" s="47">
        <f>Cargo!M4</f>
        <v>635</v>
      </c>
      <c r="C19" s="47">
        <f>Cargo!M5</f>
        <v>635</v>
      </c>
      <c r="D19" s="47">
        <f t="shared" si="0"/>
        <v>1270</v>
      </c>
      <c r="E19" s="9">
        <f>'[1]Monthly Summary'!D19</f>
        <v>1198</v>
      </c>
      <c r="F19" s="96">
        <f t="shared" si="1"/>
        <v>6.0100166944908183E-2</v>
      </c>
      <c r="G19" s="47">
        <f>+D19</f>
        <v>1270</v>
      </c>
      <c r="H19" s="9">
        <f>'[1]Monthly Summary'!G19</f>
        <v>1198</v>
      </c>
      <c r="I19" s="264">
        <f t="shared" si="2"/>
        <v>6.0100166944908183E-2</v>
      </c>
    </row>
    <row r="20" spans="1:12" x14ac:dyDescent="0.2">
      <c r="A20" s="69" t="s">
        <v>153</v>
      </c>
      <c r="B20" s="47">
        <f>'[2]General Avation'!$FN$4</f>
        <v>770</v>
      </c>
      <c r="C20" s="47">
        <f>'[2]General Avation'!$FN$5</f>
        <v>771</v>
      </c>
      <c r="D20" s="47">
        <f t="shared" si="0"/>
        <v>1541</v>
      </c>
      <c r="E20" s="9">
        <f>'[1]Monthly Summary'!D20</f>
        <v>1625</v>
      </c>
      <c r="F20" s="96">
        <f t="shared" si="1"/>
        <v>-5.169230769230769E-2</v>
      </c>
      <c r="G20" s="47">
        <f>+D20</f>
        <v>1541</v>
      </c>
      <c r="H20" s="9">
        <f>'[1]Monthly Summary'!G20</f>
        <v>1625</v>
      </c>
      <c r="I20" s="264">
        <f t="shared" si="2"/>
        <v>-5.169230769230769E-2</v>
      </c>
    </row>
    <row r="21" spans="1:12" ht="12.75" customHeight="1" x14ac:dyDescent="0.2">
      <c r="A21" s="69" t="s">
        <v>12</v>
      </c>
      <c r="B21" s="18">
        <f>'[2]Military '!$FN$4</f>
        <v>41</v>
      </c>
      <c r="C21" s="18">
        <f>'[2]Military '!$FN$5</f>
        <v>41</v>
      </c>
      <c r="D21" s="18">
        <f t="shared" si="0"/>
        <v>82</v>
      </c>
      <c r="E21" s="122">
        <f>'[1]Monthly Summary'!D21</f>
        <v>48</v>
      </c>
      <c r="F21" s="262">
        <f t="shared" si="1"/>
        <v>0.70833333333333337</v>
      </c>
      <c r="G21" s="122">
        <f>+D21</f>
        <v>82</v>
      </c>
      <c r="H21" s="122">
        <f>'[1]Monthly Summary'!G21</f>
        <v>48</v>
      </c>
      <c r="I21" s="265">
        <f t="shared" si="2"/>
        <v>0.70833333333333337</v>
      </c>
    </row>
    <row r="22" spans="1:12" ht="15.75" thickBot="1" x14ac:dyDescent="0.3">
      <c r="A22" s="70" t="s">
        <v>28</v>
      </c>
      <c r="B22" s="276">
        <f>SUM(B16:B21)</f>
        <v>15404</v>
      </c>
      <c r="C22" s="276">
        <f>SUM(C16:C21)</f>
        <v>15412</v>
      </c>
      <c r="D22" s="276">
        <f>SUM(D16:D21)</f>
        <v>30816</v>
      </c>
      <c r="E22" s="276">
        <f>SUM(E16:E21)</f>
        <v>32034</v>
      </c>
      <c r="F22" s="272">
        <f t="shared" si="1"/>
        <v>-3.8022101517138043E-2</v>
      </c>
      <c r="G22" s="276">
        <f>SUM(G16:G21)</f>
        <v>30816</v>
      </c>
      <c r="H22" s="276">
        <f>SUM(H16:H21)</f>
        <v>32034</v>
      </c>
      <c r="I22" s="273">
        <f t="shared" si="2"/>
        <v>-3.8022101517138043E-2</v>
      </c>
    </row>
    <row r="23" spans="1:12" x14ac:dyDescent="0.2">
      <c r="B23" s="132"/>
      <c r="C23" s="132"/>
      <c r="D23" s="7"/>
      <c r="L23" s="2"/>
    </row>
    <row r="24" spans="1:12" ht="12.75" customHeight="1" x14ac:dyDescent="0.2">
      <c r="B24" s="17"/>
      <c r="C24" s="17"/>
      <c r="D24" s="519" t="s">
        <v>212</v>
      </c>
      <c r="E24" s="519" t="s">
        <v>189</v>
      </c>
      <c r="F24" s="459"/>
      <c r="G24" s="459"/>
      <c r="H24" s="459"/>
      <c r="I24" s="459"/>
    </row>
    <row r="25" spans="1:12" ht="13.5" thickBot="1" x14ac:dyDescent="0.25">
      <c r="B25" s="459" t="s">
        <v>0</v>
      </c>
      <c r="C25" s="459" t="s">
        <v>1</v>
      </c>
      <c r="D25" s="520"/>
      <c r="E25" s="521"/>
      <c r="F25" s="459" t="s">
        <v>2</v>
      </c>
      <c r="G25" s="510" t="s">
        <v>213</v>
      </c>
      <c r="H25" s="510" t="s">
        <v>190</v>
      </c>
      <c r="I25" s="459" t="s">
        <v>2</v>
      </c>
    </row>
    <row r="26" spans="1:12" ht="15" x14ac:dyDescent="0.25">
      <c r="A26" s="66" t="s">
        <v>129</v>
      </c>
      <c r="B26" s="51"/>
      <c r="C26" s="51"/>
      <c r="D26" s="51"/>
      <c r="E26" s="51"/>
      <c r="F26" s="51"/>
      <c r="G26" s="51"/>
      <c r="H26" s="51"/>
      <c r="I26" s="52"/>
    </row>
    <row r="27" spans="1:12" x14ac:dyDescent="0.2">
      <c r="A27" s="63" t="s">
        <v>15</v>
      </c>
      <c r="B27" s="22">
        <f>(Cargo!M16+'Major Airline Stats'!J28+'Regional Major'!M25)*0.00045359237</f>
        <v>8953.7274109282989</v>
      </c>
      <c r="C27" s="22">
        <f>(Cargo!M21+'Major Airline Stats'!J33+'Regional Major'!M30)*0.00045359237</f>
        <v>7211.9481322688798</v>
      </c>
      <c r="D27" s="22">
        <f>(SUM(B27:C27)+('Cargo Summary'!E17*0.00045359237))</f>
        <v>16165.67554319718</v>
      </c>
      <c r="E27" s="9">
        <f>'[1]Monthly Summary'!D27</f>
        <v>15194.26711312125</v>
      </c>
      <c r="F27" s="99">
        <f>(D27-E27)/E27</f>
        <v>6.3932562383154007E-2</v>
      </c>
      <c r="G27" s="54">
        <f>+D27</f>
        <v>16165.67554319718</v>
      </c>
      <c r="H27" s="9">
        <f>'[1]Monthly Summary'!G27</f>
        <v>15194.26711312125</v>
      </c>
      <c r="I27" s="101">
        <f>(G27-H27)/H27</f>
        <v>6.3932562383154007E-2</v>
      </c>
    </row>
    <row r="28" spans="1:12" x14ac:dyDescent="0.2">
      <c r="A28" s="63" t="s">
        <v>16</v>
      </c>
      <c r="B28" s="22">
        <f>(Cargo!M17+'Major Airline Stats'!J29+'Regional Major'!M26)*0.00045359237</f>
        <v>793.94721919897995</v>
      </c>
      <c r="C28" s="22">
        <f>(Cargo!M22+'Major Airline Stats'!J34+'Regional Major'!M31)*0.00045359237</f>
        <v>1282.69027631976</v>
      </c>
      <c r="D28" s="22">
        <f>SUM(B28:C28)</f>
        <v>2076.6374955187398</v>
      </c>
      <c r="E28" s="9">
        <f>'[1]Monthly Summary'!D28</f>
        <v>1393.38994781063</v>
      </c>
      <c r="F28" s="99">
        <f>(D28-E28)/E28</f>
        <v>0.49034912931707697</v>
      </c>
      <c r="G28" s="22">
        <f>+D28</f>
        <v>2076.6374955187398</v>
      </c>
      <c r="H28" s="9">
        <f>'[1]Monthly Summary'!G28</f>
        <v>1393.38994781063</v>
      </c>
      <c r="I28" s="101">
        <f>(G28-H28)/H28</f>
        <v>0.49034912931707697</v>
      </c>
    </row>
    <row r="29" spans="1:12" ht="15.75" thickBot="1" x14ac:dyDescent="0.3">
      <c r="A29" s="64" t="s">
        <v>62</v>
      </c>
      <c r="B29" s="55">
        <f>SUM(B27:B28)</f>
        <v>9747.6746301272797</v>
      </c>
      <c r="C29" s="55">
        <f>SUM(C27:C28)</f>
        <v>8494.6384085886402</v>
      </c>
      <c r="D29" s="55">
        <f>SUM(D27:D28)</f>
        <v>18242.313038715918</v>
      </c>
      <c r="E29" s="55">
        <f>SUM(E27:E28)</f>
        <v>16587.657060931881</v>
      </c>
      <c r="F29" s="100">
        <f>(D29-E29)/E29</f>
        <v>9.9752241784716547E-2</v>
      </c>
      <c r="G29" s="55">
        <f>SUM(G27:G28)</f>
        <v>18242.313038715918</v>
      </c>
      <c r="H29" s="55">
        <f>SUM(H27:H28)</f>
        <v>16587.657060931881</v>
      </c>
      <c r="I29" s="102">
        <f>(G29-H29)/H29</f>
        <v>9.9752241784716547E-2</v>
      </c>
    </row>
    <row r="30" spans="1:12" s="7" customFormat="1" ht="4.5" customHeight="1" thickBot="1" x14ac:dyDescent="0.3">
      <c r="A30" s="60"/>
      <c r="B30" s="392"/>
      <c r="C30" s="392"/>
      <c r="D30" s="392"/>
      <c r="E30" s="392"/>
      <c r="F30" s="277"/>
      <c r="G30" s="392"/>
      <c r="H30" s="392"/>
      <c r="I30" s="277"/>
    </row>
    <row r="31" spans="1:12" ht="13.5" thickBot="1" x14ac:dyDescent="0.25">
      <c r="B31" s="518" t="s">
        <v>149</v>
      </c>
      <c r="C31" s="517"/>
      <c r="D31" s="518" t="s">
        <v>156</v>
      </c>
      <c r="E31" s="517"/>
      <c r="F31" s="415"/>
      <c r="G31" s="416"/>
      <c r="H31" s="414"/>
      <c r="I31" s="414"/>
    </row>
    <row r="32" spans="1:12" x14ac:dyDescent="0.2">
      <c r="A32" s="396" t="s">
        <v>150</v>
      </c>
      <c r="B32" s="397">
        <f>C8-B33</f>
        <v>849460</v>
      </c>
      <c r="C32" s="398">
        <f>B32/C8</f>
        <v>0.65389956491884949</v>
      </c>
      <c r="D32" s="399">
        <f>+B32</f>
        <v>849460</v>
      </c>
      <c r="E32" s="400">
        <f>+D32/D34</f>
        <v>0.65389956491884949</v>
      </c>
      <c r="G32" s="422"/>
      <c r="H32" s="414"/>
      <c r="I32" s="413"/>
    </row>
    <row r="33" spans="1:14" ht="13.5" thickBot="1" x14ac:dyDescent="0.25">
      <c r="A33" s="401" t="s">
        <v>151</v>
      </c>
      <c r="B33" s="402">
        <f>'Major Airline Stats'!J51+'Regional Major'!M45</f>
        <v>449608</v>
      </c>
      <c r="C33" s="403">
        <f>+B33/C8</f>
        <v>0.34610043508115046</v>
      </c>
      <c r="D33" s="404">
        <f>+B33</f>
        <v>449608</v>
      </c>
      <c r="E33" s="405">
        <f>+D33/D34</f>
        <v>0.34610043508115046</v>
      </c>
      <c r="G33" s="414"/>
      <c r="H33" s="414"/>
      <c r="I33" s="413"/>
    </row>
    <row r="34" spans="1:14" ht="13.5" thickBot="1" x14ac:dyDescent="0.25">
      <c r="B34" s="311"/>
      <c r="D34" s="406">
        <f>SUM(D32:D33)</f>
        <v>1299068</v>
      </c>
    </row>
    <row r="35" spans="1:14" ht="13.5" thickBot="1" x14ac:dyDescent="0.25">
      <c r="B35" s="516" t="s">
        <v>214</v>
      </c>
      <c r="C35" s="517"/>
      <c r="D35" s="518" t="s">
        <v>215</v>
      </c>
      <c r="E35" s="517"/>
    </row>
    <row r="36" spans="1:14" x14ac:dyDescent="0.2">
      <c r="A36" s="396" t="s">
        <v>150</v>
      </c>
      <c r="B36" s="397">
        <f>'[1]Monthly Summary'!$B$32</f>
        <v>829325</v>
      </c>
      <c r="C36" s="398">
        <f>+B36/B38</f>
        <v>0.63289907574947013</v>
      </c>
      <c r="D36" s="399">
        <f>'[1]Monthly Summary'!$D$32</f>
        <v>829325</v>
      </c>
      <c r="E36" s="400">
        <f>+D36/D38</f>
        <v>0.63289907574947013</v>
      </c>
    </row>
    <row r="37" spans="1:14" ht="13.5" thickBot="1" x14ac:dyDescent="0.25">
      <c r="A37" s="401" t="s">
        <v>151</v>
      </c>
      <c r="B37" s="402">
        <f>'[1]Monthly Summary'!$B$33</f>
        <v>481034</v>
      </c>
      <c r="C37" s="405">
        <f>+B37/B38</f>
        <v>0.36710092425052981</v>
      </c>
      <c r="D37" s="404">
        <f>'[1]Monthly Summary'!$D$33</f>
        <v>481034</v>
      </c>
      <c r="E37" s="405">
        <f>+D37/D38</f>
        <v>0.36710092425052981</v>
      </c>
      <c r="M37" s="13"/>
    </row>
    <row r="38" spans="1:14" x14ac:dyDescent="0.2">
      <c r="B38" s="421">
        <f>+SUM(B36:B37)</f>
        <v>1310359</v>
      </c>
      <c r="D38" s="406">
        <f>SUM(D36:D37)</f>
        <v>1310359</v>
      </c>
    </row>
    <row r="39" spans="1:14" x14ac:dyDescent="0.2">
      <c r="A39" s="410" t="s">
        <v>152</v>
      </c>
    </row>
    <row r="40" spans="1:14" x14ac:dyDescent="0.2">
      <c r="A40" s="231" t="s">
        <v>154</v>
      </c>
      <c r="I40" s="2"/>
    </row>
    <row r="41" spans="1:14" x14ac:dyDescent="0.2">
      <c r="N41" s="411"/>
    </row>
    <row r="42" spans="1:14" x14ac:dyDescent="0.2">
      <c r="G42" s="2"/>
      <c r="N42" s="411"/>
    </row>
    <row r="43" spans="1:14" x14ac:dyDescent="0.2">
      <c r="B43" s="311"/>
      <c r="J43" s="2"/>
      <c r="N43" s="411"/>
    </row>
    <row r="44" spans="1:14" x14ac:dyDescent="0.2">
      <c r="B44" s="311"/>
      <c r="N44" s="411"/>
    </row>
    <row r="45" spans="1:14" x14ac:dyDescent="0.2">
      <c r="J45" s="2"/>
      <c r="N45" s="411"/>
    </row>
    <row r="46" spans="1:14" x14ac:dyDescent="0.2">
      <c r="B46" s="2"/>
      <c r="F46" s="311"/>
    </row>
    <row r="47" spans="1:14" x14ac:dyDescent="0.2">
      <c r="N47" s="411"/>
    </row>
    <row r="51" spans="12:12" x14ac:dyDescent="0.2">
      <c r="L51" s="412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D2:D12 E4:E12 B26:I30 B15:I22 F2:I12">
    <cfRule type="expression" dxfId="6" priority="11" stopIfTrue="1">
      <formula>"*.*"</formula>
    </cfRule>
  </conditionalFormatting>
  <conditionalFormatting sqref="B13:C13 F13:I13 F14 I14">
    <cfRule type="expression" dxfId="5" priority="6" stopIfTrue="1">
      <formula>"*.*"</formula>
    </cfRule>
  </conditionalFormatting>
  <conditionalFormatting sqref="B24:C24 F24:I24 F25 I25">
    <cfRule type="expression" dxfId="4" priority="5" stopIfTrue="1">
      <formula>"*.*"</formula>
    </cfRule>
  </conditionalFormatting>
  <conditionalFormatting sqref="E13 D13:D14">
    <cfRule type="expression" dxfId="3" priority="4" stopIfTrue="1">
      <formula>"*.*"</formula>
    </cfRule>
  </conditionalFormatting>
  <conditionalFormatting sqref="E24 D24:D25">
    <cfRule type="expression" dxfId="2" priority="3" stopIfTrue="1">
      <formula>"*.*"</formula>
    </cfRule>
  </conditionalFormatting>
  <conditionalFormatting sqref="G14:H14">
    <cfRule type="expression" dxfId="1" priority="2" stopIfTrue="1">
      <formula>"*.*"</formula>
    </cfRule>
  </conditionalFormatting>
  <conditionalFormatting sqref="G25:H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January 2018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zoomScaleNormal="100" zoomScaleSheetLayoutView="100" workbookViewId="0">
      <selection activeCell="O34" sqref="O34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7" width="11.28515625" customWidth="1"/>
    <col min="8" max="8" width="11.85546875" bestFit="1" customWidth="1"/>
    <col min="9" max="14" width="11.28515625" customWidth="1"/>
    <col min="15" max="15" width="8.5703125" bestFit="1" customWidth="1"/>
    <col min="16" max="16" width="13.85546875" customWidth="1"/>
  </cols>
  <sheetData>
    <row r="1" spans="1:16" ht="39" thickBot="1" x14ac:dyDescent="0.25">
      <c r="A1" s="384">
        <v>43101</v>
      </c>
      <c r="B1" s="12" t="s">
        <v>18</v>
      </c>
      <c r="C1" s="509" t="s">
        <v>224</v>
      </c>
      <c r="D1" s="429" t="s">
        <v>163</v>
      </c>
      <c r="E1" s="274" t="s">
        <v>170</v>
      </c>
      <c r="F1" s="274" t="s">
        <v>171</v>
      </c>
      <c r="G1" s="274" t="s">
        <v>169</v>
      </c>
      <c r="H1" s="274" t="s">
        <v>49</v>
      </c>
      <c r="I1" s="274" t="s">
        <v>116</v>
      </c>
      <c r="J1" s="274" t="s">
        <v>218</v>
      </c>
      <c r="K1" s="274" t="s">
        <v>211</v>
      </c>
      <c r="L1" s="274" t="s">
        <v>225</v>
      </c>
      <c r="M1" s="274" t="s">
        <v>168</v>
      </c>
      <c r="N1" s="274" t="s">
        <v>162</v>
      </c>
      <c r="O1" s="274" t="s">
        <v>143</v>
      </c>
      <c r="P1" s="274" t="s">
        <v>21</v>
      </c>
    </row>
    <row r="2" spans="1:16" ht="15" x14ac:dyDescent="0.25">
      <c r="A2" s="553" t="s">
        <v>144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5"/>
    </row>
    <row r="3" spans="1:16" x14ac:dyDescent="0.2">
      <c r="A3" s="63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56"/>
    </row>
    <row r="4" spans="1:16" x14ac:dyDescent="0.2">
      <c r="A4" s="63" t="s">
        <v>30</v>
      </c>
      <c r="B4" s="21">
        <f>[2]Delta!$FN$32</f>
        <v>84987</v>
      </c>
      <c r="C4" s="21">
        <f>'[2]Atlantic Southeast'!$FN$32</f>
        <v>1136</v>
      </c>
      <c r="D4" s="21">
        <f>[2]Pinnacle!$FN$32</f>
        <v>1877</v>
      </c>
      <c r="E4" s="21">
        <f>[2]Compass!$FN$32</f>
        <v>0</v>
      </c>
      <c r="F4" s="21">
        <f>'[2]Sky West'!$FN$32</f>
        <v>12640</v>
      </c>
      <c r="G4" s="21">
        <f>'[2]Go Jet'!$FN$32</f>
        <v>3029</v>
      </c>
      <c r="H4" s="21">
        <f>'[2]Sun Country'!$FN$32</f>
        <v>22274</v>
      </c>
      <c r="I4" s="21">
        <f>[2]Icelandair!$FN$32</f>
        <v>852</v>
      </c>
      <c r="J4" s="21">
        <f>[2]KLM!$FN$32</f>
        <v>3469</v>
      </c>
      <c r="K4" s="21">
        <f>'[2]Air Georgian'!$FN$32</f>
        <v>0</v>
      </c>
      <c r="L4" s="21">
        <f>'[2]Sky Regional'!$FN$32</f>
        <v>3937</v>
      </c>
      <c r="M4" s="21">
        <f>[2]Condor!$FN$32</f>
        <v>0</v>
      </c>
      <c r="N4" s="21">
        <f>'[2]Air France'!$FN$32</f>
        <v>0</v>
      </c>
      <c r="O4" s="21">
        <f>'[2]Charter Misc'!$FN$32+[2]Ryan!$FN$32+[2]Omni!$FN$32</f>
        <v>0</v>
      </c>
      <c r="P4" s="283">
        <f>SUM(B4:O4)</f>
        <v>134201</v>
      </c>
    </row>
    <row r="5" spans="1:16" x14ac:dyDescent="0.2">
      <c r="A5" s="63" t="s">
        <v>31</v>
      </c>
      <c r="B5" s="14">
        <f>[2]Delta!$FN$33</f>
        <v>80924</v>
      </c>
      <c r="C5" s="14">
        <f>'[2]Atlantic Southeast'!$FN$33</f>
        <v>1362</v>
      </c>
      <c r="D5" s="14">
        <f>[2]Pinnacle!$FN$33</f>
        <v>1763</v>
      </c>
      <c r="E5" s="14">
        <f>[2]Compass!$FN$33</f>
        <v>0</v>
      </c>
      <c r="F5" s="14">
        <f>'[2]Sky West'!$FN$33</f>
        <v>12556</v>
      </c>
      <c r="G5" s="14">
        <f>'[2]Go Jet'!$FN$33</f>
        <v>2891</v>
      </c>
      <c r="H5" s="14">
        <f>'[2]Sun Country'!$FN$33</f>
        <v>22273</v>
      </c>
      <c r="I5" s="14">
        <f>[2]Icelandair!$FN$33</f>
        <v>671</v>
      </c>
      <c r="J5" s="14">
        <f>[2]KLM!$FN$33</f>
        <v>2510</v>
      </c>
      <c r="K5" s="14">
        <f>'[2]Air Georgian'!$FN$33</f>
        <v>0</v>
      </c>
      <c r="L5" s="14">
        <f>'[2]Sky Regional'!$FN$33</f>
        <v>3798</v>
      </c>
      <c r="M5" s="14">
        <f>[2]Condor!$FN$33</f>
        <v>0</v>
      </c>
      <c r="N5" s="14">
        <f>'[2]Air France'!$FN$33</f>
        <v>0</v>
      </c>
      <c r="O5" s="14">
        <f>'[2]Charter Misc'!$FN$33++[2]Ryan!$FN$33+[2]Omni!$FN$33</f>
        <v>0</v>
      </c>
      <c r="P5" s="284">
        <f>SUM(B5:O5)</f>
        <v>128748</v>
      </c>
    </row>
    <row r="6" spans="1:16" ht="15" x14ac:dyDescent="0.25">
      <c r="A6" s="61" t="s">
        <v>7</v>
      </c>
      <c r="B6" s="34">
        <f t="shared" ref="B6:O6" si="0">SUM(B4:B5)</f>
        <v>165911</v>
      </c>
      <c r="C6" s="34">
        <f t="shared" si="0"/>
        <v>2498</v>
      </c>
      <c r="D6" s="34">
        <f t="shared" si="0"/>
        <v>3640</v>
      </c>
      <c r="E6" s="34">
        <f t="shared" si="0"/>
        <v>0</v>
      </c>
      <c r="F6" s="34">
        <f t="shared" si="0"/>
        <v>25196</v>
      </c>
      <c r="G6" s="34">
        <f t="shared" ref="G6" si="1">SUM(G4:G5)</f>
        <v>5920</v>
      </c>
      <c r="H6" s="34">
        <f t="shared" si="0"/>
        <v>44547</v>
      </c>
      <c r="I6" s="34">
        <f t="shared" si="0"/>
        <v>1523</v>
      </c>
      <c r="J6" s="34">
        <f t="shared" ref="J6" si="2">SUM(J4:J5)</f>
        <v>5979</v>
      </c>
      <c r="K6" s="34">
        <f t="shared" si="0"/>
        <v>0</v>
      </c>
      <c r="L6" s="34">
        <f t="shared" ref="L6" si="3">SUM(L4:L5)</f>
        <v>7735</v>
      </c>
      <c r="M6" s="34">
        <f t="shared" ref="M6" si="4">SUM(M4:M5)</f>
        <v>0</v>
      </c>
      <c r="N6" s="34">
        <f t="shared" si="0"/>
        <v>0</v>
      </c>
      <c r="O6" s="34">
        <f t="shared" si="0"/>
        <v>0</v>
      </c>
      <c r="P6" s="285">
        <f>SUM(B6:O6)</f>
        <v>262949</v>
      </c>
    </row>
    <row r="7" spans="1:16" x14ac:dyDescent="0.2">
      <c r="A7" s="63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83"/>
    </row>
    <row r="8" spans="1:16" x14ac:dyDescent="0.2">
      <c r="A8" s="63" t="s">
        <v>32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83">
        <f>SUM(B8:O8)</f>
        <v>0</v>
      </c>
    </row>
    <row r="9" spans="1:16" x14ac:dyDescent="0.2">
      <c r="A9" s="63" t="s">
        <v>30</v>
      </c>
      <c r="B9" s="21">
        <f>[2]Delta!$FN$37</f>
        <v>2439</v>
      </c>
      <c r="C9" s="21">
        <f>'[2]Atlantic Southeast'!$FN$37</f>
        <v>17</v>
      </c>
      <c r="D9" s="21">
        <f>[2]Pinnacle!$FN$37</f>
        <v>28</v>
      </c>
      <c r="E9" s="21">
        <f>[2]Compass!$FN$37</f>
        <v>0</v>
      </c>
      <c r="F9" s="21">
        <f>'[2]Sky West'!$FN$37</f>
        <v>138</v>
      </c>
      <c r="G9" s="21">
        <f>'[2]Go Jet'!$FN$37</f>
        <v>47</v>
      </c>
      <c r="H9" s="21">
        <f>'[2]Sun Country'!$FN$37</f>
        <v>214</v>
      </c>
      <c r="I9" s="21">
        <f>[2]Icelandair!$FN$37</f>
        <v>20</v>
      </c>
      <c r="J9" s="21">
        <f>[2]KLM!$FN$37</f>
        <v>25</v>
      </c>
      <c r="K9" s="21">
        <f>'[2]Air Georgian'!$FN$37</f>
        <v>0</v>
      </c>
      <c r="L9" s="21">
        <f>'[2]Sky Regional'!$FN$37</f>
        <v>50</v>
      </c>
      <c r="M9" s="21">
        <f>[2]Condor!$FN$37</f>
        <v>0</v>
      </c>
      <c r="N9" s="21">
        <f>'[2]Air France'!$FN$37</f>
        <v>0</v>
      </c>
      <c r="O9" s="21">
        <f>'[2]Charter Misc'!$FN$37+[2]Ryan!$FN$37+[2]Omni!$FN$37</f>
        <v>0</v>
      </c>
      <c r="P9" s="283">
        <f>SUM(B9:O9)</f>
        <v>2978</v>
      </c>
    </row>
    <row r="10" spans="1:16" x14ac:dyDescent="0.2">
      <c r="A10" s="63" t="s">
        <v>33</v>
      </c>
      <c r="B10" s="14">
        <f>[2]Delta!$FN$38</f>
        <v>2364</v>
      </c>
      <c r="C10" s="14">
        <f>'[2]Atlantic Southeast'!$FN$38</f>
        <v>14</v>
      </c>
      <c r="D10" s="14">
        <f>[2]Pinnacle!$FN$38</f>
        <v>29</v>
      </c>
      <c r="E10" s="14">
        <f>[2]Compass!$FN$38</f>
        <v>0</v>
      </c>
      <c r="F10" s="14">
        <f>'[2]Sky West'!$FN$38</f>
        <v>120</v>
      </c>
      <c r="G10" s="14">
        <f>'[2]Go Jet'!$FN$38</f>
        <v>46</v>
      </c>
      <c r="H10" s="14">
        <f>'[2]Sun Country'!$FN$38</f>
        <v>240</v>
      </c>
      <c r="I10" s="14">
        <f>[2]Icelandair!$FN$38</f>
        <v>13</v>
      </c>
      <c r="J10" s="14">
        <f>[2]KLM!$FN$38</f>
        <v>24</v>
      </c>
      <c r="K10" s="14">
        <f>'[2]Air Georgian'!$FN$38</f>
        <v>0</v>
      </c>
      <c r="L10" s="14">
        <f>'[2]Sky Regional'!$FN$38</f>
        <v>60</v>
      </c>
      <c r="M10" s="14">
        <f>[2]Condor!$FN$38</f>
        <v>0</v>
      </c>
      <c r="N10" s="14">
        <f>'[2]Air France'!$FN$38</f>
        <v>0</v>
      </c>
      <c r="O10" s="14">
        <f>'[2]Charter Misc'!$FN$38+[2]Ryan!$FN$38+[2]Omni!$FN$38</f>
        <v>0</v>
      </c>
      <c r="P10" s="284">
        <f>SUM(B10:O10)</f>
        <v>2910</v>
      </c>
    </row>
    <row r="11" spans="1:16" ht="15.75" thickBot="1" x14ac:dyDescent="0.3">
      <c r="A11" s="64" t="s">
        <v>34</v>
      </c>
      <c r="B11" s="286">
        <f t="shared" ref="B11:H11" si="5">SUM(B9:B10)</f>
        <v>4803</v>
      </c>
      <c r="C11" s="286">
        <f t="shared" si="5"/>
        <v>31</v>
      </c>
      <c r="D11" s="286">
        <f t="shared" si="5"/>
        <v>57</v>
      </c>
      <c r="E11" s="286">
        <f t="shared" si="5"/>
        <v>0</v>
      </c>
      <c r="F11" s="286">
        <f t="shared" si="5"/>
        <v>258</v>
      </c>
      <c r="G11" s="286">
        <f t="shared" ref="G11" si="6">SUM(G9:G10)</f>
        <v>93</v>
      </c>
      <c r="H11" s="286">
        <f t="shared" si="5"/>
        <v>454</v>
      </c>
      <c r="I11" s="286">
        <f t="shared" ref="I11:O11" si="7">SUM(I9:I10)</f>
        <v>33</v>
      </c>
      <c r="J11" s="286">
        <f t="shared" ref="J11" si="8">SUM(J9:J10)</f>
        <v>49</v>
      </c>
      <c r="K11" s="286">
        <f t="shared" si="7"/>
        <v>0</v>
      </c>
      <c r="L11" s="286">
        <f t="shared" ref="L11" si="9">SUM(L9:L10)</f>
        <v>110</v>
      </c>
      <c r="M11" s="286">
        <f t="shared" si="7"/>
        <v>0</v>
      </c>
      <c r="N11" s="286">
        <f t="shared" si="7"/>
        <v>0</v>
      </c>
      <c r="O11" s="286">
        <f t="shared" si="7"/>
        <v>0</v>
      </c>
      <c r="P11" s="287">
        <f>SUM(B11:O11)</f>
        <v>5888</v>
      </c>
    </row>
    <row r="12" spans="1:16" ht="15" x14ac:dyDescent="0.25">
      <c r="A12" s="389"/>
      <c r="B12" s="385"/>
      <c r="C12" s="385"/>
      <c r="D12" s="385"/>
      <c r="E12" s="385"/>
      <c r="F12" s="385"/>
      <c r="G12" s="385"/>
      <c r="H12" s="385"/>
      <c r="I12" s="385"/>
      <c r="J12" s="385"/>
      <c r="K12" s="385"/>
      <c r="L12" s="385"/>
      <c r="M12" s="385"/>
      <c r="N12" s="385"/>
      <c r="O12" s="385"/>
      <c r="P12" s="386"/>
    </row>
    <row r="13" spans="1:16" ht="39" thickBot="1" x14ac:dyDescent="0.25">
      <c r="B13" s="12" t="s">
        <v>18</v>
      </c>
      <c r="C13" s="509" t="s">
        <v>224</v>
      </c>
      <c r="D13" s="429" t="s">
        <v>163</v>
      </c>
      <c r="E13" s="12" t="s">
        <v>120</v>
      </c>
      <c r="F13" s="12" t="s">
        <v>100</v>
      </c>
      <c r="G13" s="274" t="s">
        <v>169</v>
      </c>
      <c r="H13" s="12" t="s">
        <v>142</v>
      </c>
      <c r="I13" s="12" t="s">
        <v>116</v>
      </c>
      <c r="J13" s="274" t="s">
        <v>218</v>
      </c>
      <c r="K13" s="274" t="s">
        <v>211</v>
      </c>
      <c r="L13" s="274" t="s">
        <v>225</v>
      </c>
      <c r="M13" s="274" t="s">
        <v>168</v>
      </c>
      <c r="N13" s="12" t="s">
        <v>162</v>
      </c>
      <c r="O13" s="12" t="s">
        <v>143</v>
      </c>
      <c r="P13" s="274" t="s">
        <v>145</v>
      </c>
    </row>
    <row r="14" spans="1:16" ht="15" x14ac:dyDescent="0.25">
      <c r="A14" s="556" t="s">
        <v>146</v>
      </c>
      <c r="B14" s="557"/>
      <c r="C14" s="557"/>
      <c r="D14" s="557"/>
      <c r="E14" s="557"/>
      <c r="F14" s="557"/>
      <c r="G14" s="557"/>
      <c r="H14" s="557"/>
      <c r="I14" s="557"/>
      <c r="J14" s="557"/>
      <c r="K14" s="557"/>
      <c r="L14" s="557"/>
      <c r="M14" s="557"/>
      <c r="N14" s="557"/>
      <c r="O14" s="557"/>
      <c r="P14" s="558"/>
    </row>
    <row r="15" spans="1:16" x14ac:dyDescent="0.2">
      <c r="A15" s="63" t="s">
        <v>29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56"/>
    </row>
    <row r="16" spans="1:16" x14ac:dyDescent="0.2">
      <c r="A16" s="63" t="s">
        <v>30</v>
      </c>
      <c r="B16" s="21">
        <f>SUM([2]Delta!$FN$32:$FN$32)</f>
        <v>84987</v>
      </c>
      <c r="C16" s="21">
        <f>SUM('[2]Atlantic Southeast'!$FN$32:$FN$32)</f>
        <v>1136</v>
      </c>
      <c r="D16" s="21">
        <f>SUM([2]Pinnacle!$FN$32:$FN$32)</f>
        <v>1877</v>
      </c>
      <c r="E16" s="21">
        <f>SUM([2]Compass!$FN$32:$FN$32)</f>
        <v>0</v>
      </c>
      <c r="F16" s="21">
        <f>SUM('[2]Sky West'!$FN$32:$FN$32)</f>
        <v>12640</v>
      </c>
      <c r="G16" s="21">
        <f>SUM('[2]Go Jet'!$FN$32:$FN$32)</f>
        <v>3029</v>
      </c>
      <c r="H16" s="21">
        <f>SUM('[2]Sun Country'!$FN$32:$FN$32)</f>
        <v>22274</v>
      </c>
      <c r="I16" s="21">
        <f>SUM([2]Icelandair!$FN$32:$FN$32)</f>
        <v>852</v>
      </c>
      <c r="J16" s="21">
        <f>SUM([2]KLM!$FN$32:$FN$32)</f>
        <v>3469</v>
      </c>
      <c r="K16" s="21">
        <f>SUM('[2]Air Georgian'!$FN$32:$FN$32)</f>
        <v>0</v>
      </c>
      <c r="L16" s="21">
        <f>SUM('[2]Sky Regional'!$FN$32:$FN$32)</f>
        <v>3937</v>
      </c>
      <c r="M16" s="21">
        <f>SUM([2]Condor!$FN$32:$FN$32)</f>
        <v>0</v>
      </c>
      <c r="N16" s="21">
        <f>SUM('[2]Air France'!$FN$32:$FN$32)</f>
        <v>0</v>
      </c>
      <c r="O16" s="21">
        <f>SUM('[2]Charter Misc'!$FN$32:$FN$32)+SUM([2]Ryan!$FN$32:$FN$32)+SUM([2]Omni!$FN$32:$FN$32)</f>
        <v>0</v>
      </c>
      <c r="P16" s="283">
        <f>SUM(B16:O16)</f>
        <v>134201</v>
      </c>
    </row>
    <row r="17" spans="1:19" x14ac:dyDescent="0.2">
      <c r="A17" s="63" t="s">
        <v>31</v>
      </c>
      <c r="B17" s="14">
        <f>SUM([2]Delta!$FN$33:$FN$33)</f>
        <v>80924</v>
      </c>
      <c r="C17" s="14">
        <f>SUM('[2]Atlantic Southeast'!$FN$33:$FN$33)</f>
        <v>1362</v>
      </c>
      <c r="D17" s="14">
        <f>SUM([2]Pinnacle!$FN$33:$FN$33)</f>
        <v>1763</v>
      </c>
      <c r="E17" s="14">
        <f>SUM([2]Compass!$FN$33:$FN$33)</f>
        <v>0</v>
      </c>
      <c r="F17" s="14">
        <f>SUM('[2]Sky West'!$FN$33:$FN$33)</f>
        <v>12556</v>
      </c>
      <c r="G17" s="14">
        <f>SUM('[2]Go Jet'!$FN$33:$FN$33)</f>
        <v>2891</v>
      </c>
      <c r="H17" s="14">
        <f>SUM('[2]Sun Country'!$FN$33:$FN$33)</f>
        <v>22273</v>
      </c>
      <c r="I17" s="14">
        <f>SUM([2]Icelandair!$FN$33:$FN$33)</f>
        <v>671</v>
      </c>
      <c r="J17" s="14">
        <f>SUM([2]KLM!$FN$33:$FN$33)</f>
        <v>2510</v>
      </c>
      <c r="K17" s="14">
        <f>SUM('[2]Air Georgian'!$FN$33:$FN$33)</f>
        <v>0</v>
      </c>
      <c r="L17" s="14">
        <f>SUM('[2]Sky Regional'!$FN$33:$FN$33)</f>
        <v>3798</v>
      </c>
      <c r="M17" s="14">
        <f>SUM([2]Condor!$FN$33:$FN$33)</f>
        <v>0</v>
      </c>
      <c r="N17" s="14">
        <f>SUM('[2]Air France'!$FN$33:$FN$33)</f>
        <v>0</v>
      </c>
      <c r="O17" s="14">
        <f>SUM('[2]Charter Misc'!$FN$33:$FN$33)++SUM([2]Ryan!$FN$33:$FN$33)+SUM([2]Omni!$FN$33:$FN$33)</f>
        <v>0</v>
      </c>
      <c r="P17" s="284">
        <f>SUM(B17:O17)</f>
        <v>128748</v>
      </c>
    </row>
    <row r="18" spans="1:19" ht="15" x14ac:dyDescent="0.25">
      <c r="A18" s="61" t="s">
        <v>7</v>
      </c>
      <c r="B18" s="34">
        <f t="shared" ref="B18:O18" si="10">SUM(B16:B17)</f>
        <v>165911</v>
      </c>
      <c r="C18" s="34">
        <f t="shared" si="10"/>
        <v>2498</v>
      </c>
      <c r="D18" s="34">
        <f t="shared" si="10"/>
        <v>3640</v>
      </c>
      <c r="E18" s="34">
        <f t="shared" si="10"/>
        <v>0</v>
      </c>
      <c r="F18" s="34">
        <f t="shared" si="10"/>
        <v>25196</v>
      </c>
      <c r="G18" s="34">
        <f t="shared" ref="G18" si="11">SUM(G16:G17)</f>
        <v>5920</v>
      </c>
      <c r="H18" s="34">
        <f t="shared" si="10"/>
        <v>44547</v>
      </c>
      <c r="I18" s="34">
        <f t="shared" si="10"/>
        <v>1523</v>
      </c>
      <c r="J18" s="34">
        <f t="shared" ref="J18" si="12">SUM(J16:J17)</f>
        <v>5979</v>
      </c>
      <c r="K18" s="34">
        <f t="shared" si="10"/>
        <v>0</v>
      </c>
      <c r="L18" s="34">
        <f t="shared" ref="L18" si="13">SUM(L16:L17)</f>
        <v>7735</v>
      </c>
      <c r="M18" s="34">
        <f t="shared" ref="M18" si="14">SUM(M16:M17)</f>
        <v>0</v>
      </c>
      <c r="N18" s="34">
        <f t="shared" si="10"/>
        <v>0</v>
      </c>
      <c r="O18" s="34">
        <f t="shared" si="10"/>
        <v>0</v>
      </c>
      <c r="P18" s="285">
        <f>SUM(B18:O18)</f>
        <v>262949</v>
      </c>
      <c r="S18" s="311"/>
    </row>
    <row r="19" spans="1:19" x14ac:dyDescent="0.2">
      <c r="A19" s="6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83"/>
      <c r="S19" s="132"/>
    </row>
    <row r="20" spans="1:19" x14ac:dyDescent="0.2">
      <c r="A20" s="63" t="s">
        <v>32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83">
        <f>SUM(B20:O20)</f>
        <v>0</v>
      </c>
    </row>
    <row r="21" spans="1:19" x14ac:dyDescent="0.2">
      <c r="A21" s="63" t="s">
        <v>30</v>
      </c>
      <c r="B21" s="21">
        <f>SUM([2]Delta!$FN$37:$FN$37)</f>
        <v>2439</v>
      </c>
      <c r="C21" s="21">
        <f>SUM('[2]Atlantic Southeast'!$FN$37:$FN$37)</f>
        <v>17</v>
      </c>
      <c r="D21" s="21">
        <f>SUM([2]Pinnacle!$FN$37:$FN$37)</f>
        <v>28</v>
      </c>
      <c r="E21" s="21">
        <f>SUM([2]Compass!$FN$37:$FN$37)</f>
        <v>0</v>
      </c>
      <c r="F21" s="21">
        <f>SUM('[2]Sky West'!$FN$37:$FN$37)</f>
        <v>138</v>
      </c>
      <c r="G21" s="21">
        <f>SUM('[2]Go Jet'!$FN$37:$FN$37)</f>
        <v>47</v>
      </c>
      <c r="H21" s="21">
        <f>SUM('[2]Sun Country'!$FN$37:$FN$37)</f>
        <v>214</v>
      </c>
      <c r="I21" s="21">
        <f>SUM([2]Icelandair!$FN$37:$FN$37)</f>
        <v>20</v>
      </c>
      <c r="J21" s="21">
        <f>SUM([2]KLM!$FN$37:$FN$37)</f>
        <v>25</v>
      </c>
      <c r="K21" s="21">
        <f>SUM('[2]Air Georgian'!$FN$37:$FN$37)</f>
        <v>0</v>
      </c>
      <c r="L21" s="21">
        <f>SUM('[2]Sky Regional'!$FN$37:$FN$37)</f>
        <v>50</v>
      </c>
      <c r="M21" s="21">
        <f>SUM([2]Condor!$FN$37:$FN$37)</f>
        <v>0</v>
      </c>
      <c r="N21" s="21">
        <f>SUM('[2]Air France'!$FN$37:$FN$37)</f>
        <v>0</v>
      </c>
      <c r="O21" s="21">
        <f>SUM('[2]Charter Misc'!$FN$37:$FN$37)++SUM([2]Ryan!$FN$37:$FN$37)+SUM([2]Omni!$FN$37:$FN$37)</f>
        <v>0</v>
      </c>
      <c r="P21" s="283">
        <f>SUM(B21:O21)</f>
        <v>2978</v>
      </c>
    </row>
    <row r="22" spans="1:19" x14ac:dyDescent="0.2">
      <c r="A22" s="63" t="s">
        <v>33</v>
      </c>
      <c r="B22" s="14">
        <f>SUM([2]Delta!$FN$38:$FN$38)</f>
        <v>2364</v>
      </c>
      <c r="C22" s="14">
        <f>SUM('[2]Atlantic Southeast'!$FN$38:$FN$38)</f>
        <v>14</v>
      </c>
      <c r="D22" s="14">
        <f>SUM([2]Pinnacle!$FN$38:$FN$38)</f>
        <v>29</v>
      </c>
      <c r="E22" s="14">
        <f>SUM([2]Compass!$FN$38:$FN$38)</f>
        <v>0</v>
      </c>
      <c r="F22" s="14">
        <f>SUM('[2]Sky West'!$FN$38:$FN$38)</f>
        <v>120</v>
      </c>
      <c r="G22" s="14">
        <f>SUM('[2]Go Jet'!$FN$38:$FN$38)</f>
        <v>46</v>
      </c>
      <c r="H22" s="14">
        <f>SUM('[2]Sun Country'!$FN$38:$FN$38)</f>
        <v>240</v>
      </c>
      <c r="I22" s="14">
        <f>SUM([2]Icelandair!$FN$38:$FN$38)</f>
        <v>13</v>
      </c>
      <c r="J22" s="14">
        <f>SUM([2]KLM!$FN$38:$FN$38)</f>
        <v>24</v>
      </c>
      <c r="K22" s="14">
        <f>SUM('[2]Air Georgian'!$FN$38:$FN$38)</f>
        <v>0</v>
      </c>
      <c r="L22" s="14">
        <f>SUM('[2]Sky Regional'!$FN$38:$FN$38)</f>
        <v>60</v>
      </c>
      <c r="M22" s="14">
        <f>SUM([2]Condor!$FN$38:$FN$38)</f>
        <v>0</v>
      </c>
      <c r="N22" s="14">
        <f>SUM('[2]Air France'!$FN$38:$FN$38)</f>
        <v>0</v>
      </c>
      <c r="O22" s="14">
        <f>SUM('[2]Charter Misc'!$FN$38:$FN$38)++SUM([2]Ryan!$FN$38:$FN$38)+SUM([2]Omni!$FN$38:$FN$38)</f>
        <v>0</v>
      </c>
      <c r="P22" s="284">
        <f>SUM(B22:O22)</f>
        <v>2910</v>
      </c>
    </row>
    <row r="23" spans="1:19" ht="15.75" thickBot="1" x14ac:dyDescent="0.3">
      <c r="A23" s="64" t="s">
        <v>34</v>
      </c>
      <c r="B23" s="286">
        <f t="shared" ref="B23:O23" si="15">SUM(B21:B22)</f>
        <v>4803</v>
      </c>
      <c r="C23" s="286">
        <f t="shared" si="15"/>
        <v>31</v>
      </c>
      <c r="D23" s="286">
        <f t="shared" si="15"/>
        <v>57</v>
      </c>
      <c r="E23" s="286">
        <f t="shared" si="15"/>
        <v>0</v>
      </c>
      <c r="F23" s="286">
        <f t="shared" si="15"/>
        <v>258</v>
      </c>
      <c r="G23" s="286">
        <f t="shared" ref="G23" si="16">SUM(G21:G22)</f>
        <v>93</v>
      </c>
      <c r="H23" s="286">
        <f t="shared" si="15"/>
        <v>454</v>
      </c>
      <c r="I23" s="286">
        <f t="shared" si="15"/>
        <v>33</v>
      </c>
      <c r="J23" s="286">
        <f t="shared" ref="J23" si="17">SUM(J21:J22)</f>
        <v>49</v>
      </c>
      <c r="K23" s="286">
        <f t="shared" si="15"/>
        <v>0</v>
      </c>
      <c r="L23" s="286">
        <f t="shared" ref="L23" si="18">SUM(L21:L22)</f>
        <v>110</v>
      </c>
      <c r="M23" s="286">
        <f t="shared" ref="M23" si="19">SUM(M21:M22)</f>
        <v>0</v>
      </c>
      <c r="N23" s="286">
        <f t="shared" si="15"/>
        <v>0</v>
      </c>
      <c r="O23" s="286">
        <f t="shared" si="15"/>
        <v>0</v>
      </c>
      <c r="P23" s="287">
        <f>SUM(B23:O23)</f>
        <v>5888</v>
      </c>
    </row>
    <row r="25" spans="1:19" ht="39" thickBot="1" x14ac:dyDescent="0.25">
      <c r="B25" s="12" t="s">
        <v>18</v>
      </c>
      <c r="C25" s="509" t="s">
        <v>224</v>
      </c>
      <c r="D25" s="429" t="s">
        <v>163</v>
      </c>
      <c r="E25" s="12" t="s">
        <v>120</v>
      </c>
      <c r="F25" s="12" t="s">
        <v>100</v>
      </c>
      <c r="G25" s="274" t="s">
        <v>169</v>
      </c>
      <c r="H25" s="12" t="s">
        <v>142</v>
      </c>
      <c r="I25" s="12" t="s">
        <v>116</v>
      </c>
      <c r="J25" s="274" t="s">
        <v>218</v>
      </c>
      <c r="K25" s="274" t="s">
        <v>211</v>
      </c>
      <c r="L25" s="274" t="s">
        <v>225</v>
      </c>
      <c r="M25" s="274" t="s">
        <v>168</v>
      </c>
      <c r="N25" s="12" t="s">
        <v>162</v>
      </c>
      <c r="O25" s="12" t="s">
        <v>143</v>
      </c>
      <c r="P25" s="274" t="s">
        <v>21</v>
      </c>
    </row>
    <row r="26" spans="1:19" ht="15" x14ac:dyDescent="0.25">
      <c r="A26" s="559" t="s">
        <v>147</v>
      </c>
      <c r="B26" s="560"/>
      <c r="C26" s="560"/>
      <c r="D26" s="560"/>
      <c r="E26" s="560"/>
      <c r="F26" s="560"/>
      <c r="G26" s="560"/>
      <c r="H26" s="560"/>
      <c r="I26" s="560"/>
      <c r="J26" s="560"/>
      <c r="K26" s="560"/>
      <c r="L26" s="560"/>
      <c r="M26" s="560"/>
      <c r="N26" s="560"/>
      <c r="O26" s="560"/>
      <c r="P26" s="561"/>
    </row>
    <row r="27" spans="1:19" x14ac:dyDescent="0.2">
      <c r="A27" s="63" t="s">
        <v>22</v>
      </c>
      <c r="B27" s="21">
        <f>[2]Delta!$FN$15</f>
        <v>551</v>
      </c>
      <c r="C27" s="21">
        <f>'[2]Atlantic Southeast'!$FN$15</f>
        <v>21</v>
      </c>
      <c r="D27" s="21">
        <f>[2]Pinnacle!$FN$15</f>
        <v>33</v>
      </c>
      <c r="E27" s="21">
        <f>[2]Compass!$FN$15</f>
        <v>0</v>
      </c>
      <c r="F27" s="21">
        <f>'[2]Sky West'!$FN$15</f>
        <v>215</v>
      </c>
      <c r="G27" s="21">
        <f>'[2]Go Jet'!$FN$15</f>
        <v>52</v>
      </c>
      <c r="H27" s="21">
        <f>'[2]Sun Country'!$FN$15</f>
        <v>200</v>
      </c>
      <c r="I27" s="21">
        <f>[2]Icelandair!$FN$15</f>
        <v>5</v>
      </c>
      <c r="J27" s="21">
        <f>[2]KLM!$FN$15</f>
        <v>14</v>
      </c>
      <c r="K27" s="21">
        <f>'[2]Air Georgian'!$FN$15</f>
        <v>0</v>
      </c>
      <c r="L27" s="21">
        <f>'[2]Sky Regional'!$FN$15</f>
        <v>81</v>
      </c>
      <c r="M27" s="21">
        <f>[2]Condor!$FN$15</f>
        <v>0</v>
      </c>
      <c r="N27" s="21">
        <f>'[2]Air France'!$FN$15</f>
        <v>0</v>
      </c>
      <c r="O27" s="21">
        <f>'[2]Charter Misc'!$FN$15+[2]Ryan!$FN$15+[2]Omni!$FN$15</f>
        <v>0</v>
      </c>
      <c r="P27" s="283">
        <f>SUM(B27:O27)</f>
        <v>1172</v>
      </c>
    </row>
    <row r="28" spans="1:19" x14ac:dyDescent="0.2">
      <c r="A28" s="63" t="s">
        <v>23</v>
      </c>
      <c r="B28" s="21">
        <f>[2]Delta!$FN$16</f>
        <v>561</v>
      </c>
      <c r="C28" s="21">
        <f>'[2]Atlantic Southeast'!$FN$16</f>
        <v>23</v>
      </c>
      <c r="D28" s="21">
        <f>[2]Pinnacle!$FN$16</f>
        <v>31</v>
      </c>
      <c r="E28" s="21">
        <f>[2]Compass!$FN$16</f>
        <v>0</v>
      </c>
      <c r="F28" s="21">
        <f>'[2]Sky West'!$FN$16</f>
        <v>215</v>
      </c>
      <c r="G28" s="21">
        <f>'[2]Go Jet'!$FN$16</f>
        <v>53</v>
      </c>
      <c r="H28" s="21">
        <f>'[2]Sun Country'!$FN$16</f>
        <v>198</v>
      </c>
      <c r="I28" s="21">
        <f>[2]Icelandair!$FN$16</f>
        <v>5</v>
      </c>
      <c r="J28" s="21">
        <f>[2]KLM!$FN$16</f>
        <v>14</v>
      </c>
      <c r="K28" s="21">
        <f>'[2]Air Georgian'!$FN$16</f>
        <v>0</v>
      </c>
      <c r="L28" s="21">
        <f>'[2]Sky Regional'!$FN$16</f>
        <v>81</v>
      </c>
      <c r="M28" s="21">
        <f>[2]Condor!$FN$16</f>
        <v>0</v>
      </c>
      <c r="N28" s="21">
        <f>'[2]Air France'!$FN$16</f>
        <v>0</v>
      </c>
      <c r="O28" s="21">
        <f>'[2]Charter Misc'!$FN$16+[2]Ryan!$FN$16+[2]Omni!$FN$16</f>
        <v>0</v>
      </c>
      <c r="P28" s="283">
        <f>SUM(B28:O28)</f>
        <v>1181</v>
      </c>
    </row>
    <row r="29" spans="1:19" x14ac:dyDescent="0.2">
      <c r="A29" s="6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83"/>
    </row>
    <row r="30" spans="1:19" ht="15.75" thickBot="1" x14ac:dyDescent="0.3">
      <c r="A30" s="64" t="s">
        <v>28</v>
      </c>
      <c r="B30" s="387">
        <f t="shared" ref="B30:K30" si="20">SUM(B27:B28)</f>
        <v>1112</v>
      </c>
      <c r="C30" s="387">
        <f t="shared" si="20"/>
        <v>44</v>
      </c>
      <c r="D30" s="387">
        <f t="shared" si="20"/>
        <v>64</v>
      </c>
      <c r="E30" s="387">
        <f t="shared" si="20"/>
        <v>0</v>
      </c>
      <c r="F30" s="387">
        <f>SUM(F27:F28)</f>
        <v>430</v>
      </c>
      <c r="G30" s="387">
        <f>SUM(G27:G28)</f>
        <v>105</v>
      </c>
      <c r="H30" s="387">
        <f t="shared" si="20"/>
        <v>398</v>
      </c>
      <c r="I30" s="387">
        <f t="shared" si="20"/>
        <v>10</v>
      </c>
      <c r="J30" s="387">
        <f t="shared" ref="J30" si="21">SUM(J27:J28)</f>
        <v>28</v>
      </c>
      <c r="K30" s="387">
        <f t="shared" si="20"/>
        <v>0</v>
      </c>
      <c r="L30" s="387">
        <f t="shared" ref="L30" si="22">SUM(L27:L28)</f>
        <v>162</v>
      </c>
      <c r="M30" s="387">
        <f>SUM(M27:M28)</f>
        <v>0</v>
      </c>
      <c r="N30" s="387">
        <f>SUM(N27:N28)</f>
        <v>0</v>
      </c>
      <c r="O30" s="387">
        <f>SUM(O27:O28)</f>
        <v>0</v>
      </c>
      <c r="P30" s="388">
        <f>SUM(B30:O30)</f>
        <v>2353</v>
      </c>
    </row>
    <row r="31" spans="1:19" ht="15" x14ac:dyDescent="0.25">
      <c r="A31" s="389"/>
    </row>
    <row r="32" spans="1:19" ht="39" thickBot="1" x14ac:dyDescent="0.25">
      <c r="B32" s="12" t="s">
        <v>18</v>
      </c>
      <c r="C32" s="509" t="s">
        <v>224</v>
      </c>
      <c r="D32" s="429" t="s">
        <v>163</v>
      </c>
      <c r="E32" s="12" t="s">
        <v>120</v>
      </c>
      <c r="F32" s="12" t="s">
        <v>100</v>
      </c>
      <c r="G32" s="274" t="s">
        <v>169</v>
      </c>
      <c r="H32" s="12" t="s">
        <v>142</v>
      </c>
      <c r="I32" s="12" t="s">
        <v>116</v>
      </c>
      <c r="J32" s="274" t="s">
        <v>218</v>
      </c>
      <c r="K32" s="274" t="s">
        <v>211</v>
      </c>
      <c r="L32" s="274" t="s">
        <v>225</v>
      </c>
      <c r="M32" s="274" t="s">
        <v>168</v>
      </c>
      <c r="N32" s="12" t="s">
        <v>162</v>
      </c>
      <c r="O32" s="12" t="s">
        <v>143</v>
      </c>
      <c r="P32" s="274" t="s">
        <v>145</v>
      </c>
    </row>
    <row r="33" spans="1:16" ht="15" x14ac:dyDescent="0.25">
      <c r="A33" s="562" t="s">
        <v>148</v>
      </c>
      <c r="B33" s="563"/>
      <c r="C33" s="563"/>
      <c r="D33" s="563"/>
      <c r="E33" s="563"/>
      <c r="F33" s="563"/>
      <c r="G33" s="563"/>
      <c r="H33" s="563"/>
      <c r="I33" s="563"/>
      <c r="J33" s="563"/>
      <c r="K33" s="563"/>
      <c r="L33" s="563"/>
      <c r="M33" s="563"/>
      <c r="N33" s="563"/>
      <c r="O33" s="563"/>
      <c r="P33" s="564"/>
    </row>
    <row r="34" spans="1:16" x14ac:dyDescent="0.2">
      <c r="A34" s="63" t="s">
        <v>22</v>
      </c>
      <c r="B34" s="21">
        <f>SUM([2]Delta!$FN$15:$FN$15)</f>
        <v>551</v>
      </c>
      <c r="C34" s="21">
        <f>SUM('[2]Atlantic Southeast'!$FN$15:$FN$15)</f>
        <v>21</v>
      </c>
      <c r="D34" s="21">
        <f>SUM([2]Pinnacle!$FN$15:$FN$15)</f>
        <v>33</v>
      </c>
      <c r="E34" s="21">
        <f>SUM([2]Compass!$FN$15:$FN$15)</f>
        <v>0</v>
      </c>
      <c r="F34" s="21">
        <f>SUM('[2]Sky West'!$FN$15:$FN$15)</f>
        <v>215</v>
      </c>
      <c r="G34" s="21">
        <f>SUM('[2]Go Jet'!$FN$15:$FN$15)</f>
        <v>52</v>
      </c>
      <c r="H34" s="21">
        <f>SUM('[2]Sun Country'!$FN$15:$FN$15)</f>
        <v>200</v>
      </c>
      <c r="I34" s="21">
        <f>SUM([2]Icelandair!$FN$15:$FN$15)</f>
        <v>5</v>
      </c>
      <c r="J34" s="21">
        <f>SUM([2]KLM!$FN$15:$FN$15)</f>
        <v>14</v>
      </c>
      <c r="K34" s="21">
        <f>SUM('[2]Air Georgian'!$FN$15:$FN$15)</f>
        <v>0</v>
      </c>
      <c r="L34" s="21">
        <f>SUM('[2]Sky Regional'!$FN$15:$FN$15)</f>
        <v>81</v>
      </c>
      <c r="M34" s="21">
        <f>SUM([2]Condor!$FN$15:$FN$15)</f>
        <v>0</v>
      </c>
      <c r="N34" s="21">
        <f>SUM('[2]Air France'!$FN$15:$FN$15)</f>
        <v>0</v>
      </c>
      <c r="O34" s="21">
        <f>SUM('[2]Charter Misc'!$FN$15:$FN$15)+SUM([2]Ryan!$FN$15:$FN$15)+SUM([2]Omni!$FN$15:$FN$15)</f>
        <v>0</v>
      </c>
      <c r="P34" s="283">
        <f>SUM(B34:O34)</f>
        <v>1172</v>
      </c>
    </row>
    <row r="35" spans="1:16" x14ac:dyDescent="0.2">
      <c r="A35" s="63" t="s">
        <v>23</v>
      </c>
      <c r="B35" s="21">
        <f>SUM([2]Delta!$FN$16:$FN$16)</f>
        <v>561</v>
      </c>
      <c r="C35" s="21">
        <f>SUM('[2]Atlantic Southeast'!$FN$16:$FN$16)</f>
        <v>23</v>
      </c>
      <c r="D35" s="21">
        <f>SUM([2]Pinnacle!$FN$16:$FN$16)</f>
        <v>31</v>
      </c>
      <c r="E35" s="21">
        <f>SUM([2]Compass!$FN$16:$FN$16)</f>
        <v>0</v>
      </c>
      <c r="F35" s="21">
        <f>SUM('[2]Sky West'!$FN$16:$FN$16)</f>
        <v>215</v>
      </c>
      <c r="G35" s="21">
        <f>SUM('[2]Go Jet'!$FN$16:$FN$16)</f>
        <v>53</v>
      </c>
      <c r="H35" s="21">
        <f>SUM('[2]Sun Country'!$FN$16:$FN$16)</f>
        <v>198</v>
      </c>
      <c r="I35" s="21">
        <f>SUM([2]Icelandair!$FN$16:$FN$16)</f>
        <v>5</v>
      </c>
      <c r="J35" s="21">
        <f>SUM([2]KLM!$FN$16:$FN$16)</f>
        <v>14</v>
      </c>
      <c r="K35" s="21">
        <f>SUM('[2]Air Georgian'!$FN$16:$FN$16)</f>
        <v>0</v>
      </c>
      <c r="L35" s="21">
        <f>SUM('[2]Sky Regional'!$FN$16:$FN$16)</f>
        <v>81</v>
      </c>
      <c r="M35" s="21">
        <f>SUM([2]Condor!$FN$16:$FN$16)</f>
        <v>0</v>
      </c>
      <c r="N35" s="21">
        <f>SUM('[2]Air France'!$FN$16:$FN$16)</f>
        <v>0</v>
      </c>
      <c r="O35" s="21">
        <f>SUM('[2]Charter Misc'!$FN$16:$FN$16)+SUM([2]Ryan!$FN$16:$FN$16)+SUM([2]Omni!$FN$16:$FN$16)</f>
        <v>0</v>
      </c>
      <c r="P35" s="283">
        <f>SUM(B35:O35)</f>
        <v>1181</v>
      </c>
    </row>
    <row r="36" spans="1:16" x14ac:dyDescent="0.2">
      <c r="A36" s="6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83"/>
    </row>
    <row r="37" spans="1:16" ht="15.75" thickBot="1" x14ac:dyDescent="0.3">
      <c r="A37" s="64" t="s">
        <v>28</v>
      </c>
      <c r="B37" s="387">
        <f t="shared" ref="B37:K37" si="23">+SUM(B34:B35)</f>
        <v>1112</v>
      </c>
      <c r="C37" s="387">
        <f t="shared" si="23"/>
        <v>44</v>
      </c>
      <c r="D37" s="387">
        <f t="shared" si="23"/>
        <v>64</v>
      </c>
      <c r="E37" s="387">
        <f t="shared" si="23"/>
        <v>0</v>
      </c>
      <c r="F37" s="387">
        <f>+SUM(F34:F35)</f>
        <v>430</v>
      </c>
      <c r="G37" s="387">
        <f>+SUM(G34:G35)</f>
        <v>105</v>
      </c>
      <c r="H37" s="387">
        <f t="shared" si="23"/>
        <v>398</v>
      </c>
      <c r="I37" s="387">
        <f t="shared" si="23"/>
        <v>10</v>
      </c>
      <c r="J37" s="387">
        <f t="shared" ref="J37" si="24">+SUM(J34:J35)</f>
        <v>28</v>
      </c>
      <c r="K37" s="387">
        <f t="shared" si="23"/>
        <v>0</v>
      </c>
      <c r="L37" s="387">
        <f t="shared" ref="L37" si="25">+SUM(L34:L35)</f>
        <v>162</v>
      </c>
      <c r="M37" s="387">
        <f>+SUM(M34:M35)</f>
        <v>0</v>
      </c>
      <c r="N37" s="387">
        <f>+SUM(N34:N35)</f>
        <v>0</v>
      </c>
      <c r="O37" s="387">
        <f>+SUM(O34:O35)</f>
        <v>0</v>
      </c>
      <c r="P37" s="388">
        <f>SUM(B37:O37)</f>
        <v>2353</v>
      </c>
    </row>
  </sheetData>
  <mergeCells count="4">
    <mergeCell ref="A2:P2"/>
    <mergeCell ref="A14:P14"/>
    <mergeCell ref="A26:P26"/>
    <mergeCell ref="A33:P33"/>
  </mergeCells>
  <phoneticPr fontId="6" type="noConversion"/>
  <pageMargins left="0.75" right="0.75" top="1" bottom="1" header="0.5" footer="0.5"/>
  <pageSetup scale="63" orientation="landscape" r:id="rId1"/>
  <headerFooter alignWithMargins="0">
    <oddHeader>&amp;LSchedule 9&amp;CMinneapolis-St. Paul International Airport
&amp;"Arial,Bold"International Detail&amp;"Arial,Regular"
&amp;"Arial,Bold"January 2018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05"/>
  <sheetViews>
    <sheetView zoomScaleNormal="100" zoomScaleSheetLayoutView="85" workbookViewId="0">
      <selection activeCell="F53" sqref="F53"/>
    </sheetView>
  </sheetViews>
  <sheetFormatPr defaultRowHeight="12.75" x14ac:dyDescent="0.2"/>
  <cols>
    <col min="1" max="1" width="3.42578125" customWidth="1"/>
    <col min="2" max="2" width="20" bestFit="1" customWidth="1"/>
    <col min="3" max="4" width="9" style="2" bestFit="1" customWidth="1"/>
    <col min="5" max="5" width="8.85546875" style="3" bestFit="1" customWidth="1"/>
    <col min="6" max="6" width="8.5703125" style="227" bestFit="1" customWidth="1"/>
    <col min="7" max="7" width="8.5703125" style="2" bestFit="1" customWidth="1"/>
    <col min="8" max="8" width="8.85546875" style="3" bestFit="1" customWidth="1"/>
    <col min="9" max="9" width="8.7109375" style="3" bestFit="1" customWidth="1"/>
    <col min="10" max="10" width="4.140625" style="37" customWidth="1"/>
    <col min="11" max="11" width="19.85546875" style="234" customWidth="1"/>
    <col min="12" max="13" width="14" style="2" bestFit="1" customWidth="1"/>
    <col min="14" max="14" width="11.7109375" style="3" customWidth="1"/>
    <col min="15" max="16" width="10.7109375" bestFit="1" customWidth="1"/>
    <col min="17" max="17" width="8.85546875" bestFit="1" customWidth="1"/>
    <col min="18" max="18" width="8.28515625" bestFit="1" customWidth="1"/>
    <col min="19" max="19" width="21.85546875" customWidth="1"/>
  </cols>
  <sheetData>
    <row r="1" spans="1:19" s="226" customFormat="1" ht="26.25" thickBot="1" x14ac:dyDescent="0.25">
      <c r="A1" s="568" t="s">
        <v>135</v>
      </c>
      <c r="B1" s="569"/>
      <c r="C1" s="462" t="s">
        <v>219</v>
      </c>
      <c r="D1" s="463" t="s">
        <v>193</v>
      </c>
      <c r="E1" s="269" t="s">
        <v>98</v>
      </c>
      <c r="F1" s="268" t="s">
        <v>220</v>
      </c>
      <c r="G1" s="463" t="s">
        <v>194</v>
      </c>
      <c r="H1" s="267" t="s">
        <v>99</v>
      </c>
      <c r="I1" s="269" t="s">
        <v>140</v>
      </c>
      <c r="J1" s="574" t="s">
        <v>139</v>
      </c>
      <c r="K1" s="575"/>
      <c r="L1" s="460" t="s">
        <v>221</v>
      </c>
      <c r="M1" s="461" t="s">
        <v>195</v>
      </c>
      <c r="N1" s="346" t="s">
        <v>99</v>
      </c>
      <c r="O1" s="501" t="s">
        <v>222</v>
      </c>
      <c r="P1" s="270" t="s">
        <v>196</v>
      </c>
      <c r="Q1" s="497" t="s">
        <v>99</v>
      </c>
      <c r="R1" s="502" t="s">
        <v>223</v>
      </c>
    </row>
    <row r="2" spans="1:19" s="226" customFormat="1" ht="13.5" customHeight="1" thickBot="1" x14ac:dyDescent="0.25">
      <c r="A2" s="570">
        <v>43101</v>
      </c>
      <c r="B2" s="571"/>
      <c r="C2" s="572" t="s">
        <v>9</v>
      </c>
      <c r="D2" s="573"/>
      <c r="E2" s="573"/>
      <c r="F2" s="573"/>
      <c r="G2" s="573"/>
      <c r="H2" s="573"/>
      <c r="I2" s="464"/>
      <c r="J2" s="570">
        <f>+A2</f>
        <v>43101</v>
      </c>
      <c r="K2" s="571"/>
      <c r="L2" s="565" t="s">
        <v>141</v>
      </c>
      <c r="M2" s="566"/>
      <c r="N2" s="566"/>
      <c r="O2" s="566"/>
      <c r="P2" s="566"/>
      <c r="Q2" s="566"/>
      <c r="R2" s="567"/>
    </row>
    <row r="3" spans="1:19" x14ac:dyDescent="0.2">
      <c r="A3" s="347"/>
      <c r="B3" s="348"/>
      <c r="C3" s="349"/>
      <c r="D3" s="350"/>
      <c r="E3" s="351"/>
      <c r="F3" s="417"/>
      <c r="G3" s="418"/>
      <c r="H3" s="494"/>
      <c r="I3" s="351"/>
      <c r="J3" s="352"/>
      <c r="K3" s="348"/>
      <c r="L3" s="503"/>
      <c r="M3" s="5"/>
      <c r="N3" s="86"/>
      <c r="O3" s="347"/>
      <c r="P3" s="353"/>
      <c r="Q3" s="353"/>
      <c r="R3" s="348"/>
    </row>
    <row r="4" spans="1:19" ht="14.1" customHeight="1" x14ac:dyDescent="0.2">
      <c r="A4" s="354" t="s">
        <v>101</v>
      </c>
      <c r="B4" s="56"/>
      <c r="C4" s="355">
        <f>SUM(C5:C8)</f>
        <v>162</v>
      </c>
      <c r="D4" s="357">
        <f>SUM(D5:D8)</f>
        <v>172</v>
      </c>
      <c r="E4" s="358">
        <f>(C4-D4)/D4</f>
        <v>-5.8139534883720929E-2</v>
      </c>
      <c r="F4" s="355">
        <f>SUM(F5:F8)</f>
        <v>162</v>
      </c>
      <c r="G4" s="357">
        <f>SUM(G5:G8)</f>
        <v>172</v>
      </c>
      <c r="H4" s="356">
        <f>(F4-G4)/G4</f>
        <v>-5.8139534883720929E-2</v>
      </c>
      <c r="I4" s="358">
        <f>F4/$F$66</f>
        <v>5.8025000895447548E-3</v>
      </c>
      <c r="J4" s="354" t="s">
        <v>101</v>
      </c>
      <c r="K4" s="56"/>
      <c r="L4" s="355">
        <f>SUM(L5:L8)</f>
        <v>7735</v>
      </c>
      <c r="M4" s="357">
        <f>SUM(M5:M8)</f>
        <v>6329</v>
      </c>
      <c r="N4" s="358">
        <f>(L4-M4)/M4</f>
        <v>0.22215199873597724</v>
      </c>
      <c r="O4" s="355">
        <f>SUM(O5:O8)</f>
        <v>7735</v>
      </c>
      <c r="P4" s="357">
        <f>SUM(P5:P8)</f>
        <v>6329</v>
      </c>
      <c r="Q4" s="356">
        <f>(O4-P4)/P4</f>
        <v>0.22215199873597724</v>
      </c>
      <c r="R4" s="358">
        <f>O4/$O$66</f>
        <v>2.9839092644692597E-3</v>
      </c>
      <c r="S4" s="20"/>
    </row>
    <row r="5" spans="1:19" ht="14.1" customHeight="1" x14ac:dyDescent="0.2">
      <c r="A5" s="354"/>
      <c r="B5" s="431" t="s">
        <v>101</v>
      </c>
      <c r="C5" s="359">
        <f>+[2]AirCanada!$FN$19</f>
        <v>0</v>
      </c>
      <c r="D5" s="9">
        <f>+[2]AirCanada!$EZ$19</f>
        <v>0</v>
      </c>
      <c r="E5" s="87" t="e">
        <f>(C5-D5)/D5</f>
        <v>#DIV/0!</v>
      </c>
      <c r="F5" s="297">
        <f>SUM([2]AirCanada!$FN$19:$FN$19)</f>
        <v>0</v>
      </c>
      <c r="G5" s="297">
        <f>SUM([2]AirCanada!$EZ$19:$EZ$19)</f>
        <v>0</v>
      </c>
      <c r="H5" s="438" t="e">
        <f>(F5-G5)/G5</f>
        <v>#DIV/0!</v>
      </c>
      <c r="I5" s="87">
        <f>F5/$F$66</f>
        <v>0</v>
      </c>
      <c r="J5" s="354"/>
      <c r="K5" s="431" t="s">
        <v>101</v>
      </c>
      <c r="L5" s="437">
        <f>+[2]AirCanada!$FN$41</f>
        <v>0</v>
      </c>
      <c r="M5" s="297">
        <f>+[2]AirCanada!$EZ$41</f>
        <v>0</v>
      </c>
      <c r="N5" s="439" t="e">
        <f>(L5-M5)/M5</f>
        <v>#DIV/0!</v>
      </c>
      <c r="O5" s="437">
        <f>SUM([2]AirCanada!$FN$41:$FN$41)</f>
        <v>0</v>
      </c>
      <c r="P5" s="297">
        <f>SUM([2]AirCanada!$EZ$41:$EZ$41)</f>
        <v>0</v>
      </c>
      <c r="Q5" s="438" t="e">
        <f>(O5-P5)/P5</f>
        <v>#DIV/0!</v>
      </c>
      <c r="R5" s="439">
        <f>O5/$O$66</f>
        <v>0</v>
      </c>
      <c r="S5" s="20"/>
    </row>
    <row r="6" spans="1:19" ht="14.1" customHeight="1" x14ac:dyDescent="0.2">
      <c r="A6" s="354"/>
      <c r="B6" s="458" t="s">
        <v>172</v>
      </c>
      <c r="C6" s="437">
        <f>'[2]Jazz Air'!$FN$19</f>
        <v>0</v>
      </c>
      <c r="D6" s="297">
        <f>'[2]Jazz Air'!$EZ$19</f>
        <v>0</v>
      </c>
      <c r="E6" s="439" t="e">
        <f>(C6-D6)/D6</f>
        <v>#DIV/0!</v>
      </c>
      <c r="F6" s="297">
        <f>SUM('[2]Jazz Air'!$FN$19:$FN$19)</f>
        <v>0</v>
      </c>
      <c r="G6" s="297">
        <f>SUM('[2]Jazz Air'!$EZ$19:$EZ$19)</f>
        <v>0</v>
      </c>
      <c r="H6" s="438" t="e">
        <f>(F6-G6)/G6</f>
        <v>#DIV/0!</v>
      </c>
      <c r="I6" s="439">
        <f>F6/$F$66</f>
        <v>0</v>
      </c>
      <c r="J6" s="440"/>
      <c r="K6" s="431" t="s">
        <v>172</v>
      </c>
      <c r="L6" s="437">
        <f>'[2]Jazz Air'!$FN$41</f>
        <v>0</v>
      </c>
      <c r="M6" s="297">
        <f>'[2]Jazz Air'!$EZ$41</f>
        <v>0</v>
      </c>
      <c r="N6" s="439" t="e">
        <f>(L6-M6)/M6</f>
        <v>#DIV/0!</v>
      </c>
      <c r="O6" s="437">
        <f>SUM('[2]Jazz Air'!$FN$41:$FN$41)</f>
        <v>0</v>
      </c>
      <c r="P6" s="297">
        <f>SUM('[2]Jazz Air'!$EZ$41:$EZ$41)</f>
        <v>0</v>
      </c>
      <c r="Q6" s="438" t="e">
        <f>(O6-P6)/P6</f>
        <v>#DIV/0!</v>
      </c>
      <c r="R6" s="439">
        <f>O6/$O$66</f>
        <v>0</v>
      </c>
      <c r="S6" s="20"/>
    </row>
    <row r="7" spans="1:19" ht="14.1" customHeight="1" x14ac:dyDescent="0.2">
      <c r="A7" s="354"/>
      <c r="B7" s="431" t="s">
        <v>173</v>
      </c>
      <c r="C7" s="359">
        <f>'[2]Air Georgian'!$FN$19</f>
        <v>0</v>
      </c>
      <c r="D7" s="9">
        <f>'[2]Air Georgian'!$EZ$19</f>
        <v>172</v>
      </c>
      <c r="E7" s="87">
        <f>(C7-D7)/D7</f>
        <v>-1</v>
      </c>
      <c r="F7" s="297">
        <f>SUM('[2]Air Georgian'!$FN$19:$FN$19)</f>
        <v>0</v>
      </c>
      <c r="G7" s="297">
        <f>SUM('[2]Air Georgian'!$EZ$19:$EZ$19)</f>
        <v>172</v>
      </c>
      <c r="H7" s="438">
        <f>(F7-G7)/G7</f>
        <v>-1</v>
      </c>
      <c r="I7" s="87">
        <f>F7/$F$66</f>
        <v>0</v>
      </c>
      <c r="J7" s="354"/>
      <c r="K7" s="431" t="s">
        <v>173</v>
      </c>
      <c r="L7" s="359">
        <f>'[2]Air Georgian'!$FN$41</f>
        <v>0</v>
      </c>
      <c r="M7" s="9">
        <f>'[2]Air Georgian'!$EZ$41</f>
        <v>6329</v>
      </c>
      <c r="N7" s="87">
        <f>(L7-M7)/M7</f>
        <v>-1</v>
      </c>
      <c r="O7" s="359">
        <f>SUM('[2]Air Georgian'!$FN$41:$FN$41)</f>
        <v>0</v>
      </c>
      <c r="P7" s="9">
        <f>SUM('[2]Air Georgian'!$EZ$41:$EZ$41)</f>
        <v>6329</v>
      </c>
      <c r="Q7" s="39">
        <f>(O7-P7)/P7</f>
        <v>-1</v>
      </c>
      <c r="R7" s="87">
        <f>O7/$O$66</f>
        <v>0</v>
      </c>
      <c r="S7" s="20"/>
    </row>
    <row r="8" spans="1:19" ht="14.1" customHeight="1" x14ac:dyDescent="0.2">
      <c r="A8" s="354"/>
      <c r="B8" s="431" t="s">
        <v>216</v>
      </c>
      <c r="C8" s="359">
        <f>'[2]Sky Regional'!$FN$19</f>
        <v>162</v>
      </c>
      <c r="D8" s="9">
        <f>'[2]Sky Regional'!$EZ$19</f>
        <v>0</v>
      </c>
      <c r="E8" s="87" t="e">
        <f>(C8-D8)/D8</f>
        <v>#DIV/0!</v>
      </c>
      <c r="F8" s="297">
        <f>SUM('[2]Sky Regional'!$FN$19:$FN$19)</f>
        <v>162</v>
      </c>
      <c r="G8" s="297">
        <f>SUM('[2]Sky Regional'!$EZ$19:$EZ$19)</f>
        <v>0</v>
      </c>
      <c r="H8" s="438" t="e">
        <f>(F8-G8)/G8</f>
        <v>#DIV/0!</v>
      </c>
      <c r="I8" s="87">
        <f>F8/$F$66</f>
        <v>5.8025000895447548E-3</v>
      </c>
      <c r="J8" s="354"/>
      <c r="K8" s="431" t="s">
        <v>216</v>
      </c>
      <c r="L8" s="359">
        <f>'[2]Sky Regional'!$FN$41</f>
        <v>7735</v>
      </c>
      <c r="M8" s="9">
        <f>'[2]Sky Regional'!$EZ$41</f>
        <v>0</v>
      </c>
      <c r="N8" s="87" t="e">
        <f>(L8-M8)/M8</f>
        <v>#DIV/0!</v>
      </c>
      <c r="O8" s="359">
        <f>SUM('[2]Sky Regional'!$FN$41:$FN$41)</f>
        <v>7735</v>
      </c>
      <c r="P8" s="9">
        <f>SUM('[2]Sky Regional'!$EZ$41:$EZ$41)</f>
        <v>0</v>
      </c>
      <c r="Q8" s="39" t="e">
        <f>(O8-P8)/P8</f>
        <v>#DIV/0!</v>
      </c>
      <c r="R8" s="87">
        <f>O8/$O$66</f>
        <v>2.9839092644692597E-3</v>
      </c>
      <c r="S8" s="20"/>
    </row>
    <row r="9" spans="1:19" ht="14.1" customHeight="1" x14ac:dyDescent="0.2">
      <c r="A9" s="354"/>
      <c r="B9" s="56"/>
      <c r="C9" s="355"/>
      <c r="D9" s="357"/>
      <c r="E9" s="358"/>
      <c r="F9" s="357"/>
      <c r="G9" s="357"/>
      <c r="H9" s="356"/>
      <c r="I9" s="358"/>
      <c r="J9" s="354"/>
      <c r="K9" s="56"/>
      <c r="L9" s="359"/>
      <c r="M9" s="9"/>
      <c r="N9" s="87"/>
      <c r="O9" s="359"/>
      <c r="P9" s="9"/>
      <c r="Q9" s="39"/>
      <c r="R9" s="87"/>
      <c r="S9" s="20"/>
    </row>
    <row r="10" spans="1:19" ht="14.1" customHeight="1" x14ac:dyDescent="0.2">
      <c r="A10" s="354" t="s">
        <v>197</v>
      </c>
      <c r="B10" s="56"/>
      <c r="C10" s="355">
        <f>'[2]Air Choice One'!$FN$19</f>
        <v>248</v>
      </c>
      <c r="D10" s="357">
        <f>'[2]Air Choice One'!$EZ$19</f>
        <v>232</v>
      </c>
      <c r="E10" s="358">
        <f>(C10-D10)/D10</f>
        <v>6.8965517241379309E-2</v>
      </c>
      <c r="F10" s="357">
        <f>SUM('[2]Air Choice One'!$FN$19:$FN$19)</f>
        <v>248</v>
      </c>
      <c r="G10" s="357">
        <f>SUM('[2]Air Choice One'!$EZ$19:$EZ$19)</f>
        <v>232</v>
      </c>
      <c r="H10" s="356">
        <f>(F10-G10)/G10</f>
        <v>6.8965517241379309E-2</v>
      </c>
      <c r="I10" s="358">
        <f>F10/$F$66</f>
        <v>8.8828396432536986E-3</v>
      </c>
      <c r="J10" s="354" t="s">
        <v>197</v>
      </c>
      <c r="K10" s="56"/>
      <c r="L10" s="355">
        <f>'[2]Air Choice One'!$FN$41</f>
        <v>960</v>
      </c>
      <c r="M10" s="357">
        <f>'[2]Air Choice One'!$EZ$41</f>
        <v>663</v>
      </c>
      <c r="N10" s="358">
        <f>(L10-M10)/M10</f>
        <v>0.44796380090497739</v>
      </c>
      <c r="O10" s="355">
        <f>SUM('[2]Air Choice One'!$FN$41:$FN$41)</f>
        <v>960</v>
      </c>
      <c r="P10" s="357">
        <f>SUM('[2]Air Choice One'!$EZ$41:$EZ$41)</f>
        <v>663</v>
      </c>
      <c r="Q10" s="356">
        <f>(O10-P10)/P10</f>
        <v>0.44796380090497739</v>
      </c>
      <c r="R10" s="358">
        <f>O10/$O$66</f>
        <v>3.7033650858312724E-4</v>
      </c>
      <c r="S10" s="20"/>
    </row>
    <row r="11" spans="1:19" ht="14.1" customHeight="1" x14ac:dyDescent="0.2">
      <c r="A11" s="354"/>
      <c r="B11" s="56"/>
      <c r="C11" s="355"/>
      <c r="D11" s="357"/>
      <c r="E11" s="358"/>
      <c r="F11" s="357"/>
      <c r="G11" s="357"/>
      <c r="H11" s="356"/>
      <c r="I11" s="358"/>
      <c r="J11" s="354"/>
      <c r="K11" s="56"/>
      <c r="L11" s="359"/>
      <c r="M11" s="9"/>
      <c r="N11" s="87"/>
      <c r="O11" s="359"/>
      <c r="P11" s="9"/>
      <c r="Q11" s="39"/>
      <c r="R11" s="87"/>
      <c r="S11" s="20"/>
    </row>
    <row r="12" spans="1:19" ht="14.1" customHeight="1" x14ac:dyDescent="0.2">
      <c r="A12" s="354" t="s">
        <v>162</v>
      </c>
      <c r="B12" s="56"/>
      <c r="C12" s="355">
        <f>'[2]Air France'!$FN$19</f>
        <v>0</v>
      </c>
      <c r="D12" s="357">
        <f>'[2]Air France'!$EZ$19</f>
        <v>0</v>
      </c>
      <c r="E12" s="358" t="e">
        <f>(C12-D12)/D12</f>
        <v>#DIV/0!</v>
      </c>
      <c r="F12" s="357">
        <f>SUM('[2]Air France'!$FN$19:$FN$19)</f>
        <v>0</v>
      </c>
      <c r="G12" s="357">
        <f>SUM('[2]Air France'!$EZ$19:$EZ$19)</f>
        <v>0</v>
      </c>
      <c r="H12" s="356" t="e">
        <f>(F12-G12)/G12</f>
        <v>#DIV/0!</v>
      </c>
      <c r="I12" s="358">
        <f>F12/$F$66</f>
        <v>0</v>
      </c>
      <c r="J12" s="354" t="s">
        <v>162</v>
      </c>
      <c r="K12" s="56"/>
      <c r="L12" s="355">
        <f>'[2]Air France'!$FN$41</f>
        <v>0</v>
      </c>
      <c r="M12" s="357">
        <f>'[2]Air France'!$EZ$41</f>
        <v>0</v>
      </c>
      <c r="N12" s="358" t="e">
        <f>(L12-M12)/M12</f>
        <v>#DIV/0!</v>
      </c>
      <c r="O12" s="355">
        <f>SUM('[2]Air France'!$FN$41:$FN$41)</f>
        <v>0</v>
      </c>
      <c r="P12" s="357">
        <f>SUM('[2]Air France'!$EZ$41:$EZ$41)</f>
        <v>0</v>
      </c>
      <c r="Q12" s="356" t="e">
        <f>(O12-P12)/P12</f>
        <v>#DIV/0!</v>
      </c>
      <c r="R12" s="358">
        <f>O12/$O$66</f>
        <v>0</v>
      </c>
      <c r="S12" s="20"/>
    </row>
    <row r="13" spans="1:19" ht="14.1" customHeight="1" x14ac:dyDescent="0.2">
      <c r="A13" s="354"/>
      <c r="B13" s="56"/>
      <c r="C13" s="355"/>
      <c r="D13" s="357"/>
      <c r="E13" s="358"/>
      <c r="F13" s="357"/>
      <c r="G13" s="357"/>
      <c r="H13" s="356"/>
      <c r="I13" s="358"/>
      <c r="J13" s="354"/>
      <c r="K13" s="56"/>
      <c r="L13" s="359"/>
      <c r="M13" s="9"/>
      <c r="N13" s="87"/>
      <c r="O13" s="359"/>
      <c r="P13" s="9"/>
      <c r="Q13" s="39"/>
      <c r="R13" s="87"/>
      <c r="S13" s="20"/>
    </row>
    <row r="14" spans="1:19" ht="14.1" customHeight="1" x14ac:dyDescent="0.2">
      <c r="A14" s="354" t="s">
        <v>131</v>
      </c>
      <c r="B14" s="56"/>
      <c r="C14" s="355">
        <f>SUM(C15:C17)</f>
        <v>305</v>
      </c>
      <c r="D14" s="357">
        <f>SUM(D15:D17)</f>
        <v>171</v>
      </c>
      <c r="E14" s="358">
        <f>(C14-D14)/D14</f>
        <v>0.783625730994152</v>
      </c>
      <c r="F14" s="357">
        <f>SUM(F15:F17)</f>
        <v>305</v>
      </c>
      <c r="G14" s="357">
        <f>SUM(G15:G17)</f>
        <v>171</v>
      </c>
      <c r="H14" s="356">
        <f>(F14-G14)/G14</f>
        <v>0.783625730994152</v>
      </c>
      <c r="I14" s="358">
        <f>F14/$F$66</f>
        <v>1.0924460045130556E-2</v>
      </c>
      <c r="J14" s="354" t="s">
        <v>131</v>
      </c>
      <c r="K14" s="56"/>
      <c r="L14" s="355">
        <f>SUM(L15:L17)</f>
        <v>26581</v>
      </c>
      <c r="M14" s="357">
        <f>SUM(M15:M17)</f>
        <v>18695</v>
      </c>
      <c r="N14" s="358">
        <f>(L14-M14)/M14</f>
        <v>0.42182401711687617</v>
      </c>
      <c r="O14" s="355">
        <f>SUM(O15:O17)</f>
        <v>26581</v>
      </c>
      <c r="P14" s="357">
        <f>SUM(P15:P17)</f>
        <v>18695</v>
      </c>
      <c r="Q14" s="356">
        <f>(O14-P14)/P14</f>
        <v>0.42182401711687617</v>
      </c>
      <c r="R14" s="358">
        <f>O14/$O$66</f>
        <v>1.0254077848591775E-2</v>
      </c>
      <c r="S14" s="20"/>
    </row>
    <row r="15" spans="1:19" ht="14.1" customHeight="1" x14ac:dyDescent="0.2">
      <c r="A15" s="354"/>
      <c r="B15" s="431" t="s">
        <v>131</v>
      </c>
      <c r="C15" s="437">
        <f>[2]Alaska!$FN$19</f>
        <v>120</v>
      </c>
      <c r="D15" s="297">
        <f>[2]Alaska!$EZ$19</f>
        <v>114</v>
      </c>
      <c r="E15" s="439">
        <f>(C15-D15)/D15</f>
        <v>5.2631578947368418E-2</v>
      </c>
      <c r="F15" s="297">
        <f>SUM([2]Alaska!$FN$19:$FN$19)</f>
        <v>120</v>
      </c>
      <c r="G15" s="297">
        <f>SUM([2]Alaska!$EZ$19:$EZ$19)</f>
        <v>114</v>
      </c>
      <c r="H15" s="438">
        <f>(F15-G15)/G15</f>
        <v>5.2631578947368418E-2</v>
      </c>
      <c r="I15" s="439">
        <f>F15/$F$66</f>
        <v>4.2981482144775962E-3</v>
      </c>
      <c r="J15" s="354"/>
      <c r="K15" s="431" t="s">
        <v>131</v>
      </c>
      <c r="L15" s="437">
        <f>[2]Alaska!$FN$41</f>
        <v>15815</v>
      </c>
      <c r="M15" s="297">
        <f>[2]Alaska!$EZ$41</f>
        <v>15185</v>
      </c>
      <c r="N15" s="439">
        <f>(L15-M15)/M15</f>
        <v>4.1488310833058942E-2</v>
      </c>
      <c r="O15" s="437">
        <f>SUM([2]Alaska!$FN$41:$FN$41)</f>
        <v>15815</v>
      </c>
      <c r="P15" s="297">
        <f>SUM([2]Alaska!$EZ$41:$EZ$41)</f>
        <v>15185</v>
      </c>
      <c r="Q15" s="438">
        <f>(O15-P15)/P15</f>
        <v>4.1488310833058942E-2</v>
      </c>
      <c r="R15" s="439">
        <f>O15/$O$66</f>
        <v>6.1009082117105809E-3</v>
      </c>
      <c r="S15" s="20"/>
    </row>
    <row r="16" spans="1:19" ht="14.1" customHeight="1" x14ac:dyDescent="0.2">
      <c r="A16" s="354"/>
      <c r="B16" s="431" t="s">
        <v>100</v>
      </c>
      <c r="C16" s="359">
        <f>'[2]Sky West_AS'!$FN$19</f>
        <v>120</v>
      </c>
      <c r="D16" s="9">
        <f>'[2]Sky West_AS'!$EZ$19</f>
        <v>57</v>
      </c>
      <c r="E16" s="87">
        <f>(C16-D16)/D16</f>
        <v>1.1052631578947369</v>
      </c>
      <c r="F16" s="9">
        <f>SUM('[2]Sky West_AS'!$FN$19:$FN$19)</f>
        <v>120</v>
      </c>
      <c r="G16" s="9">
        <f>SUM('[2]Sky West_AS'!$EZ$19:$EZ$19)</f>
        <v>57</v>
      </c>
      <c r="H16" s="39">
        <f>(F16-G16)/G16</f>
        <v>1.1052631578947369</v>
      </c>
      <c r="I16" s="87">
        <f>F16/$F$66</f>
        <v>4.2981482144775962E-3</v>
      </c>
      <c r="J16" s="354"/>
      <c r="K16" s="431" t="s">
        <v>100</v>
      </c>
      <c r="L16" s="359">
        <f>'[2]Sky West_AS'!$FN$41</f>
        <v>7126</v>
      </c>
      <c r="M16" s="9">
        <f>'[2]Sky West_AS'!$EZ$41</f>
        <v>3510</v>
      </c>
      <c r="N16" s="87">
        <f>(L16-M16)/M16</f>
        <v>1.0301994301994302</v>
      </c>
      <c r="O16" s="359">
        <f>SUM('[2]Sky West_AS'!$FN$41:$FN$41)</f>
        <v>7126</v>
      </c>
      <c r="P16" s="9">
        <f>SUM('[2]Sky West_AS'!$EZ$41:$EZ$41)</f>
        <v>3510</v>
      </c>
      <c r="Q16" s="39">
        <f>(O16-P16)/P16</f>
        <v>1.0301994301994302</v>
      </c>
      <c r="R16" s="439">
        <f>O16/$O$66</f>
        <v>2.7489770418368384E-3</v>
      </c>
      <c r="S16" s="20"/>
    </row>
    <row r="17" spans="1:22" ht="14.1" customHeight="1" x14ac:dyDescent="0.2">
      <c r="A17" s="354"/>
      <c r="B17" s="431" t="s">
        <v>217</v>
      </c>
      <c r="C17" s="359">
        <f>[2]Horizon_AS!$FN$19</f>
        <v>65</v>
      </c>
      <c r="D17" s="9">
        <f>[2]Horizon_AS!$EZ$19</f>
        <v>0</v>
      </c>
      <c r="E17" s="87" t="e">
        <f>(C17-D17)/D17</f>
        <v>#DIV/0!</v>
      </c>
      <c r="F17" s="9">
        <f>SUM([2]Horizon_AS!$FN$19:$FN$19)</f>
        <v>65</v>
      </c>
      <c r="G17" s="9">
        <f>SUM([2]Horizon_AS!$EZ$19:$EZ$19)</f>
        <v>0</v>
      </c>
      <c r="H17" s="39" t="e">
        <f>(F17-G17)/G17</f>
        <v>#DIV/0!</v>
      </c>
      <c r="I17" s="87">
        <f>F17/$F$66</f>
        <v>2.3281636161753645E-3</v>
      </c>
      <c r="J17" s="354"/>
      <c r="K17" s="431" t="s">
        <v>217</v>
      </c>
      <c r="L17" s="359">
        <f>[2]Horizon_AS!$FN$41</f>
        <v>3640</v>
      </c>
      <c r="M17" s="9">
        <f>[2]Horizon_AS!$EZ$41</f>
        <v>0</v>
      </c>
      <c r="N17" s="87" t="e">
        <f>(L17-M17)/M17</f>
        <v>#DIV/0!</v>
      </c>
      <c r="O17" s="359">
        <f>SUM([2]Horizon_AS!$FN$41:$FN$41)</f>
        <v>3640</v>
      </c>
      <c r="P17" s="9">
        <f>SUM([2]Horizon_AS!$EZ$41:$EZ$41)</f>
        <v>0</v>
      </c>
      <c r="Q17" s="39" t="e">
        <f>(O17-P17)/P17</f>
        <v>#DIV/0!</v>
      </c>
      <c r="R17" s="439">
        <f>O17/$O$66</f>
        <v>1.4041925950443574E-3</v>
      </c>
      <c r="S17" s="20"/>
    </row>
    <row r="18" spans="1:22" ht="14.1" customHeight="1" x14ac:dyDescent="0.2">
      <c r="A18" s="354"/>
      <c r="B18" s="56"/>
      <c r="C18" s="355"/>
      <c r="D18" s="360"/>
      <c r="E18" s="358"/>
      <c r="F18" s="360"/>
      <c r="G18" s="360"/>
      <c r="H18" s="356"/>
      <c r="I18" s="358"/>
      <c r="J18" s="354"/>
      <c r="K18" s="56"/>
      <c r="L18" s="361"/>
      <c r="M18" s="148"/>
      <c r="N18" s="87"/>
      <c r="O18" s="361"/>
      <c r="P18" s="148"/>
      <c r="Q18" s="39"/>
      <c r="R18" s="87"/>
      <c r="S18" s="20"/>
    </row>
    <row r="19" spans="1:22" ht="14.1" customHeight="1" x14ac:dyDescent="0.2">
      <c r="A19" s="354" t="s">
        <v>17</v>
      </c>
      <c r="B19" s="367"/>
      <c r="C19" s="355">
        <f>SUM(C20:C26)</f>
        <v>1623</v>
      </c>
      <c r="D19" s="357">
        <f>SUM(D20:D26)</f>
        <v>1811</v>
      </c>
      <c r="E19" s="358">
        <f t="shared" ref="E19:E26" si="0">(C19-D19)/D19</f>
        <v>-0.10381004969630038</v>
      </c>
      <c r="F19" s="355">
        <f>SUM(F20:F26)</f>
        <v>1623</v>
      </c>
      <c r="G19" s="357">
        <f>SUM(G20:G26)</f>
        <v>1811</v>
      </c>
      <c r="H19" s="356">
        <f t="shared" ref="H19:H26" si="1">(F19-G19)/G19</f>
        <v>-0.10381004969630038</v>
      </c>
      <c r="I19" s="358">
        <f t="shared" ref="I19:I26" si="2">F19/$F$66</f>
        <v>5.8132454600809486E-2</v>
      </c>
      <c r="J19" s="354" t="s">
        <v>17</v>
      </c>
      <c r="K19" s="362"/>
      <c r="L19" s="355">
        <f>SUM(L20:L26)</f>
        <v>162592</v>
      </c>
      <c r="M19" s="357">
        <f>SUM(M20:M26)</f>
        <v>171285</v>
      </c>
      <c r="N19" s="358">
        <f t="shared" ref="N19:N26" si="3">(L19-M19)/M19</f>
        <v>-5.0751671191289371E-2</v>
      </c>
      <c r="O19" s="355">
        <f>SUM(O20:O26)</f>
        <v>162592</v>
      </c>
      <c r="P19" s="357">
        <f>SUM(P20:P26)</f>
        <v>171285</v>
      </c>
      <c r="Q19" s="356">
        <f t="shared" ref="Q19:Q26" si="4">(O19-P19)/P19</f>
        <v>-5.0751671191289371E-2</v>
      </c>
      <c r="R19" s="358">
        <f t="shared" ref="R19:R26" si="5">O19/$O$66</f>
        <v>6.2722660003695654E-2</v>
      </c>
      <c r="S19" s="20"/>
    </row>
    <row r="20" spans="1:22" ht="14.1" customHeight="1" x14ac:dyDescent="0.2">
      <c r="A20" s="53"/>
      <c r="B20" s="364" t="s">
        <v>17</v>
      </c>
      <c r="C20" s="359">
        <f>[2]American!$FN$19</f>
        <v>1140</v>
      </c>
      <c r="D20" s="9">
        <f>[2]American!$EZ$19</f>
        <v>1485</v>
      </c>
      <c r="E20" s="87">
        <f t="shared" si="0"/>
        <v>-0.23232323232323232</v>
      </c>
      <c r="F20" s="9">
        <f>SUM([2]American!$FN$19:$FN$19)</f>
        <v>1140</v>
      </c>
      <c r="G20" s="9">
        <f>SUM([2]American!$EZ$19:$EZ$19)</f>
        <v>1485</v>
      </c>
      <c r="H20" s="39">
        <f t="shared" si="1"/>
        <v>-0.23232323232323232</v>
      </c>
      <c r="I20" s="87">
        <f t="shared" si="2"/>
        <v>4.0832408037537161E-2</v>
      </c>
      <c r="J20" s="53"/>
      <c r="K20" s="363" t="s">
        <v>17</v>
      </c>
      <c r="L20" s="359">
        <f>[2]American!$FN$41</f>
        <v>137961</v>
      </c>
      <c r="M20" s="9">
        <f>[2]American!$EZ$41</f>
        <v>159472</v>
      </c>
      <c r="N20" s="87">
        <f t="shared" si="3"/>
        <v>-0.13488888331493931</v>
      </c>
      <c r="O20" s="359">
        <f>SUM([2]American!$FN$41:$FN$41)</f>
        <v>137961</v>
      </c>
      <c r="P20" s="9">
        <f>SUM([2]American!$EZ$41:$EZ$41)</f>
        <v>159472</v>
      </c>
      <c r="Q20" s="39">
        <f t="shared" si="4"/>
        <v>-0.13488888331493931</v>
      </c>
      <c r="R20" s="87">
        <f t="shared" si="5"/>
        <v>5.3220828188163351E-2</v>
      </c>
      <c r="S20" s="20"/>
    </row>
    <row r="21" spans="1:22" ht="14.1" customHeight="1" x14ac:dyDescent="0.2">
      <c r="A21" s="53"/>
      <c r="B21" s="432" t="s">
        <v>174</v>
      </c>
      <c r="C21" s="359">
        <f>'[2]American Eagle'!$FN$19</f>
        <v>12</v>
      </c>
      <c r="D21" s="9">
        <f>'[2]American Eagle'!$EZ$19</f>
        <v>22</v>
      </c>
      <c r="E21" s="87">
        <f t="shared" si="0"/>
        <v>-0.45454545454545453</v>
      </c>
      <c r="F21" s="9">
        <f>SUM('[2]American Eagle'!$FN$19:$FN$19)</f>
        <v>12</v>
      </c>
      <c r="G21" s="9">
        <f>SUM('[2]American Eagle'!$EZ$19:$EZ$19)</f>
        <v>22</v>
      </c>
      <c r="H21" s="39">
        <f t="shared" si="1"/>
        <v>-0.45454545454545453</v>
      </c>
      <c r="I21" s="87">
        <f t="shared" si="2"/>
        <v>4.2981482144775957E-4</v>
      </c>
      <c r="J21" s="53"/>
      <c r="K21" s="430" t="s">
        <v>174</v>
      </c>
      <c r="L21" s="359">
        <f>'[2]American Eagle'!$FN$41</f>
        <v>722</v>
      </c>
      <c r="M21" s="9">
        <f>'[2]American Eagle'!$EZ$41</f>
        <v>921</v>
      </c>
      <c r="N21" s="87">
        <f t="shared" si="3"/>
        <v>-0.21606948968512488</v>
      </c>
      <c r="O21" s="359">
        <f>SUM('[2]American Eagle'!$FN$41:$FN$41)</f>
        <v>722</v>
      </c>
      <c r="P21" s="9">
        <f>SUM('[2]American Eagle'!$EZ$41:$EZ$41)</f>
        <v>921</v>
      </c>
      <c r="Q21" s="39">
        <f t="shared" si="4"/>
        <v>-0.21606948968512488</v>
      </c>
      <c r="R21" s="87">
        <f t="shared" si="5"/>
        <v>2.7852391583022695E-4</v>
      </c>
      <c r="S21" s="20"/>
    </row>
    <row r="22" spans="1:22" ht="14.1" customHeight="1" x14ac:dyDescent="0.2">
      <c r="A22" s="53"/>
      <c r="B22" s="432" t="s">
        <v>52</v>
      </c>
      <c r="C22" s="359">
        <f>[2]Republic!$FN$19</f>
        <v>377</v>
      </c>
      <c r="D22" s="9">
        <f>[2]Republic!$EZ$19</f>
        <v>270</v>
      </c>
      <c r="E22" s="87">
        <f t="shared" si="0"/>
        <v>0.39629629629629631</v>
      </c>
      <c r="F22" s="9">
        <f>SUM([2]Republic!$FN$19:$FN$19)</f>
        <v>377</v>
      </c>
      <c r="G22" s="9">
        <f>SUM([2]Republic!$EZ$19:$EZ$19)</f>
        <v>270</v>
      </c>
      <c r="H22" s="39">
        <f t="shared" si="1"/>
        <v>0.39629629629629631</v>
      </c>
      <c r="I22" s="87">
        <f t="shared" si="2"/>
        <v>1.3503348973817114E-2</v>
      </c>
      <c r="J22" s="369"/>
      <c r="K22" s="365" t="s">
        <v>52</v>
      </c>
      <c r="L22" s="359">
        <f>[2]Republic!$FN$41</f>
        <v>19544</v>
      </c>
      <c r="M22" s="9">
        <f>[2]Republic!$EZ$41</f>
        <v>9578</v>
      </c>
      <c r="N22" s="87">
        <f t="shared" si="3"/>
        <v>1.0405095009396534</v>
      </c>
      <c r="O22" s="359">
        <f>SUM([2]Republic!$FN$41:$FN$41)</f>
        <v>19544</v>
      </c>
      <c r="P22" s="9">
        <f>SUM([2]Republic!$EZ$41:$EZ$41)</f>
        <v>9578</v>
      </c>
      <c r="Q22" s="39">
        <f t="shared" si="4"/>
        <v>1.0405095009396534</v>
      </c>
      <c r="R22" s="87">
        <f t="shared" si="5"/>
        <v>7.5394340872381657E-3</v>
      </c>
      <c r="S22" s="20"/>
    </row>
    <row r="23" spans="1:22" ht="14.1" customHeight="1" x14ac:dyDescent="0.2">
      <c r="A23" s="53"/>
      <c r="B23" s="432" t="s">
        <v>201</v>
      </c>
      <c r="C23" s="359">
        <f>[2]PSA!$FN$19</f>
        <v>50</v>
      </c>
      <c r="D23" s="9">
        <f>[2]PSA!$EZ$19</f>
        <v>34</v>
      </c>
      <c r="E23" s="87">
        <f t="shared" si="0"/>
        <v>0.47058823529411764</v>
      </c>
      <c r="F23" s="9">
        <f>SUM([2]PSA!$FN$19:$FN$19)</f>
        <v>50</v>
      </c>
      <c r="G23" s="9">
        <f>SUM([2]PSA!$EZ$19:$EZ$19)</f>
        <v>34</v>
      </c>
      <c r="H23" s="39">
        <f t="shared" si="1"/>
        <v>0.47058823529411764</v>
      </c>
      <c r="I23" s="87">
        <f t="shared" si="2"/>
        <v>1.7908950893656649E-3</v>
      </c>
      <c r="J23" s="369"/>
      <c r="K23" s="432" t="s">
        <v>201</v>
      </c>
      <c r="L23" s="359">
        <f>[2]PSA!$FN$41</f>
        <v>1731</v>
      </c>
      <c r="M23" s="9">
        <f>[2]PSA!$EZ$41</f>
        <v>1314</v>
      </c>
      <c r="N23" s="87">
        <f t="shared" si="3"/>
        <v>0.31735159817351599</v>
      </c>
      <c r="O23" s="359">
        <f>SUM([2]PSA!$FN$41:$FN$41)</f>
        <v>1731</v>
      </c>
      <c r="P23" s="9">
        <f>SUM([2]PSA!$EZ$41:$EZ$41)</f>
        <v>1314</v>
      </c>
      <c r="Q23" s="39">
        <f t="shared" si="4"/>
        <v>0.31735159817351599</v>
      </c>
      <c r="R23" s="87">
        <f t="shared" si="5"/>
        <v>6.6776301703895134E-4</v>
      </c>
      <c r="S23" s="20"/>
    </row>
    <row r="24" spans="1:22" ht="14.1" customHeight="1" x14ac:dyDescent="0.2">
      <c r="A24" s="53"/>
      <c r="B24" s="431" t="s">
        <v>100</v>
      </c>
      <c r="C24" s="359">
        <f>'[2]Sky West_AA'!$FN$19</f>
        <v>44</v>
      </c>
      <c r="D24" s="9">
        <f>'[2]Sky West_AA'!$EZ$19</f>
        <v>0</v>
      </c>
      <c r="E24" s="87" t="e">
        <f>(C24-D24)/D24</f>
        <v>#DIV/0!</v>
      </c>
      <c r="F24" s="9">
        <f>SUM('[2]Sky West_AA'!$FN$19:$FN$19)</f>
        <v>44</v>
      </c>
      <c r="G24" s="9">
        <f>SUM('[2]Sky West_AA'!$EZ$19:$EZ$19)</f>
        <v>0</v>
      </c>
      <c r="H24" s="39" t="e">
        <f>(F24-G24)/G24</f>
        <v>#DIV/0!</v>
      </c>
      <c r="I24" s="87">
        <f t="shared" si="2"/>
        <v>1.5759876786417852E-3</v>
      </c>
      <c r="J24" s="369"/>
      <c r="K24" s="431" t="s">
        <v>100</v>
      </c>
      <c r="L24" s="359">
        <f>'[2]Sky West_AA'!$FN$41</f>
        <v>2634</v>
      </c>
      <c r="M24" s="9">
        <f>'[2]Sky West_AA'!$EZ$41</f>
        <v>0</v>
      </c>
      <c r="N24" s="87" t="e">
        <f>(L24-M24)/M24</f>
        <v>#DIV/0!</v>
      </c>
      <c r="O24" s="359">
        <f>SUM('[2]Sky West_AA'!$FN$41:$FN$41)</f>
        <v>2634</v>
      </c>
      <c r="P24" s="9">
        <f>SUM('[2]Sky West_AA'!$EZ$41:$EZ$41)</f>
        <v>0</v>
      </c>
      <c r="Q24" s="39" t="e">
        <f>(O24-P24)/P24</f>
        <v>#DIV/0!</v>
      </c>
      <c r="R24" s="439">
        <f t="shared" si="5"/>
        <v>1.0161107954249553E-3</v>
      </c>
      <c r="S24" s="20"/>
    </row>
    <row r="25" spans="1:22" ht="14.1" customHeight="1" x14ac:dyDescent="0.2">
      <c r="A25" s="53"/>
      <c r="B25" s="432" t="s">
        <v>51</v>
      </c>
      <c r="C25" s="359">
        <f>[2]MESA!$FN$19</f>
        <v>0</v>
      </c>
      <c r="D25" s="9">
        <f>[2]MESA!$EZ$19</f>
        <v>0</v>
      </c>
      <c r="E25" s="87" t="e">
        <f t="shared" si="0"/>
        <v>#DIV/0!</v>
      </c>
      <c r="F25" s="9">
        <f>SUM([2]MESA!$FN$19:$FN$19)</f>
        <v>0</v>
      </c>
      <c r="G25" s="9">
        <f>SUM([2]MESA!$EZ$19:$EZ$19)</f>
        <v>0</v>
      </c>
      <c r="H25" s="39" t="e">
        <f t="shared" si="1"/>
        <v>#DIV/0!</v>
      </c>
      <c r="I25" s="87">
        <f t="shared" si="2"/>
        <v>0</v>
      </c>
      <c r="J25" s="369"/>
      <c r="K25" s="430" t="s">
        <v>51</v>
      </c>
      <c r="L25" s="359">
        <f>[2]MESA!$FN$41</f>
        <v>0</v>
      </c>
      <c r="M25" s="9">
        <f>[2]MESA!$EZ$41</f>
        <v>0</v>
      </c>
      <c r="N25" s="87" t="e">
        <f t="shared" si="3"/>
        <v>#DIV/0!</v>
      </c>
      <c r="O25" s="359">
        <f>SUM([2]MESA!$FN$41:$FN$41)</f>
        <v>0</v>
      </c>
      <c r="P25" s="9">
        <f>SUM([2]MESA!$EZ$41:$EZ$41)</f>
        <v>0</v>
      </c>
      <c r="Q25" s="39" t="e">
        <f t="shared" si="4"/>
        <v>#DIV/0!</v>
      </c>
      <c r="R25" s="87">
        <f t="shared" si="5"/>
        <v>0</v>
      </c>
      <c r="S25" s="20"/>
    </row>
    <row r="26" spans="1:22" ht="14.1" customHeight="1" x14ac:dyDescent="0.2">
      <c r="A26" s="53"/>
      <c r="B26" s="432" t="s">
        <v>50</v>
      </c>
      <c r="C26" s="359">
        <f>'[2]Air Wisconsin'!$FN$19</f>
        <v>0</v>
      </c>
      <c r="D26" s="9">
        <f>'[2]Air Wisconsin'!$EZ$19</f>
        <v>0</v>
      </c>
      <c r="E26" s="87" t="e">
        <f t="shared" si="0"/>
        <v>#DIV/0!</v>
      </c>
      <c r="F26" s="9">
        <f>SUM('[2]Air Wisconsin'!$FN$19:$FN$19)</f>
        <v>0</v>
      </c>
      <c r="G26" s="9">
        <f>SUM('[2]Air Wisconsin'!$EZ$19:$EZ$19)</f>
        <v>0</v>
      </c>
      <c r="H26" s="495" t="e">
        <f t="shared" si="1"/>
        <v>#DIV/0!</v>
      </c>
      <c r="I26" s="87">
        <f t="shared" si="2"/>
        <v>0</v>
      </c>
      <c r="J26" s="53"/>
      <c r="K26" s="433" t="s">
        <v>50</v>
      </c>
      <c r="L26" s="359">
        <f>'[2]Air Wisconsin'!$FN$41</f>
        <v>0</v>
      </c>
      <c r="M26" s="9">
        <f>'[2]Air Wisconsin'!$EZ$41</f>
        <v>0</v>
      </c>
      <c r="N26" s="87" t="e">
        <f t="shared" si="3"/>
        <v>#DIV/0!</v>
      </c>
      <c r="O26" s="359">
        <f>SUM('[2]Air Wisconsin'!$FN$41:$FN$41)</f>
        <v>0</v>
      </c>
      <c r="P26" s="9">
        <f>SUM('[2]Air Wisconsin'!$EZ$41:$EZ$41)</f>
        <v>0</v>
      </c>
      <c r="Q26" s="39" t="e">
        <f t="shared" si="4"/>
        <v>#DIV/0!</v>
      </c>
      <c r="R26" s="87">
        <f t="shared" si="5"/>
        <v>0</v>
      </c>
      <c r="S26" s="20"/>
    </row>
    <row r="27" spans="1:22" ht="14.1" customHeight="1" x14ac:dyDescent="0.2">
      <c r="A27" s="53"/>
      <c r="B27" s="364"/>
      <c r="C27" s="359"/>
      <c r="D27" s="9"/>
      <c r="E27" s="87"/>
      <c r="F27" s="9"/>
      <c r="G27" s="9"/>
      <c r="H27" s="39"/>
      <c r="I27" s="87"/>
      <c r="J27" s="53"/>
      <c r="K27" s="364"/>
      <c r="L27" s="359"/>
      <c r="M27" s="9"/>
      <c r="N27" s="87"/>
      <c r="O27" s="359"/>
      <c r="P27" s="9"/>
      <c r="Q27" s="39"/>
      <c r="R27" s="87"/>
      <c r="S27" s="20"/>
      <c r="T27" s="9"/>
      <c r="U27" s="11"/>
      <c r="V27" s="11"/>
    </row>
    <row r="28" spans="1:22" ht="14.1" customHeight="1" x14ac:dyDescent="0.2">
      <c r="A28" s="354" t="s">
        <v>198</v>
      </c>
      <c r="B28" s="364"/>
      <c r="C28" s="355">
        <f>'[2]Boutique Air'!$FN$19</f>
        <v>158</v>
      </c>
      <c r="D28" s="357">
        <f>'[2]Boutique Air'!$EZ$19</f>
        <v>151</v>
      </c>
      <c r="E28" s="358">
        <f>(C28-D28)/D28</f>
        <v>4.6357615894039736E-2</v>
      </c>
      <c r="F28" s="357">
        <f>SUM('[2]Boutique Air'!$FN$19:$FN$19)</f>
        <v>158</v>
      </c>
      <c r="G28" s="357">
        <f>SUM('[2]Boutique Air'!$EZ$19:$EZ$19)</f>
        <v>151</v>
      </c>
      <c r="H28" s="356">
        <f>(F28-G28)/G28</f>
        <v>4.6357615894039736E-2</v>
      </c>
      <c r="I28" s="358">
        <f>F28/$F$66</f>
        <v>5.6592284823955017E-3</v>
      </c>
      <c r="J28" s="354" t="s">
        <v>198</v>
      </c>
      <c r="K28" s="364"/>
      <c r="L28" s="355">
        <f>'[2]Boutique Air'!$FN$41</f>
        <v>802</v>
      </c>
      <c r="M28" s="357">
        <f>'[2]Boutique Air'!$EZ$41</f>
        <v>1054</v>
      </c>
      <c r="N28" s="358">
        <f>(L28-M28)/M28</f>
        <v>-0.23908918406072105</v>
      </c>
      <c r="O28" s="355">
        <f>SUM('[2]Boutique Air'!$FN$41:$FN$41)</f>
        <v>802</v>
      </c>
      <c r="P28" s="357">
        <f>SUM('[2]Boutique Air'!$EZ$41:$EZ$41)</f>
        <v>1054</v>
      </c>
      <c r="Q28" s="356">
        <f>(O28-P28)/P28</f>
        <v>-0.23908918406072105</v>
      </c>
      <c r="R28" s="358">
        <f>O28/$O$66</f>
        <v>3.0938529154548753E-4</v>
      </c>
      <c r="S28" s="20"/>
      <c r="T28" s="9"/>
      <c r="U28" s="11"/>
      <c r="V28" s="11"/>
    </row>
    <row r="29" spans="1:22" ht="14.1" customHeight="1" x14ac:dyDescent="0.2">
      <c r="A29" s="53"/>
      <c r="B29" s="364"/>
      <c r="C29" s="359"/>
      <c r="D29" s="9"/>
      <c r="E29" s="87"/>
      <c r="F29" s="9"/>
      <c r="G29" s="9"/>
      <c r="H29" s="39"/>
      <c r="I29" s="87"/>
      <c r="J29" s="53"/>
      <c r="K29" s="364"/>
      <c r="L29" s="359"/>
      <c r="M29" s="9"/>
      <c r="N29" s="87"/>
      <c r="O29" s="359"/>
      <c r="P29" s="9"/>
      <c r="Q29" s="39"/>
      <c r="R29" s="87"/>
      <c r="S29" s="20"/>
      <c r="T29" s="9"/>
      <c r="U29" s="11"/>
      <c r="V29" s="11"/>
    </row>
    <row r="30" spans="1:22" ht="14.1" customHeight="1" x14ac:dyDescent="0.2">
      <c r="A30" s="354" t="s">
        <v>168</v>
      </c>
      <c r="B30" s="364"/>
      <c r="C30" s="355">
        <f>[2]Condor!$FN$19</f>
        <v>0</v>
      </c>
      <c r="D30" s="357">
        <f>[2]Condor!$EZ$19</f>
        <v>0</v>
      </c>
      <c r="E30" s="358" t="e">
        <f>(C30-D30)/D30</f>
        <v>#DIV/0!</v>
      </c>
      <c r="F30" s="357">
        <f>SUM([2]Condor!$FN$19:$FN$19)</f>
        <v>0</v>
      </c>
      <c r="G30" s="357">
        <f>SUM([2]Condor!$EZ$19:$EZ$19)</f>
        <v>0</v>
      </c>
      <c r="H30" s="356" t="e">
        <f>(F30-G30)/G30</f>
        <v>#DIV/0!</v>
      </c>
      <c r="I30" s="358">
        <f>F30/$F$66</f>
        <v>0</v>
      </c>
      <c r="J30" s="354" t="s">
        <v>168</v>
      </c>
      <c r="K30" s="364"/>
      <c r="L30" s="355">
        <f>[2]Condor!$FN$41</f>
        <v>0</v>
      </c>
      <c r="M30" s="357">
        <f>[2]Condor!$EZ$41</f>
        <v>0</v>
      </c>
      <c r="N30" s="358" t="e">
        <f>(L30-M30)/M30</f>
        <v>#DIV/0!</v>
      </c>
      <c r="O30" s="355">
        <f>SUM([2]Condor!$FN$41:$FN$41)</f>
        <v>0</v>
      </c>
      <c r="P30" s="357">
        <f>SUM([2]Condor!$EZ$41:$EZ$41)</f>
        <v>0</v>
      </c>
      <c r="Q30" s="356" t="e">
        <f>(O30-P30)/P30</f>
        <v>#DIV/0!</v>
      </c>
      <c r="R30" s="358">
        <f>O30/$O$66</f>
        <v>0</v>
      </c>
      <c r="S30" s="20"/>
      <c r="T30" s="9"/>
      <c r="U30" s="11"/>
      <c r="V30" s="11"/>
    </row>
    <row r="31" spans="1:22" ht="14.1" customHeight="1" x14ac:dyDescent="0.2">
      <c r="A31" s="53"/>
      <c r="B31" s="364"/>
      <c r="C31" s="359"/>
      <c r="D31" s="9"/>
      <c r="E31" s="87"/>
      <c r="F31" s="9"/>
      <c r="G31" s="9"/>
      <c r="H31" s="39"/>
      <c r="I31" s="87"/>
      <c r="J31" s="53"/>
      <c r="K31" s="364"/>
      <c r="L31" s="359"/>
      <c r="M31" s="9"/>
      <c r="N31" s="87"/>
      <c r="O31" s="359"/>
      <c r="P31" s="9"/>
      <c r="Q31" s="39"/>
      <c r="R31" s="87"/>
      <c r="S31" s="20"/>
      <c r="T31" s="9"/>
      <c r="U31" s="11"/>
      <c r="V31" s="11"/>
    </row>
    <row r="32" spans="1:22" ht="14.1" customHeight="1" x14ac:dyDescent="0.2">
      <c r="A32" s="354" t="s">
        <v>18</v>
      </c>
      <c r="B32" s="367"/>
      <c r="C32" s="355">
        <f>SUM(C33:C39)</f>
        <v>19979</v>
      </c>
      <c r="D32" s="357">
        <f>SUM(D33:D39)</f>
        <v>20810</v>
      </c>
      <c r="E32" s="358">
        <f t="shared" ref="E32:E39" si="6">(C32-D32)/D32</f>
        <v>-3.9932724651609804E-2</v>
      </c>
      <c r="F32" s="360">
        <f>SUM(F33:F39)</f>
        <v>19979</v>
      </c>
      <c r="G32" s="360">
        <f>SUM(G33:G39)</f>
        <v>20810</v>
      </c>
      <c r="H32" s="356">
        <f>(F32-G32)/G32</f>
        <v>-3.9932724651609804E-2</v>
      </c>
      <c r="I32" s="358">
        <f t="shared" ref="I32:I39" si="7">F32/$F$66</f>
        <v>0.71560585980873237</v>
      </c>
      <c r="J32" s="354" t="s">
        <v>18</v>
      </c>
      <c r="K32" s="367"/>
      <c r="L32" s="355">
        <f>SUM(L33:L39)</f>
        <v>1794217</v>
      </c>
      <c r="M32" s="357">
        <f>SUM(M33:M39)</f>
        <v>1807078</v>
      </c>
      <c r="N32" s="358">
        <f t="shared" ref="N32:N39" si="8">(L32-M32)/M32</f>
        <v>-7.1170143181423272E-3</v>
      </c>
      <c r="O32" s="355">
        <f>SUM(O33:O39)</f>
        <v>1794217</v>
      </c>
      <c r="P32" s="357">
        <f>SUM(P33:P39)</f>
        <v>1807078</v>
      </c>
      <c r="Q32" s="356">
        <f t="shared" ref="Q32:Q39" si="9">(O32-P32)/P32</f>
        <v>-7.1170143181423272E-3</v>
      </c>
      <c r="R32" s="358">
        <f t="shared" ref="R32:R39" si="10">O32/$O$66</f>
        <v>0.69215006189634665</v>
      </c>
      <c r="S32" s="420"/>
      <c r="U32" s="11"/>
      <c r="V32" s="11"/>
    </row>
    <row r="33" spans="1:22" ht="14.1" customHeight="1" x14ac:dyDescent="0.2">
      <c r="A33" s="53"/>
      <c r="B33" s="363" t="s">
        <v>18</v>
      </c>
      <c r="C33" s="359">
        <f>[2]Delta!$FN$19</f>
        <v>10463</v>
      </c>
      <c r="D33" s="9">
        <f>[2]Delta!$EZ$19</f>
        <v>10013</v>
      </c>
      <c r="E33" s="87">
        <f t="shared" si="6"/>
        <v>4.4941575951263357E-2</v>
      </c>
      <c r="F33" s="9">
        <f>SUM([2]Delta!$FN$19:$FN$19)</f>
        <v>10463</v>
      </c>
      <c r="G33" s="9">
        <f>SUM([2]Delta!$EZ$19:$EZ$19)</f>
        <v>10013</v>
      </c>
      <c r="H33" s="39">
        <f t="shared" ref="H33:H39" si="11">(F33-G33)/G33</f>
        <v>4.4941575951263357E-2</v>
      </c>
      <c r="I33" s="87">
        <f t="shared" si="7"/>
        <v>0.37476270640065906</v>
      </c>
      <c r="J33" s="53"/>
      <c r="K33" s="363" t="s">
        <v>18</v>
      </c>
      <c r="L33" s="359">
        <f>[2]Delta!$FN$41</f>
        <v>1348275</v>
      </c>
      <c r="M33" s="9">
        <f>[2]Delta!$EZ$41</f>
        <v>1293152</v>
      </c>
      <c r="N33" s="87">
        <f t="shared" si="8"/>
        <v>4.2626852837098807E-2</v>
      </c>
      <c r="O33" s="359">
        <f>SUM([2]Delta!$FN$41:$FN$41)</f>
        <v>1348275</v>
      </c>
      <c r="P33" s="9">
        <f>SUM([2]Delta!$EZ$41:$EZ$41)</f>
        <v>1293152</v>
      </c>
      <c r="Q33" s="39">
        <f t="shared" si="9"/>
        <v>4.2626852837098807E-2</v>
      </c>
      <c r="R33" s="87">
        <f t="shared" si="10"/>
        <v>0.52012026678116241</v>
      </c>
      <c r="S33" s="20"/>
      <c r="T33" s="9"/>
      <c r="U33" s="11"/>
      <c r="V33" s="11"/>
    </row>
    <row r="34" spans="1:22" ht="14.1" customHeight="1" x14ac:dyDescent="0.2">
      <c r="A34" s="53"/>
      <c r="B34" s="365" t="s">
        <v>120</v>
      </c>
      <c r="C34" s="359">
        <f>[2]Compass!$FN$19</f>
        <v>0</v>
      </c>
      <c r="D34" s="9">
        <f>[2]Compass!$EZ$19</f>
        <v>1335</v>
      </c>
      <c r="E34" s="87">
        <f t="shared" si="6"/>
        <v>-1</v>
      </c>
      <c r="F34" s="9">
        <f>SUM([2]Compass!$FN$19:$FN$19)</f>
        <v>0</v>
      </c>
      <c r="G34" s="9">
        <f>SUM([2]Compass!$EZ$19:$EZ$19)</f>
        <v>1335</v>
      </c>
      <c r="H34" s="39">
        <f t="shared" si="11"/>
        <v>-1</v>
      </c>
      <c r="I34" s="87">
        <f t="shared" si="7"/>
        <v>0</v>
      </c>
      <c r="J34" s="53"/>
      <c r="K34" s="365" t="s">
        <v>120</v>
      </c>
      <c r="L34" s="359">
        <f>[2]Compass!$FN$41</f>
        <v>0</v>
      </c>
      <c r="M34" s="9">
        <f>[2]Compass!$EZ$41</f>
        <v>72674</v>
      </c>
      <c r="N34" s="87">
        <f t="shared" si="8"/>
        <v>-1</v>
      </c>
      <c r="O34" s="359">
        <f>SUM([2]Compass!$FN$41:$FN$41)</f>
        <v>0</v>
      </c>
      <c r="P34" s="9">
        <f>SUM([2]Compass!$EZ$41:$EZ$41)</f>
        <v>72674</v>
      </c>
      <c r="Q34" s="39">
        <f t="shared" si="9"/>
        <v>-1</v>
      </c>
      <c r="R34" s="87">
        <f t="shared" si="10"/>
        <v>0</v>
      </c>
      <c r="S34" s="9"/>
      <c r="T34" s="9"/>
      <c r="U34" s="11"/>
      <c r="V34" s="11"/>
    </row>
    <row r="35" spans="1:22" ht="14.1" customHeight="1" x14ac:dyDescent="0.2">
      <c r="A35" s="53"/>
      <c r="B35" s="364" t="s">
        <v>164</v>
      </c>
      <c r="C35" s="359">
        <f>[2]Pinnacle!$FN$19</f>
        <v>2156</v>
      </c>
      <c r="D35" s="9">
        <f>[2]Pinnacle!$EZ$19</f>
        <v>3344</v>
      </c>
      <c r="E35" s="87">
        <f t="shared" si="6"/>
        <v>-0.35526315789473684</v>
      </c>
      <c r="F35" s="9">
        <f>SUM([2]Pinnacle!$FN$19:$FN$19)</f>
        <v>2156</v>
      </c>
      <c r="G35" s="9">
        <f>SUM([2]Pinnacle!$EZ$19:$EZ$19)</f>
        <v>3344</v>
      </c>
      <c r="H35" s="39">
        <f t="shared" si="11"/>
        <v>-0.35526315789473684</v>
      </c>
      <c r="I35" s="87">
        <f t="shared" si="7"/>
        <v>7.7223396253447471E-2</v>
      </c>
      <c r="J35" s="53"/>
      <c r="K35" s="364" t="s">
        <v>164</v>
      </c>
      <c r="L35" s="359">
        <f>[2]Pinnacle!$FN$41</f>
        <v>114265</v>
      </c>
      <c r="M35" s="9">
        <f>[2]Pinnacle!$EZ$41</f>
        <v>162729</v>
      </c>
      <c r="N35" s="87">
        <f t="shared" si="8"/>
        <v>-0.29782030246606322</v>
      </c>
      <c r="O35" s="359">
        <f>SUM([2]Pinnacle!$FN$41:$FN$41)</f>
        <v>114265</v>
      </c>
      <c r="P35" s="9">
        <f>SUM([2]Pinnacle!$EZ$41:$EZ$41)</f>
        <v>162729</v>
      </c>
      <c r="Q35" s="39">
        <f t="shared" si="9"/>
        <v>-0.29782030246606322</v>
      </c>
      <c r="R35" s="87">
        <f t="shared" si="10"/>
        <v>4.407968870130316E-2</v>
      </c>
      <c r="S35" s="20"/>
      <c r="T35" s="11"/>
    </row>
    <row r="36" spans="1:22" ht="14.1" customHeight="1" x14ac:dyDescent="0.2">
      <c r="A36" s="53"/>
      <c r="B36" s="364" t="s">
        <v>160</v>
      </c>
      <c r="C36" s="359">
        <f>'[2]Go Jet'!$FN$19</f>
        <v>602</v>
      </c>
      <c r="D36" s="9">
        <f>'[2]Go Jet'!$EZ$19</f>
        <v>599</v>
      </c>
      <c r="E36" s="87">
        <f t="shared" si="6"/>
        <v>5.008347245409015E-3</v>
      </c>
      <c r="F36" s="9">
        <f>SUM('[2]Go Jet'!$FN$19:$FN$19)</f>
        <v>602</v>
      </c>
      <c r="G36" s="9">
        <f>SUM('[2]Go Jet'!$EZ$19:$EZ$19)</f>
        <v>599</v>
      </c>
      <c r="H36" s="39">
        <f>(F36-G36)/G36</f>
        <v>5.008347245409015E-3</v>
      </c>
      <c r="I36" s="87">
        <f t="shared" si="7"/>
        <v>2.1562376875962606E-2</v>
      </c>
      <c r="J36" s="53"/>
      <c r="K36" s="363" t="s">
        <v>160</v>
      </c>
      <c r="L36" s="359">
        <f>'[2]Go Jet'!$FN$41</f>
        <v>32883</v>
      </c>
      <c r="M36" s="9">
        <f>'[2]Go Jet'!$EZ$41</f>
        <v>31136</v>
      </c>
      <c r="N36" s="87">
        <f t="shared" si="8"/>
        <v>5.6108684480986638E-2</v>
      </c>
      <c r="O36" s="359">
        <f>SUM('[2]Go Jet'!$FN$41:$FN$41)</f>
        <v>32883</v>
      </c>
      <c r="P36" s="9">
        <f>SUM('[2]Go Jet'!$EZ$41:$EZ$41)</f>
        <v>31136</v>
      </c>
      <c r="Q36" s="39">
        <f>(O36-P36)/P36</f>
        <v>5.6108684480986638E-2</v>
      </c>
      <c r="R36" s="87">
        <f t="shared" si="10"/>
        <v>1.268518272056143E-2</v>
      </c>
      <c r="S36" s="332"/>
      <c r="T36" s="331"/>
    </row>
    <row r="37" spans="1:22" ht="14.1" customHeight="1" x14ac:dyDescent="0.2">
      <c r="A37" s="53"/>
      <c r="B37" s="364" t="s">
        <v>100</v>
      </c>
      <c r="C37" s="359">
        <f>'[2]Sky West'!$FN$19</f>
        <v>6516</v>
      </c>
      <c r="D37" s="9">
        <f>'[2]Sky West'!$EZ$19</f>
        <v>4715</v>
      </c>
      <c r="E37" s="87">
        <f t="shared" si="6"/>
        <v>0.38197242841993639</v>
      </c>
      <c r="F37" s="9">
        <f>SUM('[2]Sky West'!$FN$19:$FN$19)</f>
        <v>6516</v>
      </c>
      <c r="G37" s="9">
        <f>SUM('[2]Sky West'!$EZ$19:$EZ$19)</f>
        <v>4715</v>
      </c>
      <c r="H37" s="39">
        <f t="shared" si="11"/>
        <v>0.38197242841993639</v>
      </c>
      <c r="I37" s="87">
        <f t="shared" si="7"/>
        <v>0.23338944804613346</v>
      </c>
      <c r="J37" s="53"/>
      <c r="K37" s="364" t="s">
        <v>100</v>
      </c>
      <c r="L37" s="359">
        <f>'[2]Sky West'!$FN$41</f>
        <v>286592</v>
      </c>
      <c r="M37" s="9">
        <f>'[2]Sky West'!$EZ$41</f>
        <v>204085</v>
      </c>
      <c r="N37" s="87">
        <f t="shared" si="8"/>
        <v>0.4042776294191146</v>
      </c>
      <c r="O37" s="359">
        <f>SUM('[2]Sky West'!$FN$41:$FN$41)</f>
        <v>286592</v>
      </c>
      <c r="P37" s="9">
        <f>SUM('[2]Sky West'!$EZ$41:$EZ$41)</f>
        <v>204085</v>
      </c>
      <c r="Q37" s="39">
        <f t="shared" si="9"/>
        <v>0.4042776294191146</v>
      </c>
      <c r="R37" s="87">
        <f t="shared" si="10"/>
        <v>0.11055779236234958</v>
      </c>
      <c r="S37" s="20"/>
    </row>
    <row r="38" spans="1:22" ht="14.1" customHeight="1" x14ac:dyDescent="0.2">
      <c r="A38" s="53"/>
      <c r="B38" s="364" t="s">
        <v>134</v>
      </c>
      <c r="C38" s="359">
        <f>'[2]Shuttle America_Delta'!$FN$19</f>
        <v>30</v>
      </c>
      <c r="D38" s="9">
        <f>'[2]Shuttle America_Delta'!$EZ$19</f>
        <v>138</v>
      </c>
      <c r="E38" s="87">
        <f t="shared" si="6"/>
        <v>-0.78260869565217395</v>
      </c>
      <c r="F38" s="9">
        <f>SUM('[2]Shuttle America_Delta'!$FN$19:$FN$19)</f>
        <v>30</v>
      </c>
      <c r="G38" s="9">
        <f>SUM('[2]Shuttle America_Delta'!$EZ$19:$EZ$19)</f>
        <v>138</v>
      </c>
      <c r="H38" s="39">
        <f t="shared" si="11"/>
        <v>-0.78260869565217395</v>
      </c>
      <c r="I38" s="87">
        <f t="shared" si="7"/>
        <v>1.074537053619399E-3</v>
      </c>
      <c r="J38" s="53"/>
      <c r="K38" s="364" t="s">
        <v>134</v>
      </c>
      <c r="L38" s="359">
        <f>'[2]Shuttle America_Delta'!$FN$41</f>
        <v>1815</v>
      </c>
      <c r="M38" s="9">
        <f>'[2]Shuttle America_Delta'!$EZ$41</f>
        <v>7577</v>
      </c>
      <c r="N38" s="87">
        <f t="shared" si="8"/>
        <v>-0.76045928467731294</v>
      </c>
      <c r="O38" s="359">
        <f>SUM('[2]Shuttle America_Delta'!$FN$41:$FN$41)</f>
        <v>1815</v>
      </c>
      <c r="P38" s="9">
        <f>SUM('[2]Shuttle America_Delta'!$EZ$41:$EZ$41)</f>
        <v>7577</v>
      </c>
      <c r="Q38" s="39">
        <f t="shared" si="9"/>
        <v>-0.76045928467731294</v>
      </c>
      <c r="R38" s="87">
        <f t="shared" si="10"/>
        <v>7.0016746153997488E-4</v>
      </c>
      <c r="S38" s="20"/>
    </row>
    <row r="39" spans="1:22" ht="14.1" customHeight="1" x14ac:dyDescent="0.2">
      <c r="A39" s="53"/>
      <c r="B39" s="432" t="s">
        <v>175</v>
      </c>
      <c r="C39" s="359">
        <f>'[2]Atlantic Southeast'!$FN$19</f>
        <v>212</v>
      </c>
      <c r="D39" s="9">
        <f>'[2]Atlantic Southeast'!$EZ$19</f>
        <v>666</v>
      </c>
      <c r="E39" s="87">
        <f t="shared" si="6"/>
        <v>-0.68168168168168164</v>
      </c>
      <c r="F39" s="9">
        <f>SUM('[2]Atlantic Southeast'!$FN$19:$FN$19)</f>
        <v>212</v>
      </c>
      <c r="G39" s="9">
        <f>SUM('[2]Atlantic Southeast'!$EZ$19:$EZ$19)</f>
        <v>666</v>
      </c>
      <c r="H39" s="39">
        <f t="shared" si="11"/>
        <v>-0.68168168168168164</v>
      </c>
      <c r="I39" s="87">
        <f t="shared" si="7"/>
        <v>7.5933951789104196E-3</v>
      </c>
      <c r="J39" s="53"/>
      <c r="K39" s="432" t="s">
        <v>175</v>
      </c>
      <c r="L39" s="359">
        <f>'[2]Atlantic Southeast'!$FN$41</f>
        <v>10387</v>
      </c>
      <c r="M39" s="9">
        <f>'[2]Atlantic Southeast'!$EZ$41</f>
        <v>35725</v>
      </c>
      <c r="N39" s="87">
        <f t="shared" si="8"/>
        <v>-0.70925122463261026</v>
      </c>
      <c r="O39" s="359">
        <f>SUM('[2]Atlantic Southeast'!$FN$41:$FN$41)</f>
        <v>10387</v>
      </c>
      <c r="P39" s="9">
        <f>SUM('[2]Atlantic Southeast'!$EZ$41:$EZ$41)</f>
        <v>35725</v>
      </c>
      <c r="Q39" s="39">
        <f t="shared" si="9"/>
        <v>-0.70925122463261026</v>
      </c>
      <c r="R39" s="87">
        <f t="shared" si="10"/>
        <v>4.0069638694301482E-3</v>
      </c>
      <c r="S39" s="330"/>
    </row>
    <row r="40" spans="1:22" ht="14.1" customHeight="1" x14ac:dyDescent="0.2">
      <c r="A40" s="53"/>
      <c r="B40" s="432"/>
      <c r="C40" s="359"/>
      <c r="D40" s="9"/>
      <c r="E40" s="87"/>
      <c r="F40" s="9"/>
      <c r="G40" s="9"/>
      <c r="H40" s="39"/>
      <c r="I40" s="87"/>
      <c r="J40" s="53"/>
      <c r="K40" s="432"/>
      <c r="L40" s="359"/>
      <c r="M40" s="9"/>
      <c r="N40" s="87"/>
      <c r="O40" s="359"/>
      <c r="P40" s="9"/>
      <c r="Q40" s="39"/>
      <c r="R40" s="87"/>
      <c r="S40" s="330"/>
    </row>
    <row r="41" spans="1:22" s="7" customFormat="1" ht="14.1" customHeight="1" x14ac:dyDescent="0.2">
      <c r="A41" s="354" t="s">
        <v>47</v>
      </c>
      <c r="B41" s="368"/>
      <c r="C41" s="355">
        <f>[2]Frontier!$FN$19</f>
        <v>248</v>
      </c>
      <c r="D41" s="357">
        <f>[2]Frontier!$EZ$19</f>
        <v>178</v>
      </c>
      <c r="E41" s="358">
        <f>(C41-D41)/D41</f>
        <v>0.39325842696629215</v>
      </c>
      <c r="F41" s="357">
        <f>SUM([2]Frontier!$FN$19:$FN$19)</f>
        <v>248</v>
      </c>
      <c r="G41" s="357">
        <f>SUM([2]Frontier!$EZ$19:$EZ$19)</f>
        <v>178</v>
      </c>
      <c r="H41" s="356">
        <f>(F41-G41)/G41</f>
        <v>0.39325842696629215</v>
      </c>
      <c r="I41" s="358">
        <f>F41/$F$66</f>
        <v>8.8828396432536986E-3</v>
      </c>
      <c r="J41" s="354" t="s">
        <v>47</v>
      </c>
      <c r="K41" s="368"/>
      <c r="L41" s="355">
        <f>[2]Frontier!$FN$41</f>
        <v>38319</v>
      </c>
      <c r="M41" s="357">
        <f>[2]Frontier!$EZ$41</f>
        <v>29207</v>
      </c>
      <c r="N41" s="358">
        <f>(L41-M41)/M41</f>
        <v>0.31198000479337146</v>
      </c>
      <c r="O41" s="355">
        <f>SUM([2]Frontier!$FN$41:$FN$41)</f>
        <v>38319</v>
      </c>
      <c r="P41" s="357">
        <f>SUM([2]Frontier!$EZ$41:$EZ$41)</f>
        <v>29207</v>
      </c>
      <c r="Q41" s="356">
        <f>(O41-P41)/P41</f>
        <v>0.31198000479337146</v>
      </c>
      <c r="R41" s="358">
        <f>O41/$O$66</f>
        <v>1.4782213200413388E-2</v>
      </c>
      <c r="S41" s="479"/>
      <c r="T41"/>
      <c r="U41" s="4"/>
    </row>
    <row r="42" spans="1:22" s="7" customFormat="1" ht="14.1" customHeight="1" x14ac:dyDescent="0.2">
      <c r="A42" s="354"/>
      <c r="B42" s="368"/>
      <c r="C42" s="355"/>
      <c r="D42" s="357"/>
      <c r="E42" s="358"/>
      <c r="F42" s="357"/>
      <c r="G42" s="357"/>
      <c r="H42" s="356"/>
      <c r="I42" s="358"/>
      <c r="J42" s="354"/>
      <c r="K42" s="368"/>
      <c r="L42" s="359"/>
      <c r="M42" s="9"/>
      <c r="N42" s="87"/>
      <c r="O42" s="359"/>
      <c r="P42" s="9"/>
      <c r="Q42" s="39"/>
      <c r="R42" s="87"/>
      <c r="S42" s="479"/>
    </row>
    <row r="43" spans="1:22" s="7" customFormat="1" ht="14.1" customHeight="1" x14ac:dyDescent="0.2">
      <c r="A43" s="354" t="s">
        <v>48</v>
      </c>
      <c r="B43" s="368"/>
      <c r="C43" s="355">
        <f>[2]Icelandair!$FN$19</f>
        <v>10</v>
      </c>
      <c r="D43" s="357">
        <f>[2]Icelandair!$EZ$19</f>
        <v>32</v>
      </c>
      <c r="E43" s="358">
        <f>(C43-D43)/D43</f>
        <v>-0.6875</v>
      </c>
      <c r="F43" s="357">
        <f>SUM([2]Icelandair!$FN$19:$FN$19)</f>
        <v>10</v>
      </c>
      <c r="G43" s="357">
        <f>SUM([2]Icelandair!$EZ$19:$EZ$19)</f>
        <v>32</v>
      </c>
      <c r="H43" s="356">
        <f>(F43-G43)/G43</f>
        <v>-0.6875</v>
      </c>
      <c r="I43" s="358">
        <f>F43/$F$66</f>
        <v>3.5817901787313301E-4</v>
      </c>
      <c r="J43" s="354" t="s">
        <v>48</v>
      </c>
      <c r="K43" s="368"/>
      <c r="L43" s="355">
        <f>[2]Icelandair!$FN$41</f>
        <v>1523</v>
      </c>
      <c r="M43" s="357">
        <f>[2]Icelandair!$EZ$41</f>
        <v>4329</v>
      </c>
      <c r="N43" s="358">
        <f>(L43-M43)/M43</f>
        <v>-0.64818664818664817</v>
      </c>
      <c r="O43" s="355">
        <f>SUM([2]Icelandair!$FN$41:$FN$41)</f>
        <v>1523</v>
      </c>
      <c r="P43" s="357">
        <f>SUM([2]Icelandair!$EZ$41:$EZ$41)</f>
        <v>4329</v>
      </c>
      <c r="Q43" s="356">
        <f>(O43-P43)/P43</f>
        <v>-0.64818664818664817</v>
      </c>
      <c r="R43" s="358">
        <f>O43/$O$66</f>
        <v>5.8752344017927373E-4</v>
      </c>
      <c r="S43" s="20"/>
    </row>
    <row r="44" spans="1:22" s="7" customFormat="1" ht="14.1" customHeight="1" x14ac:dyDescent="0.2">
      <c r="A44" s="354"/>
      <c r="B44" s="368"/>
      <c r="C44" s="355"/>
      <c r="D44" s="357"/>
      <c r="E44" s="358"/>
      <c r="F44" s="357"/>
      <c r="G44" s="357"/>
      <c r="H44" s="356"/>
      <c r="I44" s="358"/>
      <c r="J44" s="354"/>
      <c r="K44" s="368"/>
      <c r="L44" s="359"/>
      <c r="M44" s="9"/>
      <c r="N44" s="87"/>
      <c r="O44" s="359"/>
      <c r="P44" s="9"/>
      <c r="Q44" s="39"/>
      <c r="R44" s="87"/>
      <c r="S44" s="20"/>
    </row>
    <row r="45" spans="1:22" s="7" customFormat="1" ht="14.1" customHeight="1" x14ac:dyDescent="0.2">
      <c r="A45" s="354" t="s">
        <v>218</v>
      </c>
      <c r="B45" s="368"/>
      <c r="C45" s="355">
        <f>[2]KLM!$FN$19</f>
        <v>28</v>
      </c>
      <c r="D45" s="357">
        <f>[2]KLM!$EZ$19</f>
        <v>0</v>
      </c>
      <c r="E45" s="358" t="e">
        <f>(C45-D45)/D45</f>
        <v>#DIV/0!</v>
      </c>
      <c r="F45" s="357">
        <f>SUM([2]KLM!$FN$19:$FN$19)</f>
        <v>28</v>
      </c>
      <c r="G45" s="357">
        <f>SUM([2]KLM!$EZ$19:$EZ$19)</f>
        <v>0</v>
      </c>
      <c r="H45" s="356" t="e">
        <f>(F45-G45)/G45</f>
        <v>#DIV/0!</v>
      </c>
      <c r="I45" s="358">
        <f>F45/$F$66</f>
        <v>1.0029012500447725E-3</v>
      </c>
      <c r="J45" s="354" t="s">
        <v>218</v>
      </c>
      <c r="K45" s="368"/>
      <c r="L45" s="355">
        <f>[2]KLM!$FN$41</f>
        <v>5979</v>
      </c>
      <c r="M45" s="357">
        <f>[2]KLM!$EZ$41</f>
        <v>0</v>
      </c>
      <c r="N45" s="358" t="e">
        <f>(L45-M45)/M45</f>
        <v>#DIV/0!</v>
      </c>
      <c r="O45" s="355">
        <f>SUM([2]KLM!$FN$41:$FN$41)</f>
        <v>5979</v>
      </c>
      <c r="P45" s="357">
        <f>SUM([2]KLM!$EZ$41:$EZ$41)</f>
        <v>0</v>
      </c>
      <c r="Q45" s="356" t="e">
        <f>(O45-P45)/P45</f>
        <v>#DIV/0!</v>
      </c>
      <c r="R45" s="358">
        <f>O45/$O$66</f>
        <v>2.3065020675192894E-3</v>
      </c>
      <c r="S45" s="20"/>
    </row>
    <row r="46" spans="1:22" s="7" customFormat="1" ht="14.1" customHeight="1" x14ac:dyDescent="0.2">
      <c r="A46" s="354"/>
      <c r="B46" s="368"/>
      <c r="C46" s="355"/>
      <c r="D46" s="357"/>
      <c r="E46" s="358"/>
      <c r="F46" s="357"/>
      <c r="G46" s="357"/>
      <c r="H46" s="356"/>
      <c r="I46" s="358"/>
      <c r="J46" s="354"/>
      <c r="K46" s="368"/>
      <c r="L46" s="359"/>
      <c r="M46" s="9"/>
      <c r="N46" s="87"/>
      <c r="O46" s="359"/>
      <c r="P46" s="9"/>
      <c r="Q46" s="39"/>
      <c r="R46" s="87"/>
      <c r="S46" s="20"/>
    </row>
    <row r="47" spans="1:22" ht="14.1" customHeight="1" x14ac:dyDescent="0.2">
      <c r="A47" s="366" t="s">
        <v>132</v>
      </c>
      <c r="B47" s="56"/>
      <c r="C47" s="355">
        <f>SUM(C48:C48)</f>
        <v>1254</v>
      </c>
      <c r="D47" s="357">
        <f>SUM(D48:D48)</f>
        <v>1441</v>
      </c>
      <c r="E47" s="358">
        <f>(C47-D47)/D47</f>
        <v>-0.12977099236641221</v>
      </c>
      <c r="F47" s="355">
        <f>SUM(F48:F48)</f>
        <v>1254</v>
      </c>
      <c r="G47" s="357">
        <f>SUM(G48:G48)</f>
        <v>1441</v>
      </c>
      <c r="H47" s="356">
        <f>(F47-G47)/G47</f>
        <v>-0.12977099236641221</v>
      </c>
      <c r="I47" s="358">
        <f>F47/$F$66</f>
        <v>4.491564884129088E-2</v>
      </c>
      <c r="J47" s="354" t="s">
        <v>132</v>
      </c>
      <c r="K47" s="56"/>
      <c r="L47" s="355">
        <f>SUM(L48:L48)</f>
        <v>146732</v>
      </c>
      <c r="M47" s="357">
        <f>SUM(M48:M48)</f>
        <v>152893</v>
      </c>
      <c r="N47" s="358">
        <f>(L47-M47)/M47</f>
        <v>-4.0296154827232117E-2</v>
      </c>
      <c r="O47" s="355">
        <f>SUM(O48:O48)</f>
        <v>146732</v>
      </c>
      <c r="P47" s="357">
        <f>SUM(P48:P48)</f>
        <v>152893</v>
      </c>
      <c r="Q47" s="356">
        <f>(O47-P47)/P47</f>
        <v>-4.0296154827232117E-2</v>
      </c>
      <c r="R47" s="358">
        <f>O47/$O$66</f>
        <v>5.6604392268145239E-2</v>
      </c>
      <c r="S47" s="20"/>
    </row>
    <row r="48" spans="1:22" ht="14.1" customHeight="1" x14ac:dyDescent="0.2">
      <c r="A48" s="366"/>
      <c r="B48" s="56" t="s">
        <v>132</v>
      </c>
      <c r="C48" s="437">
        <f>[2]Southwest!$FN$19</f>
        <v>1254</v>
      </c>
      <c r="D48" s="297">
        <f>[2]Southwest!$EZ$19</f>
        <v>1441</v>
      </c>
      <c r="E48" s="439">
        <f>(C48-D48)/D48</f>
        <v>-0.12977099236641221</v>
      </c>
      <c r="F48" s="297">
        <f>SUM([2]Southwest!$FN$19:$FN$19)</f>
        <v>1254</v>
      </c>
      <c r="G48" s="297">
        <f>SUM([2]Southwest!$EZ$19:$EZ$19)</f>
        <v>1441</v>
      </c>
      <c r="H48" s="438">
        <f>(F48-G48)/G48</f>
        <v>-0.12977099236641221</v>
      </c>
      <c r="I48" s="439">
        <f>F48/$F$66</f>
        <v>4.491564884129088E-2</v>
      </c>
      <c r="J48" s="354"/>
      <c r="K48" s="56" t="s">
        <v>132</v>
      </c>
      <c r="L48" s="437">
        <f>[2]Southwest!$FN$41</f>
        <v>146732</v>
      </c>
      <c r="M48" s="297">
        <f>[2]Southwest!$EZ$41</f>
        <v>152893</v>
      </c>
      <c r="N48" s="439">
        <f>(L48-M48)/M48</f>
        <v>-4.0296154827232117E-2</v>
      </c>
      <c r="O48" s="437">
        <f>SUM([2]Southwest!$FN$41:$FN$41)</f>
        <v>146732</v>
      </c>
      <c r="P48" s="297">
        <f>SUM([2]Southwest!$EZ$41:$EZ$41)</f>
        <v>152893</v>
      </c>
      <c r="Q48" s="438">
        <f>(O48-P48)/P48</f>
        <v>-4.0296154827232117E-2</v>
      </c>
      <c r="R48" s="439">
        <f>O48/$O$66</f>
        <v>5.6604392268145239E-2</v>
      </c>
      <c r="S48" s="20"/>
    </row>
    <row r="49" spans="1:20" ht="14.1" customHeight="1" x14ac:dyDescent="0.2">
      <c r="A49" s="354"/>
      <c r="B49" s="56"/>
      <c r="C49" s="355"/>
      <c r="D49" s="357"/>
      <c r="E49" s="358"/>
      <c r="F49" s="357"/>
      <c r="G49" s="357"/>
      <c r="H49" s="356"/>
      <c r="I49" s="358"/>
      <c r="J49" s="354"/>
      <c r="K49" s="56"/>
      <c r="L49" s="359"/>
      <c r="M49" s="9"/>
      <c r="N49" s="87"/>
      <c r="O49" s="359"/>
      <c r="P49" s="9"/>
      <c r="Q49" s="39"/>
      <c r="R49" s="87"/>
      <c r="S49" s="20"/>
      <c r="T49" s="7"/>
    </row>
    <row r="50" spans="1:20" ht="14.1" customHeight="1" x14ac:dyDescent="0.2">
      <c r="A50" s="354" t="s">
        <v>161</v>
      </c>
      <c r="B50" s="56"/>
      <c r="C50" s="355">
        <f>[2]Spirit!$FN$19</f>
        <v>752</v>
      </c>
      <c r="D50" s="357">
        <f>[2]Spirit!$EZ$19</f>
        <v>792</v>
      </c>
      <c r="E50" s="358">
        <f>(C50-D50)/D50</f>
        <v>-5.0505050505050504E-2</v>
      </c>
      <c r="F50" s="357">
        <f>SUM([2]Spirit!$FN$19:$FN$19)</f>
        <v>752</v>
      </c>
      <c r="G50" s="357">
        <f>SUM([2]Spirit!$EZ$19:$EZ$19)</f>
        <v>792</v>
      </c>
      <c r="H50" s="356">
        <f>(F50-G50)/G50</f>
        <v>-5.0505050505050504E-2</v>
      </c>
      <c r="I50" s="358">
        <f>F50/$F$66</f>
        <v>2.69350621440596E-2</v>
      </c>
      <c r="J50" s="354" t="s">
        <v>161</v>
      </c>
      <c r="K50" s="56"/>
      <c r="L50" s="355">
        <f>[2]Spirit!$FN$41</f>
        <v>93848</v>
      </c>
      <c r="M50" s="357">
        <f>[2]Spirit!$EZ$41</f>
        <v>97377</v>
      </c>
      <c r="N50" s="358">
        <f>(L50-M50)/M50</f>
        <v>-3.6240590693901023E-2</v>
      </c>
      <c r="O50" s="355">
        <f>SUM([2]Spirit!$FN$41:$FN$41)</f>
        <v>93848</v>
      </c>
      <c r="P50" s="357">
        <f>SUM([2]Spirit!$EZ$41:$EZ$41)</f>
        <v>97377</v>
      </c>
      <c r="Q50" s="356">
        <f>(O50-P50)/P50</f>
        <v>-3.6240590693901023E-2</v>
      </c>
      <c r="R50" s="358">
        <f>O50/$O$66</f>
        <v>3.6203479851572212E-2</v>
      </c>
      <c r="S50" s="20"/>
      <c r="T50" s="7"/>
    </row>
    <row r="51" spans="1:20" ht="14.1" customHeight="1" x14ac:dyDescent="0.2">
      <c r="A51" s="354"/>
      <c r="B51" s="56"/>
      <c r="C51" s="355"/>
      <c r="D51" s="357"/>
      <c r="E51" s="358"/>
      <c r="F51" s="357"/>
      <c r="G51" s="357"/>
      <c r="H51" s="356"/>
      <c r="I51" s="358"/>
      <c r="J51" s="354"/>
      <c r="K51" s="56"/>
      <c r="L51" s="359"/>
      <c r="M51" s="9"/>
      <c r="N51" s="87"/>
      <c r="O51" s="359"/>
      <c r="P51" s="9"/>
      <c r="Q51" s="39"/>
      <c r="R51" s="87">
        <f>O51/$O$66</f>
        <v>0</v>
      </c>
      <c r="S51" s="20"/>
      <c r="T51" s="7"/>
    </row>
    <row r="52" spans="1:20" s="7" customFormat="1" ht="14.1" customHeight="1" x14ac:dyDescent="0.2">
      <c r="A52" s="354" t="s">
        <v>49</v>
      </c>
      <c r="B52" s="368"/>
      <c r="C52" s="355">
        <f>'[2]Sun Country'!$FN$19</f>
        <v>1836</v>
      </c>
      <c r="D52" s="357">
        <f>'[2]Sun Country'!$EZ$19</f>
        <v>1901</v>
      </c>
      <c r="E52" s="358">
        <f>(C52-D52)/D52</f>
        <v>-3.4192530247238298E-2</v>
      </c>
      <c r="F52" s="357">
        <f>SUM('[2]Sun Country'!$FN$19:$FN$19)</f>
        <v>1836</v>
      </c>
      <c r="G52" s="357">
        <f>SUM('[2]Sun Country'!$EZ$19:$EZ$19)</f>
        <v>1901</v>
      </c>
      <c r="H52" s="356">
        <f>(F52-G52)/G52</f>
        <v>-3.4192530247238298E-2</v>
      </c>
      <c r="I52" s="358">
        <f>F52/$F$66</f>
        <v>6.5761667681507222E-2</v>
      </c>
      <c r="J52" s="354" t="s">
        <v>49</v>
      </c>
      <c r="K52" s="368"/>
      <c r="L52" s="355">
        <f>'[2]Sun Country'!$FN$41</f>
        <v>200537</v>
      </c>
      <c r="M52" s="357">
        <f>'[2]Sun Country'!$EZ$41</f>
        <v>189664</v>
      </c>
      <c r="N52" s="358">
        <f>(L52-M52)/M52</f>
        <v>5.7327695292728194E-2</v>
      </c>
      <c r="O52" s="355">
        <f>SUM('[2]Sun Country'!$FN$41:$FN$41)</f>
        <v>200537</v>
      </c>
      <c r="P52" s="357">
        <f>SUM('[2]Sun Country'!$EZ$41:$EZ$41)</f>
        <v>189664</v>
      </c>
      <c r="Q52" s="356">
        <f>(O52-P52)/P52</f>
        <v>5.7327695292728194E-2</v>
      </c>
      <c r="R52" s="358">
        <f>O52/$O$66</f>
        <v>7.7360596272640192E-2</v>
      </c>
      <c r="S52" s="20"/>
    </row>
    <row r="53" spans="1:20" s="7" customFormat="1" ht="14.1" customHeight="1" x14ac:dyDescent="0.2">
      <c r="A53" s="354"/>
      <c r="B53" s="368"/>
      <c r="C53" s="355"/>
      <c r="D53" s="357"/>
      <c r="E53" s="358"/>
      <c r="F53" s="357"/>
      <c r="G53" s="357"/>
      <c r="H53" s="356"/>
      <c r="I53" s="358"/>
      <c r="J53" s="354"/>
      <c r="K53" s="368"/>
      <c r="L53" s="359"/>
      <c r="M53" s="9"/>
      <c r="N53" s="87"/>
      <c r="O53" s="359"/>
      <c r="P53" s="9"/>
      <c r="Q53" s="39"/>
      <c r="R53" s="87"/>
      <c r="S53" s="20"/>
    </row>
    <row r="54" spans="1:20" s="7" customFormat="1" ht="14.1" customHeight="1" x14ac:dyDescent="0.2">
      <c r="A54" s="354" t="s">
        <v>19</v>
      </c>
      <c r="B54" s="362"/>
      <c r="C54" s="355">
        <f>SUM(C55:C61)</f>
        <v>1316</v>
      </c>
      <c r="D54" s="357">
        <f>SUM(D55:D61)</f>
        <v>1470</v>
      </c>
      <c r="E54" s="358">
        <f t="shared" ref="E54:E61" si="12">(C54-D54)/D54</f>
        <v>-0.10476190476190476</v>
      </c>
      <c r="F54" s="357">
        <f>SUM(F55:F61)</f>
        <v>1316</v>
      </c>
      <c r="G54" s="357">
        <f>SUM(G55:G61)</f>
        <v>1470</v>
      </c>
      <c r="H54" s="356">
        <f t="shared" ref="H54:H61" si="13">(F54-G54)/G54</f>
        <v>-0.10476190476190476</v>
      </c>
      <c r="I54" s="358">
        <f t="shared" ref="I54:I61" si="14">F54/$F$66</f>
        <v>4.7136358752104299E-2</v>
      </c>
      <c r="J54" s="354" t="s">
        <v>19</v>
      </c>
      <c r="K54" s="362"/>
      <c r="L54" s="355">
        <f>SUM(L55:L61)</f>
        <v>112412</v>
      </c>
      <c r="M54" s="357">
        <f>SUM(M55:M61)</f>
        <v>121069</v>
      </c>
      <c r="N54" s="358">
        <f t="shared" ref="N54:N61" si="15">(L54-M54)/M54</f>
        <v>-7.1504679149906256E-2</v>
      </c>
      <c r="O54" s="355">
        <f>SUM(O55:O61)</f>
        <v>112412</v>
      </c>
      <c r="P54" s="357">
        <f>SUM(P55:P61)</f>
        <v>121069</v>
      </c>
      <c r="Q54" s="356">
        <f t="shared" ref="Q54:Q61" si="16">(O54-P54)/P54</f>
        <v>-7.1504679149906256E-2</v>
      </c>
      <c r="R54" s="358">
        <f t="shared" ref="R54:R61" si="17">O54/$O$66</f>
        <v>4.3364862086298438E-2</v>
      </c>
      <c r="S54" s="20"/>
      <c r="T54"/>
    </row>
    <row r="55" spans="1:20" s="7" customFormat="1" ht="14.1" customHeight="1" x14ac:dyDescent="0.2">
      <c r="A55" s="369"/>
      <c r="B55" s="430" t="s">
        <v>19</v>
      </c>
      <c r="C55" s="359">
        <f>[2]United!$FN$19</f>
        <v>458</v>
      </c>
      <c r="D55" s="9">
        <f>[2]United!$EZ$19+[2]Continental!$EZ$19</f>
        <v>580</v>
      </c>
      <c r="E55" s="87">
        <f t="shared" si="12"/>
        <v>-0.2103448275862069</v>
      </c>
      <c r="F55" s="9">
        <f>SUM([2]United!$FN$19:$FN$19)</f>
        <v>458</v>
      </c>
      <c r="G55" s="9">
        <f>SUM([2]United!$EZ$19:$EZ$19)+SUM([2]Continental!$EZ$19:$EZ$19)</f>
        <v>580</v>
      </c>
      <c r="H55" s="39">
        <f t="shared" si="13"/>
        <v>-0.2103448275862069</v>
      </c>
      <c r="I55" s="87">
        <f t="shared" si="14"/>
        <v>1.640459901858949E-2</v>
      </c>
      <c r="J55" s="369"/>
      <c r="K55" s="430" t="s">
        <v>19</v>
      </c>
      <c r="L55" s="359">
        <f>[2]United!$FN$41</f>
        <v>57814</v>
      </c>
      <c r="M55" s="9">
        <f>[2]United!$EZ$41+[2]Continental!$EZ$41</f>
        <v>67107</v>
      </c>
      <c r="N55" s="87">
        <f t="shared" si="15"/>
        <v>-0.13848033737166018</v>
      </c>
      <c r="O55" s="359">
        <f>SUM([2]United!$FN$41:$FN$41)</f>
        <v>57814</v>
      </c>
      <c r="P55" s="9">
        <f>SUM([2]United!$EZ$41:$EZ$41)+SUM([2]Continental!$EZ$41:$EZ$41)</f>
        <v>67107</v>
      </c>
      <c r="Q55" s="39">
        <f t="shared" si="16"/>
        <v>-0.13848033737166018</v>
      </c>
      <c r="R55" s="87">
        <f t="shared" si="17"/>
        <v>2.2302744695025956E-2</v>
      </c>
      <c r="S55" s="20"/>
    </row>
    <row r="56" spans="1:20" s="7" customFormat="1" ht="14.1" customHeight="1" x14ac:dyDescent="0.2">
      <c r="A56" s="369"/>
      <c r="B56" s="432" t="s">
        <v>175</v>
      </c>
      <c r="C56" s="359">
        <f>'[2]Continental Express'!$FN$19</f>
        <v>12</v>
      </c>
      <c r="D56" s="9">
        <f>'[2]Continental Express'!$EZ$19</f>
        <v>24</v>
      </c>
      <c r="E56" s="87">
        <f t="shared" si="12"/>
        <v>-0.5</v>
      </c>
      <c r="F56" s="9">
        <f>SUM('[2]Continental Express'!$FN$19:$FN$19)</f>
        <v>12</v>
      </c>
      <c r="G56" s="9">
        <f>SUM('[2]Continental Express'!$EZ$19:$EZ$19)</f>
        <v>24</v>
      </c>
      <c r="H56" s="39">
        <f t="shared" si="13"/>
        <v>-0.5</v>
      </c>
      <c r="I56" s="87">
        <f t="shared" si="14"/>
        <v>4.2981482144775957E-4</v>
      </c>
      <c r="J56" s="53"/>
      <c r="K56" s="430" t="s">
        <v>175</v>
      </c>
      <c r="L56" s="359">
        <f>'[2]Continental Express'!$FN$41</f>
        <v>487</v>
      </c>
      <c r="M56" s="9">
        <f>'[2]Continental Express'!$EZ$41</f>
        <v>994</v>
      </c>
      <c r="N56" s="87">
        <f t="shared" si="15"/>
        <v>-0.51006036217303818</v>
      </c>
      <c r="O56" s="359">
        <f>SUM('[2]Continental Express'!$FN$41:$FN$41)</f>
        <v>487</v>
      </c>
      <c r="P56" s="9">
        <f>SUM('[2]Continental Express'!$EZ$41:$EZ$41)</f>
        <v>994</v>
      </c>
      <c r="Q56" s="39">
        <f t="shared" si="16"/>
        <v>-0.51006036217303818</v>
      </c>
      <c r="R56" s="87">
        <f t="shared" si="17"/>
        <v>1.8786862466664892E-4</v>
      </c>
      <c r="S56" s="20"/>
    </row>
    <row r="57" spans="1:20" s="7" customFormat="1" ht="14.1" customHeight="1" x14ac:dyDescent="0.2">
      <c r="A57" s="369"/>
      <c r="B57" s="364" t="s">
        <v>160</v>
      </c>
      <c r="C57" s="359">
        <f>'[2]Go Jet_UA'!$FN$19</f>
        <v>42</v>
      </c>
      <c r="D57" s="9">
        <f>'[2]Go Jet_UA'!$EZ$19</f>
        <v>26</v>
      </c>
      <c r="E57" s="87">
        <f t="shared" si="12"/>
        <v>0.61538461538461542</v>
      </c>
      <c r="F57" s="9">
        <f>SUM('[2]Go Jet_UA'!$FN$19:$FN$19)</f>
        <v>42</v>
      </c>
      <c r="G57" s="9">
        <f>SUM('[2]Go Jet_UA'!$EZ$19:$EZ$19)</f>
        <v>26</v>
      </c>
      <c r="H57" s="39">
        <f t="shared" si="13"/>
        <v>0.61538461538461542</v>
      </c>
      <c r="I57" s="87">
        <f t="shared" si="14"/>
        <v>1.5043518750671586E-3</v>
      </c>
      <c r="J57" s="369"/>
      <c r="K57" s="363" t="s">
        <v>160</v>
      </c>
      <c r="L57" s="359">
        <f>'[2]Go Jet_UA'!$FN$41</f>
        <v>2732</v>
      </c>
      <c r="M57" s="9">
        <f>'[2]Go Jet_UA'!$EZ$41</f>
        <v>1669</v>
      </c>
      <c r="N57" s="87">
        <f t="shared" si="15"/>
        <v>0.63690832834032352</v>
      </c>
      <c r="O57" s="359">
        <f>SUM('[2]Go Jet_UA'!$FN$41:$FN$41)</f>
        <v>2732</v>
      </c>
      <c r="P57" s="9">
        <f>SUM('[2]Go Jet_UA'!$EZ$41:$EZ$41)</f>
        <v>1669</v>
      </c>
      <c r="Q57" s="39">
        <f t="shared" si="16"/>
        <v>0.63690832834032352</v>
      </c>
      <c r="R57" s="87">
        <f t="shared" si="17"/>
        <v>1.0539159806761495E-3</v>
      </c>
      <c r="S57" s="20"/>
    </row>
    <row r="58" spans="1:20" s="7" customFormat="1" ht="14.1" customHeight="1" x14ac:dyDescent="0.2">
      <c r="A58" s="369"/>
      <c r="B58" s="364" t="s">
        <v>51</v>
      </c>
      <c r="C58" s="359">
        <f>[2]MESA_UA!$FN$19</f>
        <v>216</v>
      </c>
      <c r="D58" s="9">
        <f>[2]MESA_UA!$EZ$19</f>
        <v>308</v>
      </c>
      <c r="E58" s="87">
        <f t="shared" si="12"/>
        <v>-0.29870129870129869</v>
      </c>
      <c r="F58" s="9">
        <f>SUM([2]MESA_UA!$FN$19:$FN$19)</f>
        <v>216</v>
      </c>
      <c r="G58" s="9">
        <f>SUM([2]MESA_UA!$EZ$19:$EZ$19)</f>
        <v>308</v>
      </c>
      <c r="H58" s="39">
        <f>(F58-G58)/G58</f>
        <v>-0.29870129870129869</v>
      </c>
      <c r="I58" s="87">
        <f t="shared" si="14"/>
        <v>7.7366667860596728E-3</v>
      </c>
      <c r="J58" s="369"/>
      <c r="K58" s="363" t="s">
        <v>51</v>
      </c>
      <c r="L58" s="359">
        <f>[2]MESA_UA!$FN$41</f>
        <v>13139</v>
      </c>
      <c r="M58" s="9">
        <f>[2]MESA_UA!$EZ$41</f>
        <v>18312</v>
      </c>
      <c r="N58" s="87">
        <f t="shared" si="15"/>
        <v>-0.28249235474006118</v>
      </c>
      <c r="O58" s="359">
        <f>SUM([2]MESA_UA!$FN$41:$FN$41)</f>
        <v>13139</v>
      </c>
      <c r="P58" s="9">
        <f>SUM([2]MESA_UA!$EZ$41:$EZ$41)</f>
        <v>18312</v>
      </c>
      <c r="Q58" s="39">
        <f t="shared" si="16"/>
        <v>-0.28249235474006118</v>
      </c>
      <c r="R58" s="87">
        <f t="shared" si="17"/>
        <v>5.068595194035113E-3</v>
      </c>
      <c r="S58" s="20"/>
    </row>
    <row r="59" spans="1:20" s="7" customFormat="1" ht="14.1" customHeight="1" x14ac:dyDescent="0.2">
      <c r="A59" s="369"/>
      <c r="B59" s="432" t="s">
        <v>52</v>
      </c>
      <c r="C59" s="359">
        <f>[2]Republic_UA!$FN$19</f>
        <v>388</v>
      </c>
      <c r="D59" s="9">
        <f>[2]Republic_UA!$EZ$19</f>
        <v>234</v>
      </c>
      <c r="E59" s="87">
        <f t="shared" si="12"/>
        <v>0.65811965811965811</v>
      </c>
      <c r="F59" s="9">
        <f>SUM([2]Republic_UA!$FN$19:$FN$19)</f>
        <v>388</v>
      </c>
      <c r="G59" s="9">
        <f>SUM([2]Republic_UA!$EZ$19:$EZ$19)</f>
        <v>234</v>
      </c>
      <c r="H59" s="39">
        <f t="shared" ref="H59" si="18">(F59-G59)/G59</f>
        <v>0.65811965811965811</v>
      </c>
      <c r="I59" s="87">
        <f t="shared" si="14"/>
        <v>1.3897345893477559E-2</v>
      </c>
      <c r="J59" s="369"/>
      <c r="K59" s="432" t="s">
        <v>52</v>
      </c>
      <c r="L59" s="359">
        <f>[2]Republic_UA!$FN$41</f>
        <v>24560</v>
      </c>
      <c r="M59" s="9">
        <f>[2]Republic_UA!$EZ$41</f>
        <v>13131</v>
      </c>
      <c r="N59" s="87">
        <f t="shared" si="15"/>
        <v>0.87038306298073265</v>
      </c>
      <c r="O59" s="359">
        <f>SUM([2]Republic_UA!$FN$41:$FN$41)</f>
        <v>24560</v>
      </c>
      <c r="P59" s="9">
        <f>SUM([2]Republic_UA!$EZ$41:$EZ$41)</f>
        <v>13131</v>
      </c>
      <c r="Q59" s="39">
        <f t="shared" si="16"/>
        <v>0.87038306298073265</v>
      </c>
      <c r="R59" s="87">
        <f t="shared" si="17"/>
        <v>9.4744423445850059E-3</v>
      </c>
      <c r="S59" s="20"/>
    </row>
    <row r="60" spans="1:20" s="7" customFormat="1" ht="14.1" customHeight="1" x14ac:dyDescent="0.2">
      <c r="A60" s="369"/>
      <c r="B60" s="364" t="s">
        <v>100</v>
      </c>
      <c r="C60" s="359">
        <f>'[2]Sky West_UA'!$FN$19</f>
        <v>200</v>
      </c>
      <c r="D60" s="9">
        <f>'[2]Sky West_UA'!$EZ$19+'[2]Sky West_CO'!$EZ$19</f>
        <v>274</v>
      </c>
      <c r="E60" s="87">
        <f t="shared" si="12"/>
        <v>-0.27007299270072993</v>
      </c>
      <c r="F60" s="9">
        <f>SUM('[2]Sky West_UA'!$FN$19:$FN$19)</f>
        <v>200</v>
      </c>
      <c r="G60" s="9">
        <f>SUM('[2]Sky West_UA'!$EZ$19:$EZ$19)+SUM('[2]Sky West_CO'!$EZ$19:$EZ$19)</f>
        <v>274</v>
      </c>
      <c r="H60" s="39">
        <f t="shared" si="13"/>
        <v>-0.27007299270072993</v>
      </c>
      <c r="I60" s="87">
        <f t="shared" si="14"/>
        <v>7.1635803574626594E-3</v>
      </c>
      <c r="J60" s="369"/>
      <c r="K60" s="363" t="s">
        <v>100</v>
      </c>
      <c r="L60" s="359">
        <f>'[2]Sky West_UA'!$FN$41</f>
        <v>13680</v>
      </c>
      <c r="M60" s="9">
        <f>'[2]Sky West_UA'!$EZ$41+'[2]Sky West_CO'!$EZ$41</f>
        <v>18583</v>
      </c>
      <c r="N60" s="87">
        <f t="shared" si="15"/>
        <v>-0.26384329763762576</v>
      </c>
      <c r="O60" s="359">
        <f>SUM('[2]Sky West_UA'!$FN$41:$FN$41)</f>
        <v>13680</v>
      </c>
      <c r="P60" s="9">
        <f>SUM('[2]Sky West_UA'!$EZ$41:$EZ$41)+SUM('[2]Sky West_CO'!$EZ$41:$EZ$41)</f>
        <v>18583</v>
      </c>
      <c r="Q60" s="39">
        <f t="shared" si="16"/>
        <v>-0.26384329763762576</v>
      </c>
      <c r="R60" s="87">
        <f t="shared" si="17"/>
        <v>5.277295247309563E-3</v>
      </c>
      <c r="S60" s="20"/>
    </row>
    <row r="61" spans="1:20" s="7" customFormat="1" ht="14.1" customHeight="1" x14ac:dyDescent="0.2">
      <c r="A61" s="369"/>
      <c r="B61" s="365" t="s">
        <v>134</v>
      </c>
      <c r="C61" s="359">
        <f>'[2]Shuttle America'!$FN$19</f>
        <v>0</v>
      </c>
      <c r="D61" s="9">
        <f>'[2]Shuttle America'!$EZ$19</f>
        <v>24</v>
      </c>
      <c r="E61" s="87">
        <f t="shared" si="12"/>
        <v>-1</v>
      </c>
      <c r="F61" s="9">
        <f>SUM('[2]Shuttle America'!$FN$19:$FN$19)</f>
        <v>0</v>
      </c>
      <c r="G61" s="9">
        <f>SUM('[2]Shuttle America'!$EZ$19:$EZ$19)</f>
        <v>24</v>
      </c>
      <c r="H61" s="39">
        <f t="shared" si="13"/>
        <v>-1</v>
      </c>
      <c r="I61" s="87">
        <f t="shared" si="14"/>
        <v>0</v>
      </c>
      <c r="J61" s="369"/>
      <c r="K61" s="365" t="s">
        <v>134</v>
      </c>
      <c r="L61" s="359">
        <f>'[2]Shuttle America'!$FN$41</f>
        <v>0</v>
      </c>
      <c r="M61" s="9">
        <f>'[2]Shuttle America'!$EZ$41</f>
        <v>1273</v>
      </c>
      <c r="N61" s="87">
        <f t="shared" si="15"/>
        <v>-1</v>
      </c>
      <c r="O61" s="359">
        <f>SUM('[2]Shuttle America'!$FN$41:$FN$41)</f>
        <v>0</v>
      </c>
      <c r="P61" s="9">
        <f>SUM('[2]Shuttle America'!$EZ$41:$EZ$41)</f>
        <v>1273</v>
      </c>
      <c r="Q61" s="39">
        <f t="shared" si="16"/>
        <v>-1</v>
      </c>
      <c r="R61" s="87">
        <f t="shared" si="17"/>
        <v>0</v>
      </c>
      <c r="S61" s="20"/>
    </row>
    <row r="62" spans="1:20" s="7" customFormat="1" ht="14.1" customHeight="1" thickBot="1" x14ac:dyDescent="0.25">
      <c r="A62" s="435"/>
      <c r="B62" s="436"/>
      <c r="C62" s="370"/>
      <c r="D62" s="372"/>
      <c r="E62" s="373"/>
      <c r="F62" s="374"/>
      <c r="G62" s="374"/>
      <c r="H62" s="371"/>
      <c r="I62" s="373"/>
      <c r="J62" s="435"/>
      <c r="K62" s="436"/>
      <c r="L62" s="370"/>
      <c r="M62" s="374"/>
      <c r="N62" s="373"/>
      <c r="O62" s="370"/>
      <c r="P62" s="374"/>
      <c r="Q62" s="371"/>
      <c r="R62" s="481"/>
      <c r="S62" s="20"/>
    </row>
    <row r="63" spans="1:20" s="231" customFormat="1" ht="14.1" customHeight="1" thickBot="1" x14ac:dyDescent="0.25">
      <c r="B63" s="266"/>
      <c r="C63" s="357"/>
      <c r="D63" s="357"/>
      <c r="E63" s="356"/>
      <c r="F63" s="434"/>
      <c r="G63" s="357"/>
      <c r="H63" s="356"/>
      <c r="I63" s="356"/>
      <c r="J63" s="375"/>
      <c r="K63" s="266"/>
      <c r="L63" s="376"/>
      <c r="M63" s="377"/>
      <c r="N63" s="375"/>
      <c r="O63" s="232"/>
      <c r="P63" s="232"/>
      <c r="Q63" s="232"/>
      <c r="R63" s="500"/>
      <c r="S63" s="230"/>
      <c r="T63"/>
    </row>
    <row r="64" spans="1:20" ht="14.1" customHeight="1" x14ac:dyDescent="0.2">
      <c r="B64" s="378" t="s">
        <v>136</v>
      </c>
      <c r="C64" s="447">
        <f>+C66-C65</f>
        <v>16715</v>
      </c>
      <c r="D64" s="448">
        <f>+D66-D65</f>
        <v>16919</v>
      </c>
      <c r="E64" s="449">
        <f>(C64-D64)/D64</f>
        <v>-1.2057450203912761E-2</v>
      </c>
      <c r="F64" s="447">
        <f t="shared" ref="F64:G64" si="19">+F66-F65</f>
        <v>16715</v>
      </c>
      <c r="G64" s="448">
        <f t="shared" si="19"/>
        <v>16919</v>
      </c>
      <c r="H64" s="454">
        <f>(F64-G64)/G64</f>
        <v>-1.2057450203912761E-2</v>
      </c>
      <c r="I64" s="511">
        <f>F64/$F$66</f>
        <v>0.59869622837494174</v>
      </c>
      <c r="K64" s="378" t="s">
        <v>136</v>
      </c>
      <c r="L64" s="447">
        <f>+L66-L65</f>
        <v>2048565</v>
      </c>
      <c r="M64" s="448">
        <f>+M66-M65</f>
        <v>2010103</v>
      </c>
      <c r="N64" s="449">
        <f>(L64-M64)/M64</f>
        <v>1.9134342867007312E-2</v>
      </c>
      <c r="O64" s="447">
        <f t="shared" ref="O64" si="20">+O66-O65</f>
        <v>2048565</v>
      </c>
      <c r="P64" s="448">
        <f>+P66-P65</f>
        <v>2010103</v>
      </c>
      <c r="Q64" s="498">
        <f>(O64-P64)/P64</f>
        <v>1.9134342867007312E-2</v>
      </c>
      <c r="R64" s="504">
        <f>+O64/O66</f>
        <v>0.79026917677666042</v>
      </c>
    </row>
    <row r="65" spans="2:18" ht="14.1" customHeight="1" x14ac:dyDescent="0.2">
      <c r="B65" s="331" t="s">
        <v>137</v>
      </c>
      <c r="C65" s="450">
        <f>C61+C39+C37+C35+C34+C38+C21+C60+C57+C36+C56+C58+C26+C25+C22+C16+C7+C6+C59+C23+C24+C8+C17</f>
        <v>11204</v>
      </c>
      <c r="D65" s="379">
        <f>D61+D39+D37+D35+D34+D38+D21+D60+D57+D36+D56+D58+D26+D25+D22+D16+D7+D6+D59+D23+D24+D8+D17</f>
        <v>12242</v>
      </c>
      <c r="E65" s="380">
        <f>(C65-D65)/D65</f>
        <v>-8.4790066982519202E-2</v>
      </c>
      <c r="F65" s="450">
        <f>F61+F39+F37+F35+F34+F38+F21+F60+F57+F36+F56+F58+F26+F25+F22+F16+F7+F6+F59+F23+F24+F8+F17</f>
        <v>11204</v>
      </c>
      <c r="G65" s="379">
        <f>G61+G39+G37+G35+G34+G38+G21+G60+G57+G36+G56+G58+G26+G25+G22+G16+G7+G6+G59+G23+G24+G8+G17</f>
        <v>12242</v>
      </c>
      <c r="H65" s="455">
        <f>(F65-G65)/G65</f>
        <v>-8.4790066982519202E-2</v>
      </c>
      <c r="I65" s="512">
        <f>F65/$F$66</f>
        <v>0.4013037716250582</v>
      </c>
      <c r="K65" s="331" t="s">
        <v>137</v>
      </c>
      <c r="L65" s="450">
        <f>L61+L39+L37+L35+L34+L38+L21+L60+L57+L36+L56+L58+L26+L25+L22+L16+L7+L6+L59+L23+L24+L8+L17</f>
        <v>543672</v>
      </c>
      <c r="M65" s="379">
        <f>M61+M39+M37+M35+M34+M38+M21+M60+M57+M36+M56+M58+M26+M25+M22+M16+M7+M6+M59+M23+M24+M8+M17</f>
        <v>589540</v>
      </c>
      <c r="N65" s="380">
        <f>(L65-M65)/M65</f>
        <v>-7.7803032873087485E-2</v>
      </c>
      <c r="O65" s="450">
        <f>O61+O39+O37+O35+O34+O38+O21+O60+O57+O36+O56+O58+O26+O25+O22+O16+O7+O6+O59+O23+O24+O8+O17</f>
        <v>543672</v>
      </c>
      <c r="P65" s="379">
        <f>P61+P39+P37+P35+P34+P38+P21+P60+P57+P36+P56+P58+P26+P25+P22+P16+P7+P6+P59+P23+P24+P8+P17</f>
        <v>589540</v>
      </c>
      <c r="Q65" s="496">
        <f>(O65-P65)/P65</f>
        <v>-7.7803032873087485E-2</v>
      </c>
      <c r="R65" s="505">
        <f>+O65/O66</f>
        <v>0.20973082322333952</v>
      </c>
    </row>
    <row r="66" spans="2:18" ht="14.1" customHeight="1" thickBot="1" x14ac:dyDescent="0.25">
      <c r="B66" s="331" t="s">
        <v>138</v>
      </c>
      <c r="C66" s="451">
        <f>C54+C52+C47+C43+C41+C32+C19+C14+C4+C50+C30+C28+C10+C45+C12</f>
        <v>27919</v>
      </c>
      <c r="D66" s="452">
        <f>D54+D52+D47+D43+D41+D32+D19+D14+D4+D50+D30+D28+D10+D45+D12</f>
        <v>29161</v>
      </c>
      <c r="E66" s="453">
        <f>(C66-D66)/D66</f>
        <v>-4.2591131991358319E-2</v>
      </c>
      <c r="F66" s="451">
        <f>F54+F52+F47+F43+F41+F32+F19+F14+F4+F50+F30+F28+F10+F45+F12</f>
        <v>27919</v>
      </c>
      <c r="G66" s="452">
        <f>G54+G52+G47+G43+G41+G32+G19+G14+G4+G50+G30+G28+G10+G45+G12</f>
        <v>29161</v>
      </c>
      <c r="H66" s="456">
        <f>(F66-G66)/G66</f>
        <v>-4.2591131991358319E-2</v>
      </c>
      <c r="I66" s="513">
        <f>+H66/H66</f>
        <v>1</v>
      </c>
      <c r="K66" s="331" t="s">
        <v>138</v>
      </c>
      <c r="L66" s="451">
        <f>L54+L52+L47+L43+L41+L32+L19+L14+L4+L50+L30+L28+L10+L45+L12</f>
        <v>2592237</v>
      </c>
      <c r="M66" s="452">
        <f>M54+M52+M47+M43+M41+M32+M19+M14+M4+M50+M30+M28+M10+M45+M12</f>
        <v>2599643</v>
      </c>
      <c r="N66" s="453">
        <f>(L66-M66)/M66</f>
        <v>-2.848852707852578E-3</v>
      </c>
      <c r="O66" s="451">
        <f>O54+O52+O47+O43+O41+O32+O19+O14+O4+O50+O30+O28+O10+O45+O12</f>
        <v>2592237</v>
      </c>
      <c r="P66" s="452">
        <f>P54+P52+P47+P43+P41+P32+P19+P14+P4+P50+P30+P28+P10+P45+P12</f>
        <v>2599643</v>
      </c>
      <c r="Q66" s="499">
        <f>(O66-P66)/P66</f>
        <v>-2.848852707852578E-3</v>
      </c>
      <c r="R66" s="506">
        <f>+O66/O66</f>
        <v>1</v>
      </c>
    </row>
    <row r="67" spans="2:18" x14ac:dyDescent="0.2">
      <c r="D67" s="229"/>
      <c r="E67" s="229"/>
      <c r="F67" s="4"/>
      <c r="G67" s="7"/>
      <c r="H67"/>
      <c r="I67"/>
      <c r="J67"/>
      <c r="K67"/>
      <c r="M67"/>
      <c r="N67"/>
    </row>
    <row r="68" spans="2:18" x14ac:dyDescent="0.2">
      <c r="D68" s="3"/>
      <c r="F68" s="4"/>
      <c r="G68"/>
      <c r="H68"/>
      <c r="I68"/>
      <c r="J68"/>
      <c r="K68"/>
      <c r="L68"/>
      <c r="M68"/>
      <c r="N68"/>
    </row>
    <row r="69" spans="2:18" x14ac:dyDescent="0.2">
      <c r="F69"/>
      <c r="G69"/>
      <c r="H69"/>
      <c r="I69"/>
      <c r="J69"/>
      <c r="K69"/>
      <c r="N69"/>
    </row>
    <row r="70" spans="2:18" x14ac:dyDescent="0.2">
      <c r="F70"/>
      <c r="G70"/>
      <c r="H70"/>
      <c r="I70"/>
      <c r="J70"/>
      <c r="K70"/>
      <c r="N70"/>
    </row>
    <row r="71" spans="2:18" x14ac:dyDescent="0.2">
      <c r="D71" s="3"/>
      <c r="F71"/>
      <c r="G71"/>
      <c r="H71"/>
      <c r="I71"/>
      <c r="J71"/>
      <c r="K71"/>
      <c r="L71"/>
      <c r="M71"/>
      <c r="N71"/>
    </row>
    <row r="72" spans="2:18" x14ac:dyDescent="0.2">
      <c r="D72" s="3"/>
      <c r="F72"/>
      <c r="G72"/>
      <c r="H72"/>
      <c r="I72"/>
      <c r="J72"/>
      <c r="K72"/>
      <c r="L72"/>
      <c r="M72"/>
      <c r="N72"/>
    </row>
    <row r="73" spans="2:18" x14ac:dyDescent="0.2">
      <c r="D73" s="3"/>
      <c r="F73"/>
      <c r="G73"/>
      <c r="H73"/>
      <c r="I73"/>
      <c r="J73"/>
      <c r="K73"/>
      <c r="L73"/>
      <c r="M73"/>
      <c r="N73"/>
    </row>
    <row r="74" spans="2:18" x14ac:dyDescent="0.2">
      <c r="D74" s="3"/>
      <c r="F74"/>
      <c r="G74"/>
      <c r="H74"/>
      <c r="I74"/>
      <c r="J74"/>
      <c r="K74"/>
      <c r="L74"/>
      <c r="M74"/>
      <c r="N74"/>
    </row>
    <row r="75" spans="2:18" x14ac:dyDescent="0.2">
      <c r="D75" s="3"/>
      <c r="F75"/>
      <c r="G75"/>
      <c r="H75"/>
      <c r="I75"/>
      <c r="J75"/>
      <c r="K75"/>
      <c r="L75"/>
      <c r="M75"/>
      <c r="N75"/>
    </row>
    <row r="76" spans="2:18" x14ac:dyDescent="0.2">
      <c r="D76" s="3"/>
      <c r="F76"/>
      <c r="G76"/>
      <c r="H76"/>
      <c r="I76"/>
      <c r="J76"/>
      <c r="K76"/>
      <c r="L76"/>
      <c r="M76"/>
      <c r="N76"/>
    </row>
    <row r="77" spans="2:18" x14ac:dyDescent="0.2">
      <c r="D77" s="3"/>
      <c r="F77"/>
      <c r="G77"/>
      <c r="H77"/>
      <c r="I77"/>
      <c r="J77"/>
      <c r="K77"/>
      <c r="L77"/>
      <c r="M77"/>
      <c r="N77"/>
    </row>
    <row r="78" spans="2:18" x14ac:dyDescent="0.2">
      <c r="D78" s="3"/>
      <c r="F78"/>
      <c r="G78"/>
      <c r="H78"/>
      <c r="I78"/>
      <c r="J78"/>
      <c r="K78"/>
      <c r="L78"/>
      <c r="M78"/>
      <c r="N78"/>
    </row>
    <row r="79" spans="2:18" x14ac:dyDescent="0.2">
      <c r="D79" s="3"/>
      <c r="F79"/>
      <c r="G79"/>
      <c r="H79"/>
      <c r="I79"/>
      <c r="J79"/>
      <c r="K79"/>
      <c r="L79"/>
      <c r="M79"/>
      <c r="N79"/>
    </row>
    <row r="80" spans="2:18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D137" s="3"/>
      <c r="F137"/>
      <c r="G137"/>
      <c r="H137"/>
      <c r="I137"/>
      <c r="J137"/>
      <c r="K137"/>
      <c r="L137"/>
      <c r="M137"/>
      <c r="N137"/>
    </row>
    <row r="138" spans="4:14" x14ac:dyDescent="0.2">
      <c r="E138" s="37"/>
      <c r="F138" s="233"/>
      <c r="G138" s="5"/>
      <c r="H138" s="37"/>
      <c r="I138" s="37"/>
      <c r="K138" s="11"/>
    </row>
    <row r="139" spans="4:14" x14ac:dyDescent="0.2">
      <c r="E139" s="37"/>
      <c r="F139" s="233"/>
      <c r="G139" s="5"/>
      <c r="H139" s="37"/>
      <c r="I139" s="37"/>
      <c r="K139" s="11"/>
    </row>
    <row r="140" spans="4:14" x14ac:dyDescent="0.2">
      <c r="E140" s="37"/>
      <c r="F140" s="233"/>
      <c r="G140" s="5"/>
      <c r="H140" s="37"/>
      <c r="I140" s="37"/>
      <c r="K140" s="11"/>
    </row>
    <row r="141" spans="4:14" x14ac:dyDescent="0.2">
      <c r="E141" s="37"/>
      <c r="F141" s="233"/>
      <c r="G141" s="5"/>
      <c r="H141" s="37"/>
      <c r="I141" s="37"/>
      <c r="K141" s="11"/>
    </row>
    <row r="142" spans="4:14" x14ac:dyDescent="0.2">
      <c r="E142" s="37"/>
      <c r="F142" s="233"/>
      <c r="G142" s="5"/>
      <c r="H142" s="37"/>
      <c r="I142" s="37"/>
      <c r="K142" s="11"/>
    </row>
    <row r="143" spans="4:14" x14ac:dyDescent="0.2">
      <c r="E143" s="37"/>
      <c r="F143" s="233"/>
      <c r="G143" s="5"/>
      <c r="H143" s="37"/>
      <c r="I143" s="37"/>
      <c r="K143" s="11"/>
    </row>
    <row r="144" spans="4:14" x14ac:dyDescent="0.2">
      <c r="E144" s="37"/>
      <c r="F144" s="233"/>
      <c r="G144" s="5"/>
      <c r="H144" s="37"/>
      <c r="I144" s="37"/>
      <c r="K144" s="11"/>
    </row>
    <row r="145" spans="5:11" x14ac:dyDescent="0.2">
      <c r="E145" s="37"/>
      <c r="F145" s="233"/>
      <c r="G145" s="5"/>
      <c r="H145" s="37"/>
      <c r="I145" s="37"/>
      <c r="K145" s="11"/>
    </row>
    <row r="146" spans="5:11" x14ac:dyDescent="0.2">
      <c r="E146" s="37"/>
      <c r="F146" s="233"/>
      <c r="G146" s="5"/>
      <c r="H146" s="37"/>
      <c r="I146" s="37"/>
      <c r="K146" s="11"/>
    </row>
    <row r="147" spans="5:11" x14ac:dyDescent="0.2">
      <c r="E147" s="37"/>
      <c r="F147" s="233"/>
      <c r="G147" s="5"/>
      <c r="H147" s="37"/>
      <c r="I147" s="37"/>
      <c r="K147" s="11"/>
    </row>
    <row r="148" spans="5:11" x14ac:dyDescent="0.2">
      <c r="E148" s="37"/>
      <c r="F148" s="233"/>
      <c r="G148" s="5"/>
      <c r="H148" s="37"/>
      <c r="I148" s="37"/>
      <c r="K148" s="11"/>
    </row>
    <row r="149" spans="5:11" x14ac:dyDescent="0.2">
      <c r="E149" s="37"/>
      <c r="F149" s="233"/>
      <c r="G149" s="5"/>
      <c r="H149" s="37"/>
      <c r="I149" s="37"/>
      <c r="K149" s="11"/>
    </row>
    <row r="150" spans="5:11" x14ac:dyDescent="0.2">
      <c r="E150" s="37"/>
      <c r="F150" s="233"/>
      <c r="G150" s="5"/>
      <c r="H150" s="37"/>
      <c r="I150" s="37"/>
      <c r="K150" s="11"/>
    </row>
    <row r="151" spans="5:11" x14ac:dyDescent="0.2">
      <c r="E151" s="37"/>
      <c r="F151" s="233"/>
      <c r="G151" s="5"/>
      <c r="H151" s="37"/>
      <c r="I151" s="37"/>
      <c r="K151" s="11"/>
    </row>
    <row r="152" spans="5:11" x14ac:dyDescent="0.2">
      <c r="E152" s="37"/>
      <c r="F152" s="233"/>
      <c r="G152" s="5"/>
      <c r="H152" s="37"/>
      <c r="I152" s="37"/>
      <c r="K152" s="11"/>
    </row>
    <row r="153" spans="5:11" x14ac:dyDescent="0.2">
      <c r="E153" s="37"/>
      <c r="F153" s="233"/>
      <c r="G153" s="5"/>
      <c r="H153" s="37"/>
      <c r="I153" s="37"/>
      <c r="K153" s="11"/>
    </row>
    <row r="154" spans="5:11" x14ac:dyDescent="0.2">
      <c r="E154" s="37"/>
      <c r="F154" s="233"/>
      <c r="G154" s="5"/>
      <c r="H154" s="37"/>
      <c r="I154" s="37"/>
      <c r="K154" s="11"/>
    </row>
    <row r="155" spans="5:11" x14ac:dyDescent="0.2">
      <c r="E155" s="37"/>
      <c r="F155" s="233"/>
      <c r="G155" s="5"/>
      <c r="H155" s="37"/>
      <c r="I155" s="37"/>
      <c r="K155" s="11"/>
    </row>
    <row r="156" spans="5:11" x14ac:dyDescent="0.2">
      <c r="E156" s="37"/>
      <c r="F156" s="233"/>
      <c r="G156" s="5"/>
      <c r="H156" s="37"/>
      <c r="I156" s="37"/>
      <c r="K156" s="11"/>
    </row>
    <row r="157" spans="5:11" x14ac:dyDescent="0.2">
      <c r="E157" s="37"/>
      <c r="F157" s="233"/>
      <c r="G157" s="5"/>
      <c r="H157" s="37"/>
      <c r="I157" s="37"/>
      <c r="K157" s="11"/>
    </row>
    <row r="158" spans="5:11" x14ac:dyDescent="0.2">
      <c r="E158" s="37"/>
      <c r="F158" s="233"/>
      <c r="G158" s="5"/>
      <c r="H158" s="37"/>
      <c r="I158" s="37"/>
      <c r="K158" s="11"/>
    </row>
    <row r="159" spans="5:11" x14ac:dyDescent="0.2">
      <c r="E159" s="37"/>
      <c r="F159" s="233"/>
      <c r="G159" s="5"/>
      <c r="H159" s="37"/>
      <c r="I159" s="37"/>
      <c r="K159" s="11"/>
    </row>
    <row r="160" spans="5:11" x14ac:dyDescent="0.2">
      <c r="E160" s="37"/>
      <c r="F160" s="233"/>
      <c r="G160" s="5"/>
      <c r="H160" s="37"/>
      <c r="I160" s="37"/>
      <c r="K160" s="11"/>
    </row>
    <row r="161" spans="5:11" x14ac:dyDescent="0.2">
      <c r="E161" s="37"/>
      <c r="F161" s="233"/>
      <c r="G161" s="5"/>
      <c r="H161" s="37"/>
      <c r="I161" s="37"/>
      <c r="K161" s="11"/>
    </row>
    <row r="162" spans="5:11" x14ac:dyDescent="0.2">
      <c r="E162" s="37"/>
      <c r="F162" s="233"/>
      <c r="G162" s="5"/>
      <c r="H162" s="37"/>
      <c r="I162" s="37"/>
      <c r="K162" s="11"/>
    </row>
    <row r="163" spans="5:11" x14ac:dyDescent="0.2">
      <c r="E163" s="37"/>
      <c r="F163" s="233"/>
      <c r="G163" s="5"/>
      <c r="H163" s="37"/>
      <c r="I163" s="37"/>
      <c r="K163" s="11"/>
    </row>
    <row r="164" spans="5:11" x14ac:dyDescent="0.2">
      <c r="E164" s="37"/>
      <c r="F164" s="233"/>
      <c r="G164" s="5"/>
      <c r="H164" s="37"/>
      <c r="I164" s="37"/>
      <c r="K164" s="11"/>
    </row>
    <row r="165" spans="5:11" x14ac:dyDescent="0.2">
      <c r="E165" s="37"/>
      <c r="F165" s="233"/>
      <c r="G165" s="5"/>
      <c r="H165" s="37"/>
      <c r="I165" s="37"/>
      <c r="K165" s="11"/>
    </row>
    <row r="166" spans="5:11" x14ac:dyDescent="0.2">
      <c r="E166" s="37"/>
      <c r="F166" s="233"/>
      <c r="G166" s="5"/>
      <c r="H166" s="37"/>
      <c r="I166" s="37"/>
      <c r="K166" s="11"/>
    </row>
    <row r="167" spans="5:11" x14ac:dyDescent="0.2">
      <c r="E167" s="37"/>
      <c r="F167" s="233"/>
      <c r="G167" s="5"/>
      <c r="H167" s="37"/>
      <c r="I167" s="37"/>
      <c r="K167" s="11"/>
    </row>
    <row r="168" spans="5:11" x14ac:dyDescent="0.2">
      <c r="E168" s="37"/>
      <c r="F168" s="233"/>
      <c r="G168" s="5"/>
      <c r="H168" s="37"/>
      <c r="I168" s="37"/>
      <c r="K168" s="11"/>
    </row>
    <row r="169" spans="5:11" x14ac:dyDescent="0.2">
      <c r="E169" s="37"/>
      <c r="F169" s="233"/>
      <c r="G169" s="5"/>
      <c r="H169" s="37"/>
      <c r="I169" s="37"/>
      <c r="K169" s="11"/>
    </row>
    <row r="170" spans="5:11" x14ac:dyDescent="0.2">
      <c r="E170" s="37"/>
      <c r="F170" s="233"/>
      <c r="G170" s="5"/>
      <c r="H170" s="37"/>
      <c r="I170" s="37"/>
      <c r="K170" s="11"/>
    </row>
    <row r="171" spans="5:11" x14ac:dyDescent="0.2">
      <c r="E171" s="37"/>
      <c r="F171" s="233"/>
      <c r="G171" s="5"/>
      <c r="H171" s="37"/>
      <c r="I171" s="37"/>
      <c r="K171" s="11"/>
    </row>
    <row r="172" spans="5:11" x14ac:dyDescent="0.2">
      <c r="E172" s="37"/>
      <c r="F172" s="233"/>
      <c r="G172" s="5"/>
      <c r="H172" s="37"/>
      <c r="I172" s="37"/>
      <c r="K172" s="11"/>
    </row>
    <row r="173" spans="5:11" x14ac:dyDescent="0.2">
      <c r="E173" s="37"/>
      <c r="F173" s="233"/>
      <c r="G173" s="5"/>
      <c r="H173" s="37"/>
      <c r="I173" s="37"/>
      <c r="K173" s="11"/>
    </row>
    <row r="174" spans="5:11" x14ac:dyDescent="0.2">
      <c r="E174" s="37"/>
      <c r="F174" s="233"/>
      <c r="G174" s="5"/>
      <c r="H174" s="37"/>
      <c r="I174" s="37"/>
      <c r="K174" s="11"/>
    </row>
    <row r="175" spans="5:11" x14ac:dyDescent="0.2">
      <c r="E175" s="37"/>
      <c r="F175" s="233"/>
      <c r="G175" s="5"/>
      <c r="H175" s="37"/>
      <c r="I175" s="37"/>
      <c r="K175" s="11"/>
    </row>
    <row r="176" spans="5:11" x14ac:dyDescent="0.2">
      <c r="E176" s="37"/>
      <c r="F176" s="233"/>
      <c r="G176" s="5"/>
      <c r="H176" s="37"/>
      <c r="I176" s="37"/>
      <c r="K176" s="11"/>
    </row>
    <row r="177" spans="5:11" x14ac:dyDescent="0.2">
      <c r="E177" s="37"/>
      <c r="F177" s="233"/>
      <c r="G177" s="5"/>
      <c r="H177" s="37"/>
      <c r="I177" s="37"/>
      <c r="K177" s="11"/>
    </row>
    <row r="178" spans="5:11" x14ac:dyDescent="0.2">
      <c r="E178" s="37"/>
      <c r="F178" s="233"/>
      <c r="G178" s="5"/>
      <c r="H178" s="37"/>
      <c r="I178" s="37"/>
      <c r="K178" s="11"/>
    </row>
    <row r="179" spans="5:11" x14ac:dyDescent="0.2">
      <c r="E179" s="37"/>
      <c r="F179" s="233"/>
      <c r="G179" s="5"/>
      <c r="H179" s="37"/>
      <c r="I179" s="37"/>
      <c r="K179" s="11"/>
    </row>
    <row r="180" spans="5:11" x14ac:dyDescent="0.2">
      <c r="E180" s="37"/>
      <c r="F180" s="233"/>
      <c r="G180" s="5"/>
      <c r="H180" s="37"/>
      <c r="I180" s="37"/>
      <c r="K180" s="11"/>
    </row>
    <row r="181" spans="5:11" x14ac:dyDescent="0.2">
      <c r="E181" s="37"/>
      <c r="F181" s="233"/>
      <c r="G181" s="5"/>
      <c r="H181" s="37"/>
      <c r="I181" s="37"/>
      <c r="K181" s="11"/>
    </row>
    <row r="182" spans="5:11" x14ac:dyDescent="0.2">
      <c r="E182" s="37"/>
      <c r="F182" s="233"/>
      <c r="G182" s="5"/>
      <c r="H182" s="37"/>
      <c r="I182" s="37"/>
      <c r="K182" s="11"/>
    </row>
    <row r="183" spans="5:11" x14ac:dyDescent="0.2">
      <c r="E183" s="37"/>
      <c r="F183" s="233"/>
      <c r="G183" s="5"/>
      <c r="H183" s="37"/>
      <c r="I183" s="37"/>
      <c r="K183" s="11"/>
    </row>
    <row r="184" spans="5:11" x14ac:dyDescent="0.2">
      <c r="E184" s="37"/>
      <c r="F184" s="233"/>
      <c r="G184" s="5"/>
      <c r="H184" s="37"/>
      <c r="I184" s="37"/>
      <c r="K184" s="11"/>
    </row>
    <row r="185" spans="5:11" x14ac:dyDescent="0.2">
      <c r="E185" s="37"/>
      <c r="F185" s="233"/>
      <c r="G185" s="5"/>
      <c r="H185" s="37"/>
      <c r="I185" s="37"/>
      <c r="K185" s="11"/>
    </row>
    <row r="186" spans="5:11" x14ac:dyDescent="0.2">
      <c r="E186" s="37"/>
      <c r="F186" s="233"/>
      <c r="G186" s="5"/>
      <c r="H186" s="37"/>
      <c r="I186" s="37"/>
      <c r="K186" s="11"/>
    </row>
    <row r="187" spans="5:11" x14ac:dyDescent="0.2">
      <c r="E187" s="37"/>
      <c r="F187" s="233"/>
      <c r="G187" s="5"/>
      <c r="H187" s="37"/>
      <c r="I187" s="37"/>
      <c r="K187" s="11"/>
    </row>
    <row r="188" spans="5:11" x14ac:dyDescent="0.2">
      <c r="E188" s="37"/>
      <c r="F188" s="233"/>
      <c r="G188" s="5"/>
      <c r="H188" s="37"/>
      <c r="I188" s="37"/>
      <c r="K188" s="11"/>
    </row>
    <row r="189" spans="5:11" x14ac:dyDescent="0.2">
      <c r="E189" s="37"/>
      <c r="F189" s="233"/>
      <c r="G189" s="5"/>
      <c r="H189" s="37"/>
      <c r="I189" s="37"/>
      <c r="K189" s="11"/>
    </row>
    <row r="190" spans="5:11" x14ac:dyDescent="0.2">
      <c r="E190" s="37"/>
      <c r="F190" s="233"/>
      <c r="G190" s="5"/>
      <c r="H190" s="37"/>
      <c r="I190" s="37"/>
      <c r="K190" s="11"/>
    </row>
    <row r="191" spans="5:11" x14ac:dyDescent="0.2">
      <c r="E191" s="37"/>
      <c r="F191" s="233"/>
      <c r="G191" s="5"/>
      <c r="H191" s="37"/>
      <c r="I191" s="37"/>
      <c r="K191" s="11"/>
    </row>
    <row r="192" spans="5:11" x14ac:dyDescent="0.2">
      <c r="E192" s="37"/>
      <c r="F192" s="233"/>
      <c r="G192" s="5"/>
      <c r="H192" s="37"/>
      <c r="I192" s="37"/>
      <c r="K192" s="11"/>
    </row>
    <row r="193" spans="5:11" x14ac:dyDescent="0.2">
      <c r="E193" s="37"/>
      <c r="F193" s="233"/>
      <c r="G193" s="5"/>
      <c r="H193" s="37"/>
      <c r="I193" s="37"/>
      <c r="K193" s="11"/>
    </row>
    <row r="194" spans="5:11" x14ac:dyDescent="0.2">
      <c r="E194" s="37"/>
      <c r="F194" s="233"/>
      <c r="G194" s="5"/>
      <c r="H194" s="37"/>
      <c r="I194" s="37"/>
      <c r="K194" s="11"/>
    </row>
    <row r="195" spans="5:11" x14ac:dyDescent="0.2">
      <c r="E195" s="37"/>
      <c r="F195" s="233"/>
      <c r="G195" s="5"/>
      <c r="H195" s="37"/>
      <c r="I195" s="37"/>
      <c r="K195" s="11"/>
    </row>
    <row r="196" spans="5:11" x14ac:dyDescent="0.2">
      <c r="E196" s="37"/>
      <c r="F196" s="233"/>
      <c r="G196" s="5"/>
      <c r="H196" s="37"/>
      <c r="I196" s="37"/>
      <c r="K196" s="11"/>
    </row>
    <row r="197" spans="5:11" x14ac:dyDescent="0.2">
      <c r="E197" s="37"/>
      <c r="F197" s="233"/>
      <c r="G197" s="5"/>
      <c r="H197" s="37"/>
      <c r="I197" s="37"/>
      <c r="K197" s="11"/>
    </row>
    <row r="198" spans="5:11" x14ac:dyDescent="0.2">
      <c r="E198" s="37"/>
      <c r="F198" s="233"/>
      <c r="G198" s="5"/>
      <c r="H198" s="37"/>
      <c r="I198" s="37"/>
      <c r="K198" s="11"/>
    </row>
    <row r="199" spans="5:11" x14ac:dyDescent="0.2">
      <c r="E199" s="37"/>
      <c r="F199" s="233"/>
      <c r="G199" s="5"/>
      <c r="H199" s="37"/>
      <c r="I199" s="37"/>
      <c r="K199" s="11"/>
    </row>
    <row r="200" spans="5:11" x14ac:dyDescent="0.2">
      <c r="E200" s="37"/>
      <c r="F200" s="233"/>
      <c r="G200" s="5"/>
      <c r="H200" s="37"/>
      <c r="I200" s="37"/>
      <c r="K200" s="11"/>
    </row>
    <row r="201" spans="5:11" x14ac:dyDescent="0.2">
      <c r="E201" s="37"/>
      <c r="F201" s="233"/>
      <c r="G201" s="5"/>
      <c r="H201" s="37"/>
      <c r="I201" s="37"/>
      <c r="K201" s="11"/>
    </row>
    <row r="202" spans="5:11" x14ac:dyDescent="0.2">
      <c r="E202" s="37"/>
      <c r="F202" s="233"/>
      <c r="G202" s="5"/>
      <c r="H202" s="37"/>
      <c r="I202" s="37"/>
      <c r="K202" s="11"/>
    </row>
    <row r="203" spans="5:11" x14ac:dyDescent="0.2">
      <c r="E203" s="37"/>
      <c r="F203" s="233"/>
      <c r="G203" s="5"/>
      <c r="H203" s="37"/>
      <c r="I203" s="37"/>
      <c r="K203" s="11"/>
    </row>
    <row r="204" spans="5:11" x14ac:dyDescent="0.2">
      <c r="E204" s="37"/>
      <c r="F204" s="233"/>
      <c r="G204" s="5"/>
      <c r="H204" s="37"/>
      <c r="I204" s="37"/>
      <c r="K204" s="11"/>
    </row>
    <row r="205" spans="5:11" x14ac:dyDescent="0.2">
      <c r="E205" s="37"/>
      <c r="F205" s="233"/>
      <c r="G205" s="5"/>
      <c r="H205" s="37"/>
      <c r="I205" s="37"/>
      <c r="K205" s="11"/>
    </row>
    <row r="206" spans="5:11" x14ac:dyDescent="0.2">
      <c r="E206" s="37"/>
      <c r="F206" s="233"/>
      <c r="G206" s="5"/>
      <c r="H206" s="37"/>
      <c r="I206" s="37"/>
      <c r="K206" s="11"/>
    </row>
    <row r="207" spans="5:11" x14ac:dyDescent="0.2">
      <c r="E207" s="37"/>
      <c r="F207" s="233"/>
      <c r="G207" s="5"/>
      <c r="H207" s="37"/>
      <c r="I207" s="37"/>
      <c r="K207" s="11"/>
    </row>
    <row r="208" spans="5:11" x14ac:dyDescent="0.2">
      <c r="E208" s="37"/>
      <c r="F208" s="233"/>
      <c r="G208" s="5"/>
      <c r="H208" s="37"/>
      <c r="I208" s="37"/>
      <c r="K208" s="11"/>
    </row>
    <row r="209" spans="5:11" x14ac:dyDescent="0.2">
      <c r="E209" s="37"/>
      <c r="F209" s="233"/>
      <c r="G209" s="5"/>
      <c r="H209" s="37"/>
      <c r="I209" s="37"/>
      <c r="K209" s="11"/>
    </row>
    <row r="210" spans="5:11" x14ac:dyDescent="0.2">
      <c r="E210" s="37"/>
      <c r="F210" s="233"/>
      <c r="G210" s="5"/>
      <c r="H210" s="37"/>
      <c r="I210" s="37"/>
      <c r="K210" s="11"/>
    </row>
    <row r="211" spans="5:11" x14ac:dyDescent="0.2">
      <c r="E211" s="37"/>
      <c r="F211" s="233"/>
      <c r="G211" s="5"/>
      <c r="H211" s="37"/>
      <c r="I211" s="37"/>
      <c r="K211" s="11"/>
    </row>
    <row r="212" spans="5:11" x14ac:dyDescent="0.2">
      <c r="E212" s="37"/>
      <c r="F212" s="233"/>
      <c r="G212" s="5"/>
      <c r="H212" s="37"/>
      <c r="I212" s="37"/>
      <c r="K212" s="11"/>
    </row>
    <row r="213" spans="5:11" x14ac:dyDescent="0.2">
      <c r="E213" s="37"/>
      <c r="F213" s="233"/>
      <c r="G213" s="5"/>
      <c r="H213" s="37"/>
      <c r="I213" s="37"/>
      <c r="K213" s="11"/>
    </row>
    <row r="214" spans="5:11" x14ac:dyDescent="0.2">
      <c r="E214" s="37"/>
      <c r="F214" s="233"/>
      <c r="G214" s="5"/>
      <c r="H214" s="37"/>
      <c r="I214" s="37"/>
      <c r="K214" s="11"/>
    </row>
    <row r="215" spans="5:11" x14ac:dyDescent="0.2">
      <c r="E215" s="37"/>
      <c r="F215" s="233"/>
      <c r="G215" s="5"/>
      <c r="H215" s="37"/>
      <c r="I215" s="37"/>
      <c r="K215" s="11"/>
    </row>
    <row r="216" spans="5:11" x14ac:dyDescent="0.2">
      <c r="E216" s="37"/>
      <c r="F216" s="233"/>
      <c r="G216" s="5"/>
      <c r="H216" s="37"/>
      <c r="I216" s="37"/>
      <c r="K216" s="11"/>
    </row>
    <row r="217" spans="5:11" x14ac:dyDescent="0.2">
      <c r="E217" s="37"/>
      <c r="F217" s="233"/>
      <c r="G217" s="5"/>
      <c r="H217" s="37"/>
      <c r="I217" s="37"/>
      <c r="K217" s="11"/>
    </row>
    <row r="218" spans="5:11" x14ac:dyDescent="0.2">
      <c r="E218" s="37"/>
      <c r="F218" s="233"/>
      <c r="G218" s="5"/>
      <c r="H218" s="37"/>
      <c r="I218" s="37"/>
      <c r="K218" s="11"/>
    </row>
    <row r="219" spans="5:11" x14ac:dyDescent="0.2">
      <c r="E219" s="37"/>
      <c r="F219" s="233"/>
      <c r="G219" s="5"/>
      <c r="H219" s="37"/>
      <c r="I219" s="37"/>
      <c r="K219" s="11"/>
    </row>
    <row r="220" spans="5:11" x14ac:dyDescent="0.2">
      <c r="E220" s="37"/>
      <c r="F220" s="233"/>
      <c r="G220" s="5"/>
      <c r="H220" s="37"/>
      <c r="I220" s="37"/>
      <c r="K220" s="11"/>
    </row>
    <row r="221" spans="5:11" x14ac:dyDescent="0.2">
      <c r="E221" s="37"/>
      <c r="F221" s="233"/>
      <c r="G221" s="5"/>
      <c r="H221" s="37"/>
      <c r="I221" s="37"/>
      <c r="K221" s="11"/>
    </row>
    <row r="222" spans="5:11" x14ac:dyDescent="0.2">
      <c r="E222" s="37"/>
      <c r="F222" s="233"/>
      <c r="G222" s="5"/>
      <c r="H222" s="37"/>
      <c r="I222" s="37"/>
      <c r="K222" s="11"/>
    </row>
    <row r="223" spans="5:11" x14ac:dyDescent="0.2">
      <c r="E223" s="37"/>
      <c r="F223" s="233"/>
      <c r="G223" s="5"/>
      <c r="H223" s="37"/>
      <c r="I223" s="37"/>
      <c r="K223" s="11"/>
    </row>
    <row r="224" spans="5:11" x14ac:dyDescent="0.2">
      <c r="E224" s="37"/>
      <c r="F224" s="233"/>
      <c r="G224" s="5"/>
      <c r="H224" s="37"/>
      <c r="I224" s="37"/>
      <c r="K224" s="11"/>
    </row>
    <row r="225" spans="5:11" x14ac:dyDescent="0.2">
      <c r="E225" s="37"/>
      <c r="F225" s="233"/>
      <c r="G225" s="5"/>
      <c r="H225" s="37"/>
      <c r="I225" s="37"/>
      <c r="K225" s="11"/>
    </row>
    <row r="226" spans="5:11" x14ac:dyDescent="0.2">
      <c r="E226" s="37"/>
      <c r="F226" s="233"/>
      <c r="G226" s="5"/>
      <c r="H226" s="37"/>
      <c r="I226" s="37"/>
      <c r="K226" s="11"/>
    </row>
    <row r="227" spans="5:11" x14ac:dyDescent="0.2">
      <c r="E227" s="37"/>
      <c r="F227" s="233"/>
      <c r="G227" s="5"/>
      <c r="H227" s="37"/>
      <c r="I227" s="37"/>
      <c r="K227" s="11"/>
    </row>
    <row r="228" spans="5:11" x14ac:dyDescent="0.2">
      <c r="E228" s="37"/>
      <c r="F228" s="233"/>
      <c r="G228" s="5"/>
      <c r="H228" s="37"/>
      <c r="I228" s="37"/>
      <c r="K228" s="11"/>
    </row>
    <row r="229" spans="5:11" x14ac:dyDescent="0.2">
      <c r="E229" s="37"/>
      <c r="F229" s="233"/>
      <c r="G229" s="5"/>
      <c r="H229" s="37"/>
      <c r="I229" s="37"/>
      <c r="K229" s="11"/>
    </row>
    <row r="230" spans="5:11" x14ac:dyDescent="0.2">
      <c r="E230" s="37"/>
      <c r="F230" s="233"/>
      <c r="G230" s="5"/>
      <c r="H230" s="37"/>
      <c r="I230" s="37"/>
      <c r="K230" s="11"/>
    </row>
    <row r="231" spans="5:11" x14ac:dyDescent="0.2">
      <c r="E231" s="37"/>
      <c r="F231" s="233"/>
      <c r="G231" s="5"/>
      <c r="H231" s="37"/>
      <c r="I231" s="37"/>
      <c r="K231" s="11"/>
    </row>
    <row r="232" spans="5:11" x14ac:dyDescent="0.2">
      <c r="E232" s="37"/>
      <c r="F232" s="233"/>
      <c r="G232" s="5"/>
      <c r="H232" s="37"/>
      <c r="I232" s="37"/>
      <c r="K232" s="11"/>
    </row>
    <row r="233" spans="5:11" x14ac:dyDescent="0.2">
      <c r="E233" s="37"/>
      <c r="F233" s="233"/>
      <c r="G233" s="5"/>
      <c r="H233" s="37"/>
      <c r="I233" s="37"/>
      <c r="K233" s="11"/>
    </row>
    <row r="234" spans="5:11" x14ac:dyDescent="0.2">
      <c r="E234" s="37"/>
      <c r="F234" s="233"/>
      <c r="G234" s="5"/>
      <c r="H234" s="37"/>
      <c r="I234" s="37"/>
      <c r="K234" s="11"/>
    </row>
    <row r="235" spans="5:11" x14ac:dyDescent="0.2">
      <c r="E235" s="37"/>
      <c r="F235" s="233"/>
      <c r="G235" s="5"/>
      <c r="H235" s="37"/>
      <c r="I235" s="37"/>
      <c r="K235" s="11"/>
    </row>
    <row r="236" spans="5:11" x14ac:dyDescent="0.2">
      <c r="E236" s="37"/>
      <c r="F236" s="233"/>
      <c r="G236" s="5"/>
      <c r="H236" s="37"/>
      <c r="I236" s="37"/>
      <c r="K236" s="11"/>
    </row>
    <row r="237" spans="5:11" x14ac:dyDescent="0.2">
      <c r="E237" s="37"/>
      <c r="F237" s="233"/>
      <c r="G237" s="5"/>
      <c r="H237" s="37"/>
      <c r="I237" s="37"/>
      <c r="K237" s="11"/>
    </row>
    <row r="238" spans="5:11" x14ac:dyDescent="0.2">
      <c r="E238" s="37"/>
      <c r="F238" s="233"/>
      <c r="G238" s="5"/>
      <c r="H238" s="37"/>
      <c r="I238" s="37"/>
      <c r="K238" s="11"/>
    </row>
    <row r="239" spans="5:11" x14ac:dyDescent="0.2">
      <c r="E239" s="37"/>
      <c r="F239" s="233"/>
      <c r="G239" s="5"/>
      <c r="H239" s="37"/>
      <c r="I239" s="37"/>
      <c r="K239" s="11"/>
    </row>
    <row r="240" spans="5:11" x14ac:dyDescent="0.2">
      <c r="E240" s="37"/>
      <c r="F240" s="233"/>
      <c r="G240" s="5"/>
      <c r="H240" s="37"/>
      <c r="I240" s="37"/>
      <c r="K240" s="11"/>
    </row>
    <row r="241" spans="5:11" x14ac:dyDescent="0.2">
      <c r="E241" s="37"/>
      <c r="F241" s="233"/>
      <c r="G241" s="5"/>
      <c r="H241" s="37"/>
      <c r="I241" s="37"/>
      <c r="K241" s="11"/>
    </row>
    <row r="242" spans="5:11" x14ac:dyDescent="0.2">
      <c r="E242" s="37"/>
      <c r="F242" s="233"/>
      <c r="G242" s="5"/>
      <c r="H242" s="37"/>
      <c r="I242" s="37"/>
      <c r="K242" s="11"/>
    </row>
    <row r="243" spans="5:11" x14ac:dyDescent="0.2">
      <c r="E243" s="37"/>
      <c r="F243" s="233"/>
      <c r="G243" s="5"/>
      <c r="H243" s="37"/>
      <c r="I243" s="37"/>
      <c r="K243" s="11"/>
    </row>
    <row r="244" spans="5:11" x14ac:dyDescent="0.2">
      <c r="E244" s="37"/>
      <c r="F244" s="233"/>
      <c r="G244" s="5"/>
      <c r="H244" s="37"/>
      <c r="I244" s="37"/>
      <c r="K244" s="11"/>
    </row>
    <row r="245" spans="5:11" x14ac:dyDescent="0.2">
      <c r="E245" s="37"/>
      <c r="F245" s="233"/>
      <c r="G245" s="5"/>
      <c r="H245" s="37"/>
      <c r="I245" s="37"/>
      <c r="K245" s="11"/>
    </row>
    <row r="246" spans="5:11" x14ac:dyDescent="0.2">
      <c r="E246" s="37"/>
      <c r="F246" s="233"/>
      <c r="G246" s="5"/>
      <c r="H246" s="37"/>
      <c r="I246" s="37"/>
      <c r="K246" s="11"/>
    </row>
    <row r="247" spans="5:11" x14ac:dyDescent="0.2">
      <c r="E247" s="37"/>
      <c r="F247" s="233"/>
      <c r="G247" s="5"/>
      <c r="H247" s="37"/>
      <c r="I247" s="37"/>
      <c r="K247" s="11"/>
    </row>
    <row r="248" spans="5:11" x14ac:dyDescent="0.2">
      <c r="E248" s="37"/>
      <c r="F248" s="233"/>
      <c r="G248" s="5"/>
      <c r="H248" s="37"/>
      <c r="I248" s="37"/>
      <c r="K248" s="11"/>
    </row>
    <row r="249" spans="5:11" x14ac:dyDescent="0.2">
      <c r="E249" s="37"/>
      <c r="F249" s="233"/>
      <c r="G249" s="5"/>
      <c r="H249" s="37"/>
      <c r="I249" s="37"/>
      <c r="K249" s="11"/>
    </row>
    <row r="250" spans="5:11" x14ac:dyDescent="0.2">
      <c r="E250" s="37"/>
      <c r="F250" s="233"/>
      <c r="G250" s="5"/>
      <c r="H250" s="37"/>
      <c r="I250" s="37"/>
      <c r="K250" s="11"/>
    </row>
    <row r="251" spans="5:11" x14ac:dyDescent="0.2">
      <c r="E251" s="37"/>
      <c r="F251" s="233"/>
      <c r="G251" s="5"/>
      <c r="H251" s="37"/>
      <c r="I251" s="37"/>
      <c r="K251" s="11"/>
    </row>
    <row r="252" spans="5:11" x14ac:dyDescent="0.2">
      <c r="E252" s="37"/>
      <c r="F252" s="233"/>
      <c r="G252" s="5"/>
      <c r="H252" s="37"/>
      <c r="I252" s="37"/>
      <c r="K252" s="11"/>
    </row>
    <row r="253" spans="5:11" x14ac:dyDescent="0.2">
      <c r="E253" s="37"/>
      <c r="F253" s="233"/>
      <c r="G253" s="5"/>
      <c r="H253" s="37"/>
      <c r="I253" s="37"/>
      <c r="K253" s="11"/>
    </row>
    <row r="254" spans="5:11" x14ac:dyDescent="0.2">
      <c r="E254" s="37"/>
      <c r="F254" s="233"/>
      <c r="G254" s="5"/>
      <c r="H254" s="37"/>
      <c r="I254" s="37"/>
      <c r="K254" s="11"/>
    </row>
    <row r="255" spans="5:11" x14ac:dyDescent="0.2">
      <c r="E255" s="37"/>
      <c r="F255" s="233"/>
      <c r="G255" s="5"/>
      <c r="H255" s="37"/>
      <c r="I255" s="37"/>
      <c r="K255" s="11"/>
    </row>
    <row r="256" spans="5:11" x14ac:dyDescent="0.2">
      <c r="E256" s="37"/>
      <c r="F256" s="233"/>
      <c r="G256" s="5"/>
      <c r="H256" s="37"/>
      <c r="I256" s="37"/>
      <c r="K256" s="11"/>
    </row>
    <row r="257" spans="5:11" x14ac:dyDescent="0.2">
      <c r="E257" s="37"/>
      <c r="F257" s="233"/>
      <c r="G257" s="5"/>
      <c r="H257" s="37"/>
      <c r="I257" s="37"/>
      <c r="K257" s="11"/>
    </row>
    <row r="258" spans="5:11" x14ac:dyDescent="0.2">
      <c r="E258" s="37"/>
      <c r="F258" s="233"/>
      <c r="G258" s="5"/>
      <c r="H258" s="37"/>
      <c r="I258" s="37"/>
      <c r="K258" s="11"/>
    </row>
    <row r="259" spans="5:11" x14ac:dyDescent="0.2">
      <c r="E259" s="37"/>
      <c r="F259" s="233"/>
      <c r="G259" s="5"/>
      <c r="H259" s="37"/>
      <c r="I259" s="37"/>
      <c r="K259" s="11"/>
    </row>
    <row r="260" spans="5:11" x14ac:dyDescent="0.2">
      <c r="E260" s="37"/>
      <c r="F260" s="233"/>
      <c r="G260" s="5"/>
      <c r="H260" s="37"/>
      <c r="I260" s="37"/>
      <c r="K260" s="11"/>
    </row>
    <row r="261" spans="5:11" x14ac:dyDescent="0.2">
      <c r="E261" s="37"/>
      <c r="F261" s="233"/>
      <c r="G261" s="5"/>
      <c r="H261" s="37"/>
      <c r="I261" s="37"/>
      <c r="K261" s="11"/>
    </row>
    <row r="262" spans="5:11" x14ac:dyDescent="0.2">
      <c r="E262" s="37"/>
      <c r="F262" s="233"/>
      <c r="G262" s="5"/>
      <c r="H262" s="37"/>
      <c r="I262" s="37"/>
      <c r="K262" s="11"/>
    </row>
    <row r="263" spans="5:11" x14ac:dyDescent="0.2">
      <c r="E263" s="37"/>
      <c r="F263" s="233"/>
      <c r="G263" s="5"/>
      <c r="H263" s="37"/>
      <c r="I263" s="37"/>
      <c r="K263" s="11"/>
    </row>
    <row r="264" spans="5:11" x14ac:dyDescent="0.2">
      <c r="E264" s="37"/>
      <c r="F264" s="233"/>
      <c r="G264" s="5"/>
      <c r="H264" s="37"/>
      <c r="I264" s="37"/>
      <c r="K264" s="11"/>
    </row>
    <row r="265" spans="5:11" x14ac:dyDescent="0.2">
      <c r="E265" s="37"/>
      <c r="F265" s="233"/>
      <c r="G265" s="5"/>
      <c r="H265" s="37"/>
      <c r="I265" s="37"/>
      <c r="K265" s="11"/>
    </row>
    <row r="266" spans="5:11" x14ac:dyDescent="0.2">
      <c r="E266" s="37"/>
      <c r="F266" s="233"/>
      <c r="G266" s="5"/>
      <c r="H266" s="37"/>
      <c r="I266" s="37"/>
      <c r="K266" s="11"/>
    </row>
    <row r="267" spans="5:11" x14ac:dyDescent="0.2">
      <c r="E267" s="37"/>
      <c r="F267" s="233"/>
      <c r="G267" s="5"/>
      <c r="H267" s="37"/>
      <c r="I267" s="37"/>
      <c r="K267" s="11"/>
    </row>
    <row r="268" spans="5:11" x14ac:dyDescent="0.2">
      <c r="E268" s="37"/>
      <c r="F268" s="233"/>
      <c r="G268" s="5"/>
      <c r="H268" s="37"/>
      <c r="I268" s="37"/>
      <c r="K268" s="11"/>
    </row>
    <row r="269" spans="5:11" x14ac:dyDescent="0.2">
      <c r="E269" s="37"/>
      <c r="F269" s="233"/>
      <c r="G269" s="5"/>
      <c r="H269" s="37"/>
      <c r="I269" s="37"/>
      <c r="K269" s="11"/>
    </row>
    <row r="270" spans="5:11" x14ac:dyDescent="0.2">
      <c r="E270" s="37"/>
      <c r="F270" s="233"/>
      <c r="G270" s="5"/>
      <c r="H270" s="37"/>
      <c r="I270" s="37"/>
      <c r="K270" s="11"/>
    </row>
    <row r="271" spans="5:11" x14ac:dyDescent="0.2">
      <c r="E271" s="37"/>
      <c r="F271" s="233"/>
      <c r="G271" s="5"/>
      <c r="H271" s="37"/>
      <c r="I271" s="37"/>
      <c r="K271" s="11"/>
    </row>
    <row r="272" spans="5:11" x14ac:dyDescent="0.2">
      <c r="E272" s="37"/>
      <c r="F272" s="233"/>
      <c r="G272" s="5"/>
      <c r="H272" s="37"/>
      <c r="I272" s="37"/>
      <c r="K272" s="11"/>
    </row>
    <row r="273" spans="5:11" x14ac:dyDescent="0.2">
      <c r="E273" s="37"/>
      <c r="F273" s="233"/>
      <c r="G273" s="5"/>
      <c r="H273" s="37"/>
      <c r="I273" s="37"/>
      <c r="K273" s="11"/>
    </row>
    <row r="274" spans="5:11" x14ac:dyDescent="0.2">
      <c r="E274" s="37"/>
      <c r="F274" s="233"/>
      <c r="G274" s="5"/>
      <c r="H274" s="37"/>
      <c r="I274" s="37"/>
      <c r="K274" s="11"/>
    </row>
    <row r="275" spans="5:11" x14ac:dyDescent="0.2">
      <c r="E275" s="37"/>
      <c r="F275" s="233"/>
      <c r="G275" s="5"/>
      <c r="H275" s="37"/>
      <c r="I275" s="37"/>
      <c r="K275" s="11"/>
    </row>
    <row r="276" spans="5:11" x14ac:dyDescent="0.2">
      <c r="E276" s="37"/>
      <c r="F276" s="233"/>
      <c r="G276" s="5"/>
      <c r="H276" s="37"/>
      <c r="I276" s="37"/>
      <c r="K276" s="11"/>
    </row>
    <row r="277" spans="5:11" x14ac:dyDescent="0.2">
      <c r="E277" s="37"/>
      <c r="F277" s="233"/>
      <c r="G277" s="5"/>
      <c r="H277" s="37"/>
      <c r="I277" s="37"/>
      <c r="K277" s="11"/>
    </row>
    <row r="278" spans="5:11" x14ac:dyDescent="0.2">
      <c r="E278" s="37"/>
      <c r="F278" s="233"/>
      <c r="G278" s="5"/>
      <c r="H278" s="37"/>
      <c r="I278" s="37"/>
      <c r="K278" s="11"/>
    </row>
    <row r="279" spans="5:11" x14ac:dyDescent="0.2">
      <c r="E279" s="37"/>
      <c r="F279" s="233"/>
      <c r="G279" s="5"/>
      <c r="H279" s="37"/>
      <c r="I279" s="37"/>
      <c r="K279" s="11"/>
    </row>
    <row r="280" spans="5:11" x14ac:dyDescent="0.2">
      <c r="E280" s="37"/>
      <c r="F280" s="233"/>
      <c r="G280" s="5"/>
      <c r="H280" s="37"/>
      <c r="I280" s="37"/>
      <c r="K280" s="11"/>
    </row>
    <row r="281" spans="5:11" x14ac:dyDescent="0.2">
      <c r="E281" s="37"/>
      <c r="F281" s="233"/>
      <c r="G281" s="5"/>
      <c r="H281" s="37"/>
      <c r="I281" s="37"/>
      <c r="K281" s="11"/>
    </row>
    <row r="282" spans="5:11" x14ac:dyDescent="0.2">
      <c r="E282" s="37"/>
      <c r="F282" s="233"/>
      <c r="G282" s="5"/>
      <c r="H282" s="37"/>
      <c r="I282" s="37"/>
      <c r="K282" s="11"/>
    </row>
    <row r="283" spans="5:11" x14ac:dyDescent="0.2">
      <c r="E283" s="37"/>
      <c r="F283" s="233"/>
      <c r="G283" s="5"/>
      <c r="H283" s="37"/>
      <c r="I283" s="37"/>
      <c r="K283" s="11"/>
    </row>
    <row r="284" spans="5:11" x14ac:dyDescent="0.2">
      <c r="E284" s="37"/>
      <c r="F284" s="233"/>
      <c r="G284" s="5"/>
      <c r="H284" s="37"/>
      <c r="I284" s="37"/>
      <c r="K284" s="11"/>
    </row>
    <row r="285" spans="5:11" x14ac:dyDescent="0.2">
      <c r="E285" s="37"/>
      <c r="F285" s="233"/>
      <c r="G285" s="5"/>
      <c r="H285" s="37"/>
      <c r="I285" s="37"/>
      <c r="K285" s="11"/>
    </row>
    <row r="286" spans="5:11" x14ac:dyDescent="0.2">
      <c r="E286" s="37"/>
      <c r="F286" s="233"/>
      <c r="G286" s="5"/>
      <c r="H286" s="37"/>
      <c r="I286" s="37"/>
      <c r="K286" s="11"/>
    </row>
    <row r="287" spans="5:11" x14ac:dyDescent="0.2">
      <c r="E287" s="37"/>
      <c r="F287" s="233"/>
      <c r="G287" s="5"/>
      <c r="H287" s="37"/>
      <c r="I287" s="37"/>
      <c r="K287" s="11"/>
    </row>
    <row r="288" spans="5:11" x14ac:dyDescent="0.2">
      <c r="E288" s="37"/>
      <c r="F288" s="233"/>
      <c r="G288" s="5"/>
      <c r="H288" s="37"/>
      <c r="I288" s="37"/>
      <c r="K288" s="11"/>
    </row>
    <row r="289" spans="5:11" x14ac:dyDescent="0.2">
      <c r="E289" s="37"/>
      <c r="F289" s="233"/>
      <c r="G289" s="5"/>
      <c r="H289" s="37"/>
      <c r="I289" s="37"/>
      <c r="K289" s="11"/>
    </row>
    <row r="290" spans="5:11" x14ac:dyDescent="0.2">
      <c r="E290" s="37"/>
      <c r="F290" s="233"/>
      <c r="G290" s="5"/>
      <c r="H290" s="37"/>
      <c r="I290" s="37"/>
      <c r="K290" s="11"/>
    </row>
    <row r="291" spans="5:11" x14ac:dyDescent="0.2">
      <c r="E291" s="37"/>
      <c r="F291" s="233"/>
      <c r="G291" s="5"/>
      <c r="H291" s="37"/>
      <c r="I291" s="37"/>
      <c r="K291" s="11"/>
    </row>
    <row r="292" spans="5:11" x14ac:dyDescent="0.2">
      <c r="E292" s="37"/>
      <c r="F292" s="233"/>
      <c r="G292" s="5"/>
      <c r="H292" s="37"/>
      <c r="I292" s="37"/>
      <c r="K292" s="11"/>
    </row>
    <row r="293" spans="5:11" x14ac:dyDescent="0.2">
      <c r="E293" s="37"/>
      <c r="F293" s="233"/>
      <c r="G293" s="5"/>
      <c r="H293" s="37"/>
      <c r="I293" s="37"/>
      <c r="K293" s="11"/>
    </row>
    <row r="294" spans="5:11" x14ac:dyDescent="0.2">
      <c r="E294" s="37"/>
      <c r="F294" s="233"/>
      <c r="G294" s="5"/>
      <c r="H294" s="37"/>
      <c r="I294" s="37"/>
      <c r="K294" s="11"/>
    </row>
    <row r="295" spans="5:11" x14ac:dyDescent="0.2">
      <c r="E295" s="37"/>
      <c r="F295" s="233"/>
      <c r="G295" s="5"/>
      <c r="H295" s="37"/>
      <c r="I295" s="37"/>
      <c r="K295" s="11"/>
    </row>
    <row r="296" spans="5:11" x14ac:dyDescent="0.2">
      <c r="E296" s="37"/>
      <c r="F296" s="233"/>
      <c r="G296" s="5"/>
      <c r="H296" s="37"/>
      <c r="I296" s="37"/>
      <c r="K296" s="11"/>
    </row>
    <row r="297" spans="5:11" x14ac:dyDescent="0.2">
      <c r="E297" s="37"/>
      <c r="F297" s="233"/>
      <c r="G297" s="5"/>
      <c r="H297" s="37"/>
      <c r="I297" s="37"/>
      <c r="K297" s="11"/>
    </row>
    <row r="298" spans="5:11" x14ac:dyDescent="0.2">
      <c r="E298" s="37"/>
      <c r="F298" s="233"/>
      <c r="G298" s="5"/>
      <c r="H298" s="37"/>
      <c r="I298" s="37"/>
      <c r="K298" s="11"/>
    </row>
    <row r="299" spans="5:11" x14ac:dyDescent="0.2">
      <c r="E299" s="37"/>
      <c r="F299" s="233"/>
      <c r="G299" s="5"/>
      <c r="H299" s="37"/>
      <c r="I299" s="37"/>
      <c r="K299" s="11"/>
    </row>
    <row r="300" spans="5:11" x14ac:dyDescent="0.2">
      <c r="E300" s="37"/>
      <c r="F300" s="233"/>
      <c r="G300" s="5"/>
      <c r="H300" s="37"/>
      <c r="I300" s="37"/>
      <c r="K300" s="11"/>
    </row>
    <row r="301" spans="5:11" x14ac:dyDescent="0.2">
      <c r="E301" s="37"/>
      <c r="F301" s="233"/>
      <c r="G301" s="5"/>
      <c r="H301" s="37"/>
      <c r="I301" s="37"/>
      <c r="K301" s="11"/>
    </row>
    <row r="302" spans="5:11" x14ac:dyDescent="0.2">
      <c r="E302" s="37"/>
      <c r="F302" s="233"/>
      <c r="G302" s="5"/>
      <c r="H302" s="37"/>
      <c r="I302" s="37"/>
      <c r="K302" s="11"/>
    </row>
    <row r="303" spans="5:11" x14ac:dyDescent="0.2">
      <c r="E303" s="37"/>
      <c r="F303" s="233"/>
      <c r="G303" s="5"/>
      <c r="H303" s="37"/>
      <c r="I303" s="37"/>
      <c r="K303" s="11"/>
    </row>
    <row r="304" spans="5:11" x14ac:dyDescent="0.2">
      <c r="E304" s="37"/>
      <c r="F304" s="233"/>
      <c r="G304" s="5"/>
      <c r="H304" s="37"/>
      <c r="I304" s="37"/>
      <c r="K304" s="11"/>
    </row>
    <row r="305" spans="5:11" x14ac:dyDescent="0.2">
      <c r="E305" s="37"/>
      <c r="F305" s="233"/>
      <c r="G305" s="5"/>
      <c r="H305" s="37"/>
      <c r="I305" s="37"/>
      <c r="K305" s="11"/>
    </row>
    <row r="306" spans="5:11" x14ac:dyDescent="0.2">
      <c r="E306" s="37"/>
      <c r="F306" s="233"/>
      <c r="G306" s="5"/>
      <c r="H306" s="37"/>
      <c r="I306" s="37"/>
      <c r="K306" s="11"/>
    </row>
    <row r="307" spans="5:11" x14ac:dyDescent="0.2">
      <c r="E307" s="37"/>
      <c r="F307" s="233"/>
      <c r="G307" s="5"/>
      <c r="H307" s="37"/>
      <c r="I307" s="37"/>
      <c r="K307" s="11"/>
    </row>
    <row r="308" spans="5:11" x14ac:dyDescent="0.2">
      <c r="E308" s="37"/>
      <c r="F308" s="233"/>
      <c r="G308" s="5"/>
      <c r="H308" s="37"/>
      <c r="I308" s="37"/>
      <c r="K308" s="11"/>
    </row>
    <row r="309" spans="5:11" x14ac:dyDescent="0.2">
      <c r="E309" s="37"/>
      <c r="F309" s="233"/>
      <c r="G309" s="5"/>
      <c r="H309" s="37"/>
      <c r="I309" s="37"/>
      <c r="K309" s="11"/>
    </row>
    <row r="310" spans="5:11" x14ac:dyDescent="0.2">
      <c r="E310" s="37"/>
      <c r="F310" s="233"/>
      <c r="G310" s="5"/>
      <c r="H310" s="37"/>
      <c r="I310" s="37"/>
      <c r="K310" s="11"/>
    </row>
    <row r="311" spans="5:11" x14ac:dyDescent="0.2">
      <c r="E311" s="37"/>
      <c r="F311" s="233"/>
      <c r="G311" s="5"/>
      <c r="H311" s="37"/>
      <c r="I311" s="37"/>
      <c r="K311" s="11"/>
    </row>
    <row r="312" spans="5:11" x14ac:dyDescent="0.2">
      <c r="E312" s="37"/>
      <c r="F312" s="233"/>
      <c r="G312" s="5"/>
      <c r="H312" s="37"/>
      <c r="I312" s="37"/>
      <c r="K312" s="11"/>
    </row>
    <row r="313" spans="5:11" x14ac:dyDescent="0.2">
      <c r="E313" s="37"/>
      <c r="F313" s="233"/>
      <c r="G313" s="5"/>
      <c r="H313" s="37"/>
      <c r="I313" s="37"/>
      <c r="K313" s="11"/>
    </row>
    <row r="314" spans="5:11" x14ac:dyDescent="0.2">
      <c r="E314" s="37"/>
      <c r="F314" s="233"/>
      <c r="G314" s="5"/>
      <c r="H314" s="37"/>
      <c r="I314" s="37"/>
      <c r="K314" s="11"/>
    </row>
    <row r="315" spans="5:11" x14ac:dyDescent="0.2">
      <c r="E315" s="37"/>
      <c r="F315" s="233"/>
      <c r="G315" s="5"/>
      <c r="H315" s="37"/>
      <c r="I315" s="37"/>
      <c r="K315" s="11"/>
    </row>
    <row r="316" spans="5:11" x14ac:dyDescent="0.2">
      <c r="E316" s="37"/>
      <c r="F316" s="233"/>
      <c r="G316" s="5"/>
      <c r="H316" s="37"/>
      <c r="I316" s="37"/>
      <c r="K316" s="11"/>
    </row>
    <row r="317" spans="5:11" x14ac:dyDescent="0.2">
      <c r="E317" s="37"/>
      <c r="F317" s="233"/>
      <c r="G317" s="5"/>
      <c r="H317" s="37"/>
      <c r="I317" s="37"/>
      <c r="K317" s="11"/>
    </row>
    <row r="318" spans="5:11" x14ac:dyDescent="0.2">
      <c r="E318" s="37"/>
      <c r="F318" s="233"/>
      <c r="G318" s="5"/>
      <c r="H318" s="37"/>
      <c r="I318" s="37"/>
      <c r="K318" s="11"/>
    </row>
    <row r="319" spans="5:11" x14ac:dyDescent="0.2">
      <c r="E319" s="37"/>
      <c r="F319" s="233"/>
      <c r="G319" s="5"/>
      <c r="H319" s="37"/>
      <c r="I319" s="37"/>
      <c r="K319" s="11"/>
    </row>
    <row r="320" spans="5:11" x14ac:dyDescent="0.2">
      <c r="E320" s="37"/>
      <c r="F320" s="233"/>
      <c r="G320" s="5"/>
      <c r="H320" s="37"/>
      <c r="I320" s="37"/>
      <c r="K320" s="11"/>
    </row>
    <row r="321" spans="5:11" x14ac:dyDescent="0.2">
      <c r="E321" s="37"/>
      <c r="F321" s="233"/>
      <c r="G321" s="5"/>
      <c r="H321" s="37"/>
      <c r="I321" s="37"/>
      <c r="K321" s="11"/>
    </row>
    <row r="322" spans="5:11" x14ac:dyDescent="0.2">
      <c r="E322" s="37"/>
      <c r="F322" s="233"/>
      <c r="G322" s="5"/>
      <c r="H322" s="37"/>
      <c r="I322" s="37"/>
      <c r="K322" s="11"/>
    </row>
    <row r="323" spans="5:11" x14ac:dyDescent="0.2">
      <c r="E323" s="37"/>
      <c r="F323" s="233"/>
      <c r="G323" s="5"/>
      <c r="H323" s="37"/>
      <c r="I323" s="37"/>
      <c r="K323" s="11"/>
    </row>
    <row r="324" spans="5:11" x14ac:dyDescent="0.2">
      <c r="E324" s="37"/>
      <c r="F324" s="233"/>
      <c r="G324" s="5"/>
      <c r="H324" s="37"/>
      <c r="I324" s="37"/>
      <c r="K324" s="11"/>
    </row>
    <row r="325" spans="5:11" x14ac:dyDescent="0.2">
      <c r="E325" s="37"/>
      <c r="F325" s="233"/>
      <c r="G325" s="5"/>
      <c r="H325" s="37"/>
      <c r="I325" s="37"/>
      <c r="K325" s="11"/>
    </row>
    <row r="326" spans="5:11" x14ac:dyDescent="0.2">
      <c r="E326" s="37"/>
      <c r="F326" s="233"/>
      <c r="G326" s="5"/>
      <c r="H326" s="37"/>
      <c r="I326" s="37"/>
      <c r="K326" s="11"/>
    </row>
    <row r="327" spans="5:11" x14ac:dyDescent="0.2">
      <c r="E327" s="37"/>
      <c r="F327" s="233"/>
      <c r="G327" s="5"/>
      <c r="H327" s="37"/>
      <c r="I327" s="37"/>
      <c r="K327" s="11"/>
    </row>
    <row r="328" spans="5:11" x14ac:dyDescent="0.2">
      <c r="E328" s="37"/>
      <c r="F328" s="233"/>
      <c r="G328" s="5"/>
      <c r="H328" s="37"/>
      <c r="I328" s="37"/>
      <c r="K328" s="11"/>
    </row>
    <row r="329" spans="5:11" x14ac:dyDescent="0.2">
      <c r="E329" s="37"/>
      <c r="F329" s="233"/>
      <c r="G329" s="5"/>
      <c r="H329" s="37"/>
      <c r="I329" s="37"/>
      <c r="K329" s="11"/>
    </row>
    <row r="330" spans="5:11" x14ac:dyDescent="0.2">
      <c r="E330" s="37"/>
      <c r="F330" s="233"/>
      <c r="G330" s="5"/>
      <c r="H330" s="37"/>
      <c r="I330" s="37"/>
      <c r="K330" s="11"/>
    </row>
    <row r="331" spans="5:11" x14ac:dyDescent="0.2">
      <c r="E331" s="37"/>
      <c r="F331" s="233"/>
      <c r="G331" s="5"/>
      <c r="H331" s="37"/>
      <c r="I331" s="37"/>
      <c r="K331" s="11"/>
    </row>
    <row r="332" spans="5:11" x14ac:dyDescent="0.2">
      <c r="E332" s="37"/>
      <c r="F332" s="233"/>
      <c r="G332" s="5"/>
      <c r="H332" s="37"/>
      <c r="I332" s="37"/>
      <c r="K332" s="11"/>
    </row>
    <row r="333" spans="5:11" x14ac:dyDescent="0.2">
      <c r="E333" s="37"/>
      <c r="F333" s="233"/>
      <c r="G333" s="5"/>
      <c r="H333" s="37"/>
      <c r="I333" s="37"/>
      <c r="K333" s="11"/>
    </row>
    <row r="334" spans="5:11" x14ac:dyDescent="0.2">
      <c r="E334" s="37"/>
      <c r="F334" s="233"/>
      <c r="G334" s="5"/>
      <c r="H334" s="37"/>
      <c r="I334" s="37"/>
      <c r="K334" s="11"/>
    </row>
    <row r="335" spans="5:11" x14ac:dyDescent="0.2">
      <c r="E335" s="37"/>
      <c r="F335" s="233"/>
      <c r="G335" s="5"/>
      <c r="H335" s="37"/>
      <c r="I335" s="37"/>
      <c r="K335" s="11"/>
    </row>
    <row r="336" spans="5:11" x14ac:dyDescent="0.2">
      <c r="E336" s="37"/>
      <c r="F336" s="233"/>
      <c r="G336" s="5"/>
      <c r="H336" s="37"/>
      <c r="I336" s="37"/>
      <c r="K336" s="11"/>
    </row>
    <row r="337" spans="5:11" x14ac:dyDescent="0.2">
      <c r="E337" s="37"/>
      <c r="F337" s="233"/>
      <c r="G337" s="5"/>
      <c r="H337" s="37"/>
      <c r="I337" s="37"/>
      <c r="K337" s="11"/>
    </row>
    <row r="338" spans="5:11" x14ac:dyDescent="0.2">
      <c r="E338" s="37"/>
      <c r="F338" s="233"/>
      <c r="G338" s="5"/>
      <c r="H338" s="37"/>
      <c r="I338" s="37"/>
      <c r="K338" s="11"/>
    </row>
    <row r="339" spans="5:11" x14ac:dyDescent="0.2">
      <c r="E339" s="37"/>
      <c r="F339" s="233"/>
      <c r="G339" s="5"/>
      <c r="H339" s="37"/>
      <c r="I339" s="37"/>
      <c r="K339" s="11"/>
    </row>
    <row r="340" spans="5:11" x14ac:dyDescent="0.2">
      <c r="E340" s="37"/>
      <c r="F340" s="233"/>
      <c r="G340" s="5"/>
      <c r="H340" s="37"/>
      <c r="I340" s="37"/>
      <c r="K340" s="11"/>
    </row>
    <row r="341" spans="5:11" x14ac:dyDescent="0.2">
      <c r="E341" s="37"/>
      <c r="F341" s="233"/>
      <c r="G341" s="5"/>
      <c r="H341" s="37"/>
      <c r="I341" s="37"/>
      <c r="K341" s="11"/>
    </row>
    <row r="342" spans="5:11" x14ac:dyDescent="0.2">
      <c r="E342" s="37"/>
      <c r="F342" s="233"/>
      <c r="G342" s="5"/>
      <c r="H342" s="37"/>
      <c r="I342" s="37"/>
      <c r="K342" s="11"/>
    </row>
    <row r="343" spans="5:11" x14ac:dyDescent="0.2">
      <c r="E343" s="37"/>
      <c r="F343" s="233"/>
      <c r="G343" s="5"/>
      <c r="H343" s="37"/>
      <c r="I343" s="37"/>
      <c r="K343" s="11"/>
    </row>
    <row r="344" spans="5:11" x14ac:dyDescent="0.2">
      <c r="E344" s="37"/>
      <c r="F344" s="233"/>
      <c r="G344" s="5"/>
      <c r="H344" s="37"/>
      <c r="I344" s="37"/>
      <c r="K344" s="11"/>
    </row>
    <row r="345" spans="5:11" x14ac:dyDescent="0.2">
      <c r="E345" s="37"/>
      <c r="F345" s="233"/>
      <c r="G345" s="5"/>
      <c r="H345" s="37"/>
      <c r="I345" s="37"/>
      <c r="K345" s="11"/>
    </row>
    <row r="346" spans="5:11" x14ac:dyDescent="0.2">
      <c r="E346" s="37"/>
      <c r="F346" s="233"/>
      <c r="G346" s="5"/>
      <c r="H346" s="37"/>
      <c r="I346" s="37"/>
      <c r="K346" s="11"/>
    </row>
    <row r="347" spans="5:11" x14ac:dyDescent="0.2">
      <c r="E347" s="37"/>
      <c r="F347" s="233"/>
      <c r="G347" s="5"/>
      <c r="H347" s="37"/>
      <c r="I347" s="37"/>
      <c r="K347" s="11"/>
    </row>
    <row r="348" spans="5:11" x14ac:dyDescent="0.2">
      <c r="E348" s="37"/>
      <c r="F348" s="233"/>
      <c r="G348" s="5"/>
      <c r="H348" s="37"/>
      <c r="I348" s="37"/>
      <c r="K348" s="11"/>
    </row>
    <row r="349" spans="5:11" x14ac:dyDescent="0.2">
      <c r="E349" s="37"/>
      <c r="F349" s="233"/>
      <c r="G349" s="5"/>
      <c r="H349" s="37"/>
      <c r="I349" s="37"/>
      <c r="K349" s="11"/>
    </row>
    <row r="350" spans="5:11" x14ac:dyDescent="0.2">
      <c r="E350" s="37"/>
      <c r="F350" s="233"/>
      <c r="G350" s="5"/>
      <c r="H350" s="37"/>
      <c r="I350" s="37"/>
      <c r="K350" s="11"/>
    </row>
    <row r="351" spans="5:11" x14ac:dyDescent="0.2">
      <c r="E351" s="37"/>
      <c r="F351" s="233"/>
      <c r="G351" s="5"/>
      <c r="H351" s="37"/>
      <c r="I351" s="37"/>
      <c r="K351" s="11"/>
    </row>
    <row r="352" spans="5:11" x14ac:dyDescent="0.2">
      <c r="E352" s="37"/>
      <c r="F352" s="233"/>
      <c r="G352" s="5"/>
      <c r="H352" s="37"/>
      <c r="I352" s="37"/>
      <c r="K352" s="11"/>
    </row>
    <row r="353" spans="5:11" x14ac:dyDescent="0.2">
      <c r="E353" s="37"/>
      <c r="F353" s="233"/>
      <c r="G353" s="5"/>
      <c r="H353" s="37"/>
      <c r="I353" s="37"/>
      <c r="K353" s="11"/>
    </row>
    <row r="354" spans="5:11" x14ac:dyDescent="0.2">
      <c r="E354" s="37"/>
      <c r="F354" s="233"/>
      <c r="G354" s="5"/>
      <c r="H354" s="37"/>
      <c r="I354" s="37"/>
      <c r="K354" s="11"/>
    </row>
    <row r="355" spans="5:11" x14ac:dyDescent="0.2">
      <c r="E355" s="37"/>
      <c r="F355" s="233"/>
      <c r="G355" s="5"/>
      <c r="H355" s="37"/>
      <c r="I355" s="37"/>
      <c r="K355" s="11"/>
    </row>
    <row r="356" spans="5:11" x14ac:dyDescent="0.2">
      <c r="E356" s="37"/>
      <c r="F356" s="233"/>
      <c r="G356" s="5"/>
      <c r="H356" s="37"/>
      <c r="I356" s="37"/>
      <c r="K356" s="11"/>
    </row>
    <row r="357" spans="5:11" x14ac:dyDescent="0.2">
      <c r="E357" s="37"/>
      <c r="F357" s="233"/>
      <c r="G357" s="5"/>
      <c r="H357" s="37"/>
      <c r="I357" s="37"/>
      <c r="K357" s="11"/>
    </row>
    <row r="358" spans="5:11" x14ac:dyDescent="0.2">
      <c r="E358" s="37"/>
      <c r="F358" s="233"/>
      <c r="G358" s="5"/>
      <c r="H358" s="37"/>
      <c r="I358" s="37"/>
      <c r="K358" s="11"/>
    </row>
    <row r="359" spans="5:11" x14ac:dyDescent="0.2">
      <c r="E359" s="37"/>
      <c r="F359" s="233"/>
      <c r="G359" s="5"/>
      <c r="H359" s="37"/>
      <c r="I359" s="37"/>
      <c r="K359" s="11"/>
    </row>
    <row r="360" spans="5:11" x14ac:dyDescent="0.2">
      <c r="E360" s="37"/>
      <c r="F360" s="233"/>
      <c r="G360" s="5"/>
      <c r="H360" s="37"/>
      <c r="I360" s="37"/>
      <c r="K360" s="11"/>
    </row>
    <row r="361" spans="5:11" x14ac:dyDescent="0.2">
      <c r="E361" s="37"/>
      <c r="F361" s="233"/>
      <c r="G361" s="5"/>
      <c r="H361" s="37"/>
      <c r="I361" s="37"/>
      <c r="K361" s="11"/>
    </row>
    <row r="362" spans="5:11" x14ac:dyDescent="0.2">
      <c r="E362" s="37"/>
      <c r="F362" s="233"/>
      <c r="G362" s="5"/>
      <c r="H362" s="37"/>
      <c r="I362" s="37"/>
      <c r="K362" s="11"/>
    </row>
    <row r="363" spans="5:11" x14ac:dyDescent="0.2">
      <c r="E363" s="37"/>
      <c r="F363" s="233"/>
      <c r="G363" s="5"/>
      <c r="H363" s="37"/>
      <c r="I363" s="37"/>
      <c r="K363" s="11"/>
    </row>
    <row r="364" spans="5:11" x14ac:dyDescent="0.2">
      <c r="E364" s="37"/>
      <c r="F364" s="233"/>
      <c r="G364" s="5"/>
      <c r="H364" s="37"/>
      <c r="I364" s="37"/>
      <c r="K364" s="11"/>
    </row>
    <row r="365" spans="5:11" x14ac:dyDescent="0.2">
      <c r="E365" s="37"/>
      <c r="F365" s="233"/>
      <c r="G365" s="5"/>
      <c r="H365" s="37"/>
      <c r="I365" s="37"/>
      <c r="K365" s="11"/>
    </row>
    <row r="366" spans="5:11" x14ac:dyDescent="0.2">
      <c r="E366" s="37"/>
      <c r="F366" s="233"/>
      <c r="G366" s="5"/>
      <c r="H366" s="37"/>
      <c r="I366" s="37"/>
      <c r="K366" s="11"/>
    </row>
    <row r="367" spans="5:11" x14ac:dyDescent="0.2">
      <c r="E367" s="37"/>
      <c r="F367" s="233"/>
      <c r="G367" s="5"/>
      <c r="H367" s="37"/>
      <c r="I367" s="37"/>
      <c r="K367" s="11"/>
    </row>
    <row r="368" spans="5:11" x14ac:dyDescent="0.2">
      <c r="E368" s="37"/>
      <c r="F368" s="233"/>
      <c r="G368" s="5"/>
      <c r="H368" s="37"/>
      <c r="I368" s="37"/>
      <c r="K368" s="11"/>
    </row>
    <row r="369" spans="5:11" x14ac:dyDescent="0.2">
      <c r="E369" s="37"/>
      <c r="F369" s="233"/>
      <c r="G369" s="5"/>
      <c r="H369" s="37"/>
      <c r="I369" s="37"/>
      <c r="K369" s="11"/>
    </row>
    <row r="370" spans="5:11" x14ac:dyDescent="0.2">
      <c r="E370" s="37"/>
      <c r="F370" s="233"/>
      <c r="G370" s="5"/>
      <c r="H370" s="37"/>
      <c r="I370" s="37"/>
      <c r="K370" s="11"/>
    </row>
    <row r="371" spans="5:11" x14ac:dyDescent="0.2">
      <c r="E371" s="37"/>
      <c r="F371" s="233"/>
      <c r="G371" s="5"/>
      <c r="H371" s="37"/>
      <c r="I371" s="37"/>
      <c r="K371" s="11"/>
    </row>
    <row r="372" spans="5:11" x14ac:dyDescent="0.2">
      <c r="E372" s="37"/>
      <c r="F372" s="233"/>
      <c r="G372" s="5"/>
      <c r="H372" s="37"/>
      <c r="I372" s="37"/>
      <c r="K372" s="11"/>
    </row>
    <row r="373" spans="5:11" x14ac:dyDescent="0.2">
      <c r="E373" s="37"/>
      <c r="F373" s="233"/>
      <c r="G373" s="5"/>
      <c r="H373" s="37"/>
      <c r="I373" s="37"/>
      <c r="K373" s="11"/>
    </row>
    <row r="374" spans="5:11" x14ac:dyDescent="0.2">
      <c r="E374" s="37"/>
      <c r="F374" s="233"/>
      <c r="G374" s="5"/>
      <c r="H374" s="37"/>
      <c r="I374" s="37"/>
      <c r="K374" s="11"/>
    </row>
    <row r="375" spans="5:11" x14ac:dyDescent="0.2">
      <c r="E375" s="37"/>
      <c r="F375" s="233"/>
      <c r="G375" s="5"/>
      <c r="H375" s="37"/>
      <c r="I375" s="37"/>
      <c r="K375" s="11"/>
    </row>
    <row r="376" spans="5:11" x14ac:dyDescent="0.2">
      <c r="E376" s="37"/>
      <c r="F376" s="233"/>
      <c r="G376" s="5"/>
      <c r="H376" s="37"/>
      <c r="I376" s="37"/>
      <c r="K376" s="11"/>
    </row>
    <row r="377" spans="5:11" x14ac:dyDescent="0.2">
      <c r="E377" s="37"/>
      <c r="F377" s="233"/>
      <c r="G377" s="5"/>
      <c r="H377" s="37"/>
      <c r="I377" s="37"/>
      <c r="K377" s="11"/>
    </row>
    <row r="378" spans="5:11" x14ac:dyDescent="0.2">
      <c r="E378" s="37"/>
      <c r="F378" s="233"/>
      <c r="G378" s="5"/>
      <c r="H378" s="37"/>
      <c r="I378" s="37"/>
      <c r="K378" s="11"/>
    </row>
    <row r="379" spans="5:11" x14ac:dyDescent="0.2">
      <c r="E379" s="37"/>
      <c r="F379" s="233"/>
      <c r="G379" s="5"/>
      <c r="H379" s="37"/>
      <c r="I379" s="37"/>
      <c r="K379" s="11"/>
    </row>
    <row r="380" spans="5:11" x14ac:dyDescent="0.2">
      <c r="E380" s="37"/>
      <c r="F380" s="233"/>
      <c r="G380" s="5"/>
      <c r="H380" s="37"/>
      <c r="I380" s="37"/>
      <c r="K380" s="11"/>
    </row>
    <row r="381" spans="5:11" x14ac:dyDescent="0.2">
      <c r="E381" s="37"/>
      <c r="F381" s="233"/>
      <c r="G381" s="5"/>
      <c r="H381" s="37"/>
      <c r="I381" s="37"/>
      <c r="K381" s="11"/>
    </row>
    <row r="382" spans="5:11" x14ac:dyDescent="0.2">
      <c r="E382" s="37"/>
      <c r="F382" s="233"/>
      <c r="G382" s="5"/>
      <c r="H382" s="37"/>
      <c r="I382" s="37"/>
      <c r="K382" s="11"/>
    </row>
    <row r="383" spans="5:11" x14ac:dyDescent="0.2">
      <c r="E383" s="37"/>
      <c r="F383" s="233"/>
      <c r="G383" s="5"/>
      <c r="H383" s="37"/>
      <c r="I383" s="37"/>
      <c r="K383" s="11"/>
    </row>
    <row r="384" spans="5:11" x14ac:dyDescent="0.2">
      <c r="E384" s="37"/>
      <c r="F384" s="233"/>
      <c r="G384" s="5"/>
      <c r="H384" s="37"/>
      <c r="I384" s="37"/>
      <c r="K384" s="11"/>
    </row>
    <row r="385" spans="5:11" x14ac:dyDescent="0.2">
      <c r="E385" s="37"/>
      <c r="F385" s="233"/>
      <c r="G385" s="5"/>
      <c r="H385" s="37"/>
      <c r="I385" s="37"/>
      <c r="K385" s="11"/>
    </row>
    <row r="386" spans="5:11" x14ac:dyDescent="0.2">
      <c r="E386" s="37"/>
      <c r="F386" s="233"/>
      <c r="G386" s="5"/>
      <c r="H386" s="37"/>
      <c r="I386" s="37"/>
      <c r="K386" s="11"/>
    </row>
    <row r="387" spans="5:11" x14ac:dyDescent="0.2">
      <c r="E387" s="37"/>
      <c r="F387" s="233"/>
      <c r="G387" s="5"/>
      <c r="H387" s="37"/>
      <c r="I387" s="37"/>
      <c r="K387" s="11"/>
    </row>
    <row r="388" spans="5:11" x14ac:dyDescent="0.2">
      <c r="E388" s="37"/>
      <c r="F388" s="233"/>
      <c r="G388" s="5"/>
      <c r="H388" s="37"/>
      <c r="I388" s="37"/>
      <c r="K388" s="11"/>
    </row>
    <row r="389" spans="5:11" x14ac:dyDescent="0.2">
      <c r="E389" s="37"/>
      <c r="F389" s="233"/>
      <c r="G389" s="5"/>
      <c r="H389" s="37"/>
      <c r="I389" s="37"/>
      <c r="K389" s="11"/>
    </row>
    <row r="390" spans="5:11" x14ac:dyDescent="0.2">
      <c r="E390" s="37"/>
      <c r="F390" s="233"/>
      <c r="G390" s="5"/>
      <c r="H390" s="37"/>
      <c r="I390" s="37"/>
      <c r="K390" s="11"/>
    </row>
    <row r="391" spans="5:11" x14ac:dyDescent="0.2">
      <c r="E391" s="37"/>
      <c r="F391" s="233"/>
      <c r="G391" s="5"/>
      <c r="H391" s="37"/>
      <c r="I391" s="37"/>
      <c r="K391" s="11"/>
    </row>
    <row r="392" spans="5:11" x14ac:dyDescent="0.2">
      <c r="E392" s="37"/>
      <c r="F392" s="233"/>
      <c r="G392" s="5"/>
      <c r="H392" s="37"/>
      <c r="I392" s="37"/>
      <c r="K392" s="11"/>
    </row>
    <row r="393" spans="5:11" x14ac:dyDescent="0.2">
      <c r="E393" s="37"/>
      <c r="F393" s="233"/>
      <c r="G393" s="5"/>
      <c r="H393" s="37"/>
      <c r="I393" s="37"/>
      <c r="K393" s="11"/>
    </row>
    <row r="394" spans="5:11" x14ac:dyDescent="0.2">
      <c r="E394" s="37"/>
      <c r="F394" s="233"/>
      <c r="G394" s="5"/>
      <c r="H394" s="37"/>
      <c r="I394" s="37"/>
      <c r="K394" s="11"/>
    </row>
    <row r="395" spans="5:11" x14ac:dyDescent="0.2">
      <c r="E395" s="37"/>
      <c r="F395" s="233"/>
      <c r="G395" s="5"/>
      <c r="H395" s="37"/>
      <c r="I395" s="37"/>
      <c r="K395" s="11"/>
    </row>
    <row r="396" spans="5:11" x14ac:dyDescent="0.2">
      <c r="E396" s="37"/>
      <c r="F396" s="233"/>
      <c r="G396" s="5"/>
      <c r="H396" s="37"/>
      <c r="I396" s="37"/>
      <c r="K396" s="11"/>
    </row>
    <row r="397" spans="5:11" x14ac:dyDescent="0.2">
      <c r="E397" s="37"/>
      <c r="F397" s="233"/>
      <c r="G397" s="5"/>
      <c r="H397" s="37"/>
      <c r="I397" s="37"/>
      <c r="K397" s="11"/>
    </row>
    <row r="398" spans="5:11" x14ac:dyDescent="0.2">
      <c r="E398" s="37"/>
      <c r="F398" s="233"/>
      <c r="G398" s="5"/>
      <c r="H398" s="37"/>
      <c r="I398" s="37"/>
      <c r="K398" s="11"/>
    </row>
    <row r="399" spans="5:11" x14ac:dyDescent="0.2">
      <c r="E399" s="37"/>
      <c r="F399" s="233"/>
      <c r="G399" s="5"/>
      <c r="H399" s="37"/>
      <c r="I399" s="37"/>
      <c r="K399" s="11"/>
    </row>
    <row r="400" spans="5:11" x14ac:dyDescent="0.2">
      <c r="E400" s="37"/>
      <c r="F400" s="233"/>
      <c r="G400" s="5"/>
      <c r="H400" s="37"/>
      <c r="I400" s="37"/>
      <c r="K400" s="11"/>
    </row>
    <row r="401" spans="5:11" x14ac:dyDescent="0.2">
      <c r="E401" s="37"/>
      <c r="F401" s="233"/>
      <c r="G401" s="5"/>
      <c r="H401" s="37"/>
      <c r="I401" s="37"/>
      <c r="K401" s="11"/>
    </row>
    <row r="402" spans="5:11" x14ac:dyDescent="0.2">
      <c r="E402" s="37"/>
      <c r="F402" s="233"/>
      <c r="G402" s="5"/>
      <c r="H402" s="37"/>
      <c r="I402" s="37"/>
      <c r="K402" s="11"/>
    </row>
    <row r="403" spans="5:11" x14ac:dyDescent="0.2">
      <c r="E403" s="37"/>
      <c r="F403" s="233"/>
      <c r="G403" s="5"/>
      <c r="H403" s="37"/>
      <c r="I403" s="37"/>
      <c r="K403" s="11"/>
    </row>
    <row r="404" spans="5:11" x14ac:dyDescent="0.2">
      <c r="E404" s="37"/>
      <c r="F404" s="233"/>
      <c r="G404" s="5"/>
      <c r="H404" s="37"/>
      <c r="I404" s="37"/>
      <c r="K404" s="11"/>
    </row>
    <row r="405" spans="5:11" x14ac:dyDescent="0.2">
      <c r="E405" s="37"/>
      <c r="F405" s="233"/>
      <c r="G405" s="5"/>
      <c r="H405" s="37"/>
      <c r="I405" s="37"/>
      <c r="K405" s="11"/>
    </row>
    <row r="406" spans="5:11" x14ac:dyDescent="0.2">
      <c r="E406" s="37"/>
      <c r="F406" s="233"/>
      <c r="G406" s="5"/>
      <c r="H406" s="37"/>
      <c r="I406" s="37"/>
      <c r="K406" s="11"/>
    </row>
    <row r="407" spans="5:11" x14ac:dyDescent="0.2">
      <c r="E407" s="37"/>
      <c r="F407" s="233"/>
      <c r="G407" s="5"/>
      <c r="H407" s="37"/>
      <c r="I407" s="37"/>
      <c r="K407" s="11"/>
    </row>
    <row r="408" spans="5:11" x14ac:dyDescent="0.2">
      <c r="E408" s="37"/>
      <c r="F408" s="233"/>
      <c r="G408" s="5"/>
      <c r="H408" s="37"/>
      <c r="I408" s="37"/>
      <c r="K408" s="11"/>
    </row>
    <row r="409" spans="5:11" x14ac:dyDescent="0.2">
      <c r="E409" s="37"/>
      <c r="F409" s="233"/>
      <c r="G409" s="5"/>
      <c r="H409" s="37"/>
      <c r="I409" s="37"/>
      <c r="K409" s="11"/>
    </row>
    <row r="410" spans="5:11" x14ac:dyDescent="0.2">
      <c r="E410" s="37"/>
      <c r="F410" s="233"/>
      <c r="G410" s="5"/>
      <c r="H410" s="37"/>
      <c r="I410" s="37"/>
      <c r="K410" s="11"/>
    </row>
    <row r="411" spans="5:11" x14ac:dyDescent="0.2">
      <c r="E411" s="37"/>
      <c r="F411" s="233"/>
      <c r="G411" s="5"/>
      <c r="H411" s="37"/>
      <c r="I411" s="37"/>
      <c r="K411" s="11"/>
    </row>
    <row r="412" spans="5:11" x14ac:dyDescent="0.2">
      <c r="E412" s="37"/>
      <c r="F412" s="233"/>
      <c r="G412" s="5"/>
      <c r="H412" s="37"/>
      <c r="I412" s="37"/>
      <c r="K412" s="11"/>
    </row>
    <row r="413" spans="5:11" x14ac:dyDescent="0.2">
      <c r="E413" s="37"/>
      <c r="F413" s="233"/>
      <c r="G413" s="5"/>
      <c r="H413" s="37"/>
      <c r="I413" s="37"/>
      <c r="K413" s="11"/>
    </row>
    <row r="414" spans="5:11" x14ac:dyDescent="0.2">
      <c r="E414" s="37"/>
      <c r="F414" s="233"/>
      <c r="G414" s="5"/>
      <c r="H414" s="37"/>
      <c r="I414" s="37"/>
      <c r="K414" s="11"/>
    </row>
    <row r="415" spans="5:11" x14ac:dyDescent="0.2">
      <c r="E415" s="37"/>
      <c r="F415" s="233"/>
      <c r="G415" s="5"/>
      <c r="H415" s="37"/>
      <c r="I415" s="37"/>
      <c r="K415" s="11"/>
    </row>
    <row r="416" spans="5:11" x14ac:dyDescent="0.2">
      <c r="E416" s="37"/>
      <c r="F416" s="233"/>
      <c r="G416" s="5"/>
      <c r="H416" s="37"/>
      <c r="I416" s="37"/>
      <c r="K416" s="11"/>
    </row>
    <row r="417" spans="5:11" x14ac:dyDescent="0.2">
      <c r="E417" s="37"/>
      <c r="F417" s="233"/>
      <c r="G417" s="5"/>
      <c r="H417" s="37"/>
      <c r="I417" s="37"/>
      <c r="K417" s="11"/>
    </row>
    <row r="418" spans="5:11" x14ac:dyDescent="0.2">
      <c r="E418" s="37"/>
      <c r="F418" s="233"/>
      <c r="G418" s="5"/>
      <c r="H418" s="37"/>
      <c r="I418" s="37"/>
      <c r="K418" s="11"/>
    </row>
    <row r="419" spans="5:11" x14ac:dyDescent="0.2">
      <c r="E419" s="37"/>
      <c r="F419" s="233"/>
      <c r="G419" s="5"/>
      <c r="H419" s="37"/>
      <c r="I419" s="37"/>
      <c r="K419" s="11"/>
    </row>
    <row r="420" spans="5:11" x14ac:dyDescent="0.2">
      <c r="E420" s="37"/>
      <c r="F420" s="233"/>
      <c r="G420" s="5"/>
      <c r="H420" s="37"/>
      <c r="I420" s="37"/>
      <c r="K420" s="11"/>
    </row>
    <row r="421" spans="5:11" x14ac:dyDescent="0.2">
      <c r="E421" s="37"/>
      <c r="F421" s="233"/>
      <c r="G421" s="5"/>
      <c r="H421" s="37"/>
      <c r="I421" s="37"/>
      <c r="K421" s="11"/>
    </row>
    <row r="422" spans="5:11" x14ac:dyDescent="0.2">
      <c r="E422" s="37"/>
      <c r="F422" s="233"/>
      <c r="G422" s="5"/>
      <c r="H422" s="37"/>
      <c r="I422" s="37"/>
      <c r="K422" s="11"/>
    </row>
    <row r="423" spans="5:11" x14ac:dyDescent="0.2">
      <c r="E423" s="37"/>
      <c r="F423" s="233"/>
      <c r="G423" s="5"/>
      <c r="H423" s="37"/>
      <c r="I423" s="37"/>
      <c r="K423" s="11"/>
    </row>
    <row r="424" spans="5:11" x14ac:dyDescent="0.2">
      <c r="E424" s="37"/>
      <c r="F424" s="233"/>
      <c r="G424" s="5"/>
      <c r="H424" s="37"/>
      <c r="I424" s="37"/>
      <c r="K424" s="11"/>
    </row>
    <row r="425" spans="5:11" x14ac:dyDescent="0.2">
      <c r="E425" s="37"/>
      <c r="F425" s="233"/>
      <c r="G425" s="5"/>
      <c r="H425" s="37"/>
      <c r="I425" s="37"/>
      <c r="K425" s="11"/>
    </row>
    <row r="426" spans="5:11" x14ac:dyDescent="0.2">
      <c r="E426" s="37"/>
      <c r="F426" s="233"/>
      <c r="G426" s="5"/>
      <c r="H426" s="37"/>
      <c r="I426" s="37"/>
      <c r="K426" s="11"/>
    </row>
    <row r="427" spans="5:11" x14ac:dyDescent="0.2">
      <c r="E427" s="37"/>
      <c r="F427" s="233"/>
      <c r="G427" s="5"/>
      <c r="H427" s="37"/>
      <c r="I427" s="37"/>
      <c r="K427" s="11"/>
    </row>
    <row r="428" spans="5:11" x14ac:dyDescent="0.2">
      <c r="E428" s="37"/>
      <c r="F428" s="233"/>
      <c r="G428" s="5"/>
      <c r="H428" s="37"/>
      <c r="I428" s="37"/>
      <c r="K428" s="11"/>
    </row>
    <row r="429" spans="5:11" x14ac:dyDescent="0.2">
      <c r="E429" s="37"/>
      <c r="F429" s="233"/>
      <c r="G429" s="5"/>
      <c r="H429" s="37"/>
      <c r="I429" s="37"/>
      <c r="K429" s="11"/>
    </row>
    <row r="430" spans="5:11" x14ac:dyDescent="0.2">
      <c r="E430" s="37"/>
      <c r="F430" s="233"/>
      <c r="G430" s="5"/>
      <c r="H430" s="37"/>
      <c r="I430" s="37"/>
      <c r="K430" s="11"/>
    </row>
    <row r="431" spans="5:11" x14ac:dyDescent="0.2">
      <c r="E431" s="37"/>
      <c r="F431" s="233"/>
      <c r="G431" s="5"/>
      <c r="H431" s="37"/>
      <c r="I431" s="37"/>
      <c r="K431" s="11"/>
    </row>
    <row r="432" spans="5:11" x14ac:dyDescent="0.2">
      <c r="E432" s="37"/>
      <c r="F432" s="233"/>
      <c r="G432" s="5"/>
      <c r="H432" s="37"/>
      <c r="I432" s="37"/>
      <c r="K432" s="11"/>
    </row>
    <row r="433" spans="5:11" x14ac:dyDescent="0.2">
      <c r="E433" s="37"/>
      <c r="F433" s="233"/>
      <c r="G433" s="5"/>
      <c r="H433" s="37"/>
      <c r="I433" s="37"/>
      <c r="K433" s="11"/>
    </row>
    <row r="434" spans="5:11" x14ac:dyDescent="0.2">
      <c r="E434" s="37"/>
      <c r="F434" s="233"/>
      <c r="G434" s="5"/>
      <c r="H434" s="37"/>
      <c r="I434" s="37"/>
      <c r="K434" s="11"/>
    </row>
    <row r="435" spans="5:11" x14ac:dyDescent="0.2">
      <c r="E435" s="37"/>
      <c r="F435" s="233"/>
      <c r="G435" s="5"/>
      <c r="H435" s="37"/>
      <c r="I435" s="37"/>
      <c r="K435" s="11"/>
    </row>
    <row r="436" spans="5:11" x14ac:dyDescent="0.2">
      <c r="E436" s="37"/>
      <c r="F436" s="233"/>
      <c r="G436" s="5"/>
      <c r="H436" s="37"/>
      <c r="I436" s="37"/>
      <c r="K436" s="11"/>
    </row>
    <row r="437" spans="5:11" x14ac:dyDescent="0.2">
      <c r="E437" s="37"/>
      <c r="F437" s="233"/>
      <c r="G437" s="5"/>
      <c r="H437" s="37"/>
      <c r="I437" s="37"/>
      <c r="K437" s="11"/>
    </row>
    <row r="438" spans="5:11" x14ac:dyDescent="0.2">
      <c r="E438" s="37"/>
      <c r="F438" s="233"/>
      <c r="G438" s="5"/>
      <c r="H438" s="37"/>
      <c r="I438" s="37"/>
      <c r="K438" s="11"/>
    </row>
    <row r="439" spans="5:11" x14ac:dyDescent="0.2">
      <c r="E439" s="37"/>
      <c r="F439" s="233"/>
      <c r="G439" s="5"/>
      <c r="H439" s="37"/>
      <c r="I439" s="37"/>
      <c r="K439" s="11"/>
    </row>
    <row r="440" spans="5:11" x14ac:dyDescent="0.2">
      <c r="E440" s="37"/>
      <c r="F440" s="233"/>
      <c r="G440" s="5"/>
      <c r="H440" s="37"/>
      <c r="I440" s="37"/>
      <c r="K440" s="11"/>
    </row>
    <row r="441" spans="5:11" x14ac:dyDescent="0.2">
      <c r="E441" s="37"/>
      <c r="F441" s="233"/>
      <c r="G441" s="5"/>
      <c r="H441" s="37"/>
      <c r="I441" s="37"/>
      <c r="K441" s="11"/>
    </row>
    <row r="442" spans="5:11" x14ac:dyDescent="0.2">
      <c r="E442" s="37"/>
      <c r="F442" s="233"/>
      <c r="G442" s="5"/>
      <c r="H442" s="37"/>
      <c r="I442" s="37"/>
      <c r="K442" s="11"/>
    </row>
    <row r="443" spans="5:11" x14ac:dyDescent="0.2">
      <c r="E443" s="37"/>
      <c r="F443" s="233"/>
      <c r="G443" s="5"/>
      <c r="H443" s="37"/>
      <c r="I443" s="37"/>
      <c r="K443" s="11"/>
    </row>
    <row r="444" spans="5:11" x14ac:dyDescent="0.2">
      <c r="E444" s="37"/>
      <c r="F444" s="233"/>
      <c r="G444" s="5"/>
      <c r="H444" s="37"/>
      <c r="I444" s="37"/>
      <c r="K444" s="11"/>
    </row>
    <row r="445" spans="5:11" x14ac:dyDescent="0.2">
      <c r="E445" s="37"/>
      <c r="F445" s="233"/>
      <c r="G445" s="5"/>
      <c r="H445" s="37"/>
      <c r="I445" s="37"/>
      <c r="K445" s="11"/>
    </row>
    <row r="446" spans="5:11" x14ac:dyDescent="0.2">
      <c r="E446" s="37"/>
      <c r="F446" s="233"/>
      <c r="G446" s="5"/>
      <c r="H446" s="37"/>
      <c r="I446" s="37"/>
      <c r="K446" s="11"/>
    </row>
    <row r="447" spans="5:11" x14ac:dyDescent="0.2">
      <c r="E447" s="37"/>
      <c r="F447" s="233"/>
      <c r="G447" s="5"/>
      <c r="H447" s="37"/>
      <c r="I447" s="37"/>
      <c r="K447" s="11"/>
    </row>
    <row r="448" spans="5:11" x14ac:dyDescent="0.2">
      <c r="E448" s="37"/>
      <c r="F448" s="233"/>
      <c r="G448" s="5"/>
      <c r="H448" s="37"/>
      <c r="I448" s="37"/>
      <c r="K448" s="11"/>
    </row>
    <row r="449" spans="5:11" x14ac:dyDescent="0.2">
      <c r="E449" s="37"/>
      <c r="F449" s="233"/>
      <c r="G449" s="5"/>
      <c r="H449" s="37"/>
      <c r="I449" s="37"/>
      <c r="K449" s="11"/>
    </row>
    <row r="450" spans="5:11" x14ac:dyDescent="0.2">
      <c r="E450" s="37"/>
      <c r="F450" s="233"/>
      <c r="G450" s="5"/>
      <c r="H450" s="37"/>
      <c r="I450" s="37"/>
      <c r="K450" s="11"/>
    </row>
    <row r="451" spans="5:11" x14ac:dyDescent="0.2">
      <c r="E451" s="37"/>
      <c r="F451" s="233"/>
      <c r="G451" s="5"/>
      <c r="H451" s="37"/>
      <c r="I451" s="37"/>
      <c r="K451" s="11"/>
    </row>
    <row r="452" spans="5:11" x14ac:dyDescent="0.2">
      <c r="E452" s="37"/>
      <c r="F452" s="233"/>
      <c r="G452" s="5"/>
      <c r="H452" s="37"/>
      <c r="I452" s="37"/>
      <c r="K452" s="11"/>
    </row>
    <row r="453" spans="5:11" x14ac:dyDescent="0.2">
      <c r="E453" s="37"/>
      <c r="F453" s="233"/>
      <c r="G453" s="5"/>
      <c r="H453" s="37"/>
      <c r="I453" s="37"/>
      <c r="K453" s="11"/>
    </row>
    <row r="454" spans="5:11" x14ac:dyDescent="0.2">
      <c r="E454" s="37"/>
      <c r="F454" s="233"/>
      <c r="G454" s="5"/>
      <c r="H454" s="37"/>
      <c r="I454" s="37"/>
      <c r="K454" s="11"/>
    </row>
    <row r="455" spans="5:11" x14ac:dyDescent="0.2">
      <c r="E455" s="37"/>
      <c r="F455" s="233"/>
      <c r="G455" s="5"/>
      <c r="H455" s="37"/>
      <c r="I455" s="37"/>
      <c r="K455" s="11"/>
    </row>
    <row r="456" spans="5:11" x14ac:dyDescent="0.2">
      <c r="E456" s="37"/>
      <c r="F456" s="233"/>
      <c r="G456" s="5"/>
      <c r="H456" s="37"/>
      <c r="I456" s="37"/>
      <c r="K456" s="11"/>
    </row>
    <row r="457" spans="5:11" x14ac:dyDescent="0.2">
      <c r="E457" s="37"/>
      <c r="F457" s="233"/>
      <c r="G457" s="5"/>
      <c r="H457" s="37"/>
      <c r="I457" s="37"/>
      <c r="K457" s="11"/>
    </row>
    <row r="458" spans="5:11" x14ac:dyDescent="0.2">
      <c r="E458" s="37"/>
      <c r="F458" s="233"/>
      <c r="G458" s="5"/>
      <c r="H458" s="37"/>
      <c r="I458" s="37"/>
      <c r="K458" s="11"/>
    </row>
    <row r="459" spans="5:11" x14ac:dyDescent="0.2">
      <c r="E459" s="37"/>
      <c r="F459" s="233"/>
      <c r="G459" s="5"/>
      <c r="H459" s="37"/>
      <c r="I459" s="37"/>
      <c r="K459" s="11"/>
    </row>
    <row r="460" spans="5:11" x14ac:dyDescent="0.2">
      <c r="E460" s="37"/>
      <c r="F460" s="233"/>
      <c r="G460" s="5"/>
      <c r="H460" s="37"/>
      <c r="I460" s="37"/>
      <c r="K460" s="11"/>
    </row>
    <row r="461" spans="5:11" x14ac:dyDescent="0.2">
      <c r="E461" s="37"/>
      <c r="F461" s="233"/>
      <c r="G461" s="5"/>
      <c r="H461" s="37"/>
      <c r="I461" s="37"/>
      <c r="K461" s="11"/>
    </row>
    <row r="462" spans="5:11" x14ac:dyDescent="0.2">
      <c r="E462" s="37"/>
      <c r="F462" s="233"/>
      <c r="G462" s="5"/>
      <c r="H462" s="37"/>
      <c r="I462" s="37"/>
      <c r="K462" s="11"/>
    </row>
    <row r="463" spans="5:11" x14ac:dyDescent="0.2">
      <c r="E463" s="37"/>
      <c r="F463" s="233"/>
      <c r="G463" s="5"/>
      <c r="H463" s="37"/>
      <c r="I463" s="37"/>
      <c r="K463" s="11"/>
    </row>
    <row r="464" spans="5:11" x14ac:dyDescent="0.2">
      <c r="E464" s="37"/>
      <c r="F464" s="233"/>
      <c r="G464" s="5"/>
      <c r="H464" s="37"/>
      <c r="I464" s="37"/>
      <c r="K464" s="11"/>
    </row>
    <row r="465" spans="5:11" x14ac:dyDescent="0.2">
      <c r="E465" s="37"/>
      <c r="F465" s="233"/>
      <c r="G465" s="5"/>
      <c r="H465" s="37"/>
      <c r="I465" s="37"/>
      <c r="K465" s="11"/>
    </row>
    <row r="466" spans="5:11" x14ac:dyDescent="0.2">
      <c r="E466" s="37"/>
      <c r="F466" s="233"/>
      <c r="G466" s="5"/>
      <c r="H466" s="37"/>
      <c r="I466" s="37"/>
      <c r="K466" s="11"/>
    </row>
    <row r="467" spans="5:11" x14ac:dyDescent="0.2">
      <c r="E467" s="37"/>
      <c r="F467" s="233"/>
      <c r="G467" s="5"/>
      <c r="H467" s="37"/>
      <c r="I467" s="37"/>
      <c r="K467" s="11"/>
    </row>
    <row r="468" spans="5:11" x14ac:dyDescent="0.2">
      <c r="E468" s="37"/>
      <c r="F468" s="233"/>
      <c r="G468" s="5"/>
      <c r="H468" s="37"/>
      <c r="I468" s="37"/>
      <c r="K468" s="11"/>
    </row>
    <row r="469" spans="5:11" x14ac:dyDescent="0.2">
      <c r="E469" s="37"/>
      <c r="F469" s="233"/>
      <c r="G469" s="5"/>
      <c r="H469" s="37"/>
      <c r="I469" s="37"/>
      <c r="K469" s="11"/>
    </row>
    <row r="470" spans="5:11" x14ac:dyDescent="0.2">
      <c r="E470" s="37"/>
      <c r="F470" s="233"/>
      <c r="G470" s="5"/>
      <c r="H470" s="37"/>
      <c r="I470" s="37"/>
      <c r="K470" s="11"/>
    </row>
    <row r="471" spans="5:11" x14ac:dyDescent="0.2">
      <c r="E471" s="37"/>
      <c r="F471" s="233"/>
      <c r="G471" s="5"/>
      <c r="H471" s="37"/>
      <c r="I471" s="37"/>
      <c r="K471" s="11"/>
    </row>
    <row r="472" spans="5:11" x14ac:dyDescent="0.2">
      <c r="E472" s="37"/>
      <c r="F472" s="233"/>
      <c r="G472" s="5"/>
      <c r="H472" s="37"/>
      <c r="I472" s="37"/>
      <c r="K472" s="11"/>
    </row>
    <row r="473" spans="5:11" x14ac:dyDescent="0.2">
      <c r="E473" s="37"/>
      <c r="F473" s="233"/>
      <c r="G473" s="5"/>
      <c r="H473" s="37"/>
      <c r="I473" s="37"/>
      <c r="K473" s="11"/>
    </row>
    <row r="474" spans="5:11" x14ac:dyDescent="0.2">
      <c r="E474" s="37"/>
      <c r="F474" s="233"/>
      <c r="G474" s="5"/>
      <c r="H474" s="37"/>
      <c r="I474" s="37"/>
      <c r="K474" s="11"/>
    </row>
    <row r="475" spans="5:11" x14ac:dyDescent="0.2">
      <c r="E475" s="37"/>
      <c r="F475" s="233"/>
      <c r="G475" s="5"/>
      <c r="H475" s="37"/>
      <c r="I475" s="37"/>
      <c r="K475" s="11"/>
    </row>
    <row r="476" spans="5:11" x14ac:dyDescent="0.2">
      <c r="E476" s="37"/>
      <c r="F476" s="233"/>
      <c r="G476" s="5"/>
      <c r="H476" s="37"/>
      <c r="I476" s="37"/>
      <c r="K476" s="11"/>
    </row>
    <row r="477" spans="5:11" x14ac:dyDescent="0.2">
      <c r="E477" s="37"/>
      <c r="F477" s="233"/>
      <c r="G477" s="5"/>
      <c r="H477" s="37"/>
      <c r="I477" s="37"/>
      <c r="K477" s="11"/>
    </row>
    <row r="478" spans="5:11" x14ac:dyDescent="0.2">
      <c r="E478" s="37"/>
      <c r="F478" s="233"/>
      <c r="G478" s="5"/>
      <c r="H478" s="37"/>
      <c r="I478" s="37"/>
      <c r="K478" s="11"/>
    </row>
    <row r="479" spans="5:11" x14ac:dyDescent="0.2">
      <c r="E479" s="37"/>
      <c r="F479" s="233"/>
      <c r="G479" s="5"/>
      <c r="H479" s="37"/>
      <c r="I479" s="37"/>
      <c r="K479" s="11"/>
    </row>
    <row r="480" spans="5:11" x14ac:dyDescent="0.2">
      <c r="E480" s="37"/>
      <c r="F480" s="233"/>
      <c r="G480" s="5"/>
      <c r="H480" s="37"/>
      <c r="I480" s="37"/>
      <c r="K480" s="11"/>
    </row>
    <row r="481" spans="5:11" x14ac:dyDescent="0.2">
      <c r="E481" s="37"/>
      <c r="F481" s="233"/>
      <c r="G481" s="5"/>
      <c r="H481" s="37"/>
      <c r="I481" s="37"/>
      <c r="K481" s="11"/>
    </row>
    <row r="482" spans="5:11" x14ac:dyDescent="0.2">
      <c r="E482" s="37"/>
      <c r="F482" s="233"/>
      <c r="G482" s="5"/>
      <c r="H482" s="37"/>
      <c r="I482" s="37"/>
      <c r="K482" s="11"/>
    </row>
    <row r="483" spans="5:11" x14ac:dyDescent="0.2">
      <c r="E483" s="37"/>
      <c r="F483" s="233"/>
      <c r="G483" s="5"/>
      <c r="H483" s="37"/>
      <c r="I483" s="37"/>
      <c r="K483" s="11"/>
    </row>
    <row r="484" spans="5:11" x14ac:dyDescent="0.2">
      <c r="E484" s="37"/>
      <c r="F484" s="233"/>
      <c r="G484" s="5"/>
      <c r="H484" s="37"/>
      <c r="I484" s="37"/>
      <c r="K484" s="11"/>
    </row>
    <row r="485" spans="5:11" x14ac:dyDescent="0.2">
      <c r="E485" s="37"/>
      <c r="F485" s="233"/>
      <c r="G485" s="5"/>
      <c r="H485" s="37"/>
      <c r="I485" s="37"/>
      <c r="K485" s="11"/>
    </row>
    <row r="486" spans="5:11" x14ac:dyDescent="0.2">
      <c r="E486" s="37"/>
      <c r="F486" s="233"/>
      <c r="G486" s="5"/>
      <c r="H486" s="37"/>
      <c r="I486" s="37"/>
      <c r="K486" s="11"/>
    </row>
    <row r="487" spans="5:11" x14ac:dyDescent="0.2">
      <c r="E487" s="37"/>
      <c r="F487" s="233"/>
      <c r="G487" s="5"/>
      <c r="H487" s="37"/>
      <c r="I487" s="37"/>
      <c r="K487" s="11"/>
    </row>
    <row r="488" spans="5:11" x14ac:dyDescent="0.2">
      <c r="E488" s="37"/>
      <c r="F488" s="233"/>
      <c r="G488" s="5"/>
      <c r="H488" s="37"/>
      <c r="I488" s="37"/>
      <c r="K488" s="11"/>
    </row>
    <row r="489" spans="5:11" x14ac:dyDescent="0.2">
      <c r="E489" s="37"/>
      <c r="F489" s="233"/>
      <c r="G489" s="5"/>
      <c r="H489" s="37"/>
      <c r="I489" s="37"/>
      <c r="K489" s="11"/>
    </row>
    <row r="490" spans="5:11" x14ac:dyDescent="0.2">
      <c r="E490" s="37"/>
      <c r="F490" s="233"/>
      <c r="G490" s="5"/>
      <c r="H490" s="37"/>
      <c r="I490" s="37"/>
      <c r="K490" s="11"/>
    </row>
    <row r="491" spans="5:11" x14ac:dyDescent="0.2">
      <c r="E491" s="37"/>
      <c r="F491" s="233"/>
      <c r="G491" s="5"/>
      <c r="H491" s="37"/>
      <c r="I491" s="37"/>
      <c r="K491" s="11"/>
    </row>
    <row r="492" spans="5:11" x14ac:dyDescent="0.2">
      <c r="E492" s="37"/>
      <c r="F492" s="233"/>
      <c r="G492" s="5"/>
      <c r="H492" s="37"/>
      <c r="I492" s="37"/>
      <c r="K492" s="11"/>
    </row>
    <row r="493" spans="5:11" x14ac:dyDescent="0.2">
      <c r="E493" s="37"/>
      <c r="F493" s="233"/>
      <c r="G493" s="5"/>
      <c r="H493" s="37"/>
      <c r="I493" s="37"/>
      <c r="K493" s="11"/>
    </row>
    <row r="494" spans="5:11" x14ac:dyDescent="0.2">
      <c r="E494" s="37"/>
      <c r="F494" s="233"/>
      <c r="G494" s="5"/>
      <c r="H494" s="37"/>
      <c r="I494" s="37"/>
      <c r="K494" s="11"/>
    </row>
    <row r="495" spans="5:11" x14ac:dyDescent="0.2">
      <c r="E495" s="37"/>
      <c r="F495" s="233"/>
      <c r="G495" s="5"/>
      <c r="H495" s="37"/>
      <c r="I495" s="37"/>
      <c r="K495" s="11"/>
    </row>
    <row r="496" spans="5:11" x14ac:dyDescent="0.2">
      <c r="E496" s="37"/>
      <c r="F496" s="233"/>
      <c r="G496" s="5"/>
      <c r="H496" s="37"/>
      <c r="I496" s="37"/>
      <c r="K496" s="11"/>
    </row>
    <row r="497" spans="5:11" x14ac:dyDescent="0.2">
      <c r="E497" s="37"/>
      <c r="F497" s="233"/>
      <c r="G497" s="5"/>
      <c r="H497" s="37"/>
      <c r="I497" s="37"/>
      <c r="K497" s="11"/>
    </row>
    <row r="498" spans="5:11" x14ac:dyDescent="0.2">
      <c r="E498" s="37"/>
      <c r="F498" s="233"/>
      <c r="G498" s="5"/>
      <c r="H498" s="37"/>
      <c r="I498" s="37"/>
      <c r="K498" s="11"/>
    </row>
    <row r="499" spans="5:11" x14ac:dyDescent="0.2">
      <c r="E499" s="37"/>
      <c r="F499" s="233"/>
      <c r="G499" s="5"/>
      <c r="H499" s="37"/>
      <c r="I499" s="37"/>
      <c r="K499" s="11"/>
    </row>
    <row r="500" spans="5:11" x14ac:dyDescent="0.2">
      <c r="E500" s="37"/>
      <c r="F500" s="233"/>
      <c r="G500" s="5"/>
      <c r="H500" s="37"/>
      <c r="I500" s="37"/>
      <c r="K500" s="11"/>
    </row>
    <row r="501" spans="5:11" x14ac:dyDescent="0.2">
      <c r="E501" s="37"/>
      <c r="F501" s="233"/>
      <c r="G501" s="5"/>
      <c r="H501" s="37"/>
      <c r="I501" s="37"/>
      <c r="K501" s="11"/>
    </row>
    <row r="502" spans="5:11" x14ac:dyDescent="0.2">
      <c r="E502" s="37"/>
      <c r="F502" s="233"/>
      <c r="G502" s="5"/>
      <c r="H502" s="37"/>
      <c r="I502" s="37"/>
      <c r="K502" s="11"/>
    </row>
    <row r="503" spans="5:11" x14ac:dyDescent="0.2">
      <c r="E503" s="37"/>
      <c r="F503" s="233"/>
      <c r="G503" s="5"/>
      <c r="H503" s="37"/>
      <c r="I503" s="37"/>
      <c r="K503" s="11"/>
    </row>
    <row r="504" spans="5:11" x14ac:dyDescent="0.2">
      <c r="E504" s="37"/>
      <c r="F504" s="233"/>
      <c r="G504" s="5"/>
      <c r="H504" s="37"/>
      <c r="I504" s="37"/>
      <c r="K504" s="11"/>
    </row>
    <row r="505" spans="5:11" x14ac:dyDescent="0.2">
      <c r="E505" s="37"/>
      <c r="F505" s="233"/>
      <c r="G505" s="5"/>
      <c r="H505" s="37"/>
      <c r="I505" s="37"/>
      <c r="K505" s="11"/>
    </row>
    <row r="506" spans="5:11" x14ac:dyDescent="0.2">
      <c r="E506" s="37"/>
      <c r="F506" s="233"/>
      <c r="G506" s="5"/>
      <c r="H506" s="37"/>
      <c r="I506" s="37"/>
      <c r="K506" s="11"/>
    </row>
    <row r="507" spans="5:11" x14ac:dyDescent="0.2">
      <c r="E507" s="37"/>
      <c r="F507" s="233"/>
      <c r="G507" s="5"/>
      <c r="H507" s="37"/>
      <c r="I507" s="37"/>
      <c r="K507" s="11"/>
    </row>
    <row r="508" spans="5:11" x14ac:dyDescent="0.2">
      <c r="E508" s="37"/>
      <c r="F508" s="233"/>
      <c r="G508" s="5"/>
      <c r="H508" s="37"/>
      <c r="I508" s="37"/>
      <c r="K508" s="11"/>
    </row>
    <row r="509" spans="5:11" x14ac:dyDescent="0.2">
      <c r="E509" s="37"/>
      <c r="F509" s="233"/>
      <c r="G509" s="5"/>
      <c r="H509" s="37"/>
      <c r="I509" s="37"/>
      <c r="K509" s="11"/>
    </row>
    <row r="510" spans="5:11" x14ac:dyDescent="0.2">
      <c r="E510" s="37"/>
      <c r="F510" s="233"/>
      <c r="G510" s="5"/>
      <c r="H510" s="37"/>
      <c r="I510" s="37"/>
      <c r="K510" s="11"/>
    </row>
    <row r="511" spans="5:11" x14ac:dyDescent="0.2">
      <c r="E511" s="37"/>
      <c r="F511" s="233"/>
      <c r="G511" s="5"/>
      <c r="H511" s="37"/>
      <c r="I511" s="37"/>
      <c r="K511" s="11"/>
    </row>
    <row r="512" spans="5:11" x14ac:dyDescent="0.2">
      <c r="E512" s="37"/>
      <c r="F512" s="233"/>
      <c r="G512" s="5"/>
      <c r="H512" s="37"/>
      <c r="I512" s="37"/>
      <c r="K512" s="11"/>
    </row>
    <row r="513" spans="5:11" x14ac:dyDescent="0.2">
      <c r="E513" s="37"/>
      <c r="F513" s="233"/>
      <c r="G513" s="5"/>
      <c r="H513" s="37"/>
      <c r="I513" s="37"/>
      <c r="K513" s="11"/>
    </row>
    <row r="514" spans="5:11" x14ac:dyDescent="0.2">
      <c r="E514" s="37"/>
      <c r="F514" s="233"/>
      <c r="G514" s="5"/>
      <c r="H514" s="37"/>
      <c r="I514" s="37"/>
      <c r="K514" s="11"/>
    </row>
    <row r="515" spans="5:11" x14ac:dyDescent="0.2">
      <c r="E515" s="37"/>
      <c r="F515" s="233"/>
      <c r="G515" s="5"/>
      <c r="H515" s="37"/>
      <c r="I515" s="37"/>
      <c r="K515" s="11"/>
    </row>
    <row r="516" spans="5:11" x14ac:dyDescent="0.2">
      <c r="E516" s="37"/>
      <c r="F516" s="233"/>
      <c r="G516" s="5"/>
      <c r="H516" s="37"/>
      <c r="I516" s="37"/>
      <c r="K516" s="11"/>
    </row>
    <row r="517" spans="5:11" x14ac:dyDescent="0.2">
      <c r="E517" s="37"/>
      <c r="F517" s="233"/>
      <c r="G517" s="5"/>
      <c r="H517" s="37"/>
      <c r="I517" s="37"/>
      <c r="K517" s="11"/>
    </row>
    <row r="518" spans="5:11" x14ac:dyDescent="0.2">
      <c r="E518" s="37"/>
      <c r="F518" s="233"/>
      <c r="G518" s="5"/>
      <c r="H518" s="37"/>
      <c r="I518" s="37"/>
      <c r="K518" s="11"/>
    </row>
    <row r="519" spans="5:11" x14ac:dyDescent="0.2">
      <c r="E519" s="37"/>
      <c r="F519" s="233"/>
      <c r="G519" s="5"/>
      <c r="H519" s="37"/>
      <c r="I519" s="37"/>
      <c r="K519" s="11"/>
    </row>
    <row r="520" spans="5:11" x14ac:dyDescent="0.2">
      <c r="E520" s="37"/>
      <c r="F520" s="233"/>
      <c r="G520" s="5"/>
      <c r="H520" s="37"/>
      <c r="I520" s="37"/>
      <c r="K520" s="11"/>
    </row>
    <row r="521" spans="5:11" x14ac:dyDescent="0.2">
      <c r="E521" s="37"/>
      <c r="F521" s="233"/>
      <c r="G521" s="5"/>
      <c r="H521" s="37"/>
      <c r="I521" s="37"/>
      <c r="K521" s="11"/>
    </row>
    <row r="522" spans="5:11" x14ac:dyDescent="0.2">
      <c r="E522" s="37"/>
      <c r="F522" s="233"/>
      <c r="G522" s="5"/>
      <c r="H522" s="37"/>
      <c r="I522" s="37"/>
      <c r="K522" s="11"/>
    </row>
    <row r="523" spans="5:11" x14ac:dyDescent="0.2">
      <c r="E523" s="37"/>
      <c r="F523" s="233"/>
      <c r="G523" s="5"/>
      <c r="H523" s="37"/>
      <c r="I523" s="37"/>
      <c r="K523" s="11"/>
    </row>
    <row r="524" spans="5:11" x14ac:dyDescent="0.2">
      <c r="E524" s="37"/>
      <c r="F524" s="233"/>
      <c r="G524" s="5"/>
      <c r="H524" s="37"/>
      <c r="I524" s="37"/>
      <c r="K524" s="11"/>
    </row>
    <row r="525" spans="5:11" x14ac:dyDescent="0.2">
      <c r="E525" s="37"/>
      <c r="F525" s="233"/>
      <c r="G525" s="5"/>
      <c r="H525" s="37"/>
      <c r="I525" s="37"/>
      <c r="K525" s="11"/>
    </row>
    <row r="526" spans="5:11" x14ac:dyDescent="0.2">
      <c r="E526" s="37"/>
      <c r="F526" s="233"/>
      <c r="G526" s="5"/>
      <c r="H526" s="37"/>
      <c r="I526" s="37"/>
      <c r="K526" s="11"/>
    </row>
    <row r="527" spans="5:11" x14ac:dyDescent="0.2">
      <c r="E527" s="37"/>
      <c r="F527" s="233"/>
      <c r="G527" s="5"/>
      <c r="H527" s="37"/>
      <c r="I527" s="37"/>
      <c r="K527" s="11"/>
    </row>
    <row r="528" spans="5:11" x14ac:dyDescent="0.2">
      <c r="E528" s="37"/>
      <c r="F528" s="233"/>
      <c r="G528" s="5"/>
      <c r="H528" s="37"/>
      <c r="I528" s="37"/>
      <c r="K528" s="11"/>
    </row>
    <row r="529" spans="5:11" x14ac:dyDescent="0.2">
      <c r="E529" s="37"/>
      <c r="F529" s="233"/>
      <c r="G529" s="5"/>
      <c r="H529" s="37"/>
      <c r="I529" s="37"/>
      <c r="K529" s="11"/>
    </row>
    <row r="530" spans="5:11" x14ac:dyDescent="0.2">
      <c r="E530" s="37"/>
      <c r="F530" s="233"/>
      <c r="G530" s="5"/>
      <c r="H530" s="37"/>
      <c r="I530" s="37"/>
      <c r="K530" s="11"/>
    </row>
    <row r="531" spans="5:11" x14ac:dyDescent="0.2">
      <c r="E531" s="37"/>
      <c r="F531" s="233"/>
      <c r="G531" s="5"/>
      <c r="H531" s="37"/>
      <c r="I531" s="37"/>
      <c r="K531" s="11"/>
    </row>
    <row r="532" spans="5:11" x14ac:dyDescent="0.2">
      <c r="E532" s="37"/>
      <c r="F532" s="233"/>
      <c r="G532" s="5"/>
      <c r="H532" s="37"/>
      <c r="I532" s="37"/>
      <c r="K532" s="11"/>
    </row>
    <row r="533" spans="5:11" x14ac:dyDescent="0.2">
      <c r="E533" s="37"/>
      <c r="F533" s="233"/>
      <c r="G533" s="5"/>
      <c r="H533" s="37"/>
      <c r="I533" s="37"/>
      <c r="K533" s="11"/>
    </row>
    <row r="534" spans="5:11" x14ac:dyDescent="0.2">
      <c r="E534" s="37"/>
      <c r="F534" s="233"/>
      <c r="G534" s="5"/>
      <c r="H534" s="37"/>
      <c r="I534" s="37"/>
      <c r="K534" s="11"/>
    </row>
    <row r="535" spans="5:11" x14ac:dyDescent="0.2">
      <c r="E535" s="37"/>
      <c r="F535" s="233"/>
      <c r="G535" s="5"/>
      <c r="H535" s="37"/>
      <c r="I535" s="37"/>
      <c r="K535" s="11"/>
    </row>
    <row r="536" spans="5:11" x14ac:dyDescent="0.2">
      <c r="E536" s="37"/>
      <c r="F536" s="233"/>
      <c r="G536" s="5"/>
      <c r="H536" s="37"/>
      <c r="I536" s="37"/>
      <c r="K536" s="11"/>
    </row>
    <row r="537" spans="5:11" x14ac:dyDescent="0.2">
      <c r="E537" s="37"/>
      <c r="F537" s="233"/>
      <c r="G537" s="5"/>
      <c r="H537" s="37"/>
      <c r="I537" s="37"/>
      <c r="K537" s="11"/>
    </row>
    <row r="538" spans="5:11" x14ac:dyDescent="0.2">
      <c r="E538" s="37"/>
      <c r="F538" s="233"/>
      <c r="G538" s="5"/>
      <c r="H538" s="37"/>
      <c r="I538" s="37"/>
      <c r="K538" s="11"/>
    </row>
    <row r="539" spans="5:11" x14ac:dyDescent="0.2">
      <c r="E539" s="37"/>
      <c r="F539" s="233"/>
      <c r="G539" s="5"/>
      <c r="H539" s="37"/>
      <c r="I539" s="37"/>
      <c r="K539" s="11"/>
    </row>
    <row r="540" spans="5:11" x14ac:dyDescent="0.2">
      <c r="E540" s="37"/>
      <c r="F540" s="233"/>
      <c r="G540" s="5"/>
      <c r="H540" s="37"/>
      <c r="I540" s="37"/>
      <c r="K540" s="11"/>
    </row>
    <row r="541" spans="5:11" x14ac:dyDescent="0.2">
      <c r="E541" s="37"/>
      <c r="F541" s="233"/>
      <c r="G541" s="5"/>
      <c r="H541" s="37"/>
      <c r="I541" s="37"/>
      <c r="K541" s="11"/>
    </row>
    <row r="542" spans="5:11" x14ac:dyDescent="0.2">
      <c r="E542" s="37"/>
      <c r="F542" s="233"/>
      <c r="G542" s="5"/>
      <c r="H542" s="37"/>
      <c r="I542" s="37"/>
      <c r="K542" s="11"/>
    </row>
    <row r="543" spans="5:11" x14ac:dyDescent="0.2">
      <c r="E543" s="37"/>
      <c r="F543" s="233"/>
      <c r="G543" s="5"/>
      <c r="H543" s="37"/>
      <c r="I543" s="37"/>
      <c r="K543" s="11"/>
    </row>
    <row r="544" spans="5:11" x14ac:dyDescent="0.2">
      <c r="E544" s="37"/>
      <c r="F544" s="233"/>
      <c r="G544" s="5"/>
      <c r="H544" s="37"/>
      <c r="I544" s="37"/>
      <c r="K544" s="11"/>
    </row>
    <row r="545" spans="5:11" x14ac:dyDescent="0.2">
      <c r="E545" s="37"/>
      <c r="F545" s="233"/>
      <c r="G545" s="5"/>
      <c r="H545" s="37"/>
      <c r="I545" s="37"/>
      <c r="K545" s="11"/>
    </row>
    <row r="546" spans="5:11" x14ac:dyDescent="0.2">
      <c r="E546" s="37"/>
      <c r="F546" s="233"/>
      <c r="G546" s="5"/>
      <c r="H546" s="37"/>
      <c r="I546" s="37"/>
      <c r="K546" s="11"/>
    </row>
    <row r="547" spans="5:11" x14ac:dyDescent="0.2">
      <c r="E547" s="37"/>
      <c r="F547" s="233"/>
      <c r="G547" s="5"/>
      <c r="H547" s="37"/>
      <c r="I547" s="37"/>
      <c r="K547" s="11"/>
    </row>
    <row r="548" spans="5:11" x14ac:dyDescent="0.2">
      <c r="E548" s="37"/>
      <c r="F548" s="233"/>
      <c r="G548" s="5"/>
      <c r="H548" s="37"/>
      <c r="I548" s="37"/>
      <c r="K548" s="11"/>
    </row>
    <row r="549" spans="5:11" x14ac:dyDescent="0.2">
      <c r="E549" s="37"/>
      <c r="F549" s="233"/>
      <c r="G549" s="5"/>
      <c r="H549" s="37"/>
      <c r="I549" s="37"/>
      <c r="K549" s="11"/>
    </row>
    <row r="550" spans="5:11" x14ac:dyDescent="0.2">
      <c r="E550" s="37"/>
      <c r="F550" s="233"/>
      <c r="G550" s="5"/>
      <c r="H550" s="37"/>
      <c r="I550" s="37"/>
      <c r="K550" s="11"/>
    </row>
    <row r="551" spans="5:11" x14ac:dyDescent="0.2">
      <c r="E551" s="37"/>
      <c r="F551" s="233"/>
      <c r="G551" s="5"/>
      <c r="H551" s="37"/>
      <c r="I551" s="37"/>
      <c r="K551" s="11"/>
    </row>
    <row r="552" spans="5:11" x14ac:dyDescent="0.2">
      <c r="E552" s="37"/>
      <c r="F552" s="233"/>
      <c r="G552" s="5"/>
      <c r="H552" s="37"/>
      <c r="I552" s="37"/>
      <c r="K552" s="11"/>
    </row>
    <row r="553" spans="5:11" x14ac:dyDescent="0.2">
      <c r="E553" s="37"/>
      <c r="F553" s="233"/>
      <c r="G553" s="5"/>
      <c r="H553" s="37"/>
      <c r="I553" s="37"/>
      <c r="K553" s="11"/>
    </row>
    <row r="554" spans="5:11" x14ac:dyDescent="0.2">
      <c r="E554" s="37"/>
      <c r="F554" s="233"/>
      <c r="G554" s="5"/>
      <c r="H554" s="37"/>
      <c r="I554" s="37"/>
      <c r="K554" s="11"/>
    </row>
    <row r="555" spans="5:11" x14ac:dyDescent="0.2">
      <c r="E555" s="37"/>
      <c r="F555" s="233"/>
      <c r="G555" s="5"/>
      <c r="H555" s="37"/>
      <c r="I555" s="37"/>
      <c r="K555" s="11"/>
    </row>
    <row r="556" spans="5:11" x14ac:dyDescent="0.2">
      <c r="E556" s="37"/>
      <c r="F556" s="233"/>
      <c r="G556" s="5"/>
      <c r="H556" s="37"/>
      <c r="I556" s="37"/>
      <c r="K556" s="11"/>
    </row>
    <row r="557" spans="5:11" x14ac:dyDescent="0.2">
      <c r="E557" s="37"/>
      <c r="F557" s="233"/>
      <c r="G557" s="5"/>
      <c r="H557" s="37"/>
      <c r="I557" s="37"/>
      <c r="K557" s="11"/>
    </row>
    <row r="558" spans="5:11" x14ac:dyDescent="0.2">
      <c r="E558" s="37"/>
      <c r="F558" s="233"/>
      <c r="G558" s="5"/>
      <c r="H558" s="37"/>
      <c r="I558" s="37"/>
      <c r="K558" s="11"/>
    </row>
    <row r="559" spans="5:11" x14ac:dyDescent="0.2">
      <c r="E559" s="37"/>
      <c r="F559" s="233"/>
      <c r="G559" s="5"/>
      <c r="H559" s="37"/>
      <c r="I559" s="37"/>
      <c r="K559" s="11"/>
    </row>
    <row r="560" spans="5:11" x14ac:dyDescent="0.2">
      <c r="E560" s="37"/>
      <c r="F560" s="233"/>
      <c r="G560" s="5"/>
      <c r="H560" s="37"/>
      <c r="I560" s="37"/>
      <c r="K560" s="11"/>
    </row>
    <row r="561" spans="5:11" x14ac:dyDescent="0.2">
      <c r="E561" s="37"/>
      <c r="F561" s="233"/>
      <c r="G561" s="5"/>
      <c r="H561" s="37"/>
      <c r="I561" s="37"/>
      <c r="K561" s="11"/>
    </row>
    <row r="562" spans="5:11" x14ac:dyDescent="0.2">
      <c r="E562" s="37"/>
      <c r="F562" s="233"/>
      <c r="G562" s="5"/>
      <c r="H562" s="37"/>
      <c r="I562" s="37"/>
      <c r="K562" s="11"/>
    </row>
    <row r="563" spans="5:11" x14ac:dyDescent="0.2">
      <c r="E563" s="37"/>
      <c r="F563" s="233"/>
      <c r="G563" s="5"/>
      <c r="H563" s="37"/>
      <c r="I563" s="37"/>
      <c r="K563" s="11"/>
    </row>
    <row r="564" spans="5:11" x14ac:dyDescent="0.2">
      <c r="E564" s="37"/>
      <c r="F564" s="233"/>
      <c r="G564" s="5"/>
      <c r="H564" s="37"/>
      <c r="I564" s="37"/>
      <c r="K564" s="11"/>
    </row>
    <row r="565" spans="5:11" x14ac:dyDescent="0.2">
      <c r="E565" s="37"/>
      <c r="F565" s="233"/>
      <c r="G565" s="5"/>
      <c r="H565" s="37"/>
      <c r="I565" s="37"/>
      <c r="K565" s="11"/>
    </row>
    <row r="566" spans="5:11" x14ac:dyDescent="0.2">
      <c r="E566" s="37"/>
      <c r="F566" s="233"/>
      <c r="G566" s="5"/>
      <c r="H566" s="37"/>
      <c r="I566" s="37"/>
      <c r="K566" s="11"/>
    </row>
    <row r="567" spans="5:11" x14ac:dyDescent="0.2">
      <c r="E567" s="37"/>
      <c r="F567" s="233"/>
      <c r="G567" s="5"/>
      <c r="H567" s="37"/>
      <c r="I567" s="37"/>
      <c r="K567" s="11"/>
    </row>
    <row r="568" spans="5:11" x14ac:dyDescent="0.2">
      <c r="E568" s="37"/>
      <c r="F568" s="233"/>
      <c r="G568" s="5"/>
      <c r="H568" s="37"/>
      <c r="I568" s="37"/>
      <c r="K568" s="11"/>
    </row>
    <row r="569" spans="5:11" x14ac:dyDescent="0.2">
      <c r="E569" s="37"/>
      <c r="F569" s="233"/>
      <c r="G569" s="5"/>
      <c r="H569" s="37"/>
      <c r="I569" s="37"/>
      <c r="K569" s="11"/>
    </row>
    <row r="570" spans="5:11" x14ac:dyDescent="0.2">
      <c r="E570" s="37"/>
      <c r="F570" s="233"/>
      <c r="G570" s="5"/>
      <c r="H570" s="37"/>
      <c r="I570" s="37"/>
      <c r="K570" s="11"/>
    </row>
    <row r="571" spans="5:11" x14ac:dyDescent="0.2">
      <c r="E571" s="37"/>
      <c r="F571" s="233"/>
      <c r="G571" s="5"/>
      <c r="H571" s="37"/>
      <c r="I571" s="37"/>
      <c r="K571" s="11"/>
    </row>
    <row r="572" spans="5:11" x14ac:dyDescent="0.2">
      <c r="E572" s="37"/>
      <c r="F572" s="233"/>
      <c r="G572" s="5"/>
      <c r="H572" s="37"/>
      <c r="I572" s="37"/>
      <c r="K572" s="11"/>
    </row>
    <row r="573" spans="5:11" x14ac:dyDescent="0.2">
      <c r="E573" s="37"/>
      <c r="F573" s="233"/>
      <c r="G573" s="5"/>
      <c r="H573" s="37"/>
      <c r="I573" s="37"/>
      <c r="K573" s="11"/>
    </row>
    <row r="574" spans="5:11" x14ac:dyDescent="0.2">
      <c r="E574" s="37"/>
      <c r="F574" s="233"/>
      <c r="G574" s="5"/>
      <c r="H574" s="37"/>
      <c r="I574" s="37"/>
      <c r="K574" s="11"/>
    </row>
    <row r="575" spans="5:11" x14ac:dyDescent="0.2">
      <c r="E575" s="37"/>
      <c r="F575" s="233"/>
      <c r="G575" s="5"/>
      <c r="H575" s="37"/>
      <c r="I575" s="37"/>
      <c r="K575" s="11"/>
    </row>
    <row r="576" spans="5:11" x14ac:dyDescent="0.2">
      <c r="E576" s="37"/>
      <c r="F576" s="233"/>
      <c r="G576" s="5"/>
      <c r="H576" s="37"/>
      <c r="I576" s="37"/>
      <c r="K576" s="11"/>
    </row>
    <row r="577" spans="5:11" x14ac:dyDescent="0.2">
      <c r="E577" s="37"/>
      <c r="F577" s="233"/>
      <c r="G577" s="5"/>
      <c r="H577" s="37"/>
      <c r="I577" s="37"/>
      <c r="K577" s="11"/>
    </row>
    <row r="578" spans="5:11" x14ac:dyDescent="0.2">
      <c r="E578" s="37"/>
      <c r="F578" s="233"/>
      <c r="G578" s="5"/>
      <c r="H578" s="37"/>
      <c r="I578" s="37"/>
      <c r="K578" s="11"/>
    </row>
    <row r="579" spans="5:11" x14ac:dyDescent="0.2">
      <c r="E579" s="37"/>
      <c r="F579" s="233"/>
      <c r="G579" s="5"/>
      <c r="H579" s="37"/>
      <c r="I579" s="37"/>
      <c r="K579" s="11"/>
    </row>
    <row r="580" spans="5:11" x14ac:dyDescent="0.2">
      <c r="E580" s="37"/>
      <c r="F580" s="233"/>
      <c r="G580" s="5"/>
      <c r="H580" s="37"/>
      <c r="I580" s="37"/>
      <c r="K580" s="11"/>
    </row>
    <row r="581" spans="5:11" x14ac:dyDescent="0.2">
      <c r="E581" s="37"/>
      <c r="F581" s="233"/>
      <c r="G581" s="5"/>
      <c r="H581" s="37"/>
      <c r="I581" s="37"/>
      <c r="K581" s="11"/>
    </row>
    <row r="582" spans="5:11" x14ac:dyDescent="0.2">
      <c r="E582" s="37"/>
      <c r="F582" s="233"/>
      <c r="G582" s="5"/>
      <c r="H582" s="37"/>
      <c r="I582" s="37"/>
      <c r="K582" s="11"/>
    </row>
    <row r="583" spans="5:11" x14ac:dyDescent="0.2">
      <c r="E583" s="37"/>
      <c r="F583" s="233"/>
      <c r="G583" s="5"/>
      <c r="H583" s="37"/>
      <c r="I583" s="37"/>
      <c r="K583" s="11"/>
    </row>
    <row r="584" spans="5:11" x14ac:dyDescent="0.2">
      <c r="E584" s="37"/>
      <c r="F584" s="233"/>
      <c r="G584" s="5"/>
      <c r="H584" s="37"/>
      <c r="I584" s="37"/>
      <c r="K584" s="11"/>
    </row>
    <row r="585" spans="5:11" x14ac:dyDescent="0.2">
      <c r="E585" s="37"/>
      <c r="F585" s="233"/>
      <c r="G585" s="5"/>
      <c r="H585" s="37"/>
      <c r="I585" s="37"/>
      <c r="K585" s="11"/>
    </row>
    <row r="586" spans="5:11" x14ac:dyDescent="0.2">
      <c r="E586" s="37"/>
      <c r="F586" s="233"/>
      <c r="G586" s="5"/>
      <c r="H586" s="37"/>
      <c r="I586" s="37"/>
      <c r="K586" s="11"/>
    </row>
    <row r="587" spans="5:11" x14ac:dyDescent="0.2">
      <c r="E587" s="37"/>
      <c r="F587" s="233"/>
      <c r="G587" s="5"/>
      <c r="H587" s="37"/>
      <c r="I587" s="37"/>
      <c r="K587" s="11"/>
    </row>
    <row r="588" spans="5:11" x14ac:dyDescent="0.2">
      <c r="E588" s="37"/>
      <c r="F588" s="233"/>
      <c r="G588" s="5"/>
      <c r="H588" s="37"/>
      <c r="I588" s="37"/>
      <c r="K588" s="11"/>
    </row>
    <row r="589" spans="5:11" x14ac:dyDescent="0.2">
      <c r="E589" s="37"/>
      <c r="F589" s="233"/>
      <c r="G589" s="5"/>
      <c r="H589" s="37"/>
      <c r="I589" s="37"/>
      <c r="K589" s="11"/>
    </row>
    <row r="590" spans="5:11" x14ac:dyDescent="0.2">
      <c r="E590" s="37"/>
      <c r="F590" s="233"/>
      <c r="G590" s="5"/>
      <c r="H590" s="37"/>
      <c r="I590" s="37"/>
      <c r="K590" s="11"/>
    </row>
    <row r="591" spans="5:11" x14ac:dyDescent="0.2">
      <c r="E591" s="37"/>
      <c r="F591" s="233"/>
      <c r="G591" s="5"/>
      <c r="H591" s="37"/>
      <c r="I591" s="37"/>
      <c r="K591" s="11"/>
    </row>
    <row r="592" spans="5:11" x14ac:dyDescent="0.2">
      <c r="E592" s="37"/>
      <c r="F592" s="233"/>
      <c r="G592" s="5"/>
      <c r="H592" s="37"/>
      <c r="I592" s="37"/>
      <c r="K592" s="11"/>
    </row>
    <row r="593" spans="5:11" x14ac:dyDescent="0.2">
      <c r="E593" s="37"/>
      <c r="F593" s="233"/>
      <c r="G593" s="5"/>
      <c r="H593" s="37"/>
      <c r="I593" s="37"/>
      <c r="K593" s="11"/>
    </row>
    <row r="594" spans="5:11" x14ac:dyDescent="0.2">
      <c r="E594" s="37"/>
      <c r="F594" s="233"/>
      <c r="G594" s="5"/>
      <c r="H594" s="37"/>
      <c r="I594" s="37"/>
      <c r="K594" s="11"/>
    </row>
    <row r="595" spans="5:11" x14ac:dyDescent="0.2">
      <c r="E595" s="37"/>
      <c r="F595" s="233"/>
      <c r="G595" s="5"/>
      <c r="H595" s="37"/>
      <c r="I595" s="37"/>
      <c r="K595" s="11"/>
    </row>
    <row r="596" spans="5:11" x14ac:dyDescent="0.2">
      <c r="E596" s="37"/>
      <c r="F596" s="233"/>
      <c r="G596" s="5"/>
      <c r="H596" s="37"/>
      <c r="I596" s="37"/>
      <c r="K596" s="11"/>
    </row>
    <row r="597" spans="5:11" x14ac:dyDescent="0.2">
      <c r="E597" s="37"/>
      <c r="F597" s="233"/>
      <c r="G597" s="5"/>
      <c r="H597" s="37"/>
      <c r="I597" s="37"/>
      <c r="K597" s="11"/>
    </row>
    <row r="598" spans="5:11" x14ac:dyDescent="0.2">
      <c r="E598" s="37"/>
      <c r="F598" s="233"/>
      <c r="G598" s="5"/>
      <c r="H598" s="37"/>
      <c r="I598" s="37"/>
      <c r="K598" s="11"/>
    </row>
    <row r="599" spans="5:11" x14ac:dyDescent="0.2">
      <c r="E599" s="37"/>
      <c r="F599" s="233"/>
      <c r="G599" s="5"/>
      <c r="H599" s="37"/>
      <c r="I599" s="37"/>
      <c r="K599" s="11"/>
    </row>
    <row r="600" spans="5:11" x14ac:dyDescent="0.2">
      <c r="E600" s="37"/>
      <c r="F600" s="233"/>
      <c r="G600" s="5"/>
      <c r="H600" s="37"/>
      <c r="I600" s="37"/>
      <c r="K600" s="11"/>
    </row>
    <row r="601" spans="5:11" x14ac:dyDescent="0.2">
      <c r="E601" s="37"/>
      <c r="F601" s="233"/>
      <c r="G601" s="5"/>
      <c r="H601" s="37"/>
      <c r="I601" s="37"/>
      <c r="K601" s="11"/>
    </row>
    <row r="602" spans="5:11" x14ac:dyDescent="0.2">
      <c r="E602" s="37"/>
      <c r="F602" s="233"/>
      <c r="G602" s="5"/>
      <c r="H602" s="37"/>
      <c r="I602" s="37"/>
      <c r="K602" s="11"/>
    </row>
    <row r="603" spans="5:11" x14ac:dyDescent="0.2">
      <c r="E603" s="37"/>
      <c r="F603" s="233"/>
      <c r="G603" s="5"/>
      <c r="H603" s="37"/>
      <c r="I603" s="37"/>
      <c r="K603" s="11"/>
    </row>
    <row r="604" spans="5:11" x14ac:dyDescent="0.2">
      <c r="E604" s="37"/>
      <c r="F604" s="233"/>
      <c r="G604" s="5"/>
      <c r="H604" s="37"/>
      <c r="I604" s="37"/>
      <c r="K604" s="11"/>
    </row>
    <row r="605" spans="5:11" x14ac:dyDescent="0.2">
      <c r="E605" s="37"/>
      <c r="F605" s="233"/>
      <c r="G605" s="5"/>
      <c r="H605" s="37"/>
      <c r="I605" s="37"/>
      <c r="K605" s="11"/>
    </row>
    <row r="606" spans="5:11" x14ac:dyDescent="0.2">
      <c r="E606" s="37"/>
      <c r="F606" s="233"/>
      <c r="G606" s="5"/>
      <c r="H606" s="37"/>
      <c r="I606" s="37"/>
      <c r="K606" s="11"/>
    </row>
    <row r="607" spans="5:11" x14ac:dyDescent="0.2">
      <c r="E607" s="37"/>
      <c r="F607" s="233"/>
      <c r="G607" s="5"/>
      <c r="H607" s="37"/>
      <c r="I607" s="37"/>
      <c r="K607" s="11"/>
    </row>
    <row r="608" spans="5:11" x14ac:dyDescent="0.2">
      <c r="E608" s="37"/>
      <c r="F608" s="233"/>
      <c r="G608" s="5"/>
      <c r="H608" s="37"/>
      <c r="I608" s="37"/>
      <c r="K608" s="11"/>
    </row>
    <row r="609" spans="5:11" x14ac:dyDescent="0.2">
      <c r="E609" s="37"/>
      <c r="F609" s="233"/>
      <c r="G609" s="5"/>
      <c r="H609" s="37"/>
      <c r="I609" s="37"/>
      <c r="K609" s="11"/>
    </row>
    <row r="610" spans="5:11" x14ac:dyDescent="0.2">
      <c r="E610" s="37"/>
      <c r="F610" s="233"/>
      <c r="G610" s="5"/>
      <c r="H610" s="37"/>
      <c r="I610" s="37"/>
      <c r="K610" s="11"/>
    </row>
    <row r="611" spans="5:11" x14ac:dyDescent="0.2">
      <c r="E611" s="37"/>
      <c r="F611" s="233"/>
      <c r="G611" s="5"/>
      <c r="H611" s="37"/>
      <c r="I611" s="37"/>
      <c r="K611" s="11"/>
    </row>
    <row r="612" spans="5:11" x14ac:dyDescent="0.2">
      <c r="E612" s="37"/>
      <c r="F612" s="233"/>
      <c r="G612" s="5"/>
      <c r="H612" s="37"/>
      <c r="I612" s="37"/>
      <c r="K612" s="11"/>
    </row>
    <row r="613" spans="5:11" x14ac:dyDescent="0.2">
      <c r="E613" s="37"/>
      <c r="F613" s="233"/>
      <c r="G613" s="5"/>
      <c r="H613" s="37"/>
      <c r="I613" s="37"/>
      <c r="K613" s="11"/>
    </row>
    <row r="614" spans="5:11" x14ac:dyDescent="0.2">
      <c r="E614" s="37"/>
      <c r="F614" s="233"/>
      <c r="G614" s="5"/>
      <c r="H614" s="37"/>
      <c r="I614" s="37"/>
      <c r="K614" s="11"/>
    </row>
    <row r="615" spans="5:11" x14ac:dyDescent="0.2">
      <c r="E615" s="37"/>
      <c r="F615" s="233"/>
      <c r="G615" s="5"/>
      <c r="H615" s="37"/>
      <c r="I615" s="37"/>
      <c r="K615" s="11"/>
    </row>
    <row r="616" spans="5:11" x14ac:dyDescent="0.2">
      <c r="E616" s="37"/>
      <c r="F616" s="233"/>
      <c r="G616" s="5"/>
      <c r="H616" s="37"/>
      <c r="I616" s="37"/>
      <c r="K616" s="11"/>
    </row>
    <row r="617" spans="5:11" x14ac:dyDescent="0.2">
      <c r="E617" s="37"/>
      <c r="F617" s="233"/>
      <c r="G617" s="5"/>
      <c r="H617" s="37"/>
      <c r="I617" s="37"/>
      <c r="K617" s="11"/>
    </row>
    <row r="618" spans="5:11" x14ac:dyDescent="0.2">
      <c r="E618" s="37"/>
      <c r="F618" s="233"/>
      <c r="G618" s="5"/>
      <c r="H618" s="37"/>
      <c r="I618" s="37"/>
      <c r="K618" s="11"/>
    </row>
    <row r="619" spans="5:11" x14ac:dyDescent="0.2">
      <c r="E619" s="37"/>
      <c r="F619" s="233"/>
      <c r="G619" s="5"/>
      <c r="H619" s="37"/>
      <c r="I619" s="37"/>
      <c r="K619" s="11"/>
    </row>
    <row r="620" spans="5:11" x14ac:dyDescent="0.2">
      <c r="E620" s="37"/>
      <c r="F620" s="233"/>
      <c r="G620" s="5"/>
      <c r="H620" s="37"/>
      <c r="I620" s="37"/>
      <c r="K620" s="11"/>
    </row>
    <row r="621" spans="5:11" x14ac:dyDescent="0.2">
      <c r="E621" s="37"/>
      <c r="F621" s="233"/>
      <c r="G621" s="5"/>
      <c r="H621" s="37"/>
      <c r="I621" s="37"/>
      <c r="K621" s="11"/>
    </row>
    <row r="622" spans="5:11" x14ac:dyDescent="0.2">
      <c r="E622" s="37"/>
      <c r="F622" s="233"/>
      <c r="G622" s="5"/>
      <c r="H622" s="37"/>
      <c r="I622" s="37"/>
      <c r="K622" s="11"/>
    </row>
    <row r="623" spans="5:11" x14ac:dyDescent="0.2">
      <c r="E623" s="37"/>
      <c r="F623" s="233"/>
      <c r="G623" s="5"/>
      <c r="H623" s="37"/>
      <c r="I623" s="37"/>
      <c r="K623" s="11"/>
    </row>
    <row r="624" spans="5:11" x14ac:dyDescent="0.2">
      <c r="E624" s="37"/>
      <c r="F624" s="233"/>
      <c r="G624" s="5"/>
      <c r="H624" s="37"/>
      <c r="I624" s="37"/>
      <c r="K624" s="11"/>
    </row>
    <row r="625" spans="5:11" x14ac:dyDescent="0.2">
      <c r="E625" s="37"/>
      <c r="F625" s="233"/>
      <c r="G625" s="5"/>
      <c r="H625" s="37"/>
      <c r="I625" s="37"/>
      <c r="K625" s="11"/>
    </row>
    <row r="626" spans="5:11" x14ac:dyDescent="0.2">
      <c r="E626" s="37"/>
      <c r="F626" s="233"/>
      <c r="G626" s="5"/>
      <c r="H626" s="37"/>
      <c r="I626" s="37"/>
      <c r="K626" s="11"/>
    </row>
    <row r="627" spans="5:11" x14ac:dyDescent="0.2">
      <c r="E627" s="37"/>
      <c r="F627" s="233"/>
      <c r="G627" s="5"/>
      <c r="H627" s="37"/>
      <c r="I627" s="37"/>
      <c r="K627" s="11"/>
    </row>
    <row r="628" spans="5:11" x14ac:dyDescent="0.2">
      <c r="E628" s="37"/>
      <c r="F628" s="233"/>
      <c r="G628" s="5"/>
      <c r="H628" s="37"/>
      <c r="I628" s="37"/>
      <c r="K628" s="11"/>
    </row>
    <row r="629" spans="5:11" x14ac:dyDescent="0.2">
      <c r="E629" s="37"/>
      <c r="F629" s="233"/>
      <c r="G629" s="5"/>
      <c r="H629" s="37"/>
      <c r="I629" s="37"/>
      <c r="K629" s="11"/>
    </row>
    <row r="630" spans="5:11" x14ac:dyDescent="0.2">
      <c r="E630" s="37"/>
      <c r="F630" s="233"/>
      <c r="G630" s="5"/>
      <c r="H630" s="37"/>
      <c r="I630" s="37"/>
      <c r="K630" s="11"/>
    </row>
    <row r="631" spans="5:11" x14ac:dyDescent="0.2">
      <c r="E631" s="37"/>
      <c r="F631" s="233"/>
      <c r="G631" s="5"/>
      <c r="H631" s="37"/>
      <c r="I631" s="37"/>
      <c r="K631" s="11"/>
    </row>
    <row r="632" spans="5:11" x14ac:dyDescent="0.2">
      <c r="E632" s="37"/>
      <c r="F632" s="233"/>
      <c r="G632" s="5"/>
      <c r="H632" s="37"/>
      <c r="I632" s="37"/>
      <c r="K632" s="11"/>
    </row>
    <row r="633" spans="5:11" x14ac:dyDescent="0.2">
      <c r="E633" s="37"/>
      <c r="F633" s="233"/>
      <c r="G633" s="5"/>
      <c r="H633" s="37"/>
      <c r="I633" s="37"/>
      <c r="K633" s="11"/>
    </row>
    <row r="634" spans="5:11" x14ac:dyDescent="0.2">
      <c r="E634" s="37"/>
      <c r="F634" s="233"/>
      <c r="G634" s="5"/>
      <c r="H634" s="37"/>
      <c r="I634" s="37"/>
      <c r="K634" s="11"/>
    </row>
    <row r="635" spans="5:11" x14ac:dyDescent="0.2">
      <c r="E635" s="37"/>
      <c r="F635" s="233"/>
      <c r="G635" s="5"/>
      <c r="H635" s="37"/>
      <c r="I635" s="37"/>
      <c r="K635" s="11"/>
    </row>
    <row r="636" spans="5:11" x14ac:dyDescent="0.2">
      <c r="E636" s="37"/>
      <c r="F636" s="233"/>
      <c r="G636" s="5"/>
      <c r="H636" s="37"/>
      <c r="I636" s="37"/>
      <c r="K636" s="11"/>
    </row>
    <row r="637" spans="5:11" x14ac:dyDescent="0.2">
      <c r="E637" s="37"/>
      <c r="F637" s="233"/>
      <c r="G637" s="5"/>
      <c r="H637" s="37"/>
      <c r="I637" s="37"/>
      <c r="K637" s="11"/>
    </row>
    <row r="638" spans="5:11" x14ac:dyDescent="0.2">
      <c r="E638" s="37"/>
      <c r="F638" s="233"/>
      <c r="G638" s="5"/>
      <c r="H638" s="37"/>
      <c r="I638" s="37"/>
      <c r="K638" s="11"/>
    </row>
    <row r="639" spans="5:11" x14ac:dyDescent="0.2">
      <c r="E639" s="37"/>
      <c r="F639" s="233"/>
      <c r="G639" s="5"/>
      <c r="H639" s="37"/>
      <c r="I639" s="37"/>
      <c r="K639" s="11"/>
    </row>
    <row r="640" spans="5:11" x14ac:dyDescent="0.2">
      <c r="E640" s="37"/>
      <c r="F640" s="233"/>
      <c r="G640" s="5"/>
      <c r="H640" s="37"/>
      <c r="I640" s="37"/>
      <c r="K640" s="11"/>
    </row>
    <row r="641" spans="5:11" x14ac:dyDescent="0.2">
      <c r="E641" s="37"/>
      <c r="F641" s="233"/>
      <c r="G641" s="5"/>
      <c r="H641" s="37"/>
      <c r="I641" s="37"/>
      <c r="K641" s="11"/>
    </row>
    <row r="642" spans="5:11" x14ac:dyDescent="0.2">
      <c r="E642" s="37"/>
      <c r="F642" s="233"/>
      <c r="G642" s="5"/>
      <c r="H642" s="37"/>
      <c r="I642" s="37"/>
      <c r="K642" s="11"/>
    </row>
    <row r="643" spans="5:11" x14ac:dyDescent="0.2">
      <c r="E643" s="37"/>
      <c r="F643" s="233"/>
      <c r="G643" s="5"/>
      <c r="H643" s="37"/>
      <c r="I643" s="37"/>
      <c r="K643" s="11"/>
    </row>
    <row r="644" spans="5:11" x14ac:dyDescent="0.2">
      <c r="E644" s="37"/>
      <c r="F644" s="233"/>
      <c r="G644" s="5"/>
      <c r="H644" s="37"/>
      <c r="I644" s="37"/>
      <c r="K644" s="11"/>
    </row>
    <row r="645" spans="5:11" x14ac:dyDescent="0.2">
      <c r="E645" s="37"/>
      <c r="F645" s="233"/>
      <c r="G645" s="5"/>
      <c r="H645" s="37"/>
      <c r="I645" s="37"/>
      <c r="K645" s="11"/>
    </row>
    <row r="646" spans="5:11" x14ac:dyDescent="0.2">
      <c r="E646" s="37"/>
      <c r="F646" s="233"/>
      <c r="G646" s="5"/>
      <c r="H646" s="37"/>
      <c r="I646" s="37"/>
      <c r="K646" s="11"/>
    </row>
    <row r="647" spans="5:11" x14ac:dyDescent="0.2">
      <c r="E647" s="37"/>
      <c r="F647" s="233"/>
      <c r="G647" s="5"/>
      <c r="H647" s="37"/>
      <c r="I647" s="37"/>
      <c r="K647" s="11"/>
    </row>
    <row r="648" spans="5:11" x14ac:dyDescent="0.2">
      <c r="E648" s="37"/>
      <c r="F648" s="233"/>
      <c r="G648" s="5"/>
      <c r="H648" s="37"/>
      <c r="I648" s="37"/>
      <c r="K648" s="11"/>
    </row>
    <row r="649" spans="5:11" x14ac:dyDescent="0.2">
      <c r="E649" s="37"/>
      <c r="F649" s="233"/>
      <c r="G649" s="5"/>
      <c r="H649" s="37"/>
      <c r="I649" s="37"/>
      <c r="K649" s="11"/>
    </row>
    <row r="650" spans="5:11" x14ac:dyDescent="0.2">
      <c r="E650" s="37"/>
      <c r="F650" s="233"/>
      <c r="G650" s="5"/>
      <c r="H650" s="37"/>
      <c r="I650" s="37"/>
      <c r="K650" s="11"/>
    </row>
    <row r="651" spans="5:11" x14ac:dyDescent="0.2">
      <c r="E651" s="37"/>
      <c r="F651" s="233"/>
      <c r="G651" s="5"/>
      <c r="H651" s="37"/>
      <c r="I651" s="37"/>
      <c r="K651" s="11"/>
    </row>
    <row r="652" spans="5:11" x14ac:dyDescent="0.2">
      <c r="E652" s="37"/>
      <c r="F652" s="233"/>
      <c r="G652" s="5"/>
      <c r="H652" s="37"/>
      <c r="I652" s="37"/>
      <c r="K652" s="11"/>
    </row>
    <row r="653" spans="5:11" x14ac:dyDescent="0.2">
      <c r="E653" s="37"/>
      <c r="F653" s="233"/>
      <c r="G653" s="5"/>
      <c r="H653" s="37"/>
      <c r="I653" s="37"/>
      <c r="K653" s="11"/>
    </row>
    <row r="654" spans="5:11" x14ac:dyDescent="0.2">
      <c r="E654" s="37"/>
      <c r="F654" s="233"/>
      <c r="G654" s="5"/>
      <c r="H654" s="37"/>
      <c r="I654" s="37"/>
      <c r="K654" s="11"/>
    </row>
    <row r="655" spans="5:11" x14ac:dyDescent="0.2">
      <c r="E655" s="37"/>
      <c r="F655" s="233"/>
      <c r="G655" s="5"/>
      <c r="H655" s="37"/>
      <c r="I655" s="37"/>
      <c r="K655" s="11"/>
    </row>
    <row r="656" spans="5:11" x14ac:dyDescent="0.2">
      <c r="E656" s="37"/>
      <c r="F656" s="233"/>
      <c r="G656" s="5"/>
      <c r="H656" s="37"/>
      <c r="I656" s="37"/>
      <c r="K656" s="11"/>
    </row>
    <row r="657" spans="5:11" x14ac:dyDescent="0.2">
      <c r="E657" s="37"/>
      <c r="F657" s="233"/>
      <c r="G657" s="5"/>
      <c r="H657" s="37"/>
      <c r="I657" s="37"/>
      <c r="K657" s="11"/>
    </row>
    <row r="658" spans="5:11" x14ac:dyDescent="0.2">
      <c r="E658" s="37"/>
      <c r="F658" s="233"/>
      <c r="G658" s="5"/>
      <c r="H658" s="37"/>
      <c r="I658" s="37"/>
      <c r="K658" s="11"/>
    </row>
    <row r="659" spans="5:11" x14ac:dyDescent="0.2">
      <c r="E659" s="37"/>
      <c r="F659" s="233"/>
      <c r="G659" s="5"/>
      <c r="H659" s="37"/>
      <c r="I659" s="37"/>
      <c r="K659" s="11"/>
    </row>
    <row r="660" spans="5:11" x14ac:dyDescent="0.2">
      <c r="E660" s="37"/>
      <c r="F660" s="233"/>
      <c r="G660" s="5"/>
      <c r="H660" s="37"/>
      <c r="I660" s="37"/>
      <c r="K660" s="11"/>
    </row>
    <row r="661" spans="5:11" x14ac:dyDescent="0.2">
      <c r="E661" s="37"/>
      <c r="F661" s="233"/>
      <c r="G661" s="5"/>
      <c r="H661" s="37"/>
      <c r="I661" s="37"/>
      <c r="K661" s="11"/>
    </row>
    <row r="662" spans="5:11" x14ac:dyDescent="0.2">
      <c r="E662" s="37"/>
      <c r="F662" s="233"/>
      <c r="G662" s="5"/>
      <c r="H662" s="37"/>
      <c r="I662" s="37"/>
      <c r="K662" s="11"/>
    </row>
    <row r="663" spans="5:11" x14ac:dyDescent="0.2">
      <c r="E663" s="37"/>
      <c r="F663" s="233"/>
      <c r="G663" s="5"/>
      <c r="H663" s="37"/>
      <c r="I663" s="37"/>
      <c r="K663" s="11"/>
    </row>
    <row r="664" spans="5:11" x14ac:dyDescent="0.2">
      <c r="E664" s="37"/>
      <c r="F664" s="233"/>
      <c r="G664" s="5"/>
      <c r="H664" s="37"/>
      <c r="I664" s="37"/>
      <c r="K664" s="11"/>
    </row>
    <row r="665" spans="5:11" x14ac:dyDescent="0.2">
      <c r="E665" s="37"/>
      <c r="F665" s="233"/>
      <c r="G665" s="5"/>
      <c r="H665" s="37"/>
      <c r="I665" s="37"/>
      <c r="K665" s="11"/>
    </row>
    <row r="666" spans="5:11" x14ac:dyDescent="0.2">
      <c r="E666" s="37"/>
      <c r="F666" s="233"/>
      <c r="G666" s="5"/>
      <c r="H666" s="37"/>
      <c r="I666" s="37"/>
      <c r="K666" s="11"/>
    </row>
    <row r="667" spans="5:11" x14ac:dyDescent="0.2">
      <c r="E667" s="37"/>
      <c r="F667" s="233"/>
      <c r="G667" s="5"/>
      <c r="H667" s="37"/>
      <c r="I667" s="37"/>
      <c r="K667" s="11"/>
    </row>
    <row r="668" spans="5:11" x14ac:dyDescent="0.2">
      <c r="E668" s="37"/>
      <c r="F668" s="233"/>
      <c r="G668" s="5"/>
      <c r="H668" s="37"/>
      <c r="I668" s="37"/>
      <c r="K668" s="11"/>
    </row>
    <row r="669" spans="5:11" x14ac:dyDescent="0.2">
      <c r="E669" s="37"/>
      <c r="F669" s="233"/>
      <c r="G669" s="5"/>
      <c r="H669" s="37"/>
      <c r="I669" s="37"/>
      <c r="K669" s="11"/>
    </row>
    <row r="670" spans="5:11" x14ac:dyDescent="0.2">
      <c r="E670" s="37"/>
      <c r="F670" s="233"/>
      <c r="G670" s="5"/>
      <c r="H670" s="37"/>
      <c r="I670" s="37"/>
      <c r="K670" s="11"/>
    </row>
    <row r="671" spans="5:11" x14ac:dyDescent="0.2">
      <c r="E671" s="37"/>
      <c r="F671" s="233"/>
      <c r="G671" s="5"/>
      <c r="H671" s="37"/>
      <c r="I671" s="37"/>
      <c r="K671" s="11"/>
    </row>
    <row r="672" spans="5:11" x14ac:dyDescent="0.2">
      <c r="E672" s="37"/>
      <c r="F672" s="233"/>
      <c r="G672" s="5"/>
      <c r="H672" s="37"/>
      <c r="I672" s="37"/>
      <c r="K672" s="11"/>
    </row>
    <row r="673" spans="5:11" x14ac:dyDescent="0.2">
      <c r="E673" s="37"/>
      <c r="F673" s="233"/>
      <c r="G673" s="5"/>
      <c r="H673" s="37"/>
      <c r="I673" s="37"/>
      <c r="K673" s="11"/>
    </row>
    <row r="674" spans="5:11" x14ac:dyDescent="0.2">
      <c r="E674" s="37"/>
      <c r="F674" s="233"/>
      <c r="G674" s="5"/>
      <c r="H674" s="37"/>
      <c r="I674" s="37"/>
      <c r="K674" s="11"/>
    </row>
    <row r="675" spans="5:11" x14ac:dyDescent="0.2">
      <c r="E675" s="37"/>
      <c r="F675" s="233"/>
      <c r="G675" s="5"/>
      <c r="H675" s="37"/>
      <c r="I675" s="37"/>
      <c r="K675" s="11"/>
    </row>
    <row r="676" spans="5:11" x14ac:dyDescent="0.2">
      <c r="E676" s="37"/>
      <c r="F676" s="233"/>
      <c r="G676" s="5"/>
      <c r="H676" s="37"/>
      <c r="I676" s="37"/>
      <c r="K676" s="11"/>
    </row>
    <row r="677" spans="5:11" x14ac:dyDescent="0.2">
      <c r="E677" s="37"/>
      <c r="F677" s="233"/>
      <c r="G677" s="5"/>
      <c r="H677" s="37"/>
      <c r="I677" s="37"/>
      <c r="K677" s="11"/>
    </row>
    <row r="678" spans="5:11" x14ac:dyDescent="0.2">
      <c r="E678" s="37"/>
      <c r="F678" s="233"/>
      <c r="G678" s="5"/>
      <c r="H678" s="37"/>
      <c r="I678" s="37"/>
      <c r="K678" s="11"/>
    </row>
    <row r="679" spans="5:11" x14ac:dyDescent="0.2">
      <c r="E679" s="37"/>
      <c r="F679" s="233"/>
      <c r="G679" s="5"/>
      <c r="H679" s="37"/>
      <c r="I679" s="37"/>
      <c r="K679" s="11"/>
    </row>
    <row r="680" spans="5:11" x14ac:dyDescent="0.2">
      <c r="E680" s="37"/>
      <c r="F680" s="233"/>
      <c r="G680" s="5"/>
      <c r="H680" s="37"/>
      <c r="I680" s="37"/>
      <c r="K680" s="11"/>
    </row>
    <row r="681" spans="5:11" x14ac:dyDescent="0.2">
      <c r="E681" s="37"/>
      <c r="F681" s="233"/>
      <c r="G681" s="5"/>
      <c r="H681" s="37"/>
      <c r="I681" s="37"/>
      <c r="K681" s="11"/>
    </row>
    <row r="682" spans="5:11" x14ac:dyDescent="0.2">
      <c r="E682" s="37"/>
      <c r="F682" s="233"/>
      <c r="G682" s="5"/>
      <c r="H682" s="37"/>
      <c r="I682" s="37"/>
      <c r="K682" s="11"/>
    </row>
    <row r="683" spans="5:11" x14ac:dyDescent="0.2">
      <c r="E683" s="37"/>
      <c r="F683" s="233"/>
      <c r="G683" s="5"/>
      <c r="H683" s="37"/>
      <c r="I683" s="37"/>
      <c r="K683" s="11"/>
    </row>
    <row r="684" spans="5:11" x14ac:dyDescent="0.2">
      <c r="E684" s="37"/>
      <c r="F684" s="233"/>
      <c r="G684" s="5"/>
      <c r="H684" s="37"/>
      <c r="I684" s="37"/>
      <c r="K684" s="11"/>
    </row>
    <row r="685" spans="5:11" x14ac:dyDescent="0.2">
      <c r="E685" s="37"/>
      <c r="F685" s="233"/>
      <c r="G685" s="5"/>
      <c r="H685" s="37"/>
      <c r="I685" s="37"/>
      <c r="K685" s="11"/>
    </row>
    <row r="686" spans="5:11" x14ac:dyDescent="0.2">
      <c r="E686" s="37"/>
      <c r="F686" s="233"/>
      <c r="G686" s="5"/>
      <c r="H686" s="37"/>
      <c r="I686" s="37"/>
      <c r="K686" s="11"/>
    </row>
    <row r="687" spans="5:11" x14ac:dyDescent="0.2">
      <c r="E687" s="37"/>
      <c r="F687" s="233"/>
      <c r="G687" s="5"/>
      <c r="H687" s="37"/>
      <c r="I687" s="37"/>
      <c r="K687" s="11"/>
    </row>
    <row r="688" spans="5:11" x14ac:dyDescent="0.2">
      <c r="E688" s="37"/>
      <c r="F688" s="233"/>
      <c r="G688" s="5"/>
      <c r="H688" s="37"/>
      <c r="I688" s="37"/>
      <c r="K688" s="11"/>
    </row>
    <row r="689" spans="5:11" x14ac:dyDescent="0.2">
      <c r="E689" s="37"/>
      <c r="F689" s="233"/>
      <c r="G689" s="5"/>
      <c r="H689" s="37"/>
      <c r="I689" s="37"/>
      <c r="K689" s="11"/>
    </row>
    <row r="690" spans="5:11" x14ac:dyDescent="0.2">
      <c r="E690" s="37"/>
      <c r="F690" s="233"/>
      <c r="G690" s="5"/>
      <c r="H690" s="37"/>
      <c r="I690" s="37"/>
      <c r="K690" s="11"/>
    </row>
    <row r="691" spans="5:11" x14ac:dyDescent="0.2">
      <c r="E691" s="37"/>
      <c r="F691" s="233"/>
      <c r="G691" s="5"/>
      <c r="H691" s="37"/>
      <c r="I691" s="37"/>
      <c r="K691" s="11"/>
    </row>
    <row r="692" spans="5:11" x14ac:dyDescent="0.2">
      <c r="E692" s="37"/>
      <c r="F692" s="233"/>
      <c r="G692" s="5"/>
      <c r="H692" s="37"/>
      <c r="I692" s="37"/>
      <c r="K692" s="11"/>
    </row>
    <row r="693" spans="5:11" x14ac:dyDescent="0.2">
      <c r="E693" s="37"/>
      <c r="F693" s="233"/>
      <c r="G693" s="5"/>
      <c r="H693" s="37"/>
      <c r="I693" s="37"/>
      <c r="K693" s="11"/>
    </row>
    <row r="694" spans="5:11" x14ac:dyDescent="0.2">
      <c r="E694" s="37"/>
      <c r="F694" s="233"/>
      <c r="G694" s="5"/>
      <c r="H694" s="37"/>
      <c r="I694" s="37"/>
      <c r="K694" s="11"/>
    </row>
    <row r="695" spans="5:11" x14ac:dyDescent="0.2">
      <c r="E695" s="37"/>
      <c r="F695" s="233"/>
      <c r="G695" s="5"/>
      <c r="H695" s="37"/>
      <c r="I695" s="37"/>
      <c r="K695" s="11"/>
    </row>
    <row r="696" spans="5:11" x14ac:dyDescent="0.2">
      <c r="E696" s="37"/>
      <c r="F696" s="233"/>
      <c r="G696" s="5"/>
      <c r="H696" s="37"/>
      <c r="I696" s="37"/>
      <c r="K696" s="11"/>
    </row>
    <row r="697" spans="5:11" x14ac:dyDescent="0.2">
      <c r="E697" s="37"/>
      <c r="F697" s="233"/>
      <c r="G697" s="5"/>
      <c r="H697" s="37"/>
      <c r="I697" s="37"/>
      <c r="K697" s="11"/>
    </row>
    <row r="698" spans="5:11" x14ac:dyDescent="0.2">
      <c r="E698" s="37"/>
      <c r="F698" s="233"/>
      <c r="G698" s="5"/>
      <c r="H698" s="37"/>
      <c r="I698" s="37"/>
      <c r="K698" s="11"/>
    </row>
    <row r="699" spans="5:11" x14ac:dyDescent="0.2">
      <c r="E699" s="37"/>
      <c r="F699" s="233"/>
      <c r="G699" s="5"/>
      <c r="H699" s="37"/>
      <c r="I699" s="37"/>
      <c r="K699" s="11"/>
    </row>
    <row r="700" spans="5:11" x14ac:dyDescent="0.2">
      <c r="E700" s="37"/>
      <c r="F700" s="233"/>
      <c r="G700" s="5"/>
      <c r="H700" s="37"/>
      <c r="I700" s="37"/>
      <c r="K700" s="11"/>
    </row>
    <row r="701" spans="5:11" x14ac:dyDescent="0.2">
      <c r="E701" s="37"/>
      <c r="F701" s="233"/>
      <c r="G701" s="5"/>
      <c r="H701" s="37"/>
      <c r="I701" s="37"/>
      <c r="K701" s="11"/>
    </row>
    <row r="702" spans="5:11" x14ac:dyDescent="0.2">
      <c r="E702" s="37"/>
      <c r="F702" s="233"/>
      <c r="G702" s="5"/>
      <c r="H702" s="37"/>
      <c r="I702" s="37"/>
      <c r="K702" s="11"/>
    </row>
    <row r="703" spans="5:11" x14ac:dyDescent="0.2">
      <c r="E703" s="37"/>
      <c r="F703" s="233"/>
      <c r="G703" s="5"/>
      <c r="H703" s="37"/>
      <c r="I703" s="37"/>
      <c r="K703" s="11"/>
    </row>
    <row r="704" spans="5:11" x14ac:dyDescent="0.2">
      <c r="E704" s="37"/>
      <c r="F704" s="233"/>
      <c r="G704" s="5"/>
      <c r="H704" s="37"/>
      <c r="I704" s="37"/>
      <c r="K704" s="11"/>
    </row>
    <row r="705" spans="5:11" x14ac:dyDescent="0.2">
      <c r="E705" s="37"/>
      <c r="F705" s="233"/>
      <c r="G705" s="5"/>
      <c r="H705" s="37"/>
      <c r="I705" s="37"/>
      <c r="K705" s="11"/>
    </row>
    <row r="706" spans="5:11" x14ac:dyDescent="0.2">
      <c r="E706" s="37"/>
      <c r="F706" s="233"/>
      <c r="G706" s="5"/>
      <c r="H706" s="37"/>
      <c r="I706" s="37"/>
      <c r="K706" s="11"/>
    </row>
    <row r="707" spans="5:11" x14ac:dyDescent="0.2">
      <c r="E707" s="37"/>
      <c r="F707" s="233"/>
      <c r="G707" s="5"/>
      <c r="H707" s="37"/>
      <c r="I707" s="37"/>
      <c r="K707" s="11"/>
    </row>
    <row r="708" spans="5:11" x14ac:dyDescent="0.2">
      <c r="E708" s="37"/>
      <c r="F708" s="233"/>
      <c r="G708" s="5"/>
      <c r="H708" s="37"/>
      <c r="I708" s="37"/>
      <c r="K708" s="11"/>
    </row>
    <row r="709" spans="5:11" x14ac:dyDescent="0.2">
      <c r="E709" s="37"/>
      <c r="F709" s="233"/>
      <c r="G709" s="5"/>
      <c r="H709" s="37"/>
      <c r="I709" s="37"/>
      <c r="K709" s="11"/>
    </row>
    <row r="710" spans="5:11" x14ac:dyDescent="0.2">
      <c r="E710" s="37"/>
      <c r="F710" s="233"/>
      <c r="G710" s="5"/>
      <c r="H710" s="37"/>
      <c r="I710" s="37"/>
      <c r="K710" s="11"/>
    </row>
    <row r="711" spans="5:11" x14ac:dyDescent="0.2">
      <c r="E711" s="37"/>
      <c r="F711" s="233"/>
      <c r="G711" s="5"/>
      <c r="H711" s="37"/>
      <c r="I711" s="37"/>
      <c r="K711" s="11"/>
    </row>
    <row r="712" spans="5:11" x14ac:dyDescent="0.2">
      <c r="E712" s="37"/>
      <c r="F712" s="233"/>
      <c r="G712" s="5"/>
      <c r="H712" s="37"/>
      <c r="I712" s="37"/>
      <c r="K712" s="11"/>
    </row>
    <row r="713" spans="5:11" x14ac:dyDescent="0.2">
      <c r="E713" s="37"/>
      <c r="F713" s="233"/>
      <c r="G713" s="5"/>
      <c r="H713" s="37"/>
      <c r="I713" s="37"/>
      <c r="K713" s="11"/>
    </row>
    <row r="714" spans="5:11" x14ac:dyDescent="0.2">
      <c r="E714" s="37"/>
      <c r="F714" s="233"/>
      <c r="G714" s="5"/>
      <c r="H714" s="37"/>
      <c r="I714" s="37"/>
      <c r="K714" s="11"/>
    </row>
    <row r="715" spans="5:11" x14ac:dyDescent="0.2">
      <c r="E715" s="37"/>
      <c r="F715" s="233"/>
      <c r="G715" s="5"/>
      <c r="H715" s="37"/>
      <c r="I715" s="37"/>
      <c r="K715" s="11"/>
    </row>
    <row r="716" spans="5:11" x14ac:dyDescent="0.2">
      <c r="E716" s="37"/>
      <c r="F716" s="233"/>
      <c r="G716" s="5"/>
      <c r="H716" s="37"/>
      <c r="I716" s="37"/>
      <c r="K716" s="11"/>
    </row>
    <row r="717" spans="5:11" x14ac:dyDescent="0.2">
      <c r="E717" s="37"/>
      <c r="F717" s="233"/>
      <c r="G717" s="5"/>
      <c r="H717" s="37"/>
      <c r="I717" s="37"/>
      <c r="K717" s="11"/>
    </row>
    <row r="718" spans="5:11" x14ac:dyDescent="0.2">
      <c r="E718" s="37"/>
      <c r="F718" s="233"/>
      <c r="G718" s="5"/>
      <c r="H718" s="37"/>
      <c r="I718" s="37"/>
      <c r="K718" s="11"/>
    </row>
    <row r="719" spans="5:11" x14ac:dyDescent="0.2">
      <c r="E719" s="37"/>
      <c r="F719" s="233"/>
      <c r="G719" s="5"/>
      <c r="H719" s="37"/>
      <c r="I719" s="37"/>
      <c r="K719" s="11"/>
    </row>
    <row r="720" spans="5:11" x14ac:dyDescent="0.2">
      <c r="E720" s="37"/>
      <c r="F720" s="233"/>
      <c r="G720" s="5"/>
      <c r="H720" s="37"/>
      <c r="I720" s="37"/>
      <c r="K720" s="11"/>
    </row>
    <row r="721" spans="5:11" x14ac:dyDescent="0.2">
      <c r="E721" s="37"/>
      <c r="F721" s="233"/>
      <c r="G721" s="5"/>
      <c r="H721" s="37"/>
      <c r="I721" s="37"/>
      <c r="K721" s="11"/>
    </row>
    <row r="722" spans="5:11" x14ac:dyDescent="0.2">
      <c r="E722" s="37"/>
      <c r="F722" s="233"/>
      <c r="G722" s="5"/>
      <c r="H722" s="37"/>
      <c r="I722" s="37"/>
      <c r="K722" s="11"/>
    </row>
    <row r="723" spans="5:11" x14ac:dyDescent="0.2">
      <c r="E723" s="37"/>
      <c r="F723" s="233"/>
      <c r="G723" s="5"/>
      <c r="H723" s="37"/>
      <c r="I723" s="37"/>
      <c r="K723" s="11"/>
    </row>
    <row r="724" spans="5:11" x14ac:dyDescent="0.2">
      <c r="E724" s="37"/>
      <c r="F724" s="233"/>
      <c r="G724" s="5"/>
      <c r="H724" s="37"/>
      <c r="I724" s="37"/>
      <c r="K724" s="11"/>
    </row>
    <row r="725" spans="5:11" x14ac:dyDescent="0.2">
      <c r="E725" s="37"/>
      <c r="F725" s="233"/>
      <c r="G725" s="5"/>
      <c r="H725" s="37"/>
      <c r="I725" s="37"/>
      <c r="K725" s="11"/>
    </row>
    <row r="726" spans="5:11" x14ac:dyDescent="0.2">
      <c r="E726" s="37"/>
      <c r="F726" s="233"/>
      <c r="G726" s="5"/>
      <c r="H726" s="37"/>
      <c r="I726" s="37"/>
      <c r="K726" s="11"/>
    </row>
    <row r="727" spans="5:11" x14ac:dyDescent="0.2">
      <c r="E727" s="37"/>
      <c r="F727" s="233"/>
      <c r="G727" s="5"/>
      <c r="H727" s="37"/>
      <c r="I727" s="37"/>
      <c r="K727" s="11"/>
    </row>
    <row r="728" spans="5:11" x14ac:dyDescent="0.2">
      <c r="E728" s="37"/>
      <c r="F728" s="233"/>
      <c r="G728" s="5"/>
      <c r="H728" s="37"/>
      <c r="I728" s="37"/>
      <c r="K728" s="11"/>
    </row>
    <row r="729" spans="5:11" x14ac:dyDescent="0.2">
      <c r="E729" s="37"/>
      <c r="F729" s="233"/>
      <c r="G729" s="5"/>
      <c r="H729" s="37"/>
      <c r="I729" s="37"/>
      <c r="K729" s="11"/>
    </row>
    <row r="730" spans="5:11" x14ac:dyDescent="0.2">
      <c r="E730" s="37"/>
      <c r="F730" s="233"/>
      <c r="G730" s="5"/>
      <c r="H730" s="37"/>
      <c r="I730" s="37"/>
      <c r="K730" s="11"/>
    </row>
    <row r="731" spans="5:11" x14ac:dyDescent="0.2">
      <c r="E731" s="37"/>
      <c r="F731" s="233"/>
      <c r="G731" s="5"/>
      <c r="H731" s="37"/>
      <c r="I731" s="37"/>
      <c r="K731" s="11"/>
    </row>
    <row r="732" spans="5:11" x14ac:dyDescent="0.2">
      <c r="E732" s="37"/>
      <c r="F732" s="233"/>
      <c r="G732" s="5"/>
      <c r="H732" s="37"/>
      <c r="I732" s="37"/>
      <c r="K732" s="11"/>
    </row>
    <row r="733" spans="5:11" x14ac:dyDescent="0.2">
      <c r="E733" s="37"/>
      <c r="F733" s="233"/>
      <c r="G733" s="5"/>
      <c r="H733" s="37"/>
      <c r="I733" s="37"/>
      <c r="K733" s="11"/>
    </row>
    <row r="734" spans="5:11" x14ac:dyDescent="0.2">
      <c r="E734" s="37"/>
      <c r="F734" s="233"/>
      <c r="G734" s="5"/>
      <c r="H734" s="37"/>
      <c r="I734" s="37"/>
      <c r="K734" s="11"/>
    </row>
    <row r="735" spans="5:11" x14ac:dyDescent="0.2">
      <c r="E735" s="37"/>
      <c r="F735" s="233"/>
      <c r="G735" s="5"/>
      <c r="H735" s="37"/>
      <c r="I735" s="37"/>
      <c r="K735" s="11"/>
    </row>
    <row r="736" spans="5:11" x14ac:dyDescent="0.2">
      <c r="E736" s="37"/>
      <c r="F736" s="233"/>
      <c r="G736" s="5"/>
      <c r="H736" s="37"/>
      <c r="I736" s="37"/>
      <c r="K736" s="11"/>
    </row>
    <row r="737" spans="5:11" x14ac:dyDescent="0.2">
      <c r="E737" s="37"/>
      <c r="F737" s="233"/>
      <c r="G737" s="5"/>
      <c r="H737" s="37"/>
      <c r="I737" s="37"/>
      <c r="K737" s="11"/>
    </row>
    <row r="738" spans="5:11" x14ac:dyDescent="0.2">
      <c r="E738" s="37"/>
      <c r="F738" s="233"/>
      <c r="G738" s="5"/>
      <c r="H738" s="37"/>
      <c r="I738" s="37"/>
      <c r="K738" s="11"/>
    </row>
    <row r="739" spans="5:11" x14ac:dyDescent="0.2">
      <c r="E739" s="37"/>
      <c r="F739" s="233"/>
      <c r="G739" s="5"/>
      <c r="H739" s="37"/>
      <c r="I739" s="37"/>
      <c r="K739" s="11"/>
    </row>
    <row r="740" spans="5:11" x14ac:dyDescent="0.2">
      <c r="E740" s="37"/>
      <c r="F740" s="233"/>
      <c r="G740" s="5"/>
      <c r="H740" s="37"/>
      <c r="I740" s="37"/>
      <c r="K740" s="11"/>
    </row>
    <row r="741" spans="5:11" x14ac:dyDescent="0.2">
      <c r="E741" s="37"/>
      <c r="F741" s="233"/>
      <c r="G741" s="5"/>
      <c r="H741" s="37"/>
      <c r="I741" s="37"/>
      <c r="K741" s="11"/>
    </row>
    <row r="742" spans="5:11" x14ac:dyDescent="0.2">
      <c r="E742" s="37"/>
      <c r="F742" s="233"/>
      <c r="G742" s="5"/>
      <c r="H742" s="37"/>
      <c r="I742" s="37"/>
      <c r="K742" s="11"/>
    </row>
    <row r="743" spans="5:11" x14ac:dyDescent="0.2">
      <c r="E743" s="37"/>
      <c r="F743" s="233"/>
      <c r="G743" s="5"/>
      <c r="H743" s="37"/>
      <c r="I743" s="37"/>
      <c r="K743" s="11"/>
    </row>
    <row r="744" spans="5:11" x14ac:dyDescent="0.2">
      <c r="E744" s="37"/>
      <c r="F744" s="233"/>
      <c r="G744" s="5"/>
      <c r="H744" s="37"/>
      <c r="I744" s="37"/>
      <c r="K744" s="11"/>
    </row>
    <row r="745" spans="5:11" x14ac:dyDescent="0.2">
      <c r="E745" s="37"/>
      <c r="F745" s="233"/>
      <c r="G745" s="5"/>
      <c r="H745" s="37"/>
      <c r="I745" s="37"/>
      <c r="K745" s="11"/>
    </row>
    <row r="746" spans="5:11" x14ac:dyDescent="0.2">
      <c r="E746" s="37"/>
      <c r="F746" s="233"/>
      <c r="G746" s="5"/>
      <c r="H746" s="37"/>
      <c r="I746" s="37"/>
      <c r="K746" s="11"/>
    </row>
    <row r="747" spans="5:11" x14ac:dyDescent="0.2">
      <c r="E747" s="37"/>
      <c r="F747" s="233"/>
      <c r="G747" s="5"/>
      <c r="H747" s="37"/>
      <c r="I747" s="37"/>
      <c r="K747" s="11"/>
    </row>
    <row r="748" spans="5:11" x14ac:dyDescent="0.2">
      <c r="E748" s="37"/>
      <c r="F748" s="233"/>
      <c r="G748" s="5"/>
      <c r="H748" s="37"/>
      <c r="I748" s="37"/>
      <c r="K748" s="11"/>
    </row>
    <row r="749" spans="5:11" x14ac:dyDescent="0.2">
      <c r="E749" s="37"/>
      <c r="F749" s="233"/>
      <c r="G749" s="5"/>
      <c r="H749" s="37"/>
      <c r="I749" s="37"/>
      <c r="K749" s="11"/>
    </row>
    <row r="750" spans="5:11" x14ac:dyDescent="0.2">
      <c r="E750" s="37"/>
      <c r="F750" s="233"/>
      <c r="G750" s="5"/>
      <c r="H750" s="37"/>
      <c r="I750" s="37"/>
      <c r="K750" s="11"/>
    </row>
    <row r="751" spans="5:11" x14ac:dyDescent="0.2">
      <c r="E751" s="37"/>
      <c r="F751" s="233"/>
      <c r="G751" s="5"/>
      <c r="H751" s="37"/>
      <c r="I751" s="37"/>
      <c r="K751" s="11"/>
    </row>
    <row r="752" spans="5:11" x14ac:dyDescent="0.2">
      <c r="E752" s="37"/>
      <c r="F752" s="233"/>
      <c r="G752" s="5"/>
      <c r="H752" s="37"/>
      <c r="I752" s="37"/>
      <c r="K752" s="11"/>
    </row>
    <row r="753" spans="5:11" x14ac:dyDescent="0.2">
      <c r="E753" s="37"/>
      <c r="F753" s="233"/>
      <c r="G753" s="5"/>
      <c r="H753" s="37"/>
      <c r="I753" s="37"/>
      <c r="K753" s="11"/>
    </row>
    <row r="754" spans="5:11" x14ac:dyDescent="0.2">
      <c r="E754" s="37"/>
      <c r="F754" s="233"/>
      <c r="G754" s="5"/>
      <c r="H754" s="37"/>
      <c r="I754" s="37"/>
      <c r="K754" s="11"/>
    </row>
    <row r="755" spans="5:11" x14ac:dyDescent="0.2">
      <c r="E755" s="37"/>
      <c r="F755" s="233"/>
      <c r="G755" s="5"/>
      <c r="H755" s="37"/>
      <c r="I755" s="37"/>
      <c r="K755" s="11"/>
    </row>
    <row r="756" spans="5:11" x14ac:dyDescent="0.2">
      <c r="E756" s="37"/>
      <c r="F756" s="233"/>
      <c r="G756" s="5"/>
      <c r="H756" s="37"/>
      <c r="I756" s="37"/>
      <c r="K756" s="11"/>
    </row>
    <row r="757" spans="5:11" x14ac:dyDescent="0.2">
      <c r="E757" s="37"/>
      <c r="F757" s="233"/>
      <c r="G757" s="5"/>
      <c r="H757" s="37"/>
      <c r="I757" s="37"/>
      <c r="K757" s="11"/>
    </row>
    <row r="758" spans="5:11" x14ac:dyDescent="0.2">
      <c r="E758" s="37"/>
      <c r="F758" s="233"/>
      <c r="G758" s="5"/>
      <c r="H758" s="37"/>
      <c r="I758" s="37"/>
      <c r="K758" s="11"/>
    </row>
    <row r="759" spans="5:11" x14ac:dyDescent="0.2">
      <c r="E759" s="37"/>
      <c r="F759" s="233"/>
      <c r="G759" s="5"/>
      <c r="H759" s="37"/>
      <c r="I759" s="37"/>
      <c r="K759" s="11"/>
    </row>
    <row r="760" spans="5:11" x14ac:dyDescent="0.2">
      <c r="E760" s="37"/>
      <c r="F760" s="233"/>
      <c r="G760" s="5"/>
      <c r="H760" s="37"/>
      <c r="I760" s="37"/>
      <c r="K760" s="11"/>
    </row>
    <row r="761" spans="5:11" x14ac:dyDescent="0.2">
      <c r="E761" s="37"/>
      <c r="F761" s="233"/>
      <c r="G761" s="5"/>
      <c r="H761" s="37"/>
      <c r="I761" s="37"/>
      <c r="K761" s="11"/>
    </row>
    <row r="762" spans="5:11" x14ac:dyDescent="0.2">
      <c r="E762" s="37"/>
      <c r="F762" s="233"/>
      <c r="G762" s="5"/>
      <c r="H762" s="37"/>
      <c r="I762" s="37"/>
      <c r="K762" s="11"/>
    </row>
    <row r="763" spans="5:11" x14ac:dyDescent="0.2">
      <c r="E763" s="37"/>
      <c r="F763" s="233"/>
      <c r="G763" s="5"/>
      <c r="H763" s="37"/>
      <c r="I763" s="37"/>
      <c r="K763" s="11"/>
    </row>
    <row r="764" spans="5:11" x14ac:dyDescent="0.2">
      <c r="E764" s="37"/>
      <c r="F764" s="233"/>
      <c r="G764" s="5"/>
      <c r="H764" s="37"/>
      <c r="I764" s="37"/>
      <c r="K764" s="11"/>
    </row>
    <row r="765" spans="5:11" x14ac:dyDescent="0.2">
      <c r="E765" s="37"/>
      <c r="F765" s="233"/>
      <c r="G765" s="5"/>
      <c r="H765" s="37"/>
      <c r="I765" s="37"/>
      <c r="K765" s="11"/>
    </row>
    <row r="766" spans="5:11" x14ac:dyDescent="0.2">
      <c r="E766" s="37"/>
      <c r="F766" s="233"/>
      <c r="G766" s="5"/>
      <c r="H766" s="37"/>
      <c r="I766" s="37"/>
      <c r="K766" s="11"/>
    </row>
    <row r="767" spans="5:11" x14ac:dyDescent="0.2">
      <c r="E767" s="37"/>
      <c r="F767" s="233"/>
      <c r="G767" s="5"/>
      <c r="H767" s="37"/>
      <c r="I767" s="37"/>
      <c r="K767" s="11"/>
    </row>
    <row r="768" spans="5:11" x14ac:dyDescent="0.2">
      <c r="E768" s="37"/>
      <c r="F768" s="233"/>
      <c r="G768" s="5"/>
      <c r="H768" s="37"/>
      <c r="I768" s="37"/>
      <c r="K768" s="11"/>
    </row>
    <row r="769" spans="5:11" x14ac:dyDescent="0.2">
      <c r="E769" s="37"/>
      <c r="F769" s="233"/>
      <c r="G769" s="5"/>
      <c r="H769" s="37"/>
      <c r="I769" s="37"/>
      <c r="K769" s="11"/>
    </row>
    <row r="770" spans="5:11" x14ac:dyDescent="0.2">
      <c r="E770" s="37"/>
      <c r="F770" s="233"/>
      <c r="G770" s="5"/>
      <c r="H770" s="37"/>
      <c r="I770" s="37"/>
      <c r="K770" s="11"/>
    </row>
    <row r="771" spans="5:11" x14ac:dyDescent="0.2">
      <c r="E771" s="37"/>
      <c r="F771" s="233"/>
      <c r="G771" s="5"/>
      <c r="H771" s="37"/>
      <c r="I771" s="37"/>
      <c r="K771" s="11"/>
    </row>
    <row r="772" spans="5:11" x14ac:dyDescent="0.2">
      <c r="E772" s="37"/>
      <c r="F772" s="233"/>
      <c r="G772" s="5"/>
      <c r="H772" s="37"/>
      <c r="I772" s="37"/>
      <c r="K772" s="11"/>
    </row>
    <row r="773" spans="5:11" x14ac:dyDescent="0.2">
      <c r="E773" s="37"/>
      <c r="F773" s="233"/>
      <c r="G773" s="5"/>
      <c r="H773" s="37"/>
      <c r="I773" s="37"/>
      <c r="K773" s="11"/>
    </row>
    <row r="774" spans="5:11" x14ac:dyDescent="0.2">
      <c r="E774" s="37"/>
      <c r="F774" s="233"/>
      <c r="G774" s="5"/>
      <c r="H774" s="37"/>
      <c r="I774" s="37"/>
      <c r="K774" s="11"/>
    </row>
    <row r="775" spans="5:11" x14ac:dyDescent="0.2">
      <c r="E775" s="37"/>
      <c r="F775" s="233"/>
      <c r="G775" s="5"/>
      <c r="H775" s="37"/>
      <c r="I775" s="37"/>
      <c r="K775" s="11"/>
    </row>
    <row r="776" spans="5:11" x14ac:dyDescent="0.2">
      <c r="E776" s="37"/>
      <c r="F776" s="233"/>
      <c r="G776" s="5"/>
      <c r="H776" s="37"/>
      <c r="I776" s="37"/>
      <c r="K776" s="11"/>
    </row>
    <row r="777" spans="5:11" x14ac:dyDescent="0.2">
      <c r="E777" s="37"/>
      <c r="F777" s="233"/>
      <c r="G777" s="5"/>
      <c r="H777" s="37"/>
      <c r="I777" s="37"/>
      <c r="K777" s="11"/>
    </row>
    <row r="778" spans="5:11" x14ac:dyDescent="0.2">
      <c r="E778" s="37"/>
      <c r="F778" s="233"/>
      <c r="G778" s="5"/>
      <c r="H778" s="37"/>
      <c r="I778" s="37"/>
      <c r="K778" s="11"/>
    </row>
    <row r="779" spans="5:11" x14ac:dyDescent="0.2">
      <c r="E779" s="37"/>
      <c r="F779" s="233"/>
      <c r="G779" s="5"/>
      <c r="H779" s="37"/>
      <c r="I779" s="37"/>
      <c r="K779" s="11"/>
    </row>
    <row r="780" spans="5:11" x14ac:dyDescent="0.2">
      <c r="E780" s="37"/>
      <c r="F780" s="233"/>
      <c r="G780" s="5"/>
      <c r="H780" s="37"/>
      <c r="I780" s="37"/>
      <c r="K780" s="11"/>
    </row>
    <row r="781" spans="5:11" x14ac:dyDescent="0.2">
      <c r="E781" s="37"/>
      <c r="F781" s="233"/>
      <c r="G781" s="5"/>
      <c r="H781" s="37"/>
      <c r="I781" s="37"/>
      <c r="K781" s="11"/>
    </row>
    <row r="782" spans="5:11" x14ac:dyDescent="0.2">
      <c r="E782" s="37"/>
      <c r="F782" s="233"/>
      <c r="G782" s="5"/>
      <c r="H782" s="37"/>
      <c r="I782" s="37"/>
      <c r="K782" s="11"/>
    </row>
    <row r="783" spans="5:11" x14ac:dyDescent="0.2">
      <c r="E783" s="37"/>
      <c r="F783" s="233"/>
      <c r="G783" s="5"/>
      <c r="H783" s="37"/>
      <c r="I783" s="37"/>
      <c r="K783" s="11"/>
    </row>
    <row r="784" spans="5:11" x14ac:dyDescent="0.2">
      <c r="E784" s="37"/>
      <c r="F784" s="233"/>
      <c r="G784" s="5"/>
      <c r="H784" s="37"/>
      <c r="I784" s="37"/>
      <c r="K784" s="11"/>
    </row>
    <row r="785" spans="5:11" x14ac:dyDescent="0.2">
      <c r="E785" s="37"/>
      <c r="F785" s="233"/>
      <c r="G785" s="5"/>
      <c r="H785" s="37"/>
      <c r="I785" s="37"/>
      <c r="K785" s="11"/>
    </row>
    <row r="786" spans="5:11" x14ac:dyDescent="0.2">
      <c r="E786" s="37"/>
      <c r="F786" s="233"/>
      <c r="G786" s="5"/>
      <c r="H786" s="37"/>
      <c r="I786" s="37"/>
      <c r="K786" s="11"/>
    </row>
    <row r="787" spans="5:11" x14ac:dyDescent="0.2">
      <c r="E787" s="37"/>
      <c r="F787" s="233"/>
      <c r="G787" s="5"/>
      <c r="H787" s="37"/>
      <c r="I787" s="37"/>
      <c r="K787" s="11"/>
    </row>
    <row r="788" spans="5:11" x14ac:dyDescent="0.2">
      <c r="E788" s="37"/>
      <c r="F788" s="233"/>
      <c r="G788" s="5"/>
      <c r="H788" s="37"/>
      <c r="I788" s="37"/>
      <c r="K788" s="11"/>
    </row>
    <row r="789" spans="5:11" x14ac:dyDescent="0.2">
      <c r="E789" s="37"/>
      <c r="F789" s="233"/>
      <c r="G789" s="5"/>
      <c r="H789" s="37"/>
      <c r="I789" s="37"/>
      <c r="K789" s="11"/>
    </row>
    <row r="790" spans="5:11" x14ac:dyDescent="0.2">
      <c r="E790" s="37"/>
      <c r="F790" s="233"/>
      <c r="G790" s="5"/>
      <c r="H790" s="37"/>
      <c r="I790" s="37"/>
      <c r="K790" s="11"/>
    </row>
    <row r="791" spans="5:11" x14ac:dyDescent="0.2">
      <c r="E791" s="37"/>
      <c r="F791" s="233"/>
      <c r="G791" s="5"/>
      <c r="H791" s="37"/>
      <c r="I791" s="37"/>
      <c r="K791" s="11"/>
    </row>
    <row r="792" spans="5:11" x14ac:dyDescent="0.2">
      <c r="E792" s="37"/>
      <c r="F792" s="233"/>
      <c r="G792" s="5"/>
      <c r="H792" s="37"/>
      <c r="I792" s="37"/>
      <c r="K792" s="11"/>
    </row>
    <row r="793" spans="5:11" x14ac:dyDescent="0.2">
      <c r="E793" s="37"/>
      <c r="F793" s="233"/>
      <c r="G793" s="5"/>
      <c r="H793" s="37"/>
      <c r="I793" s="37"/>
      <c r="K793" s="11"/>
    </row>
    <row r="794" spans="5:11" x14ac:dyDescent="0.2">
      <c r="E794" s="37"/>
      <c r="F794" s="233"/>
      <c r="G794" s="5"/>
      <c r="H794" s="37"/>
      <c r="I794" s="37"/>
      <c r="K794" s="11"/>
    </row>
    <row r="795" spans="5:11" x14ac:dyDescent="0.2">
      <c r="E795" s="37"/>
      <c r="F795" s="233"/>
      <c r="G795" s="5"/>
      <c r="H795" s="37"/>
      <c r="I795" s="37"/>
      <c r="K795" s="11"/>
    </row>
    <row r="796" spans="5:11" x14ac:dyDescent="0.2">
      <c r="E796" s="37"/>
      <c r="F796" s="233"/>
      <c r="G796" s="5"/>
      <c r="H796" s="37"/>
      <c r="I796" s="37"/>
      <c r="K796" s="11"/>
    </row>
    <row r="797" spans="5:11" x14ac:dyDescent="0.2">
      <c r="E797" s="37"/>
      <c r="F797" s="233"/>
      <c r="G797" s="5"/>
      <c r="H797" s="37"/>
      <c r="I797" s="37"/>
      <c r="K797" s="11"/>
    </row>
    <row r="798" spans="5:11" x14ac:dyDescent="0.2">
      <c r="E798" s="37"/>
      <c r="F798" s="233"/>
      <c r="G798" s="5"/>
      <c r="H798" s="37"/>
      <c r="I798" s="37"/>
      <c r="K798" s="11"/>
    </row>
    <row r="799" spans="5:11" x14ac:dyDescent="0.2">
      <c r="E799" s="37"/>
      <c r="F799" s="233"/>
      <c r="G799" s="5"/>
      <c r="H799" s="37"/>
      <c r="I799" s="37"/>
      <c r="K799" s="11"/>
    </row>
    <row r="800" spans="5:11" x14ac:dyDescent="0.2">
      <c r="E800" s="37"/>
      <c r="F800" s="233"/>
      <c r="G800" s="5"/>
      <c r="H800" s="37"/>
      <c r="I800" s="37"/>
      <c r="K800" s="11"/>
    </row>
    <row r="801" spans="5:11" x14ac:dyDescent="0.2">
      <c r="E801" s="37"/>
      <c r="F801" s="233"/>
      <c r="G801" s="5"/>
      <c r="H801" s="37"/>
      <c r="I801" s="37"/>
      <c r="K801" s="11"/>
    </row>
    <row r="802" spans="5:11" x14ac:dyDescent="0.2">
      <c r="E802" s="37"/>
      <c r="F802" s="233"/>
      <c r="G802" s="5"/>
      <c r="H802" s="37"/>
      <c r="I802" s="37"/>
      <c r="K802" s="11"/>
    </row>
    <row r="803" spans="5:11" x14ac:dyDescent="0.2">
      <c r="E803" s="37"/>
      <c r="F803" s="233"/>
      <c r="G803" s="5"/>
      <c r="H803" s="37"/>
      <c r="I803" s="37"/>
      <c r="K803" s="11"/>
    </row>
    <row r="804" spans="5:11" x14ac:dyDescent="0.2">
      <c r="E804" s="37"/>
      <c r="F804" s="233"/>
      <c r="G804" s="5"/>
      <c r="H804" s="37"/>
      <c r="I804" s="37"/>
      <c r="K804" s="11"/>
    </row>
    <row r="805" spans="5:11" x14ac:dyDescent="0.2">
      <c r="E805" s="37"/>
      <c r="F805" s="233"/>
      <c r="G805" s="5"/>
      <c r="H805" s="37"/>
      <c r="I805" s="37"/>
      <c r="K805" s="11"/>
    </row>
    <row r="806" spans="5:11" x14ac:dyDescent="0.2">
      <c r="E806" s="37"/>
      <c r="F806" s="233"/>
      <c r="G806" s="5"/>
      <c r="H806" s="37"/>
      <c r="I806" s="37"/>
      <c r="K806" s="11"/>
    </row>
    <row r="807" spans="5:11" x14ac:dyDescent="0.2">
      <c r="E807" s="37"/>
      <c r="F807" s="233"/>
      <c r="G807" s="5"/>
      <c r="H807" s="37"/>
      <c r="I807" s="37"/>
      <c r="K807" s="11"/>
    </row>
    <row r="808" spans="5:11" x14ac:dyDescent="0.2">
      <c r="E808" s="37"/>
      <c r="F808" s="233"/>
      <c r="G808" s="5"/>
      <c r="H808" s="37"/>
      <c r="I808" s="37"/>
      <c r="K808" s="11"/>
    </row>
    <row r="809" spans="5:11" x14ac:dyDescent="0.2">
      <c r="E809" s="37"/>
      <c r="F809" s="233"/>
      <c r="G809" s="5"/>
      <c r="H809" s="37"/>
      <c r="I809" s="37"/>
      <c r="K809" s="11"/>
    </row>
    <row r="810" spans="5:11" x14ac:dyDescent="0.2">
      <c r="E810" s="37"/>
      <c r="F810" s="233"/>
      <c r="G810" s="5"/>
      <c r="H810" s="37"/>
      <c r="I810" s="37"/>
      <c r="K810" s="11"/>
    </row>
    <row r="811" spans="5:11" x14ac:dyDescent="0.2">
      <c r="E811" s="37"/>
      <c r="F811" s="233"/>
      <c r="G811" s="5"/>
      <c r="H811" s="37"/>
      <c r="I811" s="37"/>
      <c r="K811" s="11"/>
    </row>
    <row r="812" spans="5:11" x14ac:dyDescent="0.2">
      <c r="E812" s="37"/>
      <c r="F812" s="233"/>
      <c r="G812" s="5"/>
      <c r="H812" s="37"/>
      <c r="I812" s="37"/>
      <c r="K812" s="11"/>
    </row>
    <row r="813" spans="5:11" x14ac:dyDescent="0.2">
      <c r="E813" s="37"/>
      <c r="F813" s="233"/>
      <c r="G813" s="5"/>
      <c r="H813" s="37"/>
      <c r="I813" s="37"/>
      <c r="K813" s="11"/>
    </row>
    <row r="814" spans="5:11" x14ac:dyDescent="0.2">
      <c r="E814" s="37"/>
      <c r="F814" s="233"/>
      <c r="G814" s="5"/>
      <c r="H814" s="37"/>
      <c r="I814" s="37"/>
      <c r="K814" s="11"/>
    </row>
    <row r="815" spans="5:11" x14ac:dyDescent="0.2">
      <c r="E815" s="37"/>
      <c r="F815" s="233"/>
      <c r="G815" s="5"/>
      <c r="H815" s="37"/>
      <c r="I815" s="37"/>
      <c r="K815" s="11"/>
    </row>
    <row r="816" spans="5:11" x14ac:dyDescent="0.2">
      <c r="E816" s="37"/>
      <c r="F816" s="233"/>
      <c r="G816" s="5"/>
      <c r="H816" s="37"/>
      <c r="I816" s="37"/>
      <c r="K816" s="11"/>
    </row>
    <row r="817" spans="5:11" x14ac:dyDescent="0.2">
      <c r="E817" s="37"/>
      <c r="F817" s="233"/>
      <c r="G817" s="5"/>
      <c r="H817" s="37"/>
      <c r="I817" s="37"/>
      <c r="K817" s="11"/>
    </row>
    <row r="818" spans="5:11" x14ac:dyDescent="0.2">
      <c r="E818" s="37"/>
      <c r="F818" s="233"/>
      <c r="G818" s="5"/>
      <c r="H818" s="37"/>
      <c r="I818" s="37"/>
      <c r="K818" s="11"/>
    </row>
    <row r="819" spans="5:11" x14ac:dyDescent="0.2">
      <c r="E819" s="37"/>
      <c r="F819" s="233"/>
      <c r="G819" s="5"/>
      <c r="H819" s="37"/>
      <c r="I819" s="37"/>
      <c r="K819" s="11"/>
    </row>
    <row r="820" spans="5:11" x14ac:dyDescent="0.2">
      <c r="E820" s="37"/>
      <c r="F820" s="233"/>
      <c r="G820" s="5"/>
      <c r="H820" s="37"/>
      <c r="I820" s="37"/>
      <c r="K820" s="11"/>
    </row>
    <row r="821" spans="5:11" x14ac:dyDescent="0.2">
      <c r="E821" s="37"/>
      <c r="F821" s="233"/>
      <c r="G821" s="5"/>
      <c r="H821" s="37"/>
      <c r="I821" s="37"/>
      <c r="K821" s="11"/>
    </row>
    <row r="822" spans="5:11" x14ac:dyDescent="0.2">
      <c r="E822" s="37"/>
      <c r="F822" s="233"/>
      <c r="G822" s="5"/>
      <c r="H822" s="37"/>
      <c r="I822" s="37"/>
      <c r="K822" s="11"/>
    </row>
    <row r="823" spans="5:11" x14ac:dyDescent="0.2">
      <c r="E823" s="37"/>
      <c r="F823" s="233"/>
      <c r="G823" s="5"/>
      <c r="H823" s="37"/>
      <c r="I823" s="37"/>
      <c r="K823" s="11"/>
    </row>
    <row r="824" spans="5:11" x14ac:dyDescent="0.2">
      <c r="E824" s="37"/>
      <c r="F824" s="233"/>
      <c r="G824" s="5"/>
      <c r="H824" s="37"/>
      <c r="I824" s="37"/>
      <c r="K824" s="11"/>
    </row>
    <row r="825" spans="5:11" x14ac:dyDescent="0.2">
      <c r="E825" s="37"/>
      <c r="F825" s="233"/>
      <c r="G825" s="5"/>
      <c r="H825" s="37"/>
      <c r="I825" s="37"/>
      <c r="K825" s="11"/>
    </row>
    <row r="826" spans="5:11" x14ac:dyDescent="0.2">
      <c r="E826" s="37"/>
      <c r="F826" s="233"/>
      <c r="G826" s="5"/>
      <c r="H826" s="37"/>
      <c r="I826" s="37"/>
      <c r="K826" s="11"/>
    </row>
    <row r="827" spans="5:11" x14ac:dyDescent="0.2">
      <c r="E827" s="37"/>
      <c r="F827" s="233"/>
      <c r="G827" s="5"/>
      <c r="H827" s="37"/>
      <c r="I827" s="37"/>
      <c r="K827" s="11"/>
    </row>
    <row r="828" spans="5:11" x14ac:dyDescent="0.2">
      <c r="E828" s="37"/>
      <c r="F828" s="233"/>
      <c r="G828" s="5"/>
      <c r="H828" s="37"/>
      <c r="I828" s="37"/>
      <c r="K828" s="11"/>
    </row>
    <row r="829" spans="5:11" x14ac:dyDescent="0.2">
      <c r="E829" s="37"/>
      <c r="F829" s="233"/>
      <c r="G829" s="5"/>
      <c r="H829" s="37"/>
      <c r="I829" s="37"/>
      <c r="K829" s="11"/>
    </row>
    <row r="830" spans="5:11" x14ac:dyDescent="0.2">
      <c r="E830" s="37"/>
      <c r="F830" s="233"/>
      <c r="G830" s="5"/>
      <c r="H830" s="37"/>
      <c r="I830" s="37"/>
      <c r="K830" s="11"/>
    </row>
    <row r="831" spans="5:11" x14ac:dyDescent="0.2">
      <c r="E831" s="37"/>
      <c r="F831" s="233"/>
      <c r="G831" s="5"/>
      <c r="H831" s="37"/>
      <c r="I831" s="37"/>
      <c r="K831" s="11"/>
    </row>
    <row r="832" spans="5:11" x14ac:dyDescent="0.2">
      <c r="E832" s="37"/>
      <c r="F832" s="233"/>
      <c r="G832" s="5"/>
      <c r="H832" s="37"/>
      <c r="I832" s="37"/>
      <c r="K832" s="11"/>
    </row>
    <row r="833" spans="5:11" x14ac:dyDescent="0.2">
      <c r="E833" s="37"/>
      <c r="F833" s="233"/>
      <c r="G833" s="5"/>
      <c r="H833" s="37"/>
      <c r="I833" s="37"/>
      <c r="K833" s="11"/>
    </row>
    <row r="834" spans="5:11" x14ac:dyDescent="0.2">
      <c r="E834" s="37"/>
      <c r="F834" s="233"/>
      <c r="G834" s="5"/>
      <c r="H834" s="37"/>
      <c r="I834" s="37"/>
      <c r="K834" s="11"/>
    </row>
    <row r="835" spans="5:11" x14ac:dyDescent="0.2">
      <c r="E835" s="37"/>
      <c r="F835" s="233"/>
      <c r="G835" s="5"/>
      <c r="H835" s="37"/>
      <c r="I835" s="37"/>
      <c r="K835" s="11"/>
    </row>
    <row r="836" spans="5:11" x14ac:dyDescent="0.2">
      <c r="E836" s="37"/>
      <c r="F836" s="233"/>
      <c r="G836" s="5"/>
      <c r="H836" s="37"/>
      <c r="I836" s="37"/>
      <c r="K836" s="11"/>
    </row>
    <row r="837" spans="5:11" x14ac:dyDescent="0.2">
      <c r="E837" s="37"/>
      <c r="F837" s="233"/>
      <c r="G837" s="5"/>
      <c r="H837" s="37"/>
      <c r="I837" s="37"/>
      <c r="K837" s="11"/>
    </row>
    <row r="838" spans="5:11" x14ac:dyDescent="0.2">
      <c r="E838" s="37"/>
      <c r="F838" s="233"/>
      <c r="G838" s="5"/>
      <c r="H838" s="37"/>
      <c r="I838" s="37"/>
      <c r="K838" s="11"/>
    </row>
    <row r="839" spans="5:11" x14ac:dyDescent="0.2">
      <c r="E839" s="37"/>
      <c r="F839" s="233"/>
      <c r="G839" s="5"/>
      <c r="H839" s="37"/>
      <c r="I839" s="37"/>
      <c r="K839" s="11"/>
    </row>
    <row r="840" spans="5:11" x14ac:dyDescent="0.2">
      <c r="E840" s="37"/>
      <c r="F840" s="233"/>
      <c r="G840" s="5"/>
      <c r="H840" s="37"/>
      <c r="I840" s="37"/>
      <c r="K840" s="11"/>
    </row>
    <row r="841" spans="5:11" x14ac:dyDescent="0.2">
      <c r="E841" s="37"/>
      <c r="F841" s="233"/>
      <c r="G841" s="5"/>
      <c r="H841" s="37"/>
      <c r="I841" s="37"/>
      <c r="K841" s="11"/>
    </row>
    <row r="842" spans="5:11" x14ac:dyDescent="0.2">
      <c r="E842" s="37"/>
      <c r="F842" s="233"/>
      <c r="G842" s="5"/>
      <c r="H842" s="37"/>
      <c r="I842" s="37"/>
      <c r="K842" s="11"/>
    </row>
    <row r="843" spans="5:11" x14ac:dyDescent="0.2">
      <c r="E843" s="37"/>
      <c r="F843" s="233"/>
      <c r="G843" s="5"/>
      <c r="H843" s="37"/>
      <c r="I843" s="37"/>
      <c r="K843" s="11"/>
    </row>
    <row r="844" spans="5:11" x14ac:dyDescent="0.2">
      <c r="E844" s="37"/>
      <c r="F844" s="233"/>
      <c r="G844" s="5"/>
      <c r="H844" s="37"/>
      <c r="I844" s="37"/>
      <c r="K844" s="11"/>
    </row>
    <row r="845" spans="5:11" x14ac:dyDescent="0.2">
      <c r="E845" s="37"/>
      <c r="F845" s="233"/>
      <c r="G845" s="5"/>
      <c r="H845" s="37"/>
      <c r="I845" s="37"/>
      <c r="K845" s="11"/>
    </row>
    <row r="846" spans="5:11" x14ac:dyDescent="0.2">
      <c r="E846" s="37"/>
      <c r="F846" s="233"/>
      <c r="G846" s="5"/>
      <c r="H846" s="37"/>
      <c r="I846" s="37"/>
      <c r="K846" s="11"/>
    </row>
    <row r="847" spans="5:11" x14ac:dyDescent="0.2">
      <c r="E847" s="37"/>
      <c r="F847" s="233"/>
      <c r="G847" s="5"/>
      <c r="H847" s="37"/>
      <c r="I847" s="37"/>
      <c r="K847" s="11"/>
    </row>
    <row r="848" spans="5:11" x14ac:dyDescent="0.2">
      <c r="E848" s="37"/>
      <c r="F848" s="233"/>
      <c r="G848" s="5"/>
      <c r="H848" s="37"/>
      <c r="I848" s="37"/>
      <c r="K848" s="11"/>
    </row>
    <row r="849" spans="5:11" x14ac:dyDescent="0.2">
      <c r="E849" s="37"/>
      <c r="F849" s="233"/>
      <c r="G849" s="5"/>
      <c r="H849" s="37"/>
      <c r="I849" s="37"/>
      <c r="K849" s="11"/>
    </row>
    <row r="850" spans="5:11" x14ac:dyDescent="0.2">
      <c r="E850" s="37"/>
      <c r="F850" s="233"/>
      <c r="G850" s="5"/>
      <c r="H850" s="37"/>
      <c r="I850" s="37"/>
      <c r="K850" s="11"/>
    </row>
    <row r="851" spans="5:11" x14ac:dyDescent="0.2">
      <c r="E851" s="37"/>
      <c r="F851" s="233"/>
      <c r="G851" s="5"/>
      <c r="H851" s="37"/>
      <c r="I851" s="37"/>
      <c r="K851" s="11"/>
    </row>
    <row r="852" spans="5:11" x14ac:dyDescent="0.2">
      <c r="E852" s="37"/>
      <c r="F852" s="233"/>
      <c r="G852" s="5"/>
      <c r="H852" s="37"/>
      <c r="I852" s="37"/>
      <c r="K852" s="11"/>
    </row>
    <row r="853" spans="5:11" x14ac:dyDescent="0.2">
      <c r="E853" s="37"/>
      <c r="F853" s="233"/>
      <c r="G853" s="5"/>
      <c r="H853" s="37"/>
      <c r="I853" s="37"/>
      <c r="K853" s="11"/>
    </row>
    <row r="854" spans="5:11" x14ac:dyDescent="0.2">
      <c r="E854" s="37"/>
      <c r="F854" s="233"/>
      <c r="G854" s="5"/>
      <c r="H854" s="37"/>
      <c r="I854" s="37"/>
      <c r="K854" s="11"/>
    </row>
    <row r="855" spans="5:11" x14ac:dyDescent="0.2">
      <c r="E855" s="37"/>
      <c r="F855" s="233"/>
      <c r="G855" s="5"/>
      <c r="H855" s="37"/>
      <c r="I855" s="37"/>
      <c r="K855" s="11"/>
    </row>
    <row r="856" spans="5:11" x14ac:dyDescent="0.2">
      <c r="E856" s="37"/>
      <c r="F856" s="233"/>
      <c r="G856" s="5"/>
      <c r="H856" s="37"/>
      <c r="I856" s="37"/>
      <c r="K856" s="11"/>
    </row>
    <row r="857" spans="5:11" x14ac:dyDescent="0.2">
      <c r="E857" s="37"/>
      <c r="F857" s="233"/>
      <c r="G857" s="5"/>
      <c r="H857" s="37"/>
      <c r="I857" s="37"/>
      <c r="K857" s="11"/>
    </row>
    <row r="858" spans="5:11" x14ac:dyDescent="0.2">
      <c r="E858" s="37"/>
      <c r="F858" s="233"/>
      <c r="G858" s="5"/>
      <c r="H858" s="37"/>
      <c r="I858" s="37"/>
      <c r="K858" s="11"/>
    </row>
    <row r="859" spans="5:11" x14ac:dyDescent="0.2">
      <c r="E859" s="37"/>
      <c r="F859" s="233"/>
      <c r="G859" s="5"/>
      <c r="H859" s="37"/>
      <c r="I859" s="37"/>
      <c r="K859" s="11"/>
    </row>
    <row r="860" spans="5:11" x14ac:dyDescent="0.2">
      <c r="E860" s="37"/>
      <c r="F860" s="233"/>
      <c r="G860" s="5"/>
      <c r="H860" s="37"/>
      <c r="I860" s="37"/>
      <c r="K860" s="11"/>
    </row>
    <row r="861" spans="5:11" x14ac:dyDescent="0.2">
      <c r="E861" s="37"/>
      <c r="F861" s="233"/>
      <c r="G861" s="5"/>
      <c r="H861" s="37"/>
      <c r="I861" s="37"/>
      <c r="K861" s="11"/>
    </row>
    <row r="862" spans="5:11" x14ac:dyDescent="0.2">
      <c r="E862" s="37"/>
      <c r="F862" s="233"/>
      <c r="G862" s="5"/>
      <c r="H862" s="37"/>
      <c r="I862" s="37"/>
      <c r="K862" s="11"/>
    </row>
    <row r="863" spans="5:11" x14ac:dyDescent="0.2">
      <c r="E863" s="37"/>
      <c r="F863" s="233"/>
      <c r="G863" s="5"/>
      <c r="H863" s="37"/>
      <c r="I863" s="37"/>
      <c r="K863" s="11"/>
    </row>
    <row r="864" spans="5:11" x14ac:dyDescent="0.2">
      <c r="E864" s="37"/>
      <c r="F864" s="233"/>
      <c r="G864" s="5"/>
      <c r="H864" s="37"/>
      <c r="I864" s="37"/>
      <c r="K864" s="11"/>
    </row>
    <row r="865" spans="5:11" x14ac:dyDescent="0.2">
      <c r="E865" s="37"/>
      <c r="F865" s="233"/>
      <c r="G865" s="5"/>
      <c r="H865" s="37"/>
      <c r="I865" s="37"/>
      <c r="K865" s="11"/>
    </row>
    <row r="866" spans="5:11" x14ac:dyDescent="0.2">
      <c r="E866" s="37"/>
      <c r="F866" s="233"/>
      <c r="G866" s="5"/>
      <c r="H866" s="37"/>
      <c r="I866" s="37"/>
      <c r="K866" s="11"/>
    </row>
    <row r="867" spans="5:11" x14ac:dyDescent="0.2">
      <c r="E867" s="37"/>
      <c r="F867" s="233"/>
      <c r="G867" s="5"/>
      <c r="H867" s="37"/>
      <c r="I867" s="37"/>
      <c r="K867" s="11"/>
    </row>
    <row r="868" spans="5:11" x14ac:dyDescent="0.2">
      <c r="E868" s="37"/>
      <c r="F868" s="233"/>
      <c r="G868" s="5"/>
      <c r="H868" s="37"/>
      <c r="I868" s="37"/>
      <c r="K868" s="11"/>
    </row>
    <row r="869" spans="5:11" x14ac:dyDescent="0.2">
      <c r="E869" s="37"/>
      <c r="F869" s="233"/>
      <c r="G869" s="5"/>
      <c r="H869" s="37"/>
      <c r="I869" s="37"/>
      <c r="K869" s="11"/>
    </row>
    <row r="870" spans="5:11" x14ac:dyDescent="0.2">
      <c r="E870" s="37"/>
      <c r="F870" s="233"/>
      <c r="G870" s="5"/>
      <c r="H870" s="37"/>
      <c r="I870" s="37"/>
      <c r="K870" s="11"/>
    </row>
    <row r="871" spans="5:11" x14ac:dyDescent="0.2">
      <c r="E871" s="37"/>
      <c r="F871" s="233"/>
      <c r="G871" s="5"/>
      <c r="H871" s="37"/>
      <c r="I871" s="37"/>
      <c r="K871" s="11"/>
    </row>
    <row r="872" spans="5:11" x14ac:dyDescent="0.2">
      <c r="E872" s="37"/>
      <c r="F872" s="233"/>
      <c r="G872" s="5"/>
      <c r="H872" s="37"/>
      <c r="I872" s="37"/>
      <c r="K872" s="11"/>
    </row>
    <row r="873" spans="5:11" x14ac:dyDescent="0.2">
      <c r="E873" s="37"/>
      <c r="F873" s="233"/>
      <c r="G873" s="5"/>
      <c r="H873" s="37"/>
      <c r="I873" s="37"/>
      <c r="K873" s="11"/>
    </row>
    <row r="874" spans="5:11" x14ac:dyDescent="0.2">
      <c r="E874" s="37"/>
      <c r="F874" s="233"/>
      <c r="G874" s="5"/>
      <c r="H874" s="37"/>
      <c r="I874" s="37"/>
      <c r="K874" s="11"/>
    </row>
    <row r="875" spans="5:11" x14ac:dyDescent="0.2">
      <c r="E875" s="37"/>
      <c r="F875" s="233"/>
      <c r="G875" s="5"/>
      <c r="H875" s="37"/>
      <c r="I875" s="37"/>
      <c r="K875" s="11"/>
    </row>
    <row r="876" spans="5:11" x14ac:dyDescent="0.2">
      <c r="E876" s="37"/>
      <c r="F876" s="233"/>
      <c r="G876" s="5"/>
      <c r="H876" s="37"/>
      <c r="I876" s="37"/>
      <c r="K876" s="11"/>
    </row>
    <row r="877" spans="5:11" x14ac:dyDescent="0.2">
      <c r="E877" s="37"/>
      <c r="F877" s="233"/>
      <c r="G877" s="5"/>
      <c r="H877" s="37"/>
      <c r="I877" s="37"/>
      <c r="K877" s="11"/>
    </row>
    <row r="878" spans="5:11" x14ac:dyDescent="0.2">
      <c r="E878" s="37"/>
      <c r="F878" s="233"/>
      <c r="G878" s="5"/>
      <c r="H878" s="37"/>
      <c r="I878" s="37"/>
      <c r="K878" s="11"/>
    </row>
    <row r="879" spans="5:11" x14ac:dyDescent="0.2">
      <c r="E879" s="37"/>
      <c r="F879" s="233"/>
      <c r="G879" s="5"/>
      <c r="H879" s="37"/>
      <c r="I879" s="37"/>
      <c r="K879" s="11"/>
    </row>
    <row r="880" spans="5:11" x14ac:dyDescent="0.2">
      <c r="E880" s="37"/>
      <c r="F880" s="233"/>
      <c r="G880" s="5"/>
      <c r="H880" s="37"/>
      <c r="I880" s="37"/>
      <c r="K880" s="11"/>
    </row>
    <row r="881" spans="5:11" x14ac:dyDescent="0.2">
      <c r="E881" s="37"/>
      <c r="F881" s="233"/>
      <c r="G881" s="5"/>
      <c r="H881" s="37"/>
      <c r="I881" s="37"/>
      <c r="K881" s="11"/>
    </row>
    <row r="882" spans="5:11" x14ac:dyDescent="0.2">
      <c r="E882" s="37"/>
      <c r="F882" s="233"/>
      <c r="G882" s="5"/>
      <c r="H882" s="37"/>
      <c r="I882" s="37"/>
      <c r="K882" s="11"/>
    </row>
    <row r="883" spans="5:11" x14ac:dyDescent="0.2">
      <c r="E883" s="37"/>
      <c r="F883" s="233"/>
      <c r="G883" s="5"/>
      <c r="H883" s="37"/>
      <c r="I883" s="37"/>
      <c r="K883" s="11"/>
    </row>
    <row r="884" spans="5:11" x14ac:dyDescent="0.2">
      <c r="E884" s="37"/>
      <c r="F884" s="233"/>
      <c r="G884" s="5"/>
      <c r="H884" s="37"/>
      <c r="I884" s="37"/>
      <c r="K884" s="11"/>
    </row>
    <row r="885" spans="5:11" x14ac:dyDescent="0.2">
      <c r="E885" s="37"/>
      <c r="F885" s="233"/>
      <c r="G885" s="5"/>
      <c r="H885" s="37"/>
      <c r="I885" s="37"/>
      <c r="K885" s="11"/>
    </row>
    <row r="886" spans="5:11" x14ac:dyDescent="0.2">
      <c r="E886" s="37"/>
      <c r="F886" s="233"/>
      <c r="G886" s="5"/>
      <c r="H886" s="37"/>
      <c r="I886" s="37"/>
      <c r="K886" s="11"/>
    </row>
    <row r="887" spans="5:11" x14ac:dyDescent="0.2">
      <c r="E887" s="37"/>
      <c r="F887" s="233"/>
      <c r="G887" s="5"/>
      <c r="H887" s="37"/>
      <c r="I887" s="37"/>
      <c r="K887" s="11"/>
    </row>
    <row r="888" spans="5:11" x14ac:dyDescent="0.2">
      <c r="E888" s="37"/>
      <c r="F888" s="233"/>
      <c r="G888" s="5"/>
      <c r="H888" s="37"/>
      <c r="I888" s="37"/>
      <c r="K888" s="11"/>
    </row>
    <row r="889" spans="5:11" x14ac:dyDescent="0.2">
      <c r="E889" s="37"/>
      <c r="F889" s="233"/>
      <c r="G889" s="5"/>
      <c r="H889" s="37"/>
      <c r="I889" s="37"/>
      <c r="K889" s="11"/>
    </row>
    <row r="890" spans="5:11" x14ac:dyDescent="0.2">
      <c r="E890" s="37"/>
      <c r="F890" s="233"/>
      <c r="G890" s="5"/>
      <c r="H890" s="37"/>
      <c r="I890" s="37"/>
      <c r="K890" s="11"/>
    </row>
    <row r="891" spans="5:11" x14ac:dyDescent="0.2">
      <c r="E891" s="37"/>
      <c r="F891" s="233"/>
      <c r="G891" s="5"/>
      <c r="H891" s="37"/>
      <c r="I891" s="37"/>
      <c r="K891" s="11"/>
    </row>
    <row r="892" spans="5:11" x14ac:dyDescent="0.2">
      <c r="E892" s="37"/>
      <c r="F892" s="233"/>
      <c r="G892" s="5"/>
      <c r="H892" s="37"/>
      <c r="I892" s="37"/>
      <c r="K892" s="11"/>
    </row>
    <row r="893" spans="5:11" x14ac:dyDescent="0.2">
      <c r="E893" s="37"/>
      <c r="F893" s="233"/>
      <c r="G893" s="5"/>
      <c r="H893" s="37"/>
      <c r="I893" s="37"/>
      <c r="K893" s="11"/>
    </row>
    <row r="894" spans="5:11" x14ac:dyDescent="0.2">
      <c r="E894" s="37"/>
      <c r="F894" s="233"/>
      <c r="G894" s="5"/>
      <c r="H894" s="37"/>
      <c r="I894" s="37"/>
      <c r="K894" s="11"/>
    </row>
    <row r="895" spans="5:11" x14ac:dyDescent="0.2">
      <c r="E895" s="37"/>
      <c r="F895" s="233"/>
      <c r="G895" s="5"/>
      <c r="H895" s="37"/>
      <c r="I895" s="37"/>
      <c r="K895" s="11"/>
    </row>
    <row r="896" spans="5:11" x14ac:dyDescent="0.2">
      <c r="E896" s="37"/>
      <c r="F896" s="233"/>
      <c r="G896" s="5"/>
      <c r="H896" s="37"/>
      <c r="I896" s="37"/>
      <c r="K896" s="11"/>
    </row>
    <row r="897" spans="5:11" x14ac:dyDescent="0.2">
      <c r="E897" s="37"/>
      <c r="F897" s="233"/>
      <c r="G897" s="5"/>
      <c r="H897" s="37"/>
      <c r="I897" s="37"/>
      <c r="K897" s="11"/>
    </row>
    <row r="898" spans="5:11" x14ac:dyDescent="0.2">
      <c r="E898" s="37"/>
      <c r="F898" s="233"/>
      <c r="G898" s="5"/>
      <c r="H898" s="37"/>
      <c r="I898" s="37"/>
      <c r="K898" s="11"/>
    </row>
    <row r="899" spans="5:11" x14ac:dyDescent="0.2">
      <c r="E899" s="37"/>
      <c r="F899" s="233"/>
      <c r="G899" s="5"/>
      <c r="H899" s="37"/>
      <c r="I899" s="37"/>
      <c r="K899" s="11"/>
    </row>
    <row r="900" spans="5:11" x14ac:dyDescent="0.2">
      <c r="E900" s="37"/>
      <c r="F900" s="233"/>
      <c r="G900" s="5"/>
      <c r="H900" s="37"/>
      <c r="I900" s="37"/>
      <c r="K900" s="11"/>
    </row>
    <row r="901" spans="5:11" x14ac:dyDescent="0.2">
      <c r="E901" s="37"/>
      <c r="F901" s="233"/>
      <c r="G901" s="5"/>
      <c r="H901" s="37"/>
      <c r="I901" s="37"/>
      <c r="K901" s="11"/>
    </row>
    <row r="902" spans="5:11" x14ac:dyDescent="0.2">
      <c r="E902" s="37"/>
      <c r="F902" s="233"/>
      <c r="G902" s="5"/>
      <c r="H902" s="37"/>
      <c r="I902" s="37"/>
      <c r="K902" s="11"/>
    </row>
    <row r="903" spans="5:11" x14ac:dyDescent="0.2">
      <c r="E903" s="37"/>
      <c r="F903" s="233"/>
      <c r="G903" s="5"/>
      <c r="H903" s="37"/>
      <c r="I903" s="37"/>
      <c r="K903" s="11"/>
    </row>
    <row r="904" spans="5:11" x14ac:dyDescent="0.2">
      <c r="E904" s="37"/>
      <c r="F904" s="233"/>
      <c r="G904" s="5"/>
      <c r="H904" s="37"/>
      <c r="I904" s="37"/>
      <c r="K904" s="11"/>
    </row>
    <row r="905" spans="5:11" x14ac:dyDescent="0.2">
      <c r="E905" s="37"/>
      <c r="F905" s="233"/>
      <c r="G905" s="5"/>
      <c r="H905" s="37"/>
      <c r="I905" s="37"/>
      <c r="K905" s="11"/>
    </row>
    <row r="906" spans="5:11" x14ac:dyDescent="0.2">
      <c r="E906" s="37"/>
      <c r="F906" s="233"/>
      <c r="G906" s="5"/>
      <c r="H906" s="37"/>
      <c r="I906" s="37"/>
      <c r="K906" s="11"/>
    </row>
    <row r="907" spans="5:11" x14ac:dyDescent="0.2">
      <c r="E907" s="37"/>
      <c r="F907" s="233"/>
      <c r="G907" s="5"/>
      <c r="H907" s="37"/>
      <c r="I907" s="37"/>
      <c r="K907" s="11"/>
    </row>
    <row r="908" spans="5:11" x14ac:dyDescent="0.2">
      <c r="E908" s="37"/>
      <c r="F908" s="233"/>
      <c r="G908" s="5"/>
      <c r="H908" s="37"/>
      <c r="I908" s="37"/>
      <c r="K908" s="11"/>
    </row>
    <row r="909" spans="5:11" x14ac:dyDescent="0.2">
      <c r="E909" s="37"/>
      <c r="F909" s="233"/>
      <c r="G909" s="5"/>
      <c r="H909" s="37"/>
      <c r="I909" s="37"/>
      <c r="K909" s="11"/>
    </row>
    <row r="910" spans="5:11" x14ac:dyDescent="0.2">
      <c r="E910" s="37"/>
      <c r="F910" s="233"/>
      <c r="G910" s="5"/>
      <c r="H910" s="37"/>
      <c r="I910" s="37"/>
      <c r="K910" s="11"/>
    </row>
    <row r="911" spans="5:11" x14ac:dyDescent="0.2">
      <c r="E911" s="37"/>
      <c r="F911" s="233"/>
      <c r="G911" s="5"/>
      <c r="H911" s="37"/>
      <c r="I911" s="37"/>
      <c r="K911" s="11"/>
    </row>
    <row r="912" spans="5:11" x14ac:dyDescent="0.2">
      <c r="E912" s="37"/>
      <c r="F912" s="233"/>
      <c r="G912" s="5"/>
      <c r="H912" s="37"/>
      <c r="I912" s="37"/>
      <c r="K912" s="11"/>
    </row>
    <row r="913" spans="5:11" x14ac:dyDescent="0.2">
      <c r="E913" s="37"/>
      <c r="F913" s="233"/>
      <c r="G913" s="5"/>
      <c r="H913" s="37"/>
      <c r="I913" s="37"/>
      <c r="K913" s="11"/>
    </row>
    <row r="914" spans="5:11" x14ac:dyDescent="0.2">
      <c r="E914" s="37"/>
      <c r="F914" s="233"/>
      <c r="G914" s="5"/>
      <c r="H914" s="37"/>
      <c r="I914" s="37"/>
      <c r="K914" s="11"/>
    </row>
    <row r="915" spans="5:11" x14ac:dyDescent="0.2">
      <c r="E915" s="37"/>
      <c r="F915" s="233"/>
      <c r="G915" s="5"/>
      <c r="H915" s="37"/>
      <c r="I915" s="37"/>
      <c r="K915" s="11"/>
    </row>
    <row r="916" spans="5:11" x14ac:dyDescent="0.2">
      <c r="E916" s="37"/>
      <c r="F916" s="233"/>
      <c r="G916" s="5"/>
      <c r="H916" s="37"/>
      <c r="I916" s="37"/>
      <c r="K916" s="11"/>
    </row>
    <row r="917" spans="5:11" x14ac:dyDescent="0.2">
      <c r="E917" s="37"/>
      <c r="F917" s="233"/>
      <c r="G917" s="5"/>
      <c r="H917" s="37"/>
      <c r="I917" s="37"/>
      <c r="K917" s="11"/>
    </row>
    <row r="918" spans="5:11" x14ac:dyDescent="0.2">
      <c r="E918" s="37"/>
      <c r="F918" s="233"/>
      <c r="G918" s="5"/>
      <c r="H918" s="37"/>
      <c r="I918" s="37"/>
      <c r="K918" s="11"/>
    </row>
    <row r="919" spans="5:11" x14ac:dyDescent="0.2">
      <c r="E919" s="37"/>
      <c r="F919" s="233"/>
      <c r="G919" s="5"/>
      <c r="H919" s="37"/>
      <c r="I919" s="37"/>
      <c r="K919" s="11"/>
    </row>
    <row r="920" spans="5:11" x14ac:dyDescent="0.2">
      <c r="E920" s="37"/>
      <c r="F920" s="233"/>
      <c r="G920" s="5"/>
      <c r="H920" s="37"/>
      <c r="I920" s="37"/>
      <c r="K920" s="11"/>
    </row>
    <row r="921" spans="5:11" x14ac:dyDescent="0.2">
      <c r="E921" s="37"/>
      <c r="F921" s="233"/>
      <c r="G921" s="5"/>
      <c r="H921" s="37"/>
      <c r="I921" s="37"/>
      <c r="K921" s="11"/>
    </row>
    <row r="922" spans="5:11" x14ac:dyDescent="0.2">
      <c r="E922" s="37"/>
      <c r="F922" s="233"/>
      <c r="G922" s="5"/>
      <c r="H922" s="37"/>
      <c r="I922" s="37"/>
      <c r="K922" s="11"/>
    </row>
    <row r="923" spans="5:11" x14ac:dyDescent="0.2">
      <c r="E923" s="37"/>
      <c r="F923" s="233"/>
      <c r="G923" s="5"/>
      <c r="H923" s="37"/>
      <c r="I923" s="37"/>
      <c r="K923" s="11"/>
    </row>
    <row r="924" spans="5:11" x14ac:dyDescent="0.2">
      <c r="E924" s="37"/>
      <c r="F924" s="233"/>
      <c r="G924" s="5"/>
      <c r="H924" s="37"/>
      <c r="I924" s="37"/>
      <c r="K924" s="11"/>
    </row>
    <row r="925" spans="5:11" x14ac:dyDescent="0.2">
      <c r="E925" s="37"/>
      <c r="F925" s="233"/>
      <c r="G925" s="5"/>
      <c r="H925" s="37"/>
      <c r="I925" s="37"/>
      <c r="K925" s="11"/>
    </row>
    <row r="926" spans="5:11" x14ac:dyDescent="0.2">
      <c r="E926" s="37"/>
      <c r="F926" s="233"/>
      <c r="G926" s="5"/>
      <c r="H926" s="37"/>
      <c r="I926" s="37"/>
      <c r="K926" s="11"/>
    </row>
    <row r="927" spans="5:11" x14ac:dyDescent="0.2">
      <c r="E927" s="37"/>
      <c r="F927" s="233"/>
      <c r="G927" s="5"/>
      <c r="H927" s="37"/>
      <c r="I927" s="37"/>
      <c r="K927" s="11"/>
    </row>
    <row r="928" spans="5:11" x14ac:dyDescent="0.2">
      <c r="E928" s="37"/>
      <c r="F928" s="233"/>
      <c r="G928" s="5"/>
      <c r="H928" s="37"/>
      <c r="I928" s="37"/>
      <c r="K928" s="11"/>
    </row>
    <row r="929" spans="5:11" x14ac:dyDescent="0.2">
      <c r="E929" s="37"/>
      <c r="F929" s="233"/>
      <c r="G929" s="5"/>
      <c r="H929" s="37"/>
      <c r="I929" s="37"/>
      <c r="K929" s="11"/>
    </row>
    <row r="930" spans="5:11" x14ac:dyDescent="0.2">
      <c r="E930" s="37"/>
      <c r="F930" s="233"/>
      <c r="G930" s="5"/>
      <c r="H930" s="37"/>
      <c r="I930" s="37"/>
      <c r="K930" s="11"/>
    </row>
    <row r="931" spans="5:11" x14ac:dyDescent="0.2">
      <c r="E931" s="37"/>
      <c r="F931" s="233"/>
      <c r="G931" s="5"/>
      <c r="H931" s="37"/>
      <c r="I931" s="37"/>
      <c r="K931" s="11"/>
    </row>
    <row r="932" spans="5:11" x14ac:dyDescent="0.2">
      <c r="E932" s="37"/>
      <c r="F932" s="233"/>
      <c r="G932" s="5"/>
      <c r="H932" s="37"/>
      <c r="I932" s="37"/>
      <c r="K932" s="11"/>
    </row>
    <row r="933" spans="5:11" x14ac:dyDescent="0.2">
      <c r="E933" s="37"/>
      <c r="F933" s="233"/>
      <c r="G933" s="5"/>
      <c r="H933" s="37"/>
      <c r="I933" s="37"/>
      <c r="K933" s="11"/>
    </row>
    <row r="934" spans="5:11" x14ac:dyDescent="0.2">
      <c r="E934" s="37"/>
      <c r="F934" s="233"/>
      <c r="G934" s="5"/>
      <c r="H934" s="37"/>
      <c r="I934" s="37"/>
      <c r="K934" s="11"/>
    </row>
    <row r="935" spans="5:11" x14ac:dyDescent="0.2">
      <c r="E935" s="37"/>
      <c r="F935" s="233"/>
      <c r="G935" s="5"/>
      <c r="H935" s="37"/>
      <c r="I935" s="37"/>
      <c r="K935" s="11"/>
    </row>
    <row r="936" spans="5:11" x14ac:dyDescent="0.2">
      <c r="E936" s="37"/>
      <c r="F936" s="233"/>
      <c r="G936" s="5"/>
      <c r="H936" s="37"/>
      <c r="I936" s="37"/>
      <c r="K936" s="11"/>
    </row>
    <row r="937" spans="5:11" x14ac:dyDescent="0.2">
      <c r="E937" s="37"/>
      <c r="F937" s="233"/>
      <c r="G937" s="5"/>
      <c r="H937" s="37"/>
      <c r="I937" s="37"/>
      <c r="K937" s="11"/>
    </row>
    <row r="938" spans="5:11" x14ac:dyDescent="0.2">
      <c r="E938" s="37"/>
      <c r="F938" s="233"/>
      <c r="G938" s="5"/>
      <c r="H938" s="37"/>
      <c r="I938" s="37"/>
      <c r="K938" s="11"/>
    </row>
    <row r="939" spans="5:11" x14ac:dyDescent="0.2">
      <c r="E939" s="37"/>
      <c r="F939" s="233"/>
      <c r="G939" s="5"/>
      <c r="H939" s="37"/>
      <c r="I939" s="37"/>
      <c r="K939" s="11"/>
    </row>
    <row r="940" spans="5:11" x14ac:dyDescent="0.2">
      <c r="E940" s="37"/>
      <c r="F940" s="233"/>
      <c r="G940" s="5"/>
      <c r="H940" s="37"/>
      <c r="I940" s="37"/>
      <c r="K940" s="11"/>
    </row>
    <row r="941" spans="5:11" x14ac:dyDescent="0.2">
      <c r="E941" s="37"/>
      <c r="F941" s="233"/>
      <c r="G941" s="5"/>
      <c r="H941" s="37"/>
      <c r="I941" s="37"/>
      <c r="K941" s="11"/>
    </row>
    <row r="942" spans="5:11" x14ac:dyDescent="0.2">
      <c r="E942" s="37"/>
      <c r="F942" s="233"/>
      <c r="G942" s="5"/>
      <c r="H942" s="37"/>
      <c r="I942" s="37"/>
      <c r="K942" s="11"/>
    </row>
    <row r="943" spans="5:11" x14ac:dyDescent="0.2">
      <c r="E943" s="37"/>
      <c r="F943" s="233"/>
      <c r="G943" s="5"/>
      <c r="H943" s="37"/>
      <c r="I943" s="37"/>
      <c r="K943" s="11"/>
    </row>
    <row r="944" spans="5:11" x14ac:dyDescent="0.2">
      <c r="E944" s="37"/>
      <c r="F944" s="233"/>
      <c r="G944" s="5"/>
      <c r="H944" s="37"/>
      <c r="I944" s="37"/>
      <c r="K944" s="11"/>
    </row>
    <row r="945" spans="5:11" x14ac:dyDescent="0.2">
      <c r="E945" s="37"/>
      <c r="F945" s="233"/>
      <c r="G945" s="5"/>
      <c r="H945" s="37"/>
      <c r="I945" s="37"/>
      <c r="K945" s="11"/>
    </row>
    <row r="946" spans="5:11" x14ac:dyDescent="0.2">
      <c r="E946" s="37"/>
      <c r="F946" s="233"/>
      <c r="G946" s="5"/>
      <c r="H946" s="37"/>
      <c r="I946" s="37"/>
      <c r="K946" s="11"/>
    </row>
    <row r="947" spans="5:11" x14ac:dyDescent="0.2">
      <c r="E947" s="37"/>
      <c r="F947" s="233"/>
      <c r="G947" s="5"/>
      <c r="H947" s="37"/>
      <c r="I947" s="37"/>
      <c r="K947" s="11"/>
    </row>
    <row r="948" spans="5:11" x14ac:dyDescent="0.2">
      <c r="E948" s="37"/>
      <c r="F948" s="233"/>
      <c r="G948" s="5"/>
      <c r="H948" s="37"/>
      <c r="I948" s="37"/>
      <c r="K948" s="11"/>
    </row>
    <row r="949" spans="5:11" x14ac:dyDescent="0.2">
      <c r="E949" s="37"/>
      <c r="F949" s="233"/>
      <c r="G949" s="5"/>
      <c r="H949" s="37"/>
      <c r="I949" s="37"/>
      <c r="K949" s="11"/>
    </row>
    <row r="950" spans="5:11" x14ac:dyDescent="0.2">
      <c r="E950" s="37"/>
      <c r="F950" s="233"/>
      <c r="G950" s="5"/>
      <c r="H950" s="37"/>
      <c r="I950" s="37"/>
      <c r="K950" s="11"/>
    </row>
    <row r="951" spans="5:11" x14ac:dyDescent="0.2">
      <c r="E951" s="37"/>
      <c r="F951" s="233"/>
      <c r="G951" s="5"/>
      <c r="H951" s="37"/>
      <c r="I951" s="37"/>
      <c r="K951" s="11"/>
    </row>
    <row r="952" spans="5:11" x14ac:dyDescent="0.2">
      <c r="E952" s="37"/>
      <c r="F952" s="233"/>
      <c r="G952" s="5"/>
      <c r="H952" s="37"/>
      <c r="I952" s="37"/>
      <c r="K952" s="11"/>
    </row>
    <row r="953" spans="5:11" x14ac:dyDescent="0.2">
      <c r="E953" s="37"/>
      <c r="F953" s="233"/>
      <c r="G953" s="5"/>
      <c r="H953" s="37"/>
      <c r="I953" s="37"/>
      <c r="K953" s="11"/>
    </row>
    <row r="954" spans="5:11" x14ac:dyDescent="0.2">
      <c r="E954" s="37"/>
      <c r="F954" s="233"/>
      <c r="G954" s="5"/>
      <c r="H954" s="37"/>
      <c r="I954" s="37"/>
      <c r="K954" s="11"/>
    </row>
    <row r="955" spans="5:11" x14ac:dyDescent="0.2">
      <c r="E955" s="37"/>
      <c r="F955" s="233"/>
      <c r="G955" s="5"/>
      <c r="H955" s="37"/>
      <c r="I955" s="37"/>
      <c r="K955" s="11"/>
    </row>
    <row r="956" spans="5:11" x14ac:dyDescent="0.2">
      <c r="E956" s="37"/>
      <c r="F956" s="233"/>
      <c r="G956" s="5"/>
      <c r="H956" s="37"/>
      <c r="I956" s="37"/>
      <c r="K956" s="11"/>
    </row>
    <row r="957" spans="5:11" x14ac:dyDescent="0.2">
      <c r="E957" s="37"/>
      <c r="F957" s="233"/>
      <c r="G957" s="5"/>
      <c r="H957" s="37"/>
      <c r="I957" s="37"/>
      <c r="K957" s="11"/>
    </row>
    <row r="958" spans="5:11" x14ac:dyDescent="0.2">
      <c r="E958" s="37"/>
      <c r="F958" s="233"/>
      <c r="G958" s="5"/>
      <c r="H958" s="37"/>
      <c r="I958" s="37"/>
      <c r="K958" s="11"/>
    </row>
    <row r="959" spans="5:11" x14ac:dyDescent="0.2">
      <c r="E959" s="37"/>
      <c r="F959" s="233"/>
      <c r="G959" s="5"/>
      <c r="H959" s="37"/>
      <c r="I959" s="37"/>
      <c r="K959" s="11"/>
    </row>
    <row r="960" spans="5:11" x14ac:dyDescent="0.2">
      <c r="E960" s="37"/>
      <c r="F960" s="233"/>
      <c r="G960" s="5"/>
      <c r="H960" s="37"/>
      <c r="I960" s="37"/>
      <c r="K960" s="11"/>
    </row>
    <row r="961" spans="5:11" x14ac:dyDescent="0.2">
      <c r="E961" s="37"/>
      <c r="F961" s="233"/>
      <c r="G961" s="5"/>
      <c r="H961" s="37"/>
      <c r="I961" s="37"/>
      <c r="K961" s="11"/>
    </row>
    <row r="962" spans="5:11" x14ac:dyDescent="0.2">
      <c r="E962" s="37"/>
      <c r="F962" s="233"/>
      <c r="G962" s="5"/>
      <c r="H962" s="37"/>
      <c r="I962" s="37"/>
      <c r="K962" s="11"/>
    </row>
    <row r="963" spans="5:11" x14ac:dyDescent="0.2">
      <c r="E963" s="37"/>
      <c r="F963" s="233"/>
      <c r="G963" s="5"/>
      <c r="H963" s="37"/>
      <c r="I963" s="37"/>
      <c r="K963" s="11"/>
    </row>
    <row r="964" spans="5:11" x14ac:dyDescent="0.2">
      <c r="E964" s="37"/>
      <c r="F964" s="233"/>
      <c r="G964" s="5"/>
      <c r="H964" s="37"/>
      <c r="I964" s="37"/>
      <c r="K964" s="11"/>
    </row>
    <row r="965" spans="5:11" x14ac:dyDescent="0.2">
      <c r="E965" s="37"/>
      <c r="F965" s="233"/>
      <c r="G965" s="5"/>
      <c r="H965" s="37"/>
      <c r="I965" s="37"/>
      <c r="K965" s="11"/>
    </row>
    <row r="966" spans="5:11" x14ac:dyDescent="0.2">
      <c r="E966" s="37"/>
      <c r="F966" s="233"/>
      <c r="G966" s="5"/>
      <c r="H966" s="37"/>
      <c r="I966" s="37"/>
      <c r="K966" s="11"/>
    </row>
    <row r="967" spans="5:11" x14ac:dyDescent="0.2">
      <c r="E967" s="37"/>
      <c r="F967" s="233"/>
      <c r="G967" s="5"/>
      <c r="H967" s="37"/>
      <c r="I967" s="37"/>
      <c r="K967" s="11"/>
    </row>
    <row r="968" spans="5:11" x14ac:dyDescent="0.2">
      <c r="E968" s="37"/>
      <c r="F968" s="233"/>
      <c r="G968" s="5"/>
      <c r="H968" s="37"/>
      <c r="I968" s="37"/>
      <c r="K968" s="11"/>
    </row>
    <row r="969" spans="5:11" x14ac:dyDescent="0.2">
      <c r="E969" s="37"/>
      <c r="F969" s="233"/>
      <c r="G969" s="5"/>
      <c r="H969" s="37"/>
      <c r="I969" s="37"/>
      <c r="K969" s="11"/>
    </row>
    <row r="970" spans="5:11" x14ac:dyDescent="0.2">
      <c r="E970" s="37"/>
      <c r="F970" s="233"/>
      <c r="G970" s="5"/>
      <c r="H970" s="37"/>
      <c r="I970" s="37"/>
      <c r="K970" s="11"/>
    </row>
    <row r="971" spans="5:11" x14ac:dyDescent="0.2">
      <c r="E971" s="37"/>
      <c r="F971" s="233"/>
      <c r="G971" s="5"/>
      <c r="H971" s="37"/>
      <c r="I971" s="37"/>
      <c r="K971" s="11"/>
    </row>
    <row r="972" spans="5:11" x14ac:dyDescent="0.2">
      <c r="E972" s="37"/>
      <c r="F972" s="233"/>
      <c r="G972" s="5"/>
      <c r="H972" s="37"/>
      <c r="I972" s="37"/>
      <c r="K972" s="11"/>
    </row>
    <row r="973" spans="5:11" x14ac:dyDescent="0.2">
      <c r="E973" s="37"/>
      <c r="F973" s="233"/>
      <c r="G973" s="5"/>
      <c r="H973" s="37"/>
      <c r="I973" s="37"/>
      <c r="K973" s="11"/>
    </row>
    <row r="974" spans="5:11" x14ac:dyDescent="0.2">
      <c r="E974" s="37"/>
      <c r="F974" s="233"/>
      <c r="G974" s="5"/>
      <c r="H974" s="37"/>
      <c r="I974" s="37"/>
      <c r="K974" s="11"/>
    </row>
    <row r="975" spans="5:11" x14ac:dyDescent="0.2">
      <c r="E975" s="37"/>
      <c r="F975" s="233"/>
      <c r="G975" s="5"/>
      <c r="H975" s="37"/>
      <c r="I975" s="37"/>
      <c r="K975" s="11"/>
    </row>
    <row r="976" spans="5:11" x14ac:dyDescent="0.2">
      <c r="E976" s="37"/>
      <c r="F976" s="233"/>
      <c r="G976" s="5"/>
      <c r="H976" s="37"/>
      <c r="I976" s="37"/>
      <c r="K976" s="11"/>
    </row>
    <row r="977" spans="5:11" x14ac:dyDescent="0.2">
      <c r="E977" s="37"/>
      <c r="F977" s="233"/>
      <c r="G977" s="5"/>
      <c r="H977" s="37"/>
      <c r="I977" s="37"/>
      <c r="K977" s="11"/>
    </row>
    <row r="978" spans="5:11" x14ac:dyDescent="0.2">
      <c r="E978" s="37"/>
      <c r="F978" s="233"/>
      <c r="G978" s="5"/>
      <c r="H978" s="37"/>
      <c r="I978" s="37"/>
      <c r="K978" s="11"/>
    </row>
    <row r="979" spans="5:11" x14ac:dyDescent="0.2">
      <c r="E979" s="37"/>
      <c r="F979" s="233"/>
      <c r="G979" s="5"/>
      <c r="H979" s="37"/>
      <c r="I979" s="37"/>
      <c r="K979" s="11"/>
    </row>
    <row r="980" spans="5:11" x14ac:dyDescent="0.2">
      <c r="E980" s="37"/>
      <c r="F980" s="233"/>
      <c r="G980" s="5"/>
      <c r="H980" s="37"/>
      <c r="I980" s="37"/>
      <c r="K980" s="11"/>
    </row>
    <row r="981" spans="5:11" x14ac:dyDescent="0.2">
      <c r="E981" s="37"/>
      <c r="F981" s="233"/>
      <c r="G981" s="5"/>
      <c r="H981" s="37"/>
      <c r="I981" s="37"/>
      <c r="K981" s="11"/>
    </row>
    <row r="982" spans="5:11" x14ac:dyDescent="0.2">
      <c r="E982" s="37"/>
      <c r="F982" s="233"/>
      <c r="G982" s="5"/>
      <c r="H982" s="37"/>
      <c r="I982" s="37"/>
      <c r="K982" s="11"/>
    </row>
    <row r="983" spans="5:11" x14ac:dyDescent="0.2">
      <c r="E983" s="37"/>
      <c r="F983" s="233"/>
      <c r="G983" s="5"/>
      <c r="H983" s="37"/>
      <c r="I983" s="37"/>
      <c r="K983" s="11"/>
    </row>
    <row r="984" spans="5:11" x14ac:dyDescent="0.2">
      <c r="E984" s="37"/>
      <c r="F984" s="233"/>
      <c r="G984" s="5"/>
      <c r="H984" s="37"/>
      <c r="I984" s="37"/>
      <c r="K984" s="11"/>
    </row>
    <row r="985" spans="5:11" x14ac:dyDescent="0.2">
      <c r="E985" s="37"/>
      <c r="F985" s="233"/>
      <c r="G985" s="5"/>
      <c r="H985" s="37"/>
      <c r="I985" s="37"/>
      <c r="K985" s="11"/>
    </row>
    <row r="986" spans="5:11" x14ac:dyDescent="0.2">
      <c r="E986" s="37"/>
      <c r="F986" s="233"/>
      <c r="G986" s="5"/>
      <c r="H986" s="37"/>
      <c r="I986" s="37"/>
      <c r="K986" s="11"/>
    </row>
    <row r="987" spans="5:11" x14ac:dyDescent="0.2">
      <c r="E987" s="37"/>
      <c r="F987" s="233"/>
      <c r="G987" s="5"/>
      <c r="H987" s="37"/>
      <c r="I987" s="37"/>
      <c r="K987" s="11"/>
    </row>
    <row r="988" spans="5:11" x14ac:dyDescent="0.2">
      <c r="E988" s="37"/>
      <c r="F988" s="233"/>
      <c r="G988" s="5"/>
      <c r="H988" s="37"/>
      <c r="I988" s="37"/>
      <c r="K988" s="11"/>
    </row>
    <row r="989" spans="5:11" x14ac:dyDescent="0.2">
      <c r="E989" s="37"/>
      <c r="F989" s="233"/>
      <c r="G989" s="5"/>
      <c r="H989" s="37"/>
      <c r="I989" s="37"/>
      <c r="K989" s="11"/>
    </row>
    <row r="990" spans="5:11" x14ac:dyDescent="0.2">
      <c r="E990" s="37"/>
      <c r="F990" s="233"/>
      <c r="G990" s="5"/>
      <c r="H990" s="37"/>
      <c r="I990" s="37"/>
      <c r="K990" s="11"/>
    </row>
    <row r="991" spans="5:11" x14ac:dyDescent="0.2">
      <c r="E991" s="37"/>
      <c r="F991" s="233"/>
      <c r="G991" s="5"/>
      <c r="H991" s="37"/>
      <c r="I991" s="37"/>
      <c r="K991" s="11"/>
    </row>
    <row r="992" spans="5:11" x14ac:dyDescent="0.2">
      <c r="E992" s="37"/>
      <c r="F992" s="233"/>
      <c r="G992" s="5"/>
      <c r="H992" s="37"/>
      <c r="I992" s="37"/>
      <c r="K992" s="11"/>
    </row>
    <row r="993" spans="5:11" x14ac:dyDescent="0.2">
      <c r="E993" s="37"/>
      <c r="F993" s="233"/>
      <c r="G993" s="5"/>
      <c r="H993" s="37"/>
      <c r="I993" s="37"/>
      <c r="K993" s="11"/>
    </row>
    <row r="994" spans="5:11" x14ac:dyDescent="0.2">
      <c r="E994" s="37"/>
      <c r="F994" s="233"/>
      <c r="G994" s="5"/>
      <c r="H994" s="37"/>
      <c r="I994" s="37"/>
      <c r="K994" s="11"/>
    </row>
    <row r="995" spans="5:11" x14ac:dyDescent="0.2">
      <c r="E995" s="37"/>
      <c r="F995" s="233"/>
      <c r="G995" s="5"/>
      <c r="H995" s="37"/>
      <c r="I995" s="37"/>
      <c r="K995" s="11"/>
    </row>
    <row r="996" spans="5:11" x14ac:dyDescent="0.2">
      <c r="E996" s="37"/>
      <c r="F996" s="233"/>
      <c r="G996" s="5"/>
      <c r="H996" s="37"/>
      <c r="I996" s="37"/>
      <c r="K996" s="11"/>
    </row>
    <row r="997" spans="5:11" x14ac:dyDescent="0.2">
      <c r="E997" s="37"/>
      <c r="F997" s="233"/>
      <c r="G997" s="5"/>
      <c r="H997" s="37"/>
      <c r="I997" s="37"/>
      <c r="K997" s="11"/>
    </row>
    <row r="998" spans="5:11" x14ac:dyDescent="0.2">
      <c r="E998" s="37"/>
      <c r="F998" s="233"/>
      <c r="G998" s="5"/>
      <c r="H998" s="37"/>
      <c r="I998" s="37"/>
      <c r="K998" s="11"/>
    </row>
    <row r="999" spans="5:11" x14ac:dyDescent="0.2">
      <c r="E999" s="37"/>
      <c r="F999" s="233"/>
      <c r="G999" s="5"/>
      <c r="H999" s="37"/>
      <c r="I999" s="37"/>
      <c r="K999" s="11"/>
    </row>
    <row r="1000" spans="5:11" x14ac:dyDescent="0.2">
      <c r="E1000" s="37"/>
      <c r="F1000" s="233"/>
      <c r="G1000" s="5"/>
      <c r="H1000" s="37"/>
      <c r="I1000" s="37"/>
      <c r="K1000" s="11"/>
    </row>
    <row r="1001" spans="5:11" x14ac:dyDescent="0.2">
      <c r="E1001" s="37"/>
      <c r="F1001" s="233"/>
      <c r="G1001" s="5"/>
      <c r="H1001" s="37"/>
      <c r="I1001" s="37"/>
      <c r="K1001" s="11"/>
    </row>
    <row r="1002" spans="5:11" x14ac:dyDescent="0.2">
      <c r="E1002" s="37"/>
      <c r="F1002" s="233"/>
      <c r="G1002" s="5"/>
      <c r="H1002" s="37"/>
      <c r="I1002" s="37"/>
      <c r="K1002" s="11"/>
    </row>
    <row r="1003" spans="5:11" x14ac:dyDescent="0.2">
      <c r="E1003" s="37"/>
      <c r="F1003" s="233"/>
      <c r="G1003" s="5"/>
      <c r="H1003" s="37"/>
      <c r="I1003" s="37"/>
      <c r="K1003" s="11"/>
    </row>
    <row r="1004" spans="5:11" x14ac:dyDescent="0.2">
      <c r="E1004" s="37"/>
      <c r="F1004" s="233"/>
      <c r="G1004" s="5"/>
      <c r="H1004" s="37"/>
      <c r="I1004" s="37"/>
      <c r="K1004" s="11"/>
    </row>
    <row r="1005" spans="5:11" x14ac:dyDescent="0.2">
      <c r="E1005" s="37"/>
      <c r="F1005" s="233"/>
      <c r="G1005" s="5"/>
      <c r="H1005" s="37"/>
      <c r="I1005" s="37"/>
      <c r="K1005" s="11"/>
    </row>
    <row r="1006" spans="5:11" x14ac:dyDescent="0.2">
      <c r="E1006" s="37"/>
      <c r="F1006" s="233"/>
      <c r="G1006" s="5"/>
      <c r="H1006" s="37"/>
      <c r="I1006" s="37"/>
      <c r="K1006" s="11"/>
    </row>
    <row r="1007" spans="5:11" x14ac:dyDescent="0.2">
      <c r="E1007" s="37"/>
      <c r="F1007" s="233"/>
      <c r="G1007" s="5"/>
      <c r="H1007" s="37"/>
      <c r="I1007" s="37"/>
      <c r="K1007" s="11"/>
    </row>
    <row r="1008" spans="5:11" x14ac:dyDescent="0.2">
      <c r="E1008" s="37"/>
      <c r="F1008" s="233"/>
      <c r="G1008" s="5"/>
      <c r="H1008" s="37"/>
      <c r="I1008" s="37"/>
      <c r="K1008" s="11"/>
    </row>
    <row r="1009" spans="5:11" x14ac:dyDescent="0.2">
      <c r="E1009" s="37"/>
      <c r="F1009" s="233"/>
      <c r="G1009" s="5"/>
      <c r="H1009" s="37"/>
      <c r="I1009" s="37"/>
      <c r="K1009" s="11"/>
    </row>
    <row r="1010" spans="5:11" x14ac:dyDescent="0.2">
      <c r="E1010" s="37"/>
      <c r="F1010" s="233"/>
      <c r="G1010" s="5"/>
      <c r="H1010" s="37"/>
      <c r="I1010" s="37"/>
      <c r="K1010" s="11"/>
    </row>
    <row r="1011" spans="5:11" x14ac:dyDescent="0.2">
      <c r="E1011" s="37"/>
      <c r="F1011" s="233"/>
      <c r="G1011" s="5"/>
      <c r="H1011" s="37"/>
      <c r="I1011" s="37"/>
      <c r="K1011" s="11"/>
    </row>
    <row r="1012" spans="5:11" x14ac:dyDescent="0.2">
      <c r="E1012" s="37"/>
      <c r="F1012" s="233"/>
      <c r="G1012" s="5"/>
      <c r="H1012" s="37"/>
      <c r="I1012" s="37"/>
      <c r="K1012" s="11"/>
    </row>
    <row r="1013" spans="5:11" x14ac:dyDescent="0.2">
      <c r="E1013" s="37"/>
      <c r="F1013" s="233"/>
      <c r="G1013" s="5"/>
      <c r="H1013" s="37"/>
      <c r="I1013" s="37"/>
      <c r="K1013" s="11"/>
    </row>
    <row r="1014" spans="5:11" x14ac:dyDescent="0.2">
      <c r="E1014" s="37"/>
      <c r="F1014" s="233"/>
      <c r="G1014" s="5"/>
      <c r="H1014" s="37"/>
      <c r="I1014" s="37"/>
      <c r="K1014" s="11"/>
    </row>
    <row r="1015" spans="5:11" x14ac:dyDescent="0.2">
      <c r="E1015" s="37"/>
      <c r="F1015" s="233"/>
      <c r="G1015" s="5"/>
      <c r="H1015" s="37"/>
      <c r="I1015" s="37"/>
      <c r="K1015" s="11"/>
    </row>
    <row r="1016" spans="5:11" x14ac:dyDescent="0.2">
      <c r="E1016" s="37"/>
      <c r="F1016" s="233"/>
      <c r="G1016" s="5"/>
      <c r="H1016" s="37"/>
      <c r="I1016" s="37"/>
      <c r="K1016" s="11"/>
    </row>
    <row r="1017" spans="5:11" x14ac:dyDescent="0.2">
      <c r="E1017" s="37"/>
      <c r="F1017" s="233"/>
      <c r="G1017" s="5"/>
      <c r="H1017" s="37"/>
      <c r="I1017" s="37"/>
      <c r="K1017" s="11"/>
    </row>
    <row r="1018" spans="5:11" x14ac:dyDescent="0.2">
      <c r="E1018" s="37"/>
      <c r="F1018" s="233"/>
      <c r="G1018" s="5"/>
      <c r="H1018" s="37"/>
      <c r="I1018" s="37"/>
      <c r="K1018" s="11"/>
    </row>
    <row r="1019" spans="5:11" x14ac:dyDescent="0.2">
      <c r="E1019" s="37"/>
      <c r="F1019" s="233"/>
      <c r="G1019" s="5"/>
      <c r="H1019" s="37"/>
      <c r="I1019" s="37"/>
      <c r="K1019" s="11"/>
    </row>
    <row r="1020" spans="5:11" x14ac:dyDescent="0.2">
      <c r="E1020" s="37"/>
      <c r="F1020" s="233"/>
      <c r="G1020" s="5"/>
      <c r="H1020" s="37"/>
      <c r="I1020" s="37"/>
      <c r="K1020" s="11"/>
    </row>
    <row r="1021" spans="5:11" x14ac:dyDescent="0.2">
      <c r="E1021" s="37"/>
      <c r="F1021" s="233"/>
      <c r="G1021" s="5"/>
      <c r="H1021" s="37"/>
      <c r="I1021" s="37"/>
      <c r="K1021" s="11"/>
    </row>
    <row r="1022" spans="5:11" x14ac:dyDescent="0.2">
      <c r="E1022" s="37"/>
      <c r="F1022" s="233"/>
      <c r="G1022" s="5"/>
      <c r="H1022" s="37"/>
      <c r="I1022" s="37"/>
      <c r="K1022" s="11"/>
    </row>
    <row r="1023" spans="5:11" x14ac:dyDescent="0.2">
      <c r="E1023" s="37"/>
      <c r="F1023" s="233"/>
      <c r="G1023" s="5"/>
      <c r="H1023" s="37"/>
      <c r="I1023" s="37"/>
      <c r="K1023" s="11"/>
    </row>
    <row r="1024" spans="5:11" x14ac:dyDescent="0.2">
      <c r="E1024" s="37"/>
      <c r="F1024" s="233"/>
      <c r="G1024" s="5"/>
      <c r="H1024" s="37"/>
      <c r="I1024" s="37"/>
      <c r="K1024" s="11"/>
    </row>
    <row r="1025" spans="5:11" x14ac:dyDescent="0.2">
      <c r="E1025" s="37"/>
      <c r="F1025" s="233"/>
      <c r="G1025" s="5"/>
      <c r="H1025" s="37"/>
      <c r="I1025" s="37"/>
      <c r="K1025" s="11"/>
    </row>
    <row r="1026" spans="5:11" x14ac:dyDescent="0.2">
      <c r="E1026" s="37"/>
      <c r="F1026" s="233"/>
      <c r="G1026" s="5"/>
      <c r="H1026" s="37"/>
      <c r="I1026" s="37"/>
      <c r="K1026" s="11"/>
    </row>
    <row r="1027" spans="5:11" x14ac:dyDescent="0.2">
      <c r="E1027" s="37"/>
      <c r="F1027" s="233"/>
      <c r="G1027" s="5"/>
      <c r="H1027" s="37"/>
      <c r="I1027" s="37"/>
      <c r="K1027" s="11"/>
    </row>
    <row r="1028" spans="5:11" x14ac:dyDescent="0.2">
      <c r="E1028" s="37"/>
      <c r="F1028" s="233"/>
      <c r="G1028" s="5"/>
      <c r="H1028" s="37"/>
      <c r="I1028" s="37"/>
      <c r="K1028" s="11"/>
    </row>
    <row r="1029" spans="5:11" x14ac:dyDescent="0.2">
      <c r="E1029" s="37"/>
      <c r="F1029" s="233"/>
      <c r="G1029" s="5"/>
      <c r="H1029" s="37"/>
      <c r="I1029" s="37"/>
      <c r="K1029" s="11"/>
    </row>
    <row r="1030" spans="5:11" x14ac:dyDescent="0.2">
      <c r="E1030" s="37"/>
      <c r="F1030" s="233"/>
      <c r="G1030" s="5"/>
      <c r="H1030" s="37"/>
      <c r="I1030" s="37"/>
      <c r="K1030" s="11"/>
    </row>
    <row r="1031" spans="5:11" x14ac:dyDescent="0.2">
      <c r="E1031" s="37"/>
      <c r="F1031" s="233"/>
      <c r="G1031" s="5"/>
      <c r="H1031" s="37"/>
      <c r="I1031" s="37"/>
      <c r="K1031" s="11"/>
    </row>
    <row r="1032" spans="5:11" x14ac:dyDescent="0.2">
      <c r="E1032" s="37"/>
      <c r="F1032" s="233"/>
      <c r="G1032" s="5"/>
      <c r="H1032" s="37"/>
      <c r="I1032" s="37"/>
      <c r="K1032" s="11"/>
    </row>
    <row r="1033" spans="5:11" x14ac:dyDescent="0.2">
      <c r="E1033" s="37"/>
      <c r="F1033" s="233"/>
      <c r="G1033" s="5"/>
      <c r="H1033" s="37"/>
      <c r="I1033" s="37"/>
      <c r="K1033" s="11"/>
    </row>
    <row r="1034" spans="5:11" x14ac:dyDescent="0.2">
      <c r="E1034" s="37"/>
      <c r="F1034" s="233"/>
      <c r="G1034" s="5"/>
      <c r="H1034" s="37"/>
      <c r="I1034" s="37"/>
      <c r="K1034" s="11"/>
    </row>
    <row r="1035" spans="5:11" x14ac:dyDescent="0.2">
      <c r="E1035" s="37"/>
      <c r="F1035" s="233"/>
      <c r="G1035" s="5"/>
      <c r="H1035" s="37"/>
      <c r="I1035" s="37"/>
      <c r="K1035" s="11"/>
    </row>
    <row r="1036" spans="5:11" x14ac:dyDescent="0.2">
      <c r="E1036" s="37"/>
      <c r="F1036" s="233"/>
      <c r="G1036" s="5"/>
      <c r="H1036" s="37"/>
      <c r="I1036" s="37"/>
      <c r="K1036" s="11"/>
    </row>
    <row r="1037" spans="5:11" x14ac:dyDescent="0.2">
      <c r="E1037" s="37"/>
      <c r="F1037" s="233"/>
      <c r="G1037" s="5"/>
      <c r="H1037" s="37"/>
      <c r="I1037" s="37"/>
      <c r="K1037" s="11"/>
    </row>
    <row r="1038" spans="5:11" x14ac:dyDescent="0.2">
      <c r="E1038" s="37"/>
      <c r="F1038" s="233"/>
      <c r="G1038" s="5"/>
      <c r="H1038" s="37"/>
      <c r="I1038" s="37"/>
      <c r="K1038" s="11"/>
    </row>
    <row r="1039" spans="5:11" x14ac:dyDescent="0.2">
      <c r="E1039" s="37"/>
      <c r="F1039" s="233"/>
      <c r="G1039" s="5"/>
      <c r="H1039" s="37"/>
      <c r="I1039" s="37"/>
      <c r="K1039" s="11"/>
    </row>
    <row r="1040" spans="5:11" x14ac:dyDescent="0.2">
      <c r="E1040" s="37"/>
      <c r="F1040" s="233"/>
      <c r="G1040" s="5"/>
      <c r="H1040" s="37"/>
      <c r="I1040" s="37"/>
      <c r="K1040" s="11"/>
    </row>
    <row r="1041" spans="5:11" x14ac:dyDescent="0.2">
      <c r="E1041" s="37"/>
      <c r="F1041" s="233"/>
      <c r="G1041" s="5"/>
      <c r="H1041" s="37"/>
      <c r="I1041" s="37"/>
      <c r="K1041" s="11"/>
    </row>
    <row r="1042" spans="5:11" x14ac:dyDescent="0.2">
      <c r="E1042" s="37"/>
      <c r="F1042" s="233"/>
      <c r="G1042" s="5"/>
      <c r="H1042" s="37"/>
      <c r="I1042" s="37"/>
      <c r="K1042" s="11"/>
    </row>
    <row r="1043" spans="5:11" x14ac:dyDescent="0.2">
      <c r="E1043" s="37"/>
      <c r="F1043" s="233"/>
      <c r="G1043" s="5"/>
      <c r="H1043" s="37"/>
      <c r="I1043" s="37"/>
      <c r="K1043" s="11"/>
    </row>
    <row r="1044" spans="5:11" x14ac:dyDescent="0.2">
      <c r="E1044" s="37"/>
      <c r="F1044" s="233"/>
      <c r="G1044" s="5"/>
      <c r="H1044" s="37"/>
      <c r="I1044" s="37"/>
      <c r="K1044" s="11"/>
    </row>
    <row r="1045" spans="5:11" x14ac:dyDescent="0.2">
      <c r="E1045" s="37"/>
      <c r="F1045" s="233"/>
      <c r="G1045" s="5"/>
      <c r="H1045" s="37"/>
      <c r="I1045" s="37"/>
      <c r="K1045" s="11"/>
    </row>
    <row r="1046" spans="5:11" x14ac:dyDescent="0.2">
      <c r="E1046" s="37"/>
      <c r="F1046" s="233"/>
      <c r="G1046" s="5"/>
      <c r="H1046" s="37"/>
      <c r="I1046" s="37"/>
      <c r="K1046" s="11"/>
    </row>
    <row r="1047" spans="5:11" x14ac:dyDescent="0.2">
      <c r="E1047" s="37"/>
      <c r="F1047" s="233"/>
      <c r="G1047" s="5"/>
      <c r="H1047" s="37"/>
      <c r="I1047" s="37"/>
      <c r="K1047" s="11"/>
    </row>
    <row r="1048" spans="5:11" x14ac:dyDescent="0.2">
      <c r="E1048" s="37"/>
      <c r="F1048" s="233"/>
      <c r="G1048" s="5"/>
      <c r="H1048" s="37"/>
      <c r="I1048" s="37"/>
      <c r="K1048" s="11"/>
    </row>
    <row r="1049" spans="5:11" x14ac:dyDescent="0.2">
      <c r="E1049" s="37"/>
      <c r="F1049" s="233"/>
      <c r="G1049" s="5"/>
      <c r="H1049" s="37"/>
      <c r="I1049" s="37"/>
      <c r="K1049" s="11"/>
    </row>
    <row r="1050" spans="5:11" x14ac:dyDescent="0.2">
      <c r="E1050" s="37"/>
      <c r="F1050" s="233"/>
      <c r="G1050" s="5"/>
      <c r="H1050" s="37"/>
      <c r="I1050" s="37"/>
      <c r="K1050" s="11"/>
    </row>
    <row r="1051" spans="5:11" x14ac:dyDescent="0.2">
      <c r="E1051" s="37"/>
      <c r="F1051" s="233"/>
      <c r="G1051" s="5"/>
      <c r="H1051" s="37"/>
      <c r="I1051" s="37"/>
      <c r="K1051" s="11"/>
    </row>
    <row r="1052" spans="5:11" x14ac:dyDescent="0.2">
      <c r="E1052" s="37"/>
      <c r="F1052" s="233"/>
      <c r="G1052" s="5"/>
      <c r="H1052" s="37"/>
      <c r="I1052" s="37"/>
      <c r="K1052" s="11"/>
    </row>
    <row r="1053" spans="5:11" x14ac:dyDescent="0.2">
      <c r="E1053" s="37"/>
      <c r="F1053" s="233"/>
      <c r="G1053" s="5"/>
      <c r="H1053" s="37"/>
      <c r="I1053" s="37"/>
      <c r="K1053" s="11"/>
    </row>
    <row r="1054" spans="5:11" x14ac:dyDescent="0.2">
      <c r="E1054" s="37"/>
      <c r="F1054" s="233"/>
      <c r="G1054" s="5"/>
      <c r="H1054" s="37"/>
      <c r="I1054" s="37"/>
      <c r="K1054" s="11"/>
    </row>
    <row r="1055" spans="5:11" x14ac:dyDescent="0.2">
      <c r="E1055" s="37"/>
      <c r="F1055" s="233"/>
      <c r="G1055" s="5"/>
      <c r="H1055" s="37"/>
      <c r="I1055" s="37"/>
      <c r="K1055" s="11"/>
    </row>
    <row r="1056" spans="5:11" x14ac:dyDescent="0.2">
      <c r="E1056" s="37"/>
      <c r="F1056" s="233"/>
      <c r="G1056" s="5"/>
      <c r="H1056" s="37"/>
      <c r="I1056" s="37"/>
      <c r="K1056" s="11"/>
    </row>
    <row r="1057" spans="5:11" x14ac:dyDescent="0.2">
      <c r="E1057" s="37"/>
      <c r="F1057" s="233"/>
      <c r="G1057" s="5"/>
      <c r="H1057" s="37"/>
      <c r="I1057" s="37"/>
      <c r="K1057" s="11"/>
    </row>
    <row r="1058" spans="5:11" x14ac:dyDescent="0.2">
      <c r="E1058" s="37"/>
      <c r="F1058" s="233"/>
      <c r="G1058" s="5"/>
      <c r="H1058" s="37"/>
      <c r="I1058" s="37"/>
      <c r="K1058" s="11"/>
    </row>
    <row r="1059" spans="5:11" x14ac:dyDescent="0.2">
      <c r="E1059" s="37"/>
      <c r="F1059" s="233"/>
      <c r="G1059" s="5"/>
      <c r="H1059" s="37"/>
      <c r="I1059" s="37"/>
      <c r="K1059" s="11"/>
    </row>
    <row r="1060" spans="5:11" x14ac:dyDescent="0.2">
      <c r="E1060" s="37"/>
      <c r="F1060" s="233"/>
      <c r="G1060" s="5"/>
      <c r="H1060" s="37"/>
      <c r="I1060" s="37"/>
      <c r="K1060" s="11"/>
    </row>
    <row r="1061" spans="5:11" x14ac:dyDescent="0.2">
      <c r="E1061" s="37"/>
      <c r="F1061" s="233"/>
      <c r="G1061" s="5"/>
      <c r="H1061" s="37"/>
      <c r="I1061" s="37"/>
      <c r="K1061" s="11"/>
    </row>
    <row r="1062" spans="5:11" x14ac:dyDescent="0.2">
      <c r="E1062" s="37"/>
      <c r="F1062" s="233"/>
      <c r="G1062" s="5"/>
      <c r="H1062" s="37"/>
      <c r="I1062" s="37"/>
      <c r="K1062" s="11"/>
    </row>
    <row r="1063" spans="5:11" x14ac:dyDescent="0.2">
      <c r="E1063" s="37"/>
      <c r="F1063" s="233"/>
      <c r="G1063" s="5"/>
      <c r="H1063" s="37"/>
      <c r="I1063" s="37"/>
      <c r="K1063" s="11"/>
    </row>
    <row r="1064" spans="5:11" x14ac:dyDescent="0.2">
      <c r="E1064" s="37"/>
      <c r="F1064" s="233"/>
      <c r="G1064" s="5"/>
      <c r="H1064" s="37"/>
      <c r="I1064" s="37"/>
      <c r="K1064" s="11"/>
    </row>
    <row r="1065" spans="5:11" x14ac:dyDescent="0.2">
      <c r="E1065" s="37"/>
      <c r="F1065" s="233"/>
      <c r="G1065" s="5"/>
      <c r="H1065" s="37"/>
      <c r="I1065" s="37"/>
      <c r="K1065" s="11"/>
    </row>
    <row r="1066" spans="5:11" x14ac:dyDescent="0.2">
      <c r="E1066" s="37"/>
      <c r="F1066" s="233"/>
      <c r="G1066" s="5"/>
      <c r="H1066" s="37"/>
      <c r="I1066" s="37"/>
      <c r="K1066" s="11"/>
    </row>
    <row r="1067" spans="5:11" x14ac:dyDescent="0.2">
      <c r="E1067" s="37"/>
      <c r="F1067" s="233"/>
      <c r="G1067" s="5"/>
      <c r="H1067" s="37"/>
      <c r="I1067" s="37"/>
      <c r="K1067" s="11"/>
    </row>
    <row r="1068" spans="5:11" x14ac:dyDescent="0.2">
      <c r="E1068" s="37"/>
      <c r="F1068" s="233"/>
      <c r="G1068" s="5"/>
      <c r="H1068" s="37"/>
      <c r="I1068" s="37"/>
      <c r="K1068" s="11"/>
    </row>
    <row r="1069" spans="5:11" x14ac:dyDescent="0.2">
      <c r="E1069" s="37"/>
      <c r="F1069" s="233"/>
      <c r="G1069" s="5"/>
      <c r="H1069" s="37"/>
      <c r="I1069" s="37"/>
      <c r="K1069" s="11"/>
    </row>
    <row r="1070" spans="5:11" x14ac:dyDescent="0.2">
      <c r="E1070" s="37"/>
      <c r="F1070" s="233"/>
      <c r="G1070" s="5"/>
      <c r="H1070" s="37"/>
      <c r="I1070" s="37"/>
      <c r="K1070" s="11"/>
    </row>
    <row r="1071" spans="5:11" x14ac:dyDescent="0.2">
      <c r="E1071" s="37"/>
      <c r="F1071" s="233"/>
      <c r="G1071" s="5"/>
      <c r="H1071" s="37"/>
      <c r="I1071" s="37"/>
      <c r="K1071" s="11"/>
    </row>
    <row r="1072" spans="5:11" x14ac:dyDescent="0.2">
      <c r="E1072" s="37"/>
      <c r="F1072" s="233"/>
      <c r="G1072" s="5"/>
      <c r="H1072" s="37"/>
      <c r="I1072" s="37"/>
      <c r="K1072" s="11"/>
    </row>
    <row r="1073" spans="5:11" x14ac:dyDescent="0.2">
      <c r="E1073" s="37"/>
      <c r="F1073" s="233"/>
      <c r="G1073" s="5"/>
      <c r="H1073" s="37"/>
      <c r="I1073" s="37"/>
      <c r="K1073" s="11"/>
    </row>
    <row r="1074" spans="5:11" x14ac:dyDescent="0.2">
      <c r="E1074" s="37"/>
      <c r="F1074" s="233"/>
      <c r="G1074" s="5"/>
      <c r="H1074" s="37"/>
      <c r="I1074" s="37"/>
      <c r="K1074" s="11"/>
    </row>
    <row r="1075" spans="5:11" x14ac:dyDescent="0.2">
      <c r="E1075" s="37"/>
      <c r="F1075" s="233"/>
      <c r="G1075" s="5"/>
      <c r="H1075" s="37"/>
      <c r="I1075" s="37"/>
      <c r="K1075" s="11"/>
    </row>
    <row r="1076" spans="5:11" x14ac:dyDescent="0.2">
      <c r="E1076" s="37"/>
      <c r="F1076" s="233"/>
      <c r="G1076" s="5"/>
      <c r="H1076" s="37"/>
      <c r="I1076" s="37"/>
      <c r="K1076" s="11"/>
    </row>
    <row r="1077" spans="5:11" x14ac:dyDescent="0.2">
      <c r="E1077" s="37"/>
      <c r="F1077" s="233"/>
      <c r="G1077" s="5"/>
      <c r="H1077" s="37"/>
      <c r="I1077" s="37"/>
      <c r="K1077" s="11"/>
    </row>
    <row r="1078" spans="5:11" x14ac:dyDescent="0.2">
      <c r="E1078" s="37"/>
      <c r="F1078" s="233"/>
      <c r="G1078" s="5"/>
      <c r="H1078" s="37"/>
      <c r="I1078" s="37"/>
      <c r="K1078" s="11"/>
    </row>
    <row r="1079" spans="5:11" x14ac:dyDescent="0.2">
      <c r="E1079" s="37"/>
      <c r="F1079" s="233"/>
      <c r="G1079" s="5"/>
      <c r="H1079" s="37"/>
      <c r="I1079" s="37"/>
      <c r="K1079" s="11"/>
    </row>
    <row r="1080" spans="5:11" x14ac:dyDescent="0.2">
      <c r="E1080" s="37"/>
      <c r="F1080" s="233"/>
      <c r="G1080" s="5"/>
      <c r="H1080" s="37"/>
      <c r="I1080" s="37"/>
      <c r="K1080" s="11"/>
    </row>
    <row r="1081" spans="5:11" x14ac:dyDescent="0.2">
      <c r="E1081" s="37"/>
      <c r="F1081" s="233"/>
      <c r="G1081" s="5"/>
      <c r="H1081" s="37"/>
      <c r="I1081" s="37"/>
      <c r="K1081" s="11"/>
    </row>
    <row r="1082" spans="5:11" x14ac:dyDescent="0.2">
      <c r="E1082" s="37"/>
      <c r="F1082" s="233"/>
      <c r="G1082" s="5"/>
      <c r="H1082" s="37"/>
      <c r="I1082" s="37"/>
      <c r="K1082" s="11"/>
    </row>
    <row r="1083" spans="5:11" x14ac:dyDescent="0.2">
      <c r="E1083" s="37"/>
      <c r="F1083" s="233"/>
      <c r="G1083" s="5"/>
      <c r="H1083" s="37"/>
      <c r="I1083" s="37"/>
      <c r="K1083" s="11"/>
    </row>
    <row r="1084" spans="5:11" x14ac:dyDescent="0.2">
      <c r="E1084" s="37"/>
      <c r="F1084" s="233"/>
      <c r="G1084" s="5"/>
      <c r="H1084" s="37"/>
      <c r="I1084" s="37"/>
      <c r="K1084" s="11"/>
    </row>
    <row r="1085" spans="5:11" x14ac:dyDescent="0.2">
      <c r="E1085" s="37"/>
      <c r="F1085" s="233"/>
      <c r="G1085" s="5"/>
      <c r="H1085" s="37"/>
      <c r="I1085" s="37"/>
      <c r="K1085" s="11"/>
    </row>
    <row r="1086" spans="5:11" x14ac:dyDescent="0.2">
      <c r="E1086" s="37"/>
      <c r="F1086" s="233"/>
      <c r="G1086" s="5"/>
      <c r="H1086" s="37"/>
      <c r="I1086" s="37"/>
      <c r="K1086" s="11"/>
    </row>
    <row r="1087" spans="5:11" x14ac:dyDescent="0.2">
      <c r="E1087" s="37"/>
      <c r="F1087" s="233"/>
      <c r="G1087" s="5"/>
      <c r="H1087" s="37"/>
      <c r="I1087" s="37"/>
      <c r="K1087" s="11"/>
    </row>
    <row r="1088" spans="5:11" x14ac:dyDescent="0.2">
      <c r="E1088" s="37"/>
      <c r="F1088" s="233"/>
      <c r="G1088" s="5"/>
      <c r="H1088" s="37"/>
      <c r="I1088" s="37"/>
      <c r="K1088" s="11"/>
    </row>
    <row r="1089" spans="5:11" x14ac:dyDescent="0.2">
      <c r="E1089" s="37"/>
      <c r="F1089" s="233"/>
      <c r="G1089" s="5"/>
      <c r="H1089" s="37"/>
      <c r="I1089" s="37"/>
      <c r="K1089" s="11"/>
    </row>
    <row r="1090" spans="5:11" x14ac:dyDescent="0.2">
      <c r="E1090" s="37"/>
      <c r="F1090" s="233"/>
      <c r="G1090" s="5"/>
      <c r="H1090" s="37"/>
      <c r="I1090" s="37"/>
      <c r="K1090" s="11"/>
    </row>
    <row r="1091" spans="5:11" x14ac:dyDescent="0.2">
      <c r="E1091" s="37"/>
      <c r="F1091" s="233"/>
      <c r="G1091" s="5"/>
      <c r="H1091" s="37"/>
      <c r="I1091" s="37"/>
      <c r="K1091" s="11"/>
    </row>
    <row r="1092" spans="5:11" x14ac:dyDescent="0.2">
      <c r="E1092" s="37"/>
      <c r="F1092" s="233"/>
      <c r="G1092" s="5"/>
      <c r="H1092" s="37"/>
      <c r="I1092" s="37"/>
      <c r="K1092" s="11"/>
    </row>
    <row r="1093" spans="5:11" x14ac:dyDescent="0.2">
      <c r="E1093" s="37"/>
      <c r="F1093" s="233"/>
      <c r="G1093" s="5"/>
      <c r="H1093" s="37"/>
      <c r="I1093" s="37"/>
      <c r="K1093" s="11"/>
    </row>
    <row r="1094" spans="5:11" x14ac:dyDescent="0.2">
      <c r="E1094" s="37"/>
      <c r="F1094" s="233"/>
      <c r="G1094" s="5"/>
      <c r="H1094" s="37"/>
      <c r="I1094" s="37"/>
      <c r="K1094" s="11"/>
    </row>
    <row r="1095" spans="5:11" x14ac:dyDescent="0.2">
      <c r="E1095" s="37"/>
      <c r="F1095" s="233"/>
      <c r="G1095" s="5"/>
      <c r="H1095" s="37"/>
      <c r="I1095" s="37"/>
      <c r="K1095" s="11"/>
    </row>
    <row r="1096" spans="5:11" x14ac:dyDescent="0.2">
      <c r="E1096" s="37"/>
      <c r="F1096" s="233"/>
      <c r="G1096" s="5"/>
      <c r="H1096" s="37"/>
      <c r="I1096" s="37"/>
      <c r="K1096" s="11"/>
    </row>
    <row r="1097" spans="5:11" x14ac:dyDescent="0.2">
      <c r="E1097" s="37"/>
      <c r="F1097" s="233"/>
      <c r="G1097" s="5"/>
      <c r="H1097" s="37"/>
      <c r="I1097" s="37"/>
      <c r="K1097" s="11"/>
    </row>
    <row r="1098" spans="5:11" x14ac:dyDescent="0.2">
      <c r="E1098" s="37"/>
      <c r="F1098" s="233"/>
      <c r="G1098" s="5"/>
      <c r="H1098" s="37"/>
      <c r="I1098" s="37"/>
      <c r="K1098" s="11"/>
    </row>
    <row r="1099" spans="5:11" x14ac:dyDescent="0.2">
      <c r="E1099" s="37"/>
      <c r="F1099" s="233"/>
      <c r="G1099" s="5"/>
      <c r="H1099" s="37"/>
      <c r="I1099" s="37"/>
      <c r="K1099" s="11"/>
    </row>
    <row r="1100" spans="5:11" x14ac:dyDescent="0.2">
      <c r="E1100" s="37"/>
      <c r="F1100" s="233"/>
      <c r="G1100" s="5"/>
      <c r="H1100" s="37"/>
      <c r="I1100" s="37"/>
      <c r="K1100" s="11"/>
    </row>
    <row r="1101" spans="5:11" x14ac:dyDescent="0.2">
      <c r="E1101" s="37"/>
      <c r="F1101" s="233"/>
      <c r="G1101" s="5"/>
      <c r="H1101" s="37"/>
      <c r="I1101" s="37"/>
      <c r="K1101" s="11"/>
    </row>
    <row r="1102" spans="5:11" x14ac:dyDescent="0.2">
      <c r="E1102" s="37"/>
      <c r="F1102" s="233"/>
      <c r="G1102" s="5"/>
      <c r="H1102" s="37"/>
      <c r="I1102" s="37"/>
      <c r="K1102" s="11"/>
    </row>
    <row r="1103" spans="5:11" x14ac:dyDescent="0.2">
      <c r="E1103" s="37"/>
      <c r="F1103" s="233"/>
      <c r="G1103" s="5"/>
      <c r="H1103" s="37"/>
      <c r="I1103" s="37"/>
      <c r="K1103" s="11"/>
    </row>
    <row r="1104" spans="5:11" x14ac:dyDescent="0.2">
      <c r="E1104" s="37"/>
      <c r="F1104" s="233"/>
      <c r="G1104" s="5"/>
      <c r="H1104" s="37"/>
      <c r="I1104" s="37"/>
      <c r="K1104" s="11"/>
    </row>
    <row r="1105" spans="5:11" x14ac:dyDescent="0.2">
      <c r="E1105" s="37"/>
      <c r="F1105" s="233"/>
      <c r="G1105" s="5"/>
      <c r="H1105" s="37"/>
      <c r="I1105" s="37"/>
      <c r="K1105" s="11"/>
    </row>
    <row r="1106" spans="5:11" x14ac:dyDescent="0.2">
      <c r="E1106" s="37"/>
      <c r="F1106" s="233"/>
      <c r="G1106" s="5"/>
      <c r="H1106" s="37"/>
      <c r="I1106" s="37"/>
      <c r="K1106" s="11"/>
    </row>
    <row r="1107" spans="5:11" x14ac:dyDescent="0.2">
      <c r="E1107" s="37"/>
      <c r="F1107" s="233"/>
      <c r="G1107" s="5"/>
      <c r="H1107" s="37"/>
      <c r="I1107" s="37"/>
      <c r="K1107" s="11"/>
    </row>
    <row r="1108" spans="5:11" x14ac:dyDescent="0.2">
      <c r="E1108" s="37"/>
      <c r="F1108" s="233"/>
      <c r="G1108" s="5"/>
      <c r="H1108" s="37"/>
      <c r="I1108" s="37"/>
      <c r="K1108" s="11"/>
    </row>
    <row r="1109" spans="5:11" x14ac:dyDescent="0.2">
      <c r="E1109" s="37"/>
      <c r="F1109" s="233"/>
      <c r="G1109" s="5"/>
      <c r="H1109" s="37"/>
      <c r="I1109" s="37"/>
      <c r="K1109" s="11"/>
    </row>
    <row r="1110" spans="5:11" x14ac:dyDescent="0.2">
      <c r="E1110" s="37"/>
      <c r="F1110" s="233"/>
      <c r="G1110" s="5"/>
      <c r="H1110" s="37"/>
      <c r="I1110" s="37"/>
      <c r="K1110" s="11"/>
    </row>
    <row r="1111" spans="5:11" x14ac:dyDescent="0.2">
      <c r="E1111" s="37"/>
      <c r="F1111" s="233"/>
      <c r="G1111" s="5"/>
      <c r="H1111" s="37"/>
      <c r="I1111" s="37"/>
      <c r="K1111" s="11"/>
    </row>
    <row r="1112" spans="5:11" x14ac:dyDescent="0.2">
      <c r="E1112" s="37"/>
      <c r="F1112" s="233"/>
      <c r="G1112" s="5"/>
      <c r="H1112" s="37"/>
      <c r="I1112" s="37"/>
      <c r="K1112" s="11"/>
    </row>
    <row r="1113" spans="5:11" x14ac:dyDescent="0.2">
      <c r="E1113" s="37"/>
      <c r="F1113" s="233"/>
      <c r="G1113" s="5"/>
      <c r="H1113" s="37"/>
      <c r="I1113" s="37"/>
      <c r="K1113" s="11"/>
    </row>
    <row r="1114" spans="5:11" x14ac:dyDescent="0.2">
      <c r="E1114" s="37"/>
      <c r="F1114" s="233"/>
      <c r="G1114" s="5"/>
      <c r="H1114" s="37"/>
      <c r="I1114" s="37"/>
      <c r="K1114" s="11"/>
    </row>
    <row r="1115" spans="5:11" x14ac:dyDescent="0.2">
      <c r="E1115" s="37"/>
      <c r="F1115" s="233"/>
      <c r="G1115" s="5"/>
      <c r="H1115" s="37"/>
      <c r="I1115" s="37"/>
      <c r="K1115" s="11"/>
    </row>
    <row r="1116" spans="5:11" x14ac:dyDescent="0.2">
      <c r="E1116" s="37"/>
      <c r="F1116" s="233"/>
      <c r="G1116" s="5"/>
      <c r="H1116" s="37"/>
      <c r="I1116" s="37"/>
      <c r="K1116" s="11"/>
    </row>
    <row r="1117" spans="5:11" x14ac:dyDescent="0.2">
      <c r="E1117" s="37"/>
      <c r="F1117" s="233"/>
      <c r="G1117" s="5"/>
      <c r="H1117" s="37"/>
      <c r="I1117" s="37"/>
      <c r="K1117" s="11"/>
    </row>
    <row r="1118" spans="5:11" x14ac:dyDescent="0.2">
      <c r="E1118" s="37"/>
      <c r="F1118" s="233"/>
      <c r="G1118" s="5"/>
      <c r="H1118" s="37"/>
      <c r="I1118" s="37"/>
      <c r="K1118" s="11"/>
    </row>
    <row r="1119" spans="5:11" x14ac:dyDescent="0.2">
      <c r="E1119" s="37"/>
      <c r="F1119" s="233"/>
      <c r="G1119" s="5"/>
      <c r="H1119" s="37"/>
      <c r="I1119" s="37"/>
      <c r="K1119" s="11"/>
    </row>
    <row r="1120" spans="5:11" x14ac:dyDescent="0.2">
      <c r="E1120" s="37"/>
      <c r="F1120" s="233"/>
      <c r="G1120" s="5"/>
      <c r="H1120" s="37"/>
      <c r="I1120" s="37"/>
      <c r="K1120" s="11"/>
    </row>
    <row r="1121" spans="5:11" x14ac:dyDescent="0.2">
      <c r="E1121" s="37"/>
      <c r="F1121" s="233"/>
      <c r="G1121" s="5"/>
      <c r="H1121" s="37"/>
      <c r="I1121" s="37"/>
      <c r="K1121" s="11"/>
    </row>
    <row r="1122" spans="5:11" x14ac:dyDescent="0.2">
      <c r="E1122" s="37"/>
      <c r="F1122" s="233"/>
      <c r="G1122" s="5"/>
      <c r="H1122" s="37"/>
      <c r="I1122" s="37"/>
      <c r="K1122" s="11"/>
    </row>
    <row r="1123" spans="5:11" x14ac:dyDescent="0.2">
      <c r="E1123" s="37"/>
      <c r="F1123" s="233"/>
      <c r="G1123" s="5"/>
      <c r="H1123" s="37"/>
      <c r="I1123" s="37"/>
      <c r="K1123" s="11"/>
    </row>
    <row r="1124" spans="5:11" x14ac:dyDescent="0.2">
      <c r="E1124" s="37"/>
      <c r="F1124" s="233"/>
      <c r="G1124" s="5"/>
      <c r="H1124" s="37"/>
      <c r="I1124" s="37"/>
      <c r="K1124" s="11"/>
    </row>
    <row r="1125" spans="5:11" x14ac:dyDescent="0.2">
      <c r="E1125" s="37"/>
      <c r="F1125" s="233"/>
      <c r="G1125" s="5"/>
      <c r="H1125" s="37"/>
      <c r="I1125" s="37"/>
      <c r="K1125" s="11"/>
    </row>
    <row r="1126" spans="5:11" x14ac:dyDescent="0.2">
      <c r="E1126" s="37"/>
      <c r="F1126" s="233"/>
      <c r="G1126" s="5"/>
      <c r="H1126" s="37"/>
      <c r="I1126" s="37"/>
      <c r="K1126" s="11"/>
    </row>
    <row r="1127" spans="5:11" x14ac:dyDescent="0.2">
      <c r="E1127" s="37"/>
      <c r="F1127" s="233"/>
      <c r="G1127" s="5"/>
      <c r="H1127" s="37"/>
      <c r="I1127" s="37"/>
      <c r="K1127" s="11"/>
    </row>
    <row r="1128" spans="5:11" x14ac:dyDescent="0.2">
      <c r="E1128" s="37"/>
      <c r="F1128" s="233"/>
      <c r="G1128" s="5"/>
      <c r="H1128" s="37"/>
      <c r="I1128" s="37"/>
      <c r="K1128" s="11"/>
    </row>
    <row r="1129" spans="5:11" x14ac:dyDescent="0.2">
      <c r="E1129" s="37"/>
      <c r="F1129" s="233"/>
      <c r="G1129" s="5"/>
      <c r="H1129" s="37"/>
      <c r="I1129" s="37"/>
      <c r="K1129" s="11"/>
    </row>
    <row r="1130" spans="5:11" x14ac:dyDescent="0.2">
      <c r="E1130" s="37"/>
      <c r="F1130" s="233"/>
      <c r="G1130" s="5"/>
      <c r="H1130" s="37"/>
      <c r="I1130" s="37"/>
      <c r="K1130" s="11"/>
    </row>
    <row r="1131" spans="5:11" x14ac:dyDescent="0.2">
      <c r="E1131" s="37"/>
      <c r="F1131" s="233"/>
      <c r="G1131" s="5"/>
      <c r="H1131" s="37"/>
      <c r="I1131" s="37"/>
      <c r="K1131" s="11"/>
    </row>
    <row r="1132" spans="5:11" x14ac:dyDescent="0.2">
      <c r="E1132" s="37"/>
      <c r="F1132" s="233"/>
      <c r="G1132" s="5"/>
      <c r="H1132" s="37"/>
      <c r="I1132" s="37"/>
      <c r="K1132" s="11"/>
    </row>
    <row r="1133" spans="5:11" x14ac:dyDescent="0.2">
      <c r="E1133" s="37"/>
      <c r="F1133" s="233"/>
      <c r="G1133" s="5"/>
      <c r="H1133" s="37"/>
      <c r="I1133" s="37"/>
      <c r="K1133" s="11"/>
    </row>
    <row r="1134" spans="5:11" x14ac:dyDescent="0.2">
      <c r="E1134" s="37"/>
      <c r="F1134" s="233"/>
      <c r="G1134" s="5"/>
      <c r="H1134" s="37"/>
      <c r="I1134" s="37"/>
      <c r="K1134" s="11"/>
    </row>
    <row r="1135" spans="5:11" x14ac:dyDescent="0.2">
      <c r="E1135" s="37"/>
      <c r="F1135" s="233"/>
      <c r="G1135" s="5"/>
      <c r="H1135" s="37"/>
      <c r="I1135" s="37"/>
      <c r="K1135" s="11"/>
    </row>
    <row r="1136" spans="5:11" x14ac:dyDescent="0.2">
      <c r="E1136" s="37"/>
      <c r="F1136" s="233"/>
      <c r="G1136" s="5"/>
      <c r="H1136" s="37"/>
      <c r="I1136" s="37"/>
      <c r="K1136" s="11"/>
    </row>
    <row r="1137" spans="5:11" x14ac:dyDescent="0.2">
      <c r="E1137" s="37"/>
      <c r="F1137" s="233"/>
      <c r="G1137" s="5"/>
      <c r="H1137" s="37"/>
      <c r="I1137" s="37"/>
      <c r="K1137" s="11"/>
    </row>
    <row r="1138" spans="5:11" x14ac:dyDescent="0.2">
      <c r="E1138" s="37"/>
      <c r="F1138" s="233"/>
      <c r="G1138" s="5"/>
      <c r="H1138" s="37"/>
      <c r="I1138" s="37"/>
      <c r="K1138" s="11"/>
    </row>
    <row r="1139" spans="5:11" x14ac:dyDescent="0.2">
      <c r="E1139" s="37"/>
      <c r="F1139" s="233"/>
      <c r="G1139" s="5"/>
      <c r="H1139" s="37"/>
      <c r="I1139" s="37"/>
      <c r="K1139" s="11"/>
    </row>
    <row r="1140" spans="5:11" x14ac:dyDescent="0.2">
      <c r="E1140" s="37"/>
      <c r="F1140" s="233"/>
      <c r="G1140" s="5"/>
      <c r="H1140" s="37"/>
      <c r="I1140" s="37"/>
      <c r="K1140" s="11"/>
    </row>
    <row r="1141" spans="5:11" x14ac:dyDescent="0.2">
      <c r="E1141" s="37"/>
      <c r="F1141" s="233"/>
      <c r="G1141" s="5"/>
      <c r="H1141" s="37"/>
      <c r="I1141" s="37"/>
      <c r="K1141" s="11"/>
    </row>
    <row r="1142" spans="5:11" x14ac:dyDescent="0.2">
      <c r="E1142" s="37"/>
      <c r="F1142" s="233"/>
      <c r="G1142" s="5"/>
      <c r="H1142" s="37"/>
      <c r="I1142" s="37"/>
      <c r="K1142" s="11"/>
    </row>
    <row r="1143" spans="5:11" x14ac:dyDescent="0.2">
      <c r="E1143" s="37"/>
      <c r="F1143" s="233"/>
      <c r="G1143" s="5"/>
      <c r="H1143" s="37"/>
      <c r="I1143" s="37"/>
      <c r="K1143" s="11"/>
    </row>
    <row r="1144" spans="5:11" x14ac:dyDescent="0.2">
      <c r="E1144" s="37"/>
      <c r="F1144" s="233"/>
      <c r="G1144" s="5"/>
      <c r="H1144" s="37"/>
      <c r="I1144" s="37"/>
      <c r="K1144" s="11"/>
    </row>
    <row r="1145" spans="5:11" x14ac:dyDescent="0.2">
      <c r="E1145" s="37"/>
      <c r="F1145" s="233"/>
      <c r="G1145" s="5"/>
      <c r="H1145" s="37"/>
      <c r="I1145" s="37"/>
      <c r="K1145" s="11"/>
    </row>
    <row r="1146" spans="5:11" x14ac:dyDescent="0.2">
      <c r="E1146" s="37"/>
      <c r="F1146" s="233"/>
      <c r="G1146" s="5"/>
      <c r="H1146" s="37"/>
      <c r="I1146" s="37"/>
      <c r="K1146" s="11"/>
    </row>
    <row r="1147" spans="5:11" x14ac:dyDescent="0.2">
      <c r="E1147" s="37"/>
      <c r="F1147" s="233"/>
      <c r="G1147" s="5"/>
      <c r="H1147" s="37"/>
      <c r="I1147" s="37"/>
      <c r="K1147" s="11"/>
    </row>
    <row r="1148" spans="5:11" x14ac:dyDescent="0.2">
      <c r="E1148" s="37"/>
      <c r="F1148" s="233"/>
      <c r="G1148" s="5"/>
      <c r="H1148" s="37"/>
      <c r="I1148" s="37"/>
      <c r="K1148" s="11"/>
    </row>
    <row r="1149" spans="5:11" x14ac:dyDescent="0.2">
      <c r="E1149" s="37"/>
      <c r="F1149" s="233"/>
      <c r="G1149" s="5"/>
      <c r="H1149" s="37"/>
      <c r="I1149" s="37"/>
      <c r="K1149" s="11"/>
    </row>
    <row r="1150" spans="5:11" x14ac:dyDescent="0.2">
      <c r="E1150" s="37"/>
      <c r="F1150" s="233"/>
      <c r="G1150" s="5"/>
      <c r="H1150" s="37"/>
      <c r="I1150" s="37"/>
      <c r="K1150" s="11"/>
    </row>
    <row r="1151" spans="5:11" x14ac:dyDescent="0.2">
      <c r="E1151" s="37"/>
      <c r="F1151" s="233"/>
      <c r="G1151" s="5"/>
      <c r="H1151" s="37"/>
      <c r="I1151" s="37"/>
      <c r="K1151" s="11"/>
    </row>
    <row r="1152" spans="5:11" x14ac:dyDescent="0.2">
      <c r="E1152" s="37"/>
      <c r="F1152" s="233"/>
      <c r="G1152" s="5"/>
      <c r="H1152" s="37"/>
      <c r="I1152" s="37"/>
      <c r="K1152" s="11"/>
    </row>
    <row r="1153" spans="5:11" x14ac:dyDescent="0.2">
      <c r="E1153" s="37"/>
      <c r="F1153" s="233"/>
      <c r="G1153" s="5"/>
      <c r="H1153" s="37"/>
      <c r="I1153" s="37"/>
      <c r="K1153" s="11"/>
    </row>
    <row r="1154" spans="5:11" x14ac:dyDescent="0.2">
      <c r="E1154" s="37"/>
      <c r="F1154" s="233"/>
      <c r="G1154" s="5"/>
      <c r="H1154" s="37"/>
      <c r="I1154" s="37"/>
      <c r="K1154" s="11"/>
    </row>
    <row r="1155" spans="5:11" x14ac:dyDescent="0.2">
      <c r="E1155" s="37"/>
      <c r="F1155" s="233"/>
      <c r="G1155" s="5"/>
      <c r="H1155" s="37"/>
      <c r="I1155" s="37"/>
      <c r="K1155" s="11"/>
    </row>
    <row r="1156" spans="5:11" x14ac:dyDescent="0.2">
      <c r="E1156" s="37"/>
      <c r="F1156" s="233"/>
      <c r="G1156" s="5"/>
      <c r="H1156" s="37"/>
      <c r="I1156" s="37"/>
      <c r="K1156" s="11"/>
    </row>
    <row r="1157" spans="5:11" x14ac:dyDescent="0.2">
      <c r="E1157" s="37"/>
      <c r="F1157" s="233"/>
      <c r="G1157" s="5"/>
      <c r="H1157" s="37"/>
      <c r="I1157" s="37"/>
      <c r="K1157" s="11"/>
    </row>
    <row r="1158" spans="5:11" x14ac:dyDescent="0.2">
      <c r="E1158" s="37"/>
      <c r="F1158" s="233"/>
      <c r="G1158" s="5"/>
      <c r="H1158" s="37"/>
      <c r="I1158" s="37"/>
      <c r="K1158" s="11"/>
    </row>
    <row r="1159" spans="5:11" x14ac:dyDescent="0.2">
      <c r="E1159" s="37"/>
      <c r="F1159" s="233"/>
      <c r="G1159" s="5"/>
      <c r="H1159" s="37"/>
      <c r="I1159" s="37"/>
      <c r="K1159" s="11"/>
    </row>
    <row r="1160" spans="5:11" x14ac:dyDescent="0.2">
      <c r="E1160" s="37"/>
      <c r="F1160" s="233"/>
      <c r="G1160" s="5"/>
      <c r="H1160" s="37"/>
      <c r="I1160" s="37"/>
      <c r="K1160" s="11"/>
    </row>
    <row r="1161" spans="5:11" x14ac:dyDescent="0.2">
      <c r="E1161" s="37"/>
      <c r="F1161" s="233"/>
      <c r="G1161" s="5"/>
      <c r="H1161" s="37"/>
      <c r="I1161" s="37"/>
      <c r="K1161" s="11"/>
    </row>
    <row r="1162" spans="5:11" x14ac:dyDescent="0.2">
      <c r="E1162" s="37"/>
      <c r="F1162" s="233"/>
      <c r="G1162" s="5"/>
      <c r="H1162" s="37"/>
      <c r="I1162" s="37"/>
      <c r="K1162" s="11"/>
    </row>
    <row r="1163" spans="5:11" x14ac:dyDescent="0.2">
      <c r="E1163" s="37"/>
      <c r="F1163" s="233"/>
      <c r="G1163" s="5"/>
      <c r="H1163" s="37"/>
      <c r="I1163" s="37"/>
      <c r="K1163" s="11"/>
    </row>
    <row r="1164" spans="5:11" x14ac:dyDescent="0.2">
      <c r="E1164" s="37"/>
      <c r="F1164" s="233"/>
      <c r="G1164" s="5"/>
      <c r="H1164" s="37"/>
      <c r="I1164" s="37"/>
      <c r="K1164" s="11"/>
    </row>
    <row r="1165" spans="5:11" x14ac:dyDescent="0.2">
      <c r="E1165" s="37"/>
      <c r="F1165" s="233"/>
      <c r="G1165" s="5"/>
      <c r="H1165" s="37"/>
      <c r="I1165" s="37"/>
      <c r="K1165" s="11"/>
    </row>
    <row r="1166" spans="5:11" x14ac:dyDescent="0.2">
      <c r="E1166" s="37"/>
      <c r="F1166" s="233"/>
      <c r="G1166" s="5"/>
      <c r="H1166" s="37"/>
      <c r="I1166" s="37"/>
      <c r="K1166" s="11"/>
    </row>
    <row r="1167" spans="5:11" x14ac:dyDescent="0.2">
      <c r="E1167" s="37"/>
      <c r="F1167" s="233"/>
      <c r="G1167" s="5"/>
      <c r="H1167" s="37"/>
      <c r="I1167" s="37"/>
      <c r="K1167" s="11"/>
    </row>
    <row r="1168" spans="5:11" x14ac:dyDescent="0.2">
      <c r="E1168" s="37"/>
      <c r="F1168" s="233"/>
      <c r="G1168" s="5"/>
      <c r="H1168" s="37"/>
      <c r="I1168" s="37"/>
      <c r="K1168" s="11"/>
    </row>
    <row r="1169" spans="5:11" x14ac:dyDescent="0.2">
      <c r="E1169" s="37"/>
      <c r="F1169" s="233"/>
      <c r="G1169" s="5"/>
      <c r="H1169" s="37"/>
      <c r="I1169" s="37"/>
      <c r="K1169" s="11"/>
    </row>
    <row r="1170" spans="5:11" x14ac:dyDescent="0.2">
      <c r="E1170" s="37"/>
      <c r="F1170" s="233"/>
      <c r="G1170" s="5"/>
      <c r="H1170" s="37"/>
      <c r="I1170" s="37"/>
      <c r="K1170" s="11"/>
    </row>
    <row r="1171" spans="5:11" x14ac:dyDescent="0.2">
      <c r="E1171" s="37"/>
      <c r="F1171" s="233"/>
      <c r="G1171" s="5"/>
      <c r="H1171" s="37"/>
      <c r="I1171" s="37"/>
      <c r="K1171" s="11"/>
    </row>
    <row r="1172" spans="5:11" x14ac:dyDescent="0.2">
      <c r="E1172" s="37"/>
      <c r="F1172" s="233"/>
      <c r="G1172" s="5"/>
      <c r="H1172" s="37"/>
      <c r="I1172" s="37"/>
      <c r="K1172" s="11"/>
    </row>
    <row r="1173" spans="5:11" x14ac:dyDescent="0.2">
      <c r="E1173" s="37"/>
      <c r="F1173" s="233"/>
      <c r="G1173" s="5"/>
      <c r="H1173" s="37"/>
      <c r="I1173" s="37"/>
      <c r="K1173" s="11"/>
    </row>
    <row r="1174" spans="5:11" x14ac:dyDescent="0.2">
      <c r="E1174" s="37"/>
      <c r="F1174" s="233"/>
      <c r="G1174" s="5"/>
      <c r="H1174" s="37"/>
      <c r="I1174" s="37"/>
      <c r="K1174" s="11"/>
    </row>
    <row r="1175" spans="5:11" x14ac:dyDescent="0.2">
      <c r="E1175" s="37"/>
      <c r="F1175" s="233"/>
      <c r="G1175" s="5"/>
      <c r="H1175" s="37"/>
      <c r="I1175" s="37"/>
      <c r="K1175" s="11"/>
    </row>
    <row r="1176" spans="5:11" x14ac:dyDescent="0.2">
      <c r="E1176" s="37"/>
      <c r="F1176" s="233"/>
      <c r="G1176" s="5"/>
      <c r="H1176" s="37"/>
      <c r="I1176" s="37"/>
      <c r="K1176" s="11"/>
    </row>
    <row r="1177" spans="5:11" x14ac:dyDescent="0.2">
      <c r="E1177" s="37"/>
      <c r="F1177" s="233"/>
      <c r="G1177" s="5"/>
      <c r="H1177" s="37"/>
      <c r="I1177" s="37"/>
      <c r="K1177" s="11"/>
    </row>
    <row r="1178" spans="5:11" x14ac:dyDescent="0.2">
      <c r="E1178" s="37"/>
      <c r="F1178" s="233"/>
      <c r="G1178" s="5"/>
      <c r="H1178" s="37"/>
      <c r="I1178" s="37"/>
      <c r="K1178" s="11"/>
    </row>
    <row r="1179" spans="5:11" x14ac:dyDescent="0.2">
      <c r="E1179" s="37"/>
      <c r="F1179" s="233"/>
      <c r="G1179" s="5"/>
      <c r="H1179" s="37"/>
      <c r="I1179" s="37"/>
      <c r="K1179" s="11"/>
    </row>
    <row r="1180" spans="5:11" x14ac:dyDescent="0.2">
      <c r="E1180" s="37"/>
      <c r="F1180" s="233"/>
      <c r="G1180" s="5"/>
      <c r="H1180" s="37"/>
      <c r="I1180" s="37"/>
      <c r="K1180" s="11"/>
    </row>
    <row r="1181" spans="5:11" x14ac:dyDescent="0.2">
      <c r="E1181" s="37"/>
      <c r="F1181" s="233"/>
      <c r="G1181" s="5"/>
      <c r="H1181" s="37"/>
      <c r="I1181" s="37"/>
      <c r="K1181" s="11"/>
    </row>
    <row r="1182" spans="5:11" x14ac:dyDescent="0.2">
      <c r="E1182" s="37"/>
      <c r="F1182" s="233"/>
      <c r="G1182" s="5"/>
      <c r="H1182" s="37"/>
      <c r="I1182" s="37"/>
      <c r="K1182" s="11"/>
    </row>
    <row r="1183" spans="5:11" x14ac:dyDescent="0.2">
      <c r="E1183" s="37"/>
      <c r="F1183" s="233"/>
      <c r="G1183" s="5"/>
      <c r="H1183" s="37"/>
      <c r="I1183" s="37"/>
      <c r="K1183" s="11"/>
    </row>
    <row r="1184" spans="5:11" x14ac:dyDescent="0.2">
      <c r="E1184" s="37"/>
      <c r="F1184" s="233"/>
      <c r="G1184" s="5"/>
      <c r="H1184" s="37"/>
      <c r="I1184" s="37"/>
      <c r="K1184" s="11"/>
    </row>
    <row r="1185" spans="5:11" x14ac:dyDescent="0.2">
      <c r="E1185" s="37"/>
      <c r="F1185" s="233"/>
      <c r="G1185" s="5"/>
      <c r="H1185" s="37"/>
      <c r="I1185" s="37"/>
      <c r="K1185" s="11"/>
    </row>
    <row r="1186" spans="5:11" x14ac:dyDescent="0.2">
      <c r="E1186" s="37"/>
      <c r="F1186" s="233"/>
      <c r="G1186" s="5"/>
      <c r="H1186" s="37"/>
      <c r="I1186" s="37"/>
      <c r="K1186" s="11"/>
    </row>
    <row r="1187" spans="5:11" x14ac:dyDescent="0.2">
      <c r="E1187" s="37"/>
      <c r="F1187" s="233"/>
      <c r="G1187" s="5"/>
      <c r="H1187" s="37"/>
      <c r="I1187" s="37"/>
      <c r="K1187" s="11"/>
    </row>
    <row r="1188" spans="5:11" x14ac:dyDescent="0.2">
      <c r="E1188" s="37"/>
      <c r="F1188" s="233"/>
      <c r="G1188" s="5"/>
      <c r="H1188" s="37"/>
      <c r="I1188" s="37"/>
      <c r="K1188" s="11"/>
    </row>
    <row r="1189" spans="5:11" x14ac:dyDescent="0.2">
      <c r="E1189" s="37"/>
      <c r="F1189" s="233"/>
      <c r="G1189" s="5"/>
      <c r="H1189" s="37"/>
      <c r="I1189" s="37"/>
      <c r="K1189" s="11"/>
    </row>
    <row r="1190" spans="5:11" x14ac:dyDescent="0.2">
      <c r="E1190" s="37"/>
      <c r="F1190" s="233"/>
      <c r="G1190" s="5"/>
      <c r="H1190" s="37"/>
      <c r="I1190" s="37"/>
      <c r="K1190" s="11"/>
    </row>
    <row r="1191" spans="5:11" x14ac:dyDescent="0.2">
      <c r="F1191" s="233"/>
      <c r="G1191" s="5"/>
      <c r="H1191" s="37"/>
      <c r="I1191" s="37"/>
      <c r="K1191" s="11"/>
    </row>
    <row r="1192" spans="5:11" x14ac:dyDescent="0.2">
      <c r="F1192" s="233"/>
      <c r="G1192" s="5"/>
      <c r="H1192" s="37"/>
      <c r="I1192" s="37"/>
      <c r="K1192" s="11"/>
    </row>
    <row r="1193" spans="5:11" x14ac:dyDescent="0.2">
      <c r="F1193" s="233"/>
      <c r="G1193" s="5"/>
      <c r="H1193" s="37"/>
      <c r="I1193" s="37"/>
      <c r="K1193" s="11"/>
    </row>
    <row r="1194" spans="5:11" x14ac:dyDescent="0.2">
      <c r="F1194" s="233"/>
      <c r="G1194" s="5"/>
      <c r="H1194" s="37"/>
      <c r="I1194" s="37"/>
      <c r="K1194" s="11"/>
    </row>
    <row r="1195" spans="5:11" x14ac:dyDescent="0.2">
      <c r="F1195" s="233"/>
      <c r="G1195" s="5"/>
      <c r="H1195" s="37"/>
      <c r="I1195" s="37"/>
      <c r="K1195" s="11"/>
    </row>
    <row r="1196" spans="5:11" x14ac:dyDescent="0.2">
      <c r="F1196" s="233"/>
      <c r="G1196" s="5"/>
      <c r="H1196" s="37"/>
      <c r="I1196" s="37"/>
      <c r="K1196" s="11"/>
    </row>
    <row r="1197" spans="5:11" x14ac:dyDescent="0.2">
      <c r="F1197" s="233"/>
      <c r="G1197" s="5"/>
      <c r="H1197" s="37"/>
      <c r="I1197" s="37"/>
      <c r="K1197" s="11"/>
    </row>
    <row r="1198" spans="5:11" x14ac:dyDescent="0.2">
      <c r="F1198" s="233"/>
      <c r="G1198" s="5"/>
      <c r="H1198" s="37"/>
      <c r="I1198" s="37"/>
      <c r="K1198" s="11"/>
    </row>
    <row r="1199" spans="5:11" x14ac:dyDescent="0.2">
      <c r="F1199" s="233"/>
      <c r="G1199" s="5"/>
      <c r="H1199" s="37"/>
      <c r="I1199" s="37"/>
      <c r="K1199" s="11"/>
    </row>
    <row r="1200" spans="5:11" x14ac:dyDescent="0.2">
      <c r="F1200" s="233"/>
      <c r="G1200" s="5"/>
      <c r="H1200" s="37"/>
      <c r="I1200" s="37"/>
      <c r="K1200" s="11"/>
    </row>
    <row r="1201" spans="6:11" x14ac:dyDescent="0.2">
      <c r="F1201" s="233"/>
      <c r="G1201" s="5"/>
      <c r="H1201" s="37"/>
      <c r="I1201" s="37"/>
      <c r="K1201" s="11"/>
    </row>
    <row r="1202" spans="6:11" x14ac:dyDescent="0.2">
      <c r="F1202" s="233"/>
      <c r="G1202" s="5"/>
      <c r="H1202" s="37"/>
      <c r="I1202" s="37"/>
      <c r="K1202" s="11"/>
    </row>
    <row r="1203" spans="6:11" x14ac:dyDescent="0.2">
      <c r="F1203" s="233"/>
      <c r="G1203" s="5"/>
      <c r="H1203" s="37"/>
      <c r="I1203" s="37"/>
      <c r="K1203" s="11"/>
    </row>
    <row r="1204" spans="6:11" x14ac:dyDescent="0.2">
      <c r="F1204" s="233"/>
      <c r="G1204" s="5"/>
      <c r="H1204" s="37"/>
      <c r="I1204" s="37"/>
      <c r="K1204" s="11"/>
    </row>
    <row r="1205" spans="6:11" x14ac:dyDescent="0.2">
      <c r="F1205" s="233"/>
      <c r="G1205" s="5"/>
      <c r="H1205" s="37"/>
      <c r="I1205" s="37"/>
      <c r="K1205" s="11"/>
    </row>
    <row r="1206" spans="6:11" x14ac:dyDescent="0.2">
      <c r="F1206" s="233"/>
      <c r="G1206" s="5"/>
      <c r="H1206" s="37"/>
      <c r="I1206" s="37"/>
      <c r="K1206" s="11"/>
    </row>
    <row r="1207" spans="6:11" x14ac:dyDescent="0.2">
      <c r="F1207" s="233"/>
      <c r="G1207" s="5"/>
      <c r="H1207" s="37"/>
      <c r="I1207" s="37"/>
      <c r="K1207" s="11"/>
    </row>
    <row r="1208" spans="6:11" x14ac:dyDescent="0.2">
      <c r="F1208" s="233"/>
      <c r="G1208" s="5"/>
      <c r="H1208" s="37"/>
      <c r="I1208" s="37"/>
      <c r="K1208" s="11"/>
    </row>
    <row r="1209" spans="6:11" x14ac:dyDescent="0.2">
      <c r="F1209" s="233"/>
      <c r="G1209" s="5"/>
      <c r="H1209" s="37"/>
      <c r="I1209" s="37"/>
      <c r="K1209" s="11"/>
    </row>
    <row r="1210" spans="6:11" x14ac:dyDescent="0.2">
      <c r="F1210" s="233"/>
      <c r="G1210" s="5"/>
      <c r="H1210" s="37"/>
      <c r="I1210" s="37"/>
      <c r="K1210" s="11"/>
    </row>
    <row r="1211" spans="6:11" x14ac:dyDescent="0.2">
      <c r="F1211" s="233"/>
      <c r="G1211" s="5"/>
      <c r="H1211" s="37"/>
      <c r="I1211" s="37"/>
      <c r="K1211" s="11"/>
    </row>
    <row r="1212" spans="6:11" x14ac:dyDescent="0.2">
      <c r="F1212" s="233"/>
      <c r="G1212" s="5"/>
      <c r="H1212" s="37"/>
      <c r="I1212" s="37"/>
      <c r="K1212" s="11"/>
    </row>
    <row r="1213" spans="6:11" x14ac:dyDescent="0.2">
      <c r="F1213" s="233"/>
      <c r="G1213" s="5"/>
      <c r="H1213" s="37"/>
      <c r="I1213" s="37"/>
      <c r="K1213" s="11"/>
    </row>
    <row r="1214" spans="6:11" x14ac:dyDescent="0.2">
      <c r="F1214" s="233"/>
      <c r="G1214" s="5"/>
      <c r="H1214" s="37"/>
      <c r="I1214" s="37"/>
      <c r="K1214" s="11"/>
    </row>
    <row r="1215" spans="6:11" x14ac:dyDescent="0.2">
      <c r="F1215" s="233"/>
      <c r="G1215" s="5"/>
      <c r="H1215" s="37"/>
      <c r="I1215" s="37"/>
      <c r="K1215" s="11"/>
    </row>
    <row r="1216" spans="6:11" x14ac:dyDescent="0.2">
      <c r="F1216" s="233"/>
      <c r="G1216" s="5"/>
      <c r="H1216" s="37"/>
      <c r="I1216" s="37"/>
      <c r="K1216" s="11"/>
    </row>
    <row r="1217" spans="6:11" x14ac:dyDescent="0.2">
      <c r="F1217" s="233"/>
      <c r="G1217" s="5"/>
      <c r="H1217" s="37"/>
      <c r="I1217" s="37"/>
      <c r="K1217" s="11"/>
    </row>
    <row r="1218" spans="6:11" x14ac:dyDescent="0.2">
      <c r="F1218" s="233"/>
      <c r="G1218" s="5"/>
      <c r="H1218" s="37"/>
      <c r="I1218" s="37"/>
      <c r="K1218" s="11"/>
    </row>
    <row r="1219" spans="6:11" x14ac:dyDescent="0.2">
      <c r="F1219" s="233"/>
      <c r="G1219" s="5"/>
      <c r="H1219" s="37"/>
      <c r="I1219" s="37"/>
      <c r="K1219" s="11"/>
    </row>
    <row r="1220" spans="6:11" x14ac:dyDescent="0.2">
      <c r="F1220" s="233"/>
      <c r="G1220" s="5"/>
      <c r="H1220" s="37"/>
      <c r="I1220" s="37"/>
      <c r="K1220" s="11"/>
    </row>
    <row r="1221" spans="6:11" x14ac:dyDescent="0.2">
      <c r="F1221" s="233"/>
      <c r="G1221" s="5"/>
      <c r="H1221" s="37"/>
      <c r="I1221" s="37"/>
      <c r="K1221" s="11"/>
    </row>
    <row r="1222" spans="6:11" x14ac:dyDescent="0.2">
      <c r="F1222" s="233"/>
      <c r="G1222" s="5"/>
      <c r="H1222" s="37"/>
      <c r="I1222" s="37"/>
      <c r="K1222" s="11"/>
    </row>
    <row r="1223" spans="6:11" x14ac:dyDescent="0.2">
      <c r="F1223" s="233"/>
      <c r="G1223" s="5"/>
      <c r="H1223" s="37"/>
      <c r="I1223" s="37"/>
      <c r="K1223" s="11"/>
    </row>
    <row r="1224" spans="6:11" x14ac:dyDescent="0.2">
      <c r="F1224" s="233"/>
      <c r="G1224" s="5"/>
      <c r="H1224" s="37"/>
      <c r="I1224" s="37"/>
      <c r="K1224" s="11"/>
    </row>
    <row r="1225" spans="6:11" x14ac:dyDescent="0.2">
      <c r="F1225" s="233"/>
      <c r="G1225" s="5"/>
      <c r="H1225" s="37"/>
      <c r="I1225" s="37"/>
      <c r="K1225" s="11"/>
    </row>
    <row r="1226" spans="6:11" x14ac:dyDescent="0.2">
      <c r="F1226" s="233"/>
      <c r="G1226" s="5"/>
      <c r="H1226" s="37"/>
      <c r="I1226" s="37"/>
      <c r="K1226" s="11"/>
    </row>
    <row r="1227" spans="6:11" x14ac:dyDescent="0.2">
      <c r="F1227" s="233"/>
      <c r="G1227" s="5"/>
      <c r="H1227" s="37"/>
      <c r="I1227" s="37"/>
      <c r="K1227" s="11"/>
    </row>
    <row r="1228" spans="6:11" x14ac:dyDescent="0.2">
      <c r="F1228" s="233"/>
      <c r="G1228" s="5"/>
      <c r="H1228" s="37"/>
      <c r="I1228" s="37"/>
      <c r="K1228" s="11"/>
    </row>
    <row r="1229" spans="6:11" x14ac:dyDescent="0.2">
      <c r="F1229" s="233"/>
      <c r="G1229" s="5"/>
      <c r="H1229" s="37"/>
      <c r="I1229" s="37"/>
      <c r="K1229" s="11"/>
    </row>
    <row r="1230" spans="6:11" x14ac:dyDescent="0.2">
      <c r="F1230" s="233"/>
      <c r="G1230" s="5"/>
      <c r="H1230" s="37"/>
      <c r="I1230" s="37"/>
      <c r="K1230" s="11"/>
    </row>
    <row r="1231" spans="6:11" x14ac:dyDescent="0.2">
      <c r="F1231" s="233"/>
      <c r="G1231" s="5"/>
      <c r="H1231" s="37"/>
      <c r="I1231" s="37"/>
      <c r="K1231" s="11"/>
    </row>
    <row r="1232" spans="6:11" x14ac:dyDescent="0.2">
      <c r="F1232" s="233"/>
      <c r="G1232" s="5"/>
      <c r="H1232" s="37"/>
      <c r="I1232" s="37"/>
      <c r="K1232" s="11"/>
    </row>
    <row r="1233" spans="6:11" x14ac:dyDescent="0.2">
      <c r="F1233" s="233"/>
      <c r="G1233" s="5"/>
      <c r="H1233" s="37"/>
      <c r="I1233" s="37"/>
      <c r="K1233" s="11"/>
    </row>
    <row r="1234" spans="6:11" x14ac:dyDescent="0.2">
      <c r="F1234" s="233"/>
      <c r="G1234" s="5"/>
      <c r="H1234" s="37"/>
      <c r="I1234" s="37"/>
      <c r="K1234" s="11"/>
    </row>
    <row r="1235" spans="6:11" x14ac:dyDescent="0.2">
      <c r="F1235" s="233"/>
      <c r="G1235" s="5"/>
      <c r="H1235" s="37"/>
      <c r="I1235" s="37"/>
      <c r="K1235" s="11"/>
    </row>
    <row r="1236" spans="6:11" x14ac:dyDescent="0.2">
      <c r="F1236" s="233"/>
      <c r="G1236" s="5"/>
      <c r="H1236" s="37"/>
      <c r="I1236" s="37"/>
      <c r="K1236" s="11"/>
    </row>
    <row r="1237" spans="6:11" x14ac:dyDescent="0.2">
      <c r="F1237" s="233"/>
      <c r="G1237" s="5"/>
      <c r="H1237" s="37"/>
      <c r="I1237" s="37"/>
      <c r="K1237" s="11"/>
    </row>
    <row r="1238" spans="6:11" x14ac:dyDescent="0.2">
      <c r="F1238" s="233"/>
      <c r="G1238" s="5"/>
      <c r="H1238" s="37"/>
      <c r="I1238" s="37"/>
      <c r="K1238" s="11"/>
    </row>
    <row r="1239" spans="6:11" x14ac:dyDescent="0.2">
      <c r="F1239" s="233"/>
      <c r="G1239" s="5"/>
      <c r="H1239" s="37"/>
      <c r="I1239" s="37"/>
      <c r="K1239" s="11"/>
    </row>
    <row r="1240" spans="6:11" x14ac:dyDescent="0.2">
      <c r="F1240" s="233"/>
      <c r="G1240" s="5"/>
      <c r="H1240" s="37"/>
      <c r="I1240" s="37"/>
      <c r="K1240" s="11"/>
    </row>
    <row r="1241" spans="6:11" x14ac:dyDescent="0.2">
      <c r="F1241" s="233"/>
      <c r="G1241" s="5"/>
      <c r="H1241" s="37"/>
      <c r="I1241" s="37"/>
      <c r="K1241" s="11"/>
    </row>
    <row r="1242" spans="6:11" x14ac:dyDescent="0.2">
      <c r="F1242" s="233"/>
      <c r="G1242" s="5"/>
      <c r="H1242" s="37"/>
      <c r="I1242" s="37"/>
      <c r="K1242" s="11"/>
    </row>
    <row r="1243" spans="6:11" x14ac:dyDescent="0.2">
      <c r="F1243" s="233"/>
      <c r="G1243" s="5"/>
      <c r="H1243" s="37"/>
      <c r="I1243" s="37"/>
      <c r="K1243" s="11"/>
    </row>
    <row r="1244" spans="6:11" x14ac:dyDescent="0.2">
      <c r="F1244" s="233"/>
      <c r="G1244" s="5"/>
      <c r="H1244" s="37"/>
      <c r="I1244" s="37"/>
      <c r="K1244" s="11"/>
    </row>
    <row r="1245" spans="6:11" x14ac:dyDescent="0.2">
      <c r="F1245" s="233"/>
      <c r="G1245" s="5"/>
      <c r="H1245" s="37"/>
      <c r="I1245" s="37"/>
      <c r="K1245" s="11"/>
    </row>
    <row r="1246" spans="6:11" x14ac:dyDescent="0.2">
      <c r="F1246" s="233"/>
      <c r="G1246" s="5"/>
      <c r="H1246" s="37"/>
      <c r="I1246" s="37"/>
      <c r="K1246" s="11"/>
    </row>
    <row r="1247" spans="6:11" x14ac:dyDescent="0.2">
      <c r="F1247" s="233"/>
      <c r="G1247" s="5"/>
      <c r="H1247" s="37"/>
      <c r="I1247" s="37"/>
      <c r="K1247" s="11"/>
    </row>
    <row r="1248" spans="6:11" x14ac:dyDescent="0.2">
      <c r="F1248" s="233"/>
      <c r="G1248" s="5"/>
      <c r="H1248" s="37"/>
      <c r="I1248" s="37"/>
      <c r="K1248" s="11"/>
    </row>
    <row r="1249" spans="6:11" x14ac:dyDescent="0.2">
      <c r="F1249" s="233"/>
      <c r="G1249" s="5"/>
      <c r="H1249" s="37"/>
      <c r="I1249" s="37"/>
      <c r="K1249" s="11"/>
    </row>
    <row r="1250" spans="6:11" x14ac:dyDescent="0.2">
      <c r="F1250" s="233"/>
      <c r="G1250" s="5"/>
      <c r="H1250" s="37"/>
      <c r="I1250" s="37"/>
      <c r="K1250" s="11"/>
    </row>
    <row r="1251" spans="6:11" x14ac:dyDescent="0.2">
      <c r="F1251" s="233"/>
      <c r="G1251" s="5"/>
      <c r="H1251" s="37"/>
      <c r="I1251" s="37"/>
      <c r="K1251" s="11"/>
    </row>
    <row r="1252" spans="6:11" x14ac:dyDescent="0.2">
      <c r="F1252" s="233"/>
      <c r="G1252" s="5"/>
      <c r="H1252" s="37"/>
      <c r="I1252" s="37"/>
      <c r="K1252" s="11"/>
    </row>
    <row r="1253" spans="6:11" x14ac:dyDescent="0.2">
      <c r="F1253" s="233"/>
      <c r="G1253" s="5"/>
      <c r="H1253" s="37"/>
      <c r="I1253" s="37"/>
      <c r="K1253" s="11"/>
    </row>
    <row r="1254" spans="6:11" x14ac:dyDescent="0.2">
      <c r="F1254" s="233"/>
      <c r="G1254" s="5"/>
      <c r="H1254" s="37"/>
      <c r="I1254" s="37"/>
      <c r="K1254" s="11"/>
    </row>
    <row r="1255" spans="6:11" x14ac:dyDescent="0.2">
      <c r="F1255" s="233"/>
      <c r="G1255" s="5"/>
      <c r="H1255" s="37"/>
      <c r="I1255" s="37"/>
      <c r="K1255" s="11"/>
    </row>
    <row r="1256" spans="6:11" x14ac:dyDescent="0.2">
      <c r="F1256" s="233"/>
      <c r="G1256" s="5"/>
      <c r="H1256" s="37"/>
      <c r="I1256" s="37"/>
      <c r="K1256" s="11"/>
    </row>
    <row r="1257" spans="6:11" x14ac:dyDescent="0.2">
      <c r="F1257" s="233"/>
      <c r="G1257" s="5"/>
      <c r="H1257" s="37"/>
      <c r="I1257" s="37"/>
      <c r="K1257" s="11"/>
    </row>
    <row r="1258" spans="6:11" x14ac:dyDescent="0.2">
      <c r="F1258" s="233"/>
      <c r="G1258" s="5"/>
      <c r="H1258" s="37"/>
      <c r="I1258" s="37"/>
      <c r="K1258" s="11"/>
    </row>
    <row r="1259" spans="6:11" x14ac:dyDescent="0.2">
      <c r="F1259" s="233"/>
      <c r="G1259" s="5"/>
      <c r="H1259" s="37"/>
      <c r="I1259" s="37"/>
      <c r="K1259" s="11"/>
    </row>
    <row r="1260" spans="6:11" x14ac:dyDescent="0.2">
      <c r="F1260" s="233"/>
      <c r="G1260" s="5"/>
      <c r="H1260" s="37"/>
      <c r="I1260" s="37"/>
      <c r="K1260" s="11"/>
    </row>
    <row r="1261" spans="6:11" x14ac:dyDescent="0.2">
      <c r="F1261" s="233"/>
      <c r="G1261" s="5"/>
      <c r="H1261" s="37"/>
      <c r="I1261" s="37"/>
      <c r="K1261" s="11"/>
    </row>
    <row r="1262" spans="6:11" x14ac:dyDescent="0.2">
      <c r="F1262" s="233"/>
      <c r="G1262" s="5"/>
      <c r="H1262" s="37"/>
      <c r="I1262" s="37"/>
      <c r="K1262" s="11"/>
    </row>
    <row r="1263" spans="6:11" x14ac:dyDescent="0.2">
      <c r="F1263" s="233"/>
      <c r="G1263" s="5"/>
      <c r="H1263" s="37"/>
      <c r="I1263" s="37"/>
      <c r="K1263" s="11"/>
    </row>
    <row r="1264" spans="6:11" x14ac:dyDescent="0.2">
      <c r="F1264" s="233"/>
      <c r="G1264" s="5"/>
      <c r="H1264" s="37"/>
      <c r="I1264" s="37"/>
      <c r="K1264" s="11"/>
    </row>
    <row r="1265" spans="6:11" x14ac:dyDescent="0.2">
      <c r="F1265" s="233"/>
      <c r="G1265" s="5"/>
      <c r="H1265" s="37"/>
      <c r="I1265" s="37"/>
      <c r="K1265" s="11"/>
    </row>
    <row r="1266" spans="6:11" x14ac:dyDescent="0.2">
      <c r="F1266" s="233"/>
      <c r="G1266" s="5"/>
      <c r="H1266" s="37"/>
      <c r="I1266" s="37"/>
      <c r="K1266" s="11"/>
    </row>
    <row r="1267" spans="6:11" x14ac:dyDescent="0.2">
      <c r="F1267" s="233"/>
      <c r="G1267" s="5"/>
      <c r="H1267" s="37"/>
      <c r="I1267" s="37"/>
      <c r="K1267" s="11"/>
    </row>
    <row r="1268" spans="6:11" x14ac:dyDescent="0.2">
      <c r="F1268" s="233"/>
      <c r="G1268" s="5"/>
      <c r="H1268" s="37"/>
      <c r="I1268" s="37"/>
      <c r="K1268" s="11"/>
    </row>
    <row r="1269" spans="6:11" x14ac:dyDescent="0.2">
      <c r="F1269" s="233"/>
      <c r="G1269" s="5"/>
      <c r="H1269" s="37"/>
      <c r="I1269" s="37"/>
      <c r="K1269" s="11"/>
    </row>
    <row r="1270" spans="6:11" x14ac:dyDescent="0.2">
      <c r="F1270" s="233"/>
      <c r="G1270" s="5"/>
      <c r="H1270" s="37"/>
      <c r="I1270" s="37"/>
      <c r="K1270" s="11"/>
    </row>
    <row r="1271" spans="6:11" x14ac:dyDescent="0.2">
      <c r="F1271" s="233"/>
      <c r="G1271" s="5"/>
      <c r="H1271" s="37"/>
      <c r="I1271" s="37"/>
      <c r="K1271" s="11"/>
    </row>
    <row r="1272" spans="6:11" x14ac:dyDescent="0.2">
      <c r="F1272" s="233"/>
      <c r="G1272" s="5"/>
      <c r="H1272" s="37"/>
      <c r="I1272" s="37"/>
      <c r="K1272" s="11"/>
    </row>
    <row r="1273" spans="6:11" x14ac:dyDescent="0.2">
      <c r="F1273" s="233"/>
      <c r="G1273" s="5"/>
      <c r="H1273" s="37"/>
      <c r="I1273" s="37"/>
      <c r="K1273" s="11"/>
    </row>
    <row r="1274" spans="6:11" x14ac:dyDescent="0.2">
      <c r="F1274" s="233"/>
      <c r="G1274" s="5"/>
      <c r="H1274" s="37"/>
      <c r="I1274" s="37"/>
      <c r="K1274" s="11"/>
    </row>
    <row r="1275" spans="6:11" x14ac:dyDescent="0.2">
      <c r="F1275" s="233"/>
      <c r="G1275" s="5"/>
      <c r="H1275" s="37"/>
      <c r="I1275" s="37"/>
      <c r="K1275" s="11"/>
    </row>
    <row r="1276" spans="6:11" x14ac:dyDescent="0.2">
      <c r="F1276" s="233"/>
      <c r="G1276" s="5"/>
      <c r="H1276" s="37"/>
      <c r="I1276" s="37"/>
      <c r="K1276" s="11"/>
    </row>
    <row r="1277" spans="6:11" x14ac:dyDescent="0.2">
      <c r="F1277" s="233"/>
      <c r="G1277" s="5"/>
      <c r="H1277" s="37"/>
      <c r="I1277" s="37"/>
      <c r="K1277" s="11"/>
    </row>
    <row r="1278" spans="6:11" x14ac:dyDescent="0.2">
      <c r="F1278" s="233"/>
      <c r="G1278" s="5"/>
      <c r="H1278" s="37"/>
      <c r="I1278" s="37"/>
      <c r="K1278" s="11"/>
    </row>
    <row r="1279" spans="6:11" x14ac:dyDescent="0.2">
      <c r="F1279" s="233"/>
      <c r="G1279" s="5"/>
      <c r="H1279" s="37"/>
      <c r="I1279" s="37"/>
      <c r="K1279" s="11"/>
    </row>
    <row r="1280" spans="6:11" x14ac:dyDescent="0.2">
      <c r="F1280" s="233"/>
      <c r="G1280" s="5"/>
      <c r="H1280" s="37"/>
      <c r="I1280" s="37"/>
      <c r="K1280" s="11"/>
    </row>
    <row r="1281" spans="6:11" x14ac:dyDescent="0.2">
      <c r="F1281" s="233"/>
      <c r="G1281" s="5"/>
      <c r="H1281" s="37"/>
      <c r="I1281" s="37"/>
      <c r="K1281" s="11"/>
    </row>
    <row r="1282" spans="6:11" x14ac:dyDescent="0.2">
      <c r="F1282" s="233"/>
      <c r="G1282" s="5"/>
      <c r="H1282" s="37"/>
      <c r="I1282" s="37"/>
      <c r="K1282" s="11"/>
    </row>
    <row r="1283" spans="6:11" x14ac:dyDescent="0.2">
      <c r="F1283" s="233"/>
      <c r="G1283" s="5"/>
      <c r="H1283" s="37"/>
      <c r="I1283" s="37"/>
      <c r="K1283" s="11"/>
    </row>
    <row r="1284" spans="6:11" x14ac:dyDescent="0.2">
      <c r="F1284" s="233"/>
      <c r="G1284" s="5"/>
      <c r="H1284" s="37"/>
      <c r="I1284" s="37"/>
      <c r="K1284" s="11"/>
    </row>
    <row r="1285" spans="6:11" x14ac:dyDescent="0.2">
      <c r="F1285" s="233"/>
      <c r="G1285" s="5"/>
      <c r="H1285" s="37"/>
      <c r="I1285" s="37"/>
      <c r="K1285" s="11"/>
    </row>
    <row r="1286" spans="6:11" x14ac:dyDescent="0.2">
      <c r="F1286" s="233"/>
      <c r="G1286" s="5"/>
      <c r="H1286" s="37"/>
      <c r="I1286" s="37"/>
      <c r="K1286" s="11"/>
    </row>
    <row r="1287" spans="6:11" x14ac:dyDescent="0.2">
      <c r="F1287" s="233"/>
      <c r="G1287" s="5"/>
      <c r="H1287" s="37"/>
      <c r="I1287" s="37"/>
      <c r="K1287" s="11"/>
    </row>
    <row r="1288" spans="6:11" x14ac:dyDescent="0.2">
      <c r="F1288" s="233"/>
      <c r="G1288" s="5"/>
      <c r="H1288" s="37"/>
      <c r="I1288" s="37"/>
      <c r="K1288" s="11"/>
    </row>
    <row r="1289" spans="6:11" x14ac:dyDescent="0.2">
      <c r="F1289" s="233"/>
      <c r="G1289" s="5"/>
      <c r="H1289" s="37"/>
      <c r="I1289" s="37"/>
      <c r="K1289" s="11"/>
    </row>
    <row r="1290" spans="6:11" x14ac:dyDescent="0.2">
      <c r="F1290" s="233"/>
      <c r="G1290" s="5"/>
      <c r="H1290" s="37"/>
      <c r="I1290" s="37"/>
      <c r="K1290" s="11"/>
    </row>
    <row r="1291" spans="6:11" x14ac:dyDescent="0.2">
      <c r="F1291" s="233"/>
      <c r="G1291" s="5"/>
      <c r="H1291" s="37"/>
      <c r="I1291" s="37"/>
      <c r="K1291" s="11"/>
    </row>
    <row r="1292" spans="6:11" x14ac:dyDescent="0.2">
      <c r="F1292" s="233"/>
      <c r="G1292" s="5"/>
      <c r="H1292" s="37"/>
      <c r="I1292" s="37"/>
      <c r="K1292" s="11"/>
    </row>
    <row r="1293" spans="6:11" x14ac:dyDescent="0.2">
      <c r="F1293" s="233"/>
      <c r="G1293" s="5"/>
      <c r="H1293" s="37"/>
      <c r="I1293" s="37"/>
      <c r="K1293" s="11"/>
    </row>
    <row r="1294" spans="6:11" x14ac:dyDescent="0.2">
      <c r="F1294" s="233"/>
      <c r="G1294" s="5"/>
      <c r="H1294" s="37"/>
      <c r="I1294" s="37"/>
      <c r="K1294" s="11"/>
    </row>
    <row r="1295" spans="6:11" x14ac:dyDescent="0.2">
      <c r="F1295" s="233"/>
      <c r="G1295" s="5"/>
      <c r="H1295" s="37"/>
      <c r="I1295" s="37"/>
      <c r="K1295" s="11"/>
    </row>
    <row r="1296" spans="6:11" x14ac:dyDescent="0.2">
      <c r="F1296" s="233"/>
      <c r="G1296" s="5"/>
      <c r="H1296" s="37"/>
      <c r="I1296" s="37"/>
      <c r="K1296" s="11"/>
    </row>
    <row r="1297" spans="6:11" x14ac:dyDescent="0.2">
      <c r="F1297" s="233"/>
      <c r="G1297" s="5"/>
      <c r="H1297" s="37"/>
      <c r="I1297" s="37"/>
      <c r="K1297" s="11"/>
    </row>
    <row r="1298" spans="6:11" x14ac:dyDescent="0.2">
      <c r="F1298" s="233"/>
      <c r="G1298" s="5"/>
      <c r="H1298" s="37"/>
      <c r="I1298" s="37"/>
      <c r="K1298" s="11"/>
    </row>
    <row r="1299" spans="6:11" x14ac:dyDescent="0.2">
      <c r="F1299" s="233"/>
      <c r="G1299" s="5"/>
      <c r="H1299" s="37"/>
      <c r="I1299" s="37"/>
      <c r="K1299" s="11"/>
    </row>
    <row r="1300" spans="6:11" x14ac:dyDescent="0.2">
      <c r="F1300" s="233"/>
      <c r="G1300" s="5"/>
      <c r="H1300" s="37"/>
      <c r="I1300" s="37"/>
      <c r="K1300" s="11"/>
    </row>
    <row r="1301" spans="6:11" x14ac:dyDescent="0.2">
      <c r="F1301" s="233"/>
      <c r="G1301" s="5"/>
      <c r="H1301" s="37"/>
      <c r="I1301" s="37"/>
      <c r="K1301" s="11"/>
    </row>
    <row r="1302" spans="6:11" x14ac:dyDescent="0.2">
      <c r="F1302" s="233"/>
      <c r="G1302" s="5"/>
      <c r="H1302" s="37"/>
      <c r="I1302" s="37"/>
      <c r="K1302" s="11"/>
    </row>
    <row r="1303" spans="6:11" x14ac:dyDescent="0.2">
      <c r="F1303" s="233"/>
      <c r="G1303" s="5"/>
      <c r="H1303" s="37"/>
      <c r="I1303" s="37"/>
      <c r="K1303" s="11"/>
    </row>
    <row r="1304" spans="6:11" x14ac:dyDescent="0.2">
      <c r="F1304" s="233"/>
      <c r="G1304" s="5"/>
      <c r="H1304" s="37"/>
      <c r="I1304" s="37"/>
      <c r="K1304" s="11"/>
    </row>
    <row r="1305" spans="6:11" x14ac:dyDescent="0.2">
      <c r="F1305" s="233"/>
      <c r="G1305" s="5"/>
      <c r="H1305" s="37"/>
      <c r="I1305" s="37"/>
      <c r="K1305" s="11"/>
    </row>
    <row r="1306" spans="6:11" x14ac:dyDescent="0.2">
      <c r="F1306" s="233"/>
      <c r="G1306" s="5"/>
      <c r="H1306" s="37"/>
      <c r="I1306" s="37"/>
      <c r="K1306" s="11"/>
    </row>
    <row r="1307" spans="6:11" x14ac:dyDescent="0.2">
      <c r="F1307" s="233"/>
      <c r="G1307" s="5"/>
      <c r="H1307" s="37"/>
      <c r="I1307" s="37"/>
      <c r="K1307" s="11"/>
    </row>
    <row r="1308" spans="6:11" x14ac:dyDescent="0.2">
      <c r="F1308" s="233"/>
      <c r="G1308" s="5"/>
      <c r="H1308" s="37"/>
      <c r="I1308" s="37"/>
      <c r="K1308" s="11"/>
    </row>
    <row r="1309" spans="6:11" x14ac:dyDescent="0.2">
      <c r="F1309" s="233"/>
      <c r="G1309" s="5"/>
      <c r="H1309" s="37"/>
      <c r="I1309" s="37"/>
      <c r="K1309" s="11"/>
    </row>
    <row r="1310" spans="6:11" x14ac:dyDescent="0.2">
      <c r="F1310" s="233"/>
      <c r="G1310" s="5"/>
      <c r="H1310" s="37"/>
      <c r="I1310" s="37"/>
      <c r="K1310" s="11"/>
    </row>
    <row r="1311" spans="6:11" x14ac:dyDescent="0.2">
      <c r="F1311" s="233"/>
      <c r="G1311" s="5"/>
      <c r="H1311" s="37"/>
      <c r="I1311" s="37"/>
      <c r="K1311" s="11"/>
    </row>
    <row r="1312" spans="6:11" x14ac:dyDescent="0.2">
      <c r="F1312" s="233"/>
      <c r="G1312" s="5"/>
      <c r="H1312" s="37"/>
      <c r="I1312" s="37"/>
      <c r="K1312" s="11"/>
    </row>
    <row r="1313" spans="6:11" x14ac:dyDescent="0.2">
      <c r="F1313" s="233"/>
      <c r="G1313" s="5"/>
      <c r="H1313" s="37"/>
      <c r="I1313" s="37"/>
      <c r="K1313" s="11"/>
    </row>
    <row r="1314" spans="6:11" x14ac:dyDescent="0.2">
      <c r="F1314" s="233"/>
      <c r="G1314" s="5"/>
      <c r="H1314" s="37"/>
      <c r="I1314" s="37"/>
      <c r="K1314" s="11"/>
    </row>
    <row r="1315" spans="6:11" x14ac:dyDescent="0.2">
      <c r="F1315" s="233"/>
      <c r="G1315" s="5"/>
      <c r="H1315" s="37"/>
      <c r="I1315" s="37"/>
      <c r="K1315" s="11"/>
    </row>
    <row r="1316" spans="6:11" x14ac:dyDescent="0.2">
      <c r="F1316" s="233"/>
      <c r="G1316" s="5"/>
      <c r="H1316" s="37"/>
      <c r="I1316" s="37"/>
      <c r="K1316" s="11"/>
    </row>
    <row r="1317" spans="6:11" x14ac:dyDescent="0.2">
      <c r="F1317" s="233"/>
      <c r="G1317" s="5"/>
      <c r="H1317" s="37"/>
      <c r="I1317" s="37"/>
      <c r="K1317" s="11"/>
    </row>
    <row r="1318" spans="6:11" x14ac:dyDescent="0.2">
      <c r="F1318" s="233"/>
      <c r="G1318" s="5"/>
      <c r="H1318" s="37"/>
      <c r="I1318" s="37"/>
      <c r="K1318" s="11"/>
    </row>
    <row r="1319" spans="6:11" x14ac:dyDescent="0.2">
      <c r="F1319" s="233"/>
      <c r="G1319" s="5"/>
      <c r="H1319" s="37"/>
      <c r="I1319" s="37"/>
      <c r="K1319" s="11"/>
    </row>
    <row r="1320" spans="6:11" x14ac:dyDescent="0.2">
      <c r="F1320" s="233"/>
      <c r="G1320" s="5"/>
      <c r="H1320" s="37"/>
      <c r="I1320" s="37"/>
      <c r="K1320" s="11"/>
    </row>
    <row r="1321" spans="6:11" x14ac:dyDescent="0.2">
      <c r="F1321" s="233"/>
      <c r="G1321" s="5"/>
      <c r="H1321" s="37"/>
      <c r="I1321" s="37"/>
      <c r="K1321" s="11"/>
    </row>
    <row r="1322" spans="6:11" x14ac:dyDescent="0.2">
      <c r="F1322" s="233"/>
      <c r="G1322" s="5"/>
      <c r="H1322" s="37"/>
      <c r="I1322" s="37"/>
      <c r="K1322" s="11"/>
    </row>
    <row r="1323" spans="6:11" x14ac:dyDescent="0.2">
      <c r="F1323" s="233"/>
      <c r="G1323" s="5"/>
      <c r="H1323" s="37"/>
      <c r="I1323" s="37"/>
      <c r="K1323" s="11"/>
    </row>
    <row r="1324" spans="6:11" x14ac:dyDescent="0.2">
      <c r="F1324" s="233"/>
      <c r="G1324" s="5"/>
      <c r="H1324" s="37"/>
      <c r="I1324" s="37"/>
      <c r="K1324" s="11"/>
    </row>
    <row r="1325" spans="6:11" x14ac:dyDescent="0.2">
      <c r="F1325" s="233"/>
      <c r="G1325" s="5"/>
      <c r="H1325" s="37"/>
      <c r="I1325" s="37"/>
      <c r="K1325" s="11"/>
    </row>
    <row r="1326" spans="6:11" x14ac:dyDescent="0.2">
      <c r="F1326" s="233"/>
      <c r="G1326" s="5"/>
      <c r="H1326" s="37"/>
      <c r="I1326" s="37"/>
      <c r="K1326" s="11"/>
    </row>
    <row r="1327" spans="6:11" x14ac:dyDescent="0.2">
      <c r="F1327" s="233"/>
      <c r="G1327" s="5"/>
      <c r="H1327" s="37"/>
      <c r="I1327" s="37"/>
      <c r="K1327" s="11"/>
    </row>
    <row r="1328" spans="6:11" x14ac:dyDescent="0.2">
      <c r="F1328" s="233"/>
      <c r="G1328" s="5"/>
      <c r="H1328" s="37"/>
      <c r="I1328" s="37"/>
      <c r="K1328" s="11"/>
    </row>
    <row r="1329" spans="6:11" x14ac:dyDescent="0.2">
      <c r="F1329" s="233"/>
      <c r="G1329" s="5"/>
      <c r="H1329" s="37"/>
      <c r="I1329" s="37"/>
      <c r="K1329" s="11"/>
    </row>
    <row r="1330" spans="6:11" x14ac:dyDescent="0.2">
      <c r="F1330" s="233"/>
      <c r="G1330" s="5"/>
      <c r="H1330" s="37"/>
      <c r="I1330" s="37"/>
      <c r="K1330" s="11"/>
    </row>
    <row r="1331" spans="6:11" x14ac:dyDescent="0.2">
      <c r="F1331" s="233"/>
      <c r="G1331" s="5"/>
      <c r="H1331" s="37"/>
      <c r="I1331" s="37"/>
      <c r="K1331" s="11"/>
    </row>
    <row r="1332" spans="6:11" x14ac:dyDescent="0.2">
      <c r="F1332" s="233"/>
      <c r="G1332" s="5"/>
      <c r="H1332" s="37"/>
      <c r="I1332" s="37"/>
      <c r="K1332" s="11"/>
    </row>
    <row r="1333" spans="6:11" x14ac:dyDescent="0.2">
      <c r="F1333" s="233"/>
      <c r="G1333" s="5"/>
      <c r="H1333" s="37"/>
      <c r="I1333" s="37"/>
      <c r="K1333" s="11"/>
    </row>
    <row r="1334" spans="6:11" x14ac:dyDescent="0.2">
      <c r="F1334" s="233"/>
      <c r="G1334" s="5"/>
      <c r="H1334" s="37"/>
      <c r="I1334" s="37"/>
      <c r="K1334" s="11"/>
    </row>
    <row r="1335" spans="6:11" x14ac:dyDescent="0.2">
      <c r="F1335" s="233"/>
      <c r="G1335" s="5"/>
      <c r="H1335" s="37"/>
      <c r="I1335" s="37"/>
      <c r="K1335" s="11"/>
    </row>
    <row r="1336" spans="6:11" x14ac:dyDescent="0.2">
      <c r="F1336" s="233"/>
      <c r="G1336" s="5"/>
      <c r="H1336" s="37"/>
      <c r="I1336" s="37"/>
      <c r="K1336" s="11"/>
    </row>
    <row r="1337" spans="6:11" x14ac:dyDescent="0.2">
      <c r="F1337" s="233"/>
      <c r="G1337" s="5"/>
      <c r="H1337" s="37"/>
      <c r="I1337" s="37"/>
      <c r="K1337" s="11"/>
    </row>
    <row r="1338" spans="6:11" x14ac:dyDescent="0.2">
      <c r="F1338" s="233"/>
      <c r="G1338" s="5"/>
      <c r="H1338" s="37"/>
      <c r="I1338" s="37"/>
      <c r="K1338" s="11"/>
    </row>
    <row r="1339" spans="6:11" x14ac:dyDescent="0.2">
      <c r="F1339" s="233"/>
      <c r="G1339" s="5"/>
      <c r="H1339" s="37"/>
      <c r="I1339" s="37"/>
      <c r="K1339" s="11"/>
    </row>
    <row r="1340" spans="6:11" x14ac:dyDescent="0.2">
      <c r="F1340" s="233"/>
      <c r="G1340" s="5"/>
      <c r="H1340" s="37"/>
      <c r="I1340" s="37"/>
      <c r="K1340" s="11"/>
    </row>
    <row r="1341" spans="6:11" x14ac:dyDescent="0.2">
      <c r="F1341" s="233"/>
      <c r="G1341" s="5"/>
      <c r="H1341" s="37"/>
      <c r="I1341" s="37"/>
      <c r="K1341" s="11"/>
    </row>
    <row r="1342" spans="6:11" x14ac:dyDescent="0.2">
      <c r="F1342" s="233"/>
      <c r="G1342" s="5"/>
      <c r="H1342" s="37"/>
      <c r="I1342" s="37"/>
      <c r="K1342" s="11"/>
    </row>
    <row r="1343" spans="6:11" x14ac:dyDescent="0.2">
      <c r="F1343" s="233"/>
      <c r="G1343" s="5"/>
      <c r="H1343" s="37"/>
      <c r="I1343" s="37"/>
      <c r="K1343" s="11"/>
    </row>
    <row r="1344" spans="6:11" x14ac:dyDescent="0.2">
      <c r="F1344" s="233"/>
      <c r="G1344" s="5"/>
      <c r="H1344" s="37"/>
      <c r="I1344" s="37"/>
      <c r="K1344" s="11"/>
    </row>
    <row r="1345" spans="6:11" x14ac:dyDescent="0.2">
      <c r="F1345" s="233"/>
      <c r="G1345" s="5"/>
      <c r="H1345" s="37"/>
      <c r="I1345" s="37"/>
      <c r="K1345" s="11"/>
    </row>
    <row r="1346" spans="6:11" x14ac:dyDescent="0.2">
      <c r="F1346" s="233"/>
      <c r="G1346" s="5"/>
      <c r="H1346" s="37"/>
      <c r="I1346" s="37"/>
      <c r="K1346" s="11"/>
    </row>
    <row r="1347" spans="6:11" x14ac:dyDescent="0.2">
      <c r="F1347" s="233"/>
      <c r="G1347" s="5"/>
      <c r="H1347" s="37"/>
      <c r="I1347" s="37"/>
      <c r="K1347" s="11"/>
    </row>
    <row r="1348" spans="6:11" x14ac:dyDescent="0.2">
      <c r="F1348" s="233"/>
      <c r="G1348" s="5"/>
      <c r="H1348" s="37"/>
      <c r="I1348" s="37"/>
      <c r="K1348" s="11"/>
    </row>
    <row r="1349" spans="6:11" x14ac:dyDescent="0.2">
      <c r="F1349" s="233"/>
      <c r="G1349" s="5"/>
      <c r="H1349" s="37"/>
      <c r="I1349" s="37"/>
      <c r="K1349" s="11"/>
    </row>
    <row r="1350" spans="6:11" x14ac:dyDescent="0.2">
      <c r="F1350" s="233"/>
      <c r="G1350" s="5"/>
      <c r="H1350" s="37"/>
      <c r="I1350" s="37"/>
      <c r="K1350" s="11"/>
    </row>
    <row r="1351" spans="6:11" x14ac:dyDescent="0.2">
      <c r="F1351" s="233"/>
      <c r="G1351" s="5"/>
      <c r="H1351" s="37"/>
      <c r="I1351" s="37"/>
      <c r="K1351" s="11"/>
    </row>
    <row r="1352" spans="6:11" x14ac:dyDescent="0.2">
      <c r="F1352" s="233"/>
      <c r="G1352" s="5"/>
      <c r="H1352" s="37"/>
      <c r="I1352" s="37"/>
      <c r="K1352" s="11"/>
    </row>
    <row r="1353" spans="6:11" x14ac:dyDescent="0.2">
      <c r="F1353" s="233"/>
      <c r="G1353" s="5"/>
      <c r="H1353" s="37"/>
      <c r="I1353" s="37"/>
      <c r="K1353" s="11"/>
    </row>
    <row r="1354" spans="6:11" x14ac:dyDescent="0.2">
      <c r="F1354" s="233"/>
      <c r="G1354" s="5"/>
      <c r="H1354" s="37"/>
      <c r="I1354" s="37"/>
      <c r="K1354" s="11"/>
    </row>
    <row r="1355" spans="6:11" x14ac:dyDescent="0.2">
      <c r="F1355" s="233"/>
      <c r="G1355" s="5"/>
      <c r="H1355" s="37"/>
      <c r="I1355" s="37"/>
      <c r="K1355" s="11"/>
    </row>
    <row r="1356" spans="6:11" x14ac:dyDescent="0.2">
      <c r="F1356" s="233"/>
      <c r="G1356" s="5"/>
      <c r="H1356" s="37"/>
      <c r="I1356" s="37"/>
      <c r="K1356" s="11"/>
    </row>
    <row r="1357" spans="6:11" x14ac:dyDescent="0.2">
      <c r="F1357" s="233"/>
      <c r="G1357" s="5"/>
      <c r="H1357" s="37"/>
      <c r="I1357" s="37"/>
      <c r="K1357" s="11"/>
    </row>
    <row r="1358" spans="6:11" x14ac:dyDescent="0.2">
      <c r="F1358" s="233"/>
      <c r="G1358" s="5"/>
      <c r="H1358" s="37"/>
      <c r="I1358" s="37"/>
      <c r="K1358" s="11"/>
    </row>
    <row r="1359" spans="6:11" x14ac:dyDescent="0.2">
      <c r="F1359" s="233"/>
      <c r="G1359" s="5"/>
      <c r="H1359" s="37"/>
      <c r="I1359" s="37"/>
      <c r="K1359" s="11"/>
    </row>
    <row r="1360" spans="6:11" x14ac:dyDescent="0.2">
      <c r="F1360" s="233"/>
      <c r="G1360" s="5"/>
      <c r="H1360" s="37"/>
      <c r="I1360" s="37"/>
      <c r="K1360" s="11"/>
    </row>
    <row r="1361" spans="6:11" x14ac:dyDescent="0.2">
      <c r="F1361" s="233"/>
      <c r="G1361" s="5"/>
      <c r="H1361" s="37"/>
      <c r="I1361" s="37"/>
      <c r="K1361" s="11"/>
    </row>
    <row r="1362" spans="6:11" x14ac:dyDescent="0.2">
      <c r="F1362" s="233"/>
      <c r="G1362" s="5"/>
      <c r="H1362" s="37"/>
      <c r="I1362" s="37"/>
      <c r="K1362" s="11"/>
    </row>
    <row r="1363" spans="6:11" x14ac:dyDescent="0.2">
      <c r="F1363" s="233"/>
      <c r="G1363" s="5"/>
      <c r="H1363" s="37"/>
      <c r="I1363" s="37"/>
      <c r="K1363" s="11"/>
    </row>
    <row r="1364" spans="6:11" x14ac:dyDescent="0.2">
      <c r="F1364" s="233"/>
      <c r="G1364" s="5"/>
      <c r="H1364" s="37"/>
      <c r="I1364" s="37"/>
      <c r="K1364" s="11"/>
    </row>
    <row r="1365" spans="6:11" x14ac:dyDescent="0.2">
      <c r="F1365" s="233"/>
      <c r="G1365" s="5"/>
      <c r="H1365" s="37"/>
      <c r="I1365" s="37"/>
      <c r="K1365" s="11"/>
    </row>
    <row r="1366" spans="6:11" x14ac:dyDescent="0.2">
      <c r="F1366" s="233"/>
      <c r="G1366" s="5"/>
      <c r="H1366" s="37"/>
      <c r="I1366" s="37"/>
      <c r="K1366" s="11"/>
    </row>
    <row r="1367" spans="6:11" x14ac:dyDescent="0.2">
      <c r="F1367" s="233"/>
      <c r="G1367" s="5"/>
      <c r="H1367" s="37"/>
      <c r="I1367" s="37"/>
      <c r="K1367" s="11"/>
    </row>
    <row r="1368" spans="6:11" x14ac:dyDescent="0.2">
      <c r="F1368" s="233"/>
      <c r="G1368" s="5"/>
      <c r="H1368" s="37"/>
      <c r="I1368" s="37"/>
      <c r="K1368" s="11"/>
    </row>
    <row r="1369" spans="6:11" x14ac:dyDescent="0.2">
      <c r="F1369" s="233"/>
      <c r="G1369" s="5"/>
      <c r="H1369" s="37"/>
      <c r="I1369" s="37"/>
      <c r="K1369" s="11"/>
    </row>
    <row r="1370" spans="6:11" x14ac:dyDescent="0.2">
      <c r="F1370" s="233"/>
      <c r="G1370" s="5"/>
      <c r="H1370" s="37"/>
      <c r="I1370" s="37"/>
      <c r="K1370" s="11"/>
    </row>
    <row r="1371" spans="6:11" x14ac:dyDescent="0.2">
      <c r="F1371" s="233"/>
      <c r="G1371" s="5"/>
      <c r="H1371" s="37"/>
      <c r="I1371" s="37"/>
      <c r="K1371" s="11"/>
    </row>
    <row r="1372" spans="6:11" x14ac:dyDescent="0.2">
      <c r="F1372" s="233"/>
      <c r="G1372" s="5"/>
      <c r="H1372" s="37"/>
      <c r="I1372" s="37"/>
      <c r="K1372" s="11"/>
    </row>
    <row r="1373" spans="6:11" x14ac:dyDescent="0.2">
      <c r="F1373" s="233"/>
      <c r="G1373" s="5"/>
      <c r="H1373" s="37"/>
      <c r="I1373" s="37"/>
      <c r="K1373" s="11"/>
    </row>
    <row r="1374" spans="6:11" x14ac:dyDescent="0.2">
      <c r="F1374" s="233"/>
      <c r="G1374" s="5"/>
      <c r="H1374" s="37"/>
      <c r="I1374" s="37"/>
      <c r="K1374" s="11"/>
    </row>
    <row r="1375" spans="6:11" x14ac:dyDescent="0.2">
      <c r="F1375" s="233"/>
      <c r="G1375" s="5"/>
      <c r="H1375" s="37"/>
      <c r="I1375" s="37"/>
      <c r="K1375" s="11"/>
    </row>
    <row r="1376" spans="6:11" x14ac:dyDescent="0.2">
      <c r="F1376" s="233"/>
      <c r="G1376" s="5"/>
      <c r="H1376" s="37"/>
      <c r="I1376" s="37"/>
      <c r="K1376" s="11"/>
    </row>
    <row r="1377" spans="6:11" x14ac:dyDescent="0.2">
      <c r="F1377" s="233"/>
      <c r="G1377" s="5"/>
      <c r="H1377" s="37"/>
      <c r="I1377" s="37"/>
      <c r="K1377" s="11"/>
    </row>
    <row r="1378" spans="6:11" x14ac:dyDescent="0.2">
      <c r="F1378" s="233"/>
      <c r="G1378" s="5"/>
      <c r="H1378" s="37"/>
      <c r="I1378" s="37"/>
      <c r="K1378" s="11"/>
    </row>
    <row r="1379" spans="6:11" x14ac:dyDescent="0.2">
      <c r="F1379" s="233"/>
      <c r="G1379" s="5"/>
      <c r="H1379" s="37"/>
      <c r="I1379" s="37"/>
      <c r="K1379" s="11"/>
    </row>
    <row r="1380" spans="6:11" x14ac:dyDescent="0.2">
      <c r="F1380" s="233"/>
      <c r="G1380" s="5"/>
      <c r="H1380" s="37"/>
      <c r="I1380" s="37"/>
      <c r="K1380" s="11"/>
    </row>
    <row r="1381" spans="6:11" x14ac:dyDescent="0.2">
      <c r="F1381" s="233"/>
      <c r="G1381" s="5"/>
      <c r="H1381" s="37"/>
      <c r="I1381" s="37"/>
      <c r="K1381" s="11"/>
    </row>
    <row r="1382" spans="6:11" x14ac:dyDescent="0.2">
      <c r="F1382" s="233"/>
      <c r="G1382" s="5"/>
      <c r="H1382" s="37"/>
      <c r="I1382" s="37"/>
      <c r="K1382" s="11"/>
    </row>
    <row r="1383" spans="6:11" x14ac:dyDescent="0.2">
      <c r="F1383" s="233"/>
      <c r="G1383" s="5"/>
      <c r="H1383" s="37"/>
      <c r="I1383" s="37"/>
      <c r="K1383" s="11"/>
    </row>
    <row r="1384" spans="6:11" x14ac:dyDescent="0.2">
      <c r="F1384" s="233"/>
      <c r="G1384" s="5"/>
      <c r="H1384" s="37"/>
      <c r="I1384" s="37"/>
      <c r="K1384" s="11"/>
    </row>
    <row r="1385" spans="6:11" x14ac:dyDescent="0.2">
      <c r="F1385" s="233"/>
      <c r="G1385" s="5"/>
      <c r="H1385" s="37"/>
      <c r="I1385" s="37"/>
      <c r="K1385" s="11"/>
    </row>
    <row r="1386" spans="6:11" x14ac:dyDescent="0.2">
      <c r="F1386" s="233"/>
      <c r="G1386" s="5"/>
      <c r="H1386" s="37"/>
      <c r="I1386" s="37"/>
      <c r="K1386" s="11"/>
    </row>
    <row r="1387" spans="6:11" x14ac:dyDescent="0.2">
      <c r="F1387" s="233"/>
      <c r="G1387" s="5"/>
      <c r="H1387" s="37"/>
      <c r="I1387" s="37"/>
      <c r="K1387" s="11"/>
    </row>
    <row r="1388" spans="6:11" x14ac:dyDescent="0.2">
      <c r="F1388" s="233"/>
      <c r="G1388" s="5"/>
      <c r="H1388" s="37"/>
      <c r="I1388" s="37"/>
      <c r="K1388" s="11"/>
    </row>
    <row r="1389" spans="6:11" x14ac:dyDescent="0.2">
      <c r="F1389" s="233"/>
      <c r="G1389" s="5"/>
      <c r="H1389" s="37"/>
      <c r="I1389" s="37"/>
      <c r="K1389" s="11"/>
    </row>
    <row r="1390" spans="6:11" x14ac:dyDescent="0.2">
      <c r="F1390" s="233"/>
      <c r="G1390" s="5"/>
      <c r="H1390" s="37"/>
      <c r="I1390" s="37"/>
      <c r="K1390" s="11"/>
    </row>
    <row r="1391" spans="6:11" x14ac:dyDescent="0.2">
      <c r="F1391" s="233"/>
      <c r="G1391" s="5"/>
      <c r="H1391" s="37"/>
      <c r="I1391" s="37"/>
      <c r="K1391" s="11"/>
    </row>
    <row r="1392" spans="6:11" x14ac:dyDescent="0.2">
      <c r="F1392" s="233"/>
      <c r="G1392" s="5"/>
      <c r="H1392" s="37"/>
      <c r="I1392" s="37"/>
      <c r="K1392" s="11"/>
    </row>
    <row r="1393" spans="6:11" x14ac:dyDescent="0.2">
      <c r="F1393" s="233"/>
      <c r="G1393" s="5"/>
      <c r="H1393" s="37"/>
      <c r="I1393" s="37"/>
      <c r="K1393" s="11"/>
    </row>
    <row r="1394" spans="6:11" x14ac:dyDescent="0.2">
      <c r="F1394" s="233"/>
      <c r="G1394" s="5"/>
      <c r="H1394" s="37"/>
      <c r="I1394" s="37"/>
      <c r="K1394" s="11"/>
    </row>
    <row r="1395" spans="6:11" x14ac:dyDescent="0.2">
      <c r="F1395" s="233"/>
      <c r="G1395" s="5"/>
      <c r="H1395" s="37"/>
      <c r="I1395" s="37"/>
      <c r="K1395" s="11"/>
    </row>
    <row r="1396" spans="6:11" x14ac:dyDescent="0.2">
      <c r="F1396" s="233"/>
      <c r="G1396" s="5"/>
      <c r="H1396" s="37"/>
      <c r="I1396" s="37"/>
      <c r="K1396" s="11"/>
    </row>
    <row r="1397" spans="6:11" x14ac:dyDescent="0.2">
      <c r="F1397" s="233"/>
      <c r="G1397" s="5"/>
      <c r="H1397" s="37"/>
      <c r="I1397" s="37"/>
      <c r="K1397" s="11"/>
    </row>
    <row r="1398" spans="6:11" x14ac:dyDescent="0.2">
      <c r="F1398" s="233"/>
      <c r="G1398" s="5"/>
      <c r="H1398" s="37"/>
      <c r="I1398" s="37"/>
      <c r="K1398" s="11"/>
    </row>
    <row r="1399" spans="6:11" x14ac:dyDescent="0.2">
      <c r="F1399" s="233"/>
      <c r="G1399" s="5"/>
      <c r="H1399" s="37"/>
      <c r="I1399" s="37"/>
      <c r="K1399" s="11"/>
    </row>
    <row r="1400" spans="6:11" x14ac:dyDescent="0.2">
      <c r="F1400" s="233"/>
      <c r="G1400" s="5"/>
      <c r="H1400" s="37"/>
      <c r="I1400" s="37"/>
      <c r="K1400" s="11"/>
    </row>
    <row r="1401" spans="6:11" x14ac:dyDescent="0.2">
      <c r="F1401" s="233"/>
      <c r="G1401" s="5"/>
      <c r="H1401" s="37"/>
      <c r="I1401" s="37"/>
      <c r="K1401" s="11"/>
    </row>
    <row r="1402" spans="6:11" x14ac:dyDescent="0.2">
      <c r="F1402" s="233"/>
      <c r="G1402" s="5"/>
      <c r="H1402" s="37"/>
      <c r="I1402" s="37"/>
      <c r="K1402" s="11"/>
    </row>
    <row r="1403" spans="6:11" x14ac:dyDescent="0.2">
      <c r="F1403" s="233"/>
      <c r="G1403" s="5"/>
      <c r="H1403" s="37"/>
      <c r="I1403" s="37"/>
      <c r="K1403" s="11"/>
    </row>
    <row r="1404" spans="6:11" x14ac:dyDescent="0.2">
      <c r="F1404" s="233"/>
      <c r="G1404" s="5"/>
      <c r="H1404" s="37"/>
      <c r="I1404" s="37"/>
      <c r="K1404" s="11"/>
    </row>
    <row r="1405" spans="6:11" x14ac:dyDescent="0.2">
      <c r="F1405" s="233"/>
      <c r="G1405" s="5"/>
      <c r="H1405" s="37"/>
      <c r="I1405" s="37"/>
      <c r="K1405" s="11"/>
    </row>
    <row r="1406" spans="6:11" x14ac:dyDescent="0.2">
      <c r="F1406" s="233"/>
      <c r="G1406" s="5"/>
      <c r="H1406" s="37"/>
      <c r="I1406" s="37"/>
      <c r="K1406" s="11"/>
    </row>
    <row r="1407" spans="6:11" x14ac:dyDescent="0.2">
      <c r="F1407" s="233"/>
      <c r="G1407" s="5"/>
      <c r="H1407" s="37"/>
      <c r="I1407" s="37"/>
      <c r="K1407" s="11"/>
    </row>
    <row r="1408" spans="6:11" x14ac:dyDescent="0.2">
      <c r="F1408" s="233"/>
      <c r="G1408" s="5"/>
      <c r="H1408" s="37"/>
      <c r="I1408" s="37"/>
      <c r="K1408" s="11"/>
    </row>
    <row r="1409" spans="6:11" x14ac:dyDescent="0.2">
      <c r="F1409" s="233"/>
      <c r="G1409" s="5"/>
      <c r="H1409" s="37"/>
      <c r="I1409" s="37"/>
      <c r="K1409" s="11"/>
    </row>
    <row r="1410" spans="6:11" x14ac:dyDescent="0.2">
      <c r="F1410" s="233"/>
      <c r="G1410" s="5"/>
      <c r="H1410" s="37"/>
      <c r="I1410" s="37"/>
      <c r="K1410" s="11"/>
    </row>
    <row r="1411" spans="6:11" x14ac:dyDescent="0.2">
      <c r="F1411" s="233"/>
      <c r="G1411" s="5"/>
      <c r="H1411" s="37"/>
      <c r="I1411" s="37"/>
      <c r="K1411" s="11"/>
    </row>
    <row r="1412" spans="6:11" x14ac:dyDescent="0.2">
      <c r="F1412" s="233"/>
      <c r="G1412" s="5"/>
      <c r="H1412" s="37"/>
      <c r="I1412" s="37"/>
      <c r="K1412" s="11"/>
    </row>
    <row r="1413" spans="6:11" x14ac:dyDescent="0.2">
      <c r="F1413" s="233"/>
      <c r="G1413" s="5"/>
      <c r="H1413" s="37"/>
      <c r="I1413" s="37"/>
      <c r="K1413" s="11"/>
    </row>
    <row r="1414" spans="6:11" x14ac:dyDescent="0.2">
      <c r="F1414" s="233"/>
      <c r="G1414" s="5"/>
      <c r="H1414" s="37"/>
      <c r="I1414" s="37"/>
      <c r="K1414" s="11"/>
    </row>
    <row r="1415" spans="6:11" x14ac:dyDescent="0.2">
      <c r="F1415" s="233"/>
      <c r="G1415" s="5"/>
      <c r="H1415" s="37"/>
      <c r="I1415" s="37"/>
      <c r="K1415" s="11"/>
    </row>
    <row r="1416" spans="6:11" x14ac:dyDescent="0.2">
      <c r="F1416" s="233"/>
      <c r="G1416" s="5"/>
      <c r="H1416" s="37"/>
      <c r="I1416" s="37"/>
      <c r="K1416" s="11"/>
    </row>
    <row r="1417" spans="6:11" x14ac:dyDescent="0.2">
      <c r="F1417" s="233"/>
      <c r="G1417" s="5"/>
      <c r="H1417" s="37"/>
      <c r="I1417" s="37"/>
      <c r="K1417" s="11"/>
    </row>
    <row r="1418" spans="6:11" x14ac:dyDescent="0.2">
      <c r="F1418" s="233"/>
      <c r="G1418" s="5"/>
      <c r="H1418" s="37"/>
      <c r="I1418" s="37"/>
      <c r="K1418" s="11"/>
    </row>
    <row r="1419" spans="6:11" x14ac:dyDescent="0.2">
      <c r="F1419" s="233"/>
      <c r="G1419" s="5"/>
      <c r="H1419" s="37"/>
      <c r="I1419" s="37"/>
      <c r="K1419" s="11"/>
    </row>
    <row r="1420" spans="6:11" x14ac:dyDescent="0.2">
      <c r="F1420" s="233"/>
      <c r="G1420" s="5"/>
      <c r="H1420" s="37"/>
      <c r="I1420" s="37"/>
      <c r="K1420" s="11"/>
    </row>
    <row r="1421" spans="6:11" x14ac:dyDescent="0.2">
      <c r="F1421" s="233"/>
      <c r="G1421" s="5"/>
      <c r="H1421" s="37"/>
      <c r="I1421" s="37"/>
      <c r="K1421" s="11"/>
    </row>
    <row r="1422" spans="6:11" x14ac:dyDescent="0.2">
      <c r="F1422" s="233"/>
      <c r="G1422" s="5"/>
      <c r="H1422" s="37"/>
      <c r="I1422" s="37"/>
      <c r="K1422" s="11"/>
    </row>
    <row r="1423" spans="6:11" x14ac:dyDescent="0.2">
      <c r="F1423" s="233"/>
      <c r="G1423" s="5"/>
      <c r="H1423" s="37"/>
      <c r="I1423" s="37"/>
      <c r="K1423" s="11"/>
    </row>
    <row r="1424" spans="6:11" x14ac:dyDescent="0.2">
      <c r="F1424" s="233"/>
      <c r="G1424" s="5"/>
      <c r="H1424" s="37"/>
      <c r="I1424" s="37"/>
      <c r="K1424" s="11"/>
    </row>
    <row r="1425" spans="6:11" x14ac:dyDescent="0.2">
      <c r="F1425" s="233"/>
      <c r="G1425" s="5"/>
      <c r="H1425" s="37"/>
      <c r="I1425" s="37"/>
      <c r="K1425" s="11"/>
    </row>
    <row r="1426" spans="6:11" x14ac:dyDescent="0.2">
      <c r="F1426" s="233"/>
      <c r="G1426" s="5"/>
      <c r="H1426" s="37"/>
      <c r="I1426" s="37"/>
      <c r="K1426" s="11"/>
    </row>
    <row r="1427" spans="6:11" x14ac:dyDescent="0.2">
      <c r="F1427" s="233"/>
      <c r="G1427" s="5"/>
      <c r="H1427" s="37"/>
      <c r="I1427" s="37"/>
      <c r="K1427" s="11"/>
    </row>
    <row r="1428" spans="6:11" x14ac:dyDescent="0.2">
      <c r="F1428" s="233"/>
      <c r="G1428" s="5"/>
      <c r="H1428" s="37"/>
      <c r="I1428" s="37"/>
      <c r="K1428" s="11"/>
    </row>
    <row r="1429" spans="6:11" x14ac:dyDescent="0.2">
      <c r="F1429" s="233"/>
      <c r="G1429" s="5"/>
      <c r="H1429" s="37"/>
      <c r="I1429" s="37"/>
      <c r="K1429" s="11"/>
    </row>
    <row r="1430" spans="6:11" x14ac:dyDescent="0.2">
      <c r="F1430" s="233"/>
      <c r="G1430" s="5"/>
      <c r="H1430" s="37"/>
      <c r="I1430" s="37"/>
      <c r="K1430" s="11"/>
    </row>
    <row r="1431" spans="6:11" x14ac:dyDescent="0.2">
      <c r="F1431" s="233"/>
      <c r="G1431" s="5"/>
      <c r="H1431" s="37"/>
      <c r="I1431" s="37"/>
      <c r="K1431" s="11"/>
    </row>
    <row r="1432" spans="6:11" x14ac:dyDescent="0.2">
      <c r="F1432" s="233"/>
      <c r="G1432" s="5"/>
      <c r="H1432" s="37"/>
      <c r="I1432" s="37"/>
      <c r="K1432" s="11"/>
    </row>
    <row r="1433" spans="6:11" x14ac:dyDescent="0.2">
      <c r="F1433" s="233"/>
      <c r="G1433" s="5"/>
      <c r="H1433" s="37"/>
      <c r="I1433" s="37"/>
      <c r="K1433" s="11"/>
    </row>
    <row r="1434" spans="6:11" x14ac:dyDescent="0.2">
      <c r="F1434" s="233"/>
      <c r="G1434" s="5"/>
      <c r="H1434" s="37"/>
      <c r="I1434" s="37"/>
      <c r="K1434" s="11"/>
    </row>
    <row r="1435" spans="6:11" x14ac:dyDescent="0.2">
      <c r="F1435" s="233"/>
      <c r="G1435" s="5"/>
      <c r="H1435" s="37"/>
      <c r="I1435" s="37"/>
      <c r="K1435" s="11"/>
    </row>
    <row r="1436" spans="6:11" x14ac:dyDescent="0.2">
      <c r="F1436" s="233"/>
      <c r="G1436" s="5"/>
      <c r="H1436" s="37"/>
      <c r="I1436" s="37"/>
      <c r="K1436" s="11"/>
    </row>
    <row r="1437" spans="6:11" x14ac:dyDescent="0.2">
      <c r="F1437" s="233"/>
      <c r="G1437" s="5"/>
      <c r="H1437" s="37"/>
      <c r="I1437" s="37"/>
      <c r="K1437" s="11"/>
    </row>
    <row r="1438" spans="6:11" x14ac:dyDescent="0.2">
      <c r="F1438" s="233"/>
      <c r="G1438" s="5"/>
      <c r="H1438" s="37"/>
      <c r="I1438" s="37"/>
      <c r="K1438" s="11"/>
    </row>
    <row r="1439" spans="6:11" x14ac:dyDescent="0.2">
      <c r="F1439" s="233"/>
      <c r="G1439" s="5"/>
      <c r="H1439" s="37"/>
      <c r="I1439" s="37"/>
      <c r="K1439" s="11"/>
    </row>
    <row r="1440" spans="6:11" x14ac:dyDescent="0.2">
      <c r="F1440" s="233"/>
      <c r="G1440" s="5"/>
      <c r="H1440" s="37"/>
      <c r="I1440" s="37"/>
      <c r="K1440" s="11"/>
    </row>
    <row r="1441" spans="6:11" x14ac:dyDescent="0.2">
      <c r="F1441" s="233"/>
      <c r="G1441" s="5"/>
      <c r="H1441" s="37"/>
      <c r="I1441" s="37"/>
      <c r="K1441" s="11"/>
    </row>
    <row r="1442" spans="6:11" x14ac:dyDescent="0.2">
      <c r="F1442" s="233"/>
      <c r="G1442" s="5"/>
      <c r="H1442" s="37"/>
      <c r="I1442" s="37"/>
      <c r="K1442" s="11"/>
    </row>
    <row r="1443" spans="6:11" x14ac:dyDescent="0.2">
      <c r="F1443" s="233"/>
      <c r="G1443" s="5"/>
      <c r="H1443" s="37"/>
      <c r="I1443" s="37"/>
      <c r="K1443" s="11"/>
    </row>
    <row r="1444" spans="6:11" x14ac:dyDescent="0.2">
      <c r="F1444" s="233"/>
      <c r="G1444" s="5"/>
      <c r="H1444" s="37"/>
      <c r="I1444" s="37"/>
      <c r="K1444" s="11"/>
    </row>
    <row r="1445" spans="6:11" x14ac:dyDescent="0.2">
      <c r="F1445" s="233"/>
      <c r="G1445" s="5"/>
      <c r="H1445" s="37"/>
      <c r="I1445" s="37"/>
      <c r="K1445" s="11"/>
    </row>
    <row r="1446" spans="6:11" x14ac:dyDescent="0.2">
      <c r="F1446" s="233"/>
      <c r="G1446" s="5"/>
      <c r="H1446" s="37"/>
      <c r="I1446" s="37"/>
      <c r="K1446" s="11"/>
    </row>
    <row r="1447" spans="6:11" x14ac:dyDescent="0.2">
      <c r="F1447" s="233"/>
      <c r="G1447" s="5"/>
      <c r="H1447" s="37"/>
      <c r="I1447" s="37"/>
      <c r="K1447" s="11"/>
    </row>
    <row r="1448" spans="6:11" x14ac:dyDescent="0.2">
      <c r="F1448" s="233"/>
      <c r="G1448" s="5"/>
      <c r="H1448" s="37"/>
      <c r="I1448" s="37"/>
      <c r="K1448" s="11"/>
    </row>
    <row r="1449" spans="6:11" x14ac:dyDescent="0.2">
      <c r="F1449" s="233"/>
      <c r="G1449" s="5"/>
      <c r="H1449" s="37"/>
      <c r="I1449" s="37"/>
      <c r="K1449" s="11"/>
    </row>
    <row r="1450" spans="6:11" x14ac:dyDescent="0.2">
      <c r="F1450" s="233"/>
      <c r="G1450" s="5"/>
      <c r="H1450" s="37"/>
      <c r="I1450" s="37"/>
      <c r="K1450" s="11"/>
    </row>
    <row r="1451" spans="6:11" x14ac:dyDescent="0.2">
      <c r="F1451" s="233"/>
      <c r="G1451" s="5"/>
      <c r="H1451" s="37"/>
      <c r="I1451" s="37"/>
      <c r="K1451" s="11"/>
    </row>
    <row r="1452" spans="6:11" x14ac:dyDescent="0.2">
      <c r="F1452" s="233"/>
      <c r="G1452" s="5"/>
      <c r="H1452" s="37"/>
      <c r="I1452" s="37"/>
      <c r="K1452" s="11"/>
    </row>
    <row r="1453" spans="6:11" x14ac:dyDescent="0.2">
      <c r="F1453" s="233"/>
      <c r="G1453" s="5"/>
      <c r="H1453" s="37"/>
      <c r="I1453" s="37"/>
      <c r="K1453" s="11"/>
    </row>
    <row r="1454" spans="6:11" x14ac:dyDescent="0.2">
      <c r="F1454" s="233"/>
      <c r="G1454" s="5"/>
      <c r="H1454" s="37"/>
      <c r="I1454" s="37"/>
      <c r="K1454" s="11"/>
    </row>
    <row r="1455" spans="6:11" x14ac:dyDescent="0.2">
      <c r="F1455" s="233"/>
      <c r="G1455" s="5"/>
      <c r="H1455" s="37"/>
      <c r="I1455" s="37"/>
      <c r="K1455" s="11"/>
    </row>
    <row r="1456" spans="6:11" x14ac:dyDescent="0.2">
      <c r="F1456" s="233"/>
      <c r="G1456" s="5"/>
      <c r="H1456" s="37"/>
      <c r="I1456" s="37"/>
      <c r="K1456" s="11"/>
    </row>
    <row r="1457" spans="6:11" x14ac:dyDescent="0.2">
      <c r="F1457" s="233"/>
      <c r="G1457" s="5"/>
      <c r="H1457" s="37"/>
      <c r="I1457" s="37"/>
      <c r="K1457" s="11"/>
    </row>
    <row r="1458" spans="6:11" x14ac:dyDescent="0.2">
      <c r="F1458" s="233"/>
      <c r="G1458" s="5"/>
      <c r="H1458" s="37"/>
      <c r="I1458" s="37"/>
      <c r="K1458" s="11"/>
    </row>
    <row r="1459" spans="6:11" x14ac:dyDescent="0.2">
      <c r="F1459" s="233"/>
      <c r="G1459" s="5"/>
      <c r="H1459" s="37"/>
      <c r="I1459" s="37"/>
      <c r="K1459" s="11"/>
    </row>
    <row r="1460" spans="6:11" x14ac:dyDescent="0.2">
      <c r="F1460" s="233"/>
      <c r="G1460" s="5"/>
      <c r="H1460" s="37"/>
      <c r="I1460" s="37"/>
      <c r="K1460" s="11"/>
    </row>
    <row r="1461" spans="6:11" x14ac:dyDescent="0.2">
      <c r="F1461" s="233"/>
      <c r="G1461" s="5"/>
      <c r="H1461" s="37"/>
      <c r="I1461" s="37"/>
      <c r="K1461" s="11"/>
    </row>
    <row r="1462" spans="6:11" x14ac:dyDescent="0.2">
      <c r="F1462" s="233"/>
      <c r="G1462" s="5"/>
      <c r="H1462" s="37"/>
      <c r="I1462" s="37"/>
      <c r="K1462" s="11"/>
    </row>
    <row r="1463" spans="6:11" x14ac:dyDescent="0.2">
      <c r="F1463" s="233"/>
      <c r="G1463" s="5"/>
      <c r="H1463" s="37"/>
      <c r="I1463" s="37"/>
      <c r="K1463" s="11"/>
    </row>
    <row r="1464" spans="6:11" x14ac:dyDescent="0.2">
      <c r="F1464" s="233"/>
      <c r="G1464" s="5"/>
      <c r="H1464" s="37"/>
      <c r="I1464" s="37"/>
      <c r="K1464" s="11"/>
    </row>
    <row r="1465" spans="6:11" x14ac:dyDescent="0.2">
      <c r="F1465" s="233"/>
      <c r="G1465" s="5"/>
      <c r="H1465" s="37"/>
      <c r="I1465" s="37"/>
      <c r="K1465" s="11"/>
    </row>
    <row r="1466" spans="6:11" x14ac:dyDescent="0.2">
      <c r="F1466" s="233"/>
      <c r="G1466" s="5"/>
      <c r="H1466" s="37"/>
      <c r="I1466" s="37"/>
      <c r="K1466" s="11"/>
    </row>
    <row r="1467" spans="6:11" x14ac:dyDescent="0.2">
      <c r="F1467" s="233"/>
      <c r="G1467" s="5"/>
      <c r="H1467" s="37"/>
      <c r="I1467" s="37"/>
      <c r="K1467" s="11"/>
    </row>
    <row r="1468" spans="6:11" x14ac:dyDescent="0.2">
      <c r="F1468" s="233"/>
      <c r="G1468" s="5"/>
      <c r="H1468" s="37"/>
      <c r="I1468" s="37"/>
      <c r="K1468" s="11"/>
    </row>
    <row r="1469" spans="6:11" x14ac:dyDescent="0.2">
      <c r="F1469" s="233"/>
      <c r="G1469" s="5"/>
      <c r="H1469" s="37"/>
      <c r="I1469" s="37"/>
      <c r="K1469" s="11"/>
    </row>
    <row r="1470" spans="6:11" x14ac:dyDescent="0.2">
      <c r="F1470" s="233"/>
      <c r="G1470" s="5"/>
      <c r="H1470" s="37"/>
      <c r="I1470" s="37"/>
      <c r="K1470" s="11"/>
    </row>
    <row r="1471" spans="6:11" x14ac:dyDescent="0.2">
      <c r="F1471" s="233"/>
      <c r="G1471" s="5"/>
      <c r="H1471" s="37"/>
      <c r="I1471" s="37"/>
      <c r="K1471" s="11"/>
    </row>
    <row r="1472" spans="6:11" x14ac:dyDescent="0.2">
      <c r="F1472" s="233"/>
      <c r="G1472" s="5"/>
      <c r="H1472" s="37"/>
      <c r="I1472" s="37"/>
      <c r="K1472" s="11"/>
    </row>
    <row r="1473" spans="6:11" x14ac:dyDescent="0.2">
      <c r="F1473" s="233"/>
      <c r="G1473" s="5"/>
      <c r="H1473" s="37"/>
      <c r="I1473" s="37"/>
      <c r="K1473" s="11"/>
    </row>
    <row r="1474" spans="6:11" x14ac:dyDescent="0.2">
      <c r="F1474" s="233"/>
      <c r="G1474" s="5"/>
      <c r="H1474" s="37"/>
      <c r="I1474" s="37"/>
      <c r="K1474" s="11"/>
    </row>
    <row r="1475" spans="6:11" x14ac:dyDescent="0.2">
      <c r="F1475" s="233"/>
      <c r="G1475" s="5"/>
      <c r="H1475" s="37"/>
      <c r="I1475" s="37"/>
      <c r="K1475" s="11"/>
    </row>
    <row r="1476" spans="6:11" x14ac:dyDescent="0.2">
      <c r="F1476" s="233"/>
      <c r="G1476" s="5"/>
      <c r="H1476" s="37"/>
      <c r="I1476" s="37"/>
      <c r="K1476" s="11"/>
    </row>
    <row r="1477" spans="6:11" x14ac:dyDescent="0.2">
      <c r="F1477" s="233"/>
      <c r="G1477" s="5"/>
      <c r="H1477" s="37"/>
      <c r="I1477" s="37"/>
      <c r="K1477" s="11"/>
    </row>
    <row r="1478" spans="6:11" x14ac:dyDescent="0.2">
      <c r="F1478" s="233"/>
      <c r="G1478" s="5"/>
      <c r="H1478" s="37"/>
      <c r="I1478" s="37"/>
      <c r="K1478" s="11"/>
    </row>
    <row r="1479" spans="6:11" x14ac:dyDescent="0.2">
      <c r="F1479" s="233"/>
      <c r="G1479" s="5"/>
      <c r="H1479" s="37"/>
      <c r="I1479" s="37"/>
      <c r="K1479" s="11"/>
    </row>
    <row r="1480" spans="6:11" x14ac:dyDescent="0.2">
      <c r="F1480" s="233"/>
      <c r="G1480" s="5"/>
      <c r="H1480" s="37"/>
      <c r="I1480" s="37"/>
      <c r="K1480" s="11"/>
    </row>
    <row r="1481" spans="6:11" x14ac:dyDescent="0.2">
      <c r="F1481" s="233"/>
      <c r="G1481" s="5"/>
      <c r="H1481" s="37"/>
      <c r="I1481" s="37"/>
      <c r="K1481" s="11"/>
    </row>
    <row r="1482" spans="6:11" x14ac:dyDescent="0.2">
      <c r="F1482" s="233"/>
      <c r="G1482" s="5"/>
      <c r="H1482" s="37"/>
      <c r="I1482" s="37"/>
      <c r="K1482" s="11"/>
    </row>
    <row r="1483" spans="6:11" x14ac:dyDescent="0.2">
      <c r="F1483" s="233"/>
      <c r="G1483" s="5"/>
      <c r="H1483" s="37"/>
      <c r="I1483" s="37"/>
      <c r="K1483" s="11"/>
    </row>
    <row r="1484" spans="6:11" x14ac:dyDescent="0.2">
      <c r="F1484" s="233"/>
      <c r="G1484" s="5"/>
      <c r="H1484" s="37"/>
      <c r="I1484" s="37"/>
      <c r="K1484" s="11"/>
    </row>
    <row r="1485" spans="6:11" x14ac:dyDescent="0.2">
      <c r="F1485" s="233"/>
      <c r="G1485" s="5"/>
      <c r="H1485" s="37"/>
      <c r="I1485" s="37"/>
      <c r="K1485" s="11"/>
    </row>
    <row r="1486" spans="6:11" x14ac:dyDescent="0.2">
      <c r="F1486" s="233"/>
      <c r="G1486" s="5"/>
      <c r="H1486" s="37"/>
      <c r="I1486" s="37"/>
      <c r="K1486" s="11"/>
    </row>
    <row r="1487" spans="6:11" x14ac:dyDescent="0.2">
      <c r="F1487" s="233"/>
      <c r="G1487" s="5"/>
      <c r="H1487" s="37"/>
      <c r="I1487" s="37"/>
      <c r="K1487" s="11"/>
    </row>
    <row r="1488" spans="6:11" x14ac:dyDescent="0.2">
      <c r="F1488" s="233"/>
      <c r="G1488" s="5"/>
      <c r="H1488" s="37"/>
      <c r="I1488" s="37"/>
      <c r="K1488" s="11"/>
    </row>
    <row r="1489" spans="6:11" x14ac:dyDescent="0.2">
      <c r="F1489" s="233"/>
      <c r="G1489" s="5"/>
      <c r="H1489" s="37"/>
      <c r="I1489" s="37"/>
      <c r="K1489" s="11"/>
    </row>
    <row r="1490" spans="6:11" x14ac:dyDescent="0.2">
      <c r="F1490" s="233"/>
      <c r="G1490" s="5"/>
      <c r="H1490" s="37"/>
      <c r="I1490" s="37"/>
      <c r="K1490" s="11"/>
    </row>
    <row r="1491" spans="6:11" x14ac:dyDescent="0.2">
      <c r="F1491" s="233"/>
      <c r="G1491" s="5"/>
      <c r="H1491" s="37"/>
      <c r="I1491" s="37"/>
      <c r="K1491" s="11"/>
    </row>
    <row r="1492" spans="6:11" x14ac:dyDescent="0.2">
      <c r="F1492" s="233"/>
      <c r="G1492" s="5"/>
      <c r="H1492" s="37"/>
      <c r="I1492" s="37"/>
      <c r="K1492" s="11"/>
    </row>
    <row r="1493" spans="6:11" x14ac:dyDescent="0.2">
      <c r="F1493" s="233"/>
      <c r="G1493" s="5"/>
      <c r="H1493" s="37"/>
      <c r="I1493" s="37"/>
      <c r="K1493" s="11"/>
    </row>
    <row r="1494" spans="6:11" x14ac:dyDescent="0.2">
      <c r="F1494" s="233"/>
      <c r="G1494" s="5"/>
      <c r="H1494" s="37"/>
      <c r="I1494" s="37"/>
      <c r="K1494" s="11"/>
    </row>
    <row r="1495" spans="6:11" x14ac:dyDescent="0.2">
      <c r="F1495" s="233"/>
      <c r="G1495" s="5"/>
      <c r="H1495" s="37"/>
      <c r="I1495" s="37"/>
      <c r="K1495" s="11"/>
    </row>
    <row r="1496" spans="6:11" x14ac:dyDescent="0.2">
      <c r="F1496" s="233"/>
      <c r="G1496" s="5"/>
      <c r="H1496" s="37"/>
      <c r="I1496" s="37"/>
      <c r="K1496" s="11"/>
    </row>
    <row r="1497" spans="6:11" x14ac:dyDescent="0.2">
      <c r="F1497" s="233"/>
      <c r="G1497" s="5"/>
      <c r="H1497" s="37"/>
      <c r="I1497" s="37"/>
      <c r="K1497" s="11"/>
    </row>
    <row r="1498" spans="6:11" x14ac:dyDescent="0.2">
      <c r="F1498" s="233"/>
      <c r="G1498" s="5"/>
      <c r="H1498" s="37"/>
      <c r="I1498" s="37"/>
      <c r="K1498" s="11"/>
    </row>
    <row r="1499" spans="6:11" x14ac:dyDescent="0.2">
      <c r="F1499" s="233"/>
      <c r="G1499" s="5"/>
      <c r="H1499" s="37"/>
      <c r="I1499" s="37"/>
      <c r="K1499" s="11"/>
    </row>
    <row r="1500" spans="6:11" x14ac:dyDescent="0.2">
      <c r="F1500" s="233"/>
      <c r="G1500" s="5"/>
      <c r="H1500" s="37"/>
      <c r="I1500" s="37"/>
      <c r="K1500" s="11"/>
    </row>
    <row r="1501" spans="6:11" x14ac:dyDescent="0.2">
      <c r="F1501" s="233"/>
      <c r="G1501" s="5"/>
      <c r="H1501" s="37"/>
      <c r="I1501" s="37"/>
      <c r="K1501" s="11"/>
    </row>
    <row r="1502" spans="6:11" x14ac:dyDescent="0.2">
      <c r="F1502" s="233"/>
      <c r="G1502" s="5"/>
      <c r="H1502" s="37"/>
      <c r="I1502" s="37"/>
      <c r="K1502" s="11"/>
    </row>
    <row r="1503" spans="6:11" x14ac:dyDescent="0.2">
      <c r="F1503" s="233"/>
      <c r="G1503" s="5"/>
      <c r="H1503" s="37"/>
      <c r="I1503" s="37"/>
      <c r="K1503" s="11"/>
    </row>
    <row r="1504" spans="6:11" x14ac:dyDescent="0.2">
      <c r="F1504" s="233"/>
      <c r="G1504" s="5"/>
      <c r="H1504" s="37"/>
      <c r="I1504" s="37"/>
      <c r="K1504" s="11"/>
    </row>
    <row r="1505" spans="6:11" x14ac:dyDescent="0.2">
      <c r="F1505" s="233"/>
      <c r="G1505" s="5"/>
      <c r="H1505" s="37"/>
      <c r="I1505" s="37"/>
      <c r="K1505" s="11"/>
    </row>
    <row r="1506" spans="6:11" x14ac:dyDescent="0.2">
      <c r="F1506" s="233"/>
      <c r="G1506" s="5"/>
      <c r="H1506" s="37"/>
      <c r="I1506" s="37"/>
      <c r="K1506" s="11"/>
    </row>
    <row r="1507" spans="6:11" x14ac:dyDescent="0.2">
      <c r="F1507" s="233"/>
      <c r="G1507" s="5"/>
      <c r="H1507" s="37"/>
      <c r="I1507" s="37"/>
      <c r="K1507" s="11"/>
    </row>
    <row r="1508" spans="6:11" x14ac:dyDescent="0.2">
      <c r="F1508" s="233"/>
      <c r="G1508" s="5"/>
      <c r="H1508" s="37"/>
      <c r="I1508" s="37"/>
      <c r="K1508" s="11"/>
    </row>
    <row r="1509" spans="6:11" x14ac:dyDescent="0.2">
      <c r="F1509" s="233"/>
      <c r="G1509" s="5"/>
      <c r="H1509" s="37"/>
      <c r="I1509" s="37"/>
      <c r="K1509" s="11"/>
    </row>
    <row r="1510" spans="6:11" x14ac:dyDescent="0.2">
      <c r="F1510" s="233"/>
      <c r="G1510" s="5"/>
      <c r="H1510" s="37"/>
      <c r="I1510" s="37"/>
      <c r="K1510" s="11"/>
    </row>
    <row r="1511" spans="6:11" x14ac:dyDescent="0.2">
      <c r="F1511" s="233"/>
      <c r="G1511" s="5"/>
      <c r="H1511" s="37"/>
      <c r="I1511" s="37"/>
      <c r="K1511" s="11"/>
    </row>
    <row r="1512" spans="6:11" x14ac:dyDescent="0.2">
      <c r="F1512" s="233"/>
      <c r="G1512" s="5"/>
      <c r="H1512" s="37"/>
      <c r="I1512" s="37"/>
      <c r="K1512" s="11"/>
    </row>
    <row r="1513" spans="6:11" x14ac:dyDescent="0.2">
      <c r="F1513" s="233"/>
      <c r="G1513" s="5"/>
      <c r="H1513" s="37"/>
      <c r="I1513" s="37"/>
      <c r="K1513" s="11"/>
    </row>
    <row r="1514" spans="6:11" x14ac:dyDescent="0.2">
      <c r="F1514" s="233"/>
      <c r="G1514" s="5"/>
      <c r="H1514" s="37"/>
      <c r="I1514" s="37"/>
      <c r="K1514" s="11"/>
    </row>
    <row r="1515" spans="6:11" x14ac:dyDescent="0.2">
      <c r="F1515" s="233"/>
      <c r="G1515" s="5"/>
      <c r="H1515" s="37"/>
      <c r="I1515" s="37"/>
      <c r="K1515" s="11"/>
    </row>
    <row r="1516" spans="6:11" x14ac:dyDescent="0.2">
      <c r="F1516" s="233"/>
      <c r="G1516" s="5"/>
      <c r="H1516" s="37"/>
      <c r="I1516" s="37"/>
      <c r="K1516" s="11"/>
    </row>
    <row r="1517" spans="6:11" x14ac:dyDescent="0.2">
      <c r="F1517" s="233"/>
      <c r="G1517" s="5"/>
      <c r="H1517" s="37"/>
      <c r="I1517" s="37"/>
      <c r="K1517" s="11"/>
    </row>
    <row r="1518" spans="6:11" x14ac:dyDescent="0.2">
      <c r="F1518" s="233"/>
      <c r="G1518" s="5"/>
      <c r="H1518" s="37"/>
      <c r="I1518" s="37"/>
      <c r="K1518" s="11"/>
    </row>
    <row r="1519" spans="6:11" x14ac:dyDescent="0.2">
      <c r="F1519" s="233"/>
      <c r="G1519" s="5"/>
      <c r="H1519" s="37"/>
      <c r="I1519" s="37"/>
      <c r="K1519" s="11"/>
    </row>
    <row r="1520" spans="6:11" x14ac:dyDescent="0.2">
      <c r="F1520" s="233"/>
      <c r="G1520" s="5"/>
      <c r="H1520" s="37"/>
      <c r="I1520" s="37"/>
      <c r="K1520" s="11"/>
    </row>
    <row r="1521" spans="6:11" x14ac:dyDescent="0.2">
      <c r="F1521" s="233"/>
      <c r="G1521" s="5"/>
      <c r="H1521" s="37"/>
      <c r="I1521" s="37"/>
      <c r="K1521" s="11"/>
    </row>
    <row r="1522" spans="6:11" x14ac:dyDescent="0.2">
      <c r="F1522" s="233"/>
      <c r="G1522" s="5"/>
      <c r="H1522" s="37"/>
      <c r="I1522" s="37"/>
      <c r="K1522" s="11"/>
    </row>
    <row r="1523" spans="6:11" x14ac:dyDescent="0.2">
      <c r="F1523" s="233"/>
      <c r="G1523" s="5"/>
      <c r="H1523" s="37"/>
      <c r="I1523" s="37"/>
      <c r="K1523" s="11"/>
    </row>
    <row r="1524" spans="6:11" x14ac:dyDescent="0.2">
      <c r="F1524" s="233"/>
      <c r="G1524" s="5"/>
      <c r="H1524" s="37"/>
      <c r="I1524" s="37"/>
      <c r="K1524" s="11"/>
    </row>
    <row r="1525" spans="6:11" x14ac:dyDescent="0.2">
      <c r="F1525" s="233"/>
      <c r="G1525" s="5"/>
      <c r="H1525" s="37"/>
      <c r="I1525" s="37"/>
      <c r="K1525" s="11"/>
    </row>
    <row r="1526" spans="6:11" x14ac:dyDescent="0.2">
      <c r="F1526" s="233"/>
      <c r="G1526" s="5"/>
      <c r="H1526" s="37"/>
      <c r="I1526" s="37"/>
      <c r="K1526" s="11"/>
    </row>
    <row r="1527" spans="6:11" x14ac:dyDescent="0.2">
      <c r="F1527" s="233"/>
      <c r="G1527" s="5"/>
      <c r="H1527" s="37"/>
      <c r="I1527" s="37"/>
      <c r="K1527" s="11"/>
    </row>
    <row r="1528" spans="6:11" x14ac:dyDescent="0.2">
      <c r="F1528" s="233"/>
      <c r="G1528" s="5"/>
      <c r="H1528" s="37"/>
      <c r="I1528" s="37"/>
      <c r="K1528" s="11"/>
    </row>
    <row r="1529" spans="6:11" x14ac:dyDescent="0.2">
      <c r="F1529" s="233"/>
      <c r="G1529" s="5"/>
      <c r="H1529" s="37"/>
      <c r="I1529" s="37"/>
      <c r="K1529" s="11"/>
    </row>
    <row r="1530" spans="6:11" x14ac:dyDescent="0.2">
      <c r="F1530" s="233"/>
      <c r="G1530" s="5"/>
      <c r="H1530" s="37"/>
      <c r="I1530" s="37"/>
      <c r="K1530" s="11"/>
    </row>
    <row r="1531" spans="6:11" x14ac:dyDescent="0.2">
      <c r="F1531" s="233"/>
      <c r="G1531" s="5"/>
      <c r="H1531" s="37"/>
      <c r="I1531" s="37"/>
      <c r="K1531" s="11"/>
    </row>
    <row r="1532" spans="6:11" x14ac:dyDescent="0.2">
      <c r="F1532" s="233"/>
      <c r="G1532" s="5"/>
      <c r="H1532" s="37"/>
      <c r="I1532" s="37"/>
      <c r="K1532" s="11"/>
    </row>
    <row r="1533" spans="6:11" x14ac:dyDescent="0.2">
      <c r="F1533" s="233"/>
      <c r="G1533" s="5"/>
      <c r="H1533" s="37"/>
      <c r="I1533" s="37"/>
      <c r="K1533" s="11"/>
    </row>
    <row r="1534" spans="6:11" x14ac:dyDescent="0.2">
      <c r="F1534" s="233"/>
      <c r="G1534" s="5"/>
      <c r="H1534" s="37"/>
      <c r="I1534" s="37"/>
      <c r="K1534" s="11"/>
    </row>
    <row r="1535" spans="6:11" x14ac:dyDescent="0.2">
      <c r="F1535" s="233"/>
      <c r="G1535" s="5"/>
      <c r="H1535" s="37"/>
      <c r="I1535" s="37"/>
      <c r="K1535" s="11"/>
    </row>
    <row r="1536" spans="6:11" x14ac:dyDescent="0.2">
      <c r="F1536" s="233"/>
      <c r="G1536" s="5"/>
      <c r="H1536" s="37"/>
      <c r="I1536" s="37"/>
      <c r="K1536" s="11"/>
    </row>
    <row r="1537" spans="6:11" x14ac:dyDescent="0.2">
      <c r="F1537" s="233"/>
      <c r="G1537" s="5"/>
      <c r="H1537" s="37"/>
      <c r="I1537" s="37"/>
      <c r="K1537" s="11"/>
    </row>
    <row r="1538" spans="6:11" x14ac:dyDescent="0.2">
      <c r="F1538" s="233"/>
      <c r="G1538" s="5"/>
      <c r="H1538" s="37"/>
      <c r="I1538" s="37"/>
      <c r="K1538" s="11"/>
    </row>
    <row r="1539" spans="6:11" x14ac:dyDescent="0.2">
      <c r="F1539" s="233"/>
      <c r="G1539" s="5"/>
      <c r="H1539" s="37"/>
      <c r="I1539" s="37"/>
      <c r="K1539" s="11"/>
    </row>
    <row r="1540" spans="6:11" x14ac:dyDescent="0.2">
      <c r="F1540" s="233"/>
      <c r="G1540" s="5"/>
      <c r="H1540" s="37"/>
      <c r="I1540" s="37"/>
      <c r="K1540" s="11"/>
    </row>
    <row r="1541" spans="6:11" x14ac:dyDescent="0.2">
      <c r="F1541" s="233"/>
      <c r="G1541" s="5"/>
      <c r="H1541" s="37"/>
      <c r="I1541" s="37"/>
      <c r="K1541" s="11"/>
    </row>
    <row r="1542" spans="6:11" x14ac:dyDescent="0.2">
      <c r="F1542" s="233"/>
      <c r="G1542" s="5"/>
      <c r="H1542" s="37"/>
      <c r="I1542" s="37"/>
      <c r="K1542" s="11"/>
    </row>
    <row r="1543" spans="6:11" x14ac:dyDescent="0.2">
      <c r="F1543" s="233"/>
      <c r="G1543" s="5"/>
      <c r="H1543" s="37"/>
      <c r="I1543" s="37"/>
      <c r="K1543" s="11"/>
    </row>
    <row r="1544" spans="6:11" x14ac:dyDescent="0.2">
      <c r="F1544" s="233"/>
      <c r="G1544" s="5"/>
      <c r="H1544" s="37"/>
      <c r="I1544" s="37"/>
      <c r="K1544" s="11"/>
    </row>
    <row r="1545" spans="6:11" x14ac:dyDescent="0.2">
      <c r="F1545" s="233"/>
      <c r="G1545" s="5"/>
      <c r="H1545" s="37"/>
      <c r="I1545" s="37"/>
      <c r="K1545" s="11"/>
    </row>
    <row r="1546" spans="6:11" x14ac:dyDescent="0.2">
      <c r="F1546" s="233"/>
      <c r="G1546" s="5"/>
      <c r="H1546" s="37"/>
      <c r="I1546" s="37"/>
      <c r="K1546" s="11"/>
    </row>
    <row r="1547" spans="6:11" x14ac:dyDescent="0.2">
      <c r="F1547" s="233"/>
      <c r="G1547" s="5"/>
      <c r="H1547" s="37"/>
      <c r="I1547" s="37"/>
      <c r="K1547" s="11"/>
    </row>
    <row r="1548" spans="6:11" x14ac:dyDescent="0.2">
      <c r="F1548" s="233"/>
      <c r="G1548" s="5"/>
      <c r="H1548" s="37"/>
      <c r="I1548" s="37"/>
      <c r="K1548" s="11"/>
    </row>
    <row r="1549" spans="6:11" x14ac:dyDescent="0.2">
      <c r="F1549" s="233"/>
      <c r="G1549" s="5"/>
      <c r="H1549" s="37"/>
      <c r="I1549" s="37"/>
      <c r="K1549" s="11"/>
    </row>
    <row r="1550" spans="6:11" x14ac:dyDescent="0.2">
      <c r="F1550" s="233"/>
      <c r="G1550" s="5"/>
      <c r="H1550" s="37"/>
      <c r="I1550" s="37"/>
      <c r="K1550" s="11"/>
    </row>
    <row r="1551" spans="6:11" x14ac:dyDescent="0.2">
      <c r="F1551" s="233"/>
      <c r="G1551" s="5"/>
      <c r="H1551" s="37"/>
      <c r="I1551" s="37"/>
      <c r="K1551" s="11"/>
    </row>
    <row r="1552" spans="6:11" x14ac:dyDescent="0.2">
      <c r="F1552" s="233"/>
      <c r="G1552" s="5"/>
      <c r="H1552" s="37"/>
      <c r="I1552" s="37"/>
      <c r="K1552" s="11"/>
    </row>
    <row r="1553" spans="6:11" x14ac:dyDescent="0.2">
      <c r="F1553" s="233"/>
      <c r="G1553" s="5"/>
      <c r="H1553" s="37"/>
      <c r="I1553" s="37"/>
      <c r="K1553" s="11"/>
    </row>
    <row r="1554" spans="6:11" x14ac:dyDescent="0.2">
      <c r="F1554" s="233"/>
      <c r="G1554" s="5"/>
      <c r="H1554" s="37"/>
      <c r="I1554" s="37"/>
      <c r="K1554" s="11"/>
    </row>
    <row r="1555" spans="6:11" x14ac:dyDescent="0.2">
      <c r="F1555" s="233"/>
      <c r="G1555" s="5"/>
      <c r="H1555" s="37"/>
      <c r="I1555" s="37"/>
      <c r="K1555" s="11"/>
    </row>
    <row r="1556" spans="6:11" x14ac:dyDescent="0.2">
      <c r="F1556" s="233"/>
      <c r="G1556" s="5"/>
      <c r="H1556" s="37"/>
      <c r="I1556" s="37"/>
      <c r="K1556" s="11"/>
    </row>
    <row r="1557" spans="6:11" x14ac:dyDescent="0.2">
      <c r="F1557" s="233"/>
      <c r="G1557" s="5"/>
      <c r="H1557" s="37"/>
      <c r="I1557" s="37"/>
      <c r="K1557" s="11"/>
    </row>
    <row r="1558" spans="6:11" x14ac:dyDescent="0.2">
      <c r="F1558" s="233"/>
      <c r="G1558" s="5"/>
      <c r="H1558" s="37"/>
      <c r="I1558" s="37"/>
      <c r="K1558" s="11"/>
    </row>
    <row r="1559" spans="6:11" x14ac:dyDescent="0.2">
      <c r="F1559" s="233"/>
      <c r="G1559" s="5"/>
      <c r="H1559" s="37"/>
      <c r="I1559" s="37"/>
      <c r="K1559" s="11"/>
    </row>
    <row r="1560" spans="6:11" x14ac:dyDescent="0.2">
      <c r="F1560" s="233"/>
      <c r="G1560" s="5"/>
      <c r="H1560" s="37"/>
      <c r="I1560" s="37"/>
      <c r="K1560" s="11"/>
    </row>
    <row r="1561" spans="6:11" x14ac:dyDescent="0.2">
      <c r="F1561" s="233"/>
      <c r="G1561" s="5"/>
      <c r="H1561" s="37"/>
      <c r="I1561" s="37"/>
      <c r="K1561" s="11"/>
    </row>
    <row r="1562" spans="6:11" x14ac:dyDescent="0.2">
      <c r="F1562" s="233"/>
      <c r="G1562" s="5"/>
      <c r="H1562" s="37"/>
      <c r="I1562" s="37"/>
      <c r="K1562" s="11"/>
    </row>
    <row r="1563" spans="6:11" x14ac:dyDescent="0.2">
      <c r="F1563" s="233"/>
      <c r="G1563" s="5"/>
      <c r="H1563" s="37"/>
      <c r="I1563" s="37"/>
      <c r="K1563" s="11"/>
    </row>
    <row r="1564" spans="6:11" x14ac:dyDescent="0.2">
      <c r="F1564" s="233"/>
      <c r="G1564" s="5"/>
      <c r="H1564" s="37"/>
      <c r="I1564" s="37"/>
      <c r="K1564" s="11"/>
    </row>
    <row r="1565" spans="6:11" x14ac:dyDescent="0.2">
      <c r="F1565" s="233"/>
      <c r="G1565" s="5"/>
      <c r="H1565" s="37"/>
      <c r="I1565" s="37"/>
      <c r="K1565" s="11"/>
    </row>
    <row r="1566" spans="6:11" x14ac:dyDescent="0.2">
      <c r="F1566" s="233"/>
      <c r="G1566" s="5"/>
      <c r="H1566" s="37"/>
      <c r="I1566" s="37"/>
      <c r="K1566" s="11"/>
    </row>
    <row r="1567" spans="6:11" x14ac:dyDescent="0.2">
      <c r="F1567" s="233"/>
      <c r="G1567" s="5"/>
      <c r="H1567" s="37"/>
      <c r="I1567" s="37"/>
      <c r="K1567" s="11"/>
    </row>
    <row r="1568" spans="6:11" x14ac:dyDescent="0.2">
      <c r="F1568" s="233"/>
      <c r="G1568" s="5"/>
      <c r="H1568" s="37"/>
      <c r="I1568" s="37"/>
      <c r="K1568" s="11"/>
    </row>
    <row r="1569" spans="6:11" x14ac:dyDescent="0.2">
      <c r="F1569" s="233"/>
      <c r="G1569" s="5"/>
      <c r="H1569" s="37"/>
      <c r="I1569" s="37"/>
      <c r="K1569" s="11"/>
    </row>
    <row r="1570" spans="6:11" x14ac:dyDescent="0.2">
      <c r="F1570" s="233"/>
      <c r="G1570" s="5"/>
      <c r="H1570" s="37"/>
      <c r="I1570" s="37"/>
      <c r="K1570" s="11"/>
    </row>
    <row r="1571" spans="6:11" x14ac:dyDescent="0.2">
      <c r="F1571" s="233"/>
      <c r="G1571" s="5"/>
      <c r="H1571" s="37"/>
      <c r="I1571" s="37"/>
      <c r="K1571" s="11"/>
    </row>
    <row r="1572" spans="6:11" x14ac:dyDescent="0.2">
      <c r="F1572" s="233"/>
      <c r="G1572" s="5"/>
      <c r="H1572" s="37"/>
      <c r="I1572" s="37"/>
      <c r="K1572" s="11"/>
    </row>
    <row r="1573" spans="6:11" x14ac:dyDescent="0.2">
      <c r="F1573" s="233"/>
      <c r="G1573" s="5"/>
      <c r="H1573" s="37"/>
      <c r="I1573" s="37"/>
      <c r="K1573" s="11"/>
    </row>
    <row r="1574" spans="6:11" x14ac:dyDescent="0.2">
      <c r="F1574" s="233"/>
      <c r="G1574" s="5"/>
      <c r="H1574" s="37"/>
      <c r="I1574" s="37"/>
      <c r="K1574" s="11"/>
    </row>
    <row r="1575" spans="6:11" x14ac:dyDescent="0.2">
      <c r="F1575" s="233"/>
      <c r="G1575" s="5"/>
      <c r="H1575" s="37"/>
      <c r="I1575" s="37"/>
      <c r="K1575" s="11"/>
    </row>
    <row r="1576" spans="6:11" x14ac:dyDescent="0.2">
      <c r="F1576" s="233"/>
      <c r="G1576" s="5"/>
      <c r="H1576" s="37"/>
      <c r="I1576" s="37"/>
      <c r="K1576" s="11"/>
    </row>
    <row r="1577" spans="6:11" x14ac:dyDescent="0.2">
      <c r="F1577" s="233"/>
      <c r="G1577" s="5"/>
      <c r="H1577" s="37"/>
      <c r="I1577" s="37"/>
      <c r="K1577" s="11"/>
    </row>
    <row r="1578" spans="6:11" x14ac:dyDescent="0.2">
      <c r="F1578" s="233"/>
      <c r="G1578" s="5"/>
      <c r="H1578" s="37"/>
      <c r="I1578" s="37"/>
      <c r="K1578" s="11"/>
    </row>
    <row r="1579" spans="6:11" x14ac:dyDescent="0.2">
      <c r="F1579" s="233"/>
      <c r="G1579" s="5"/>
      <c r="H1579" s="37"/>
      <c r="I1579" s="37"/>
      <c r="K1579" s="11"/>
    </row>
    <row r="1580" spans="6:11" x14ac:dyDescent="0.2">
      <c r="F1580" s="233"/>
      <c r="G1580" s="5"/>
      <c r="H1580" s="37"/>
      <c r="I1580" s="37"/>
      <c r="K1580" s="11"/>
    </row>
    <row r="1581" spans="6:11" x14ac:dyDescent="0.2">
      <c r="F1581" s="233"/>
      <c r="G1581" s="5"/>
      <c r="H1581" s="37"/>
      <c r="I1581" s="37"/>
      <c r="K1581" s="11"/>
    </row>
    <row r="1582" spans="6:11" x14ac:dyDescent="0.2">
      <c r="F1582" s="233"/>
      <c r="G1582" s="5"/>
      <c r="H1582" s="37"/>
      <c r="I1582" s="37"/>
      <c r="K1582" s="11"/>
    </row>
    <row r="1583" spans="6:11" x14ac:dyDescent="0.2">
      <c r="F1583" s="233"/>
      <c r="G1583" s="5"/>
      <c r="H1583" s="37"/>
      <c r="I1583" s="37"/>
      <c r="K1583" s="11"/>
    </row>
    <row r="1584" spans="6:11" x14ac:dyDescent="0.2">
      <c r="F1584" s="233"/>
      <c r="G1584" s="5"/>
      <c r="H1584" s="37"/>
      <c r="I1584" s="37"/>
      <c r="K1584" s="11"/>
    </row>
    <row r="1585" spans="6:11" x14ac:dyDescent="0.2">
      <c r="F1585" s="233"/>
      <c r="G1585" s="5"/>
      <c r="H1585" s="37"/>
      <c r="I1585" s="37"/>
      <c r="K1585" s="11"/>
    </row>
    <row r="1586" spans="6:11" x14ac:dyDescent="0.2">
      <c r="F1586" s="233"/>
      <c r="G1586" s="5"/>
      <c r="H1586" s="37"/>
      <c r="I1586" s="37"/>
      <c r="K1586" s="11"/>
    </row>
    <row r="1587" spans="6:11" x14ac:dyDescent="0.2">
      <c r="F1587" s="233"/>
      <c r="G1587" s="5"/>
      <c r="H1587" s="37"/>
      <c r="I1587" s="37"/>
      <c r="K1587" s="11"/>
    </row>
    <row r="1588" spans="6:11" x14ac:dyDescent="0.2">
      <c r="F1588" s="233"/>
      <c r="G1588" s="5"/>
      <c r="H1588" s="37"/>
      <c r="I1588" s="37"/>
      <c r="K1588" s="11"/>
    </row>
    <row r="1589" spans="6:11" x14ac:dyDescent="0.2">
      <c r="F1589" s="233"/>
      <c r="G1589" s="5"/>
      <c r="H1589" s="37"/>
      <c r="I1589" s="37"/>
      <c r="K1589" s="11"/>
    </row>
    <row r="1590" spans="6:11" x14ac:dyDescent="0.2">
      <c r="F1590" s="233"/>
      <c r="G1590" s="5"/>
      <c r="H1590" s="37"/>
      <c r="I1590" s="37"/>
      <c r="K1590" s="11"/>
    </row>
    <row r="1591" spans="6:11" x14ac:dyDescent="0.2">
      <c r="F1591" s="233"/>
      <c r="G1591" s="5"/>
      <c r="H1591" s="37"/>
      <c r="I1591" s="37"/>
      <c r="K1591" s="11"/>
    </row>
    <row r="1592" spans="6:11" x14ac:dyDescent="0.2">
      <c r="F1592" s="233"/>
      <c r="G1592" s="5"/>
      <c r="H1592" s="37"/>
      <c r="I1592" s="37"/>
      <c r="K1592" s="11"/>
    </row>
    <row r="1593" spans="6:11" x14ac:dyDescent="0.2">
      <c r="F1593" s="233"/>
      <c r="G1593" s="5"/>
      <c r="H1593" s="37"/>
      <c r="I1593" s="37"/>
      <c r="K1593" s="11"/>
    </row>
    <row r="1594" spans="6:11" x14ac:dyDescent="0.2">
      <c r="F1594" s="233"/>
      <c r="G1594" s="5"/>
      <c r="H1594" s="37"/>
      <c r="I1594" s="37"/>
      <c r="K1594" s="11"/>
    </row>
    <row r="1595" spans="6:11" x14ac:dyDescent="0.2">
      <c r="F1595" s="233"/>
      <c r="G1595" s="5"/>
      <c r="H1595" s="37"/>
      <c r="I1595" s="37"/>
      <c r="K1595" s="11"/>
    </row>
    <row r="1596" spans="6:11" x14ac:dyDescent="0.2">
      <c r="F1596" s="233"/>
      <c r="G1596" s="5"/>
      <c r="H1596" s="37"/>
      <c r="I1596" s="37"/>
      <c r="K1596" s="11"/>
    </row>
    <row r="1597" spans="6:11" x14ac:dyDescent="0.2">
      <c r="F1597" s="233"/>
      <c r="G1597" s="5"/>
      <c r="H1597" s="37"/>
      <c r="I1597" s="37"/>
      <c r="K1597" s="11"/>
    </row>
    <row r="1598" spans="6:11" x14ac:dyDescent="0.2">
      <c r="F1598" s="233"/>
      <c r="G1598" s="5"/>
      <c r="H1598" s="37"/>
      <c r="I1598" s="37"/>
      <c r="K1598" s="11"/>
    </row>
    <row r="1599" spans="6:11" x14ac:dyDescent="0.2">
      <c r="F1599" s="233"/>
      <c r="G1599" s="5"/>
      <c r="H1599" s="37"/>
      <c r="I1599" s="37"/>
      <c r="K1599" s="11"/>
    </row>
    <row r="1600" spans="6:11" x14ac:dyDescent="0.2">
      <c r="F1600" s="233"/>
      <c r="G1600" s="5"/>
      <c r="H1600" s="37"/>
      <c r="I1600" s="37"/>
      <c r="K1600" s="11"/>
    </row>
    <row r="1601" spans="6:11" x14ac:dyDescent="0.2">
      <c r="F1601" s="233"/>
      <c r="G1601" s="5"/>
      <c r="H1601" s="37"/>
      <c r="I1601" s="37"/>
      <c r="K1601" s="11"/>
    </row>
    <row r="1602" spans="6:11" x14ac:dyDescent="0.2">
      <c r="F1602" s="233"/>
      <c r="G1602" s="5"/>
      <c r="H1602" s="37"/>
      <c r="I1602" s="37"/>
      <c r="K1602" s="11"/>
    </row>
    <row r="1603" spans="6:11" x14ac:dyDescent="0.2">
      <c r="F1603" s="233"/>
      <c r="G1603" s="5"/>
      <c r="H1603" s="37"/>
      <c r="I1603" s="37"/>
      <c r="K1603" s="11"/>
    </row>
    <row r="1604" spans="6:11" x14ac:dyDescent="0.2">
      <c r="F1604" s="233"/>
      <c r="G1604" s="5"/>
      <c r="H1604" s="37"/>
      <c r="I1604" s="37"/>
      <c r="K1604" s="11"/>
    </row>
    <row r="1605" spans="6:11" x14ac:dyDescent="0.2">
      <c r="F1605" s="233"/>
      <c r="G1605" s="5"/>
      <c r="H1605" s="37"/>
      <c r="I1605" s="37"/>
      <c r="K1605" s="11"/>
    </row>
    <row r="1606" spans="6:11" x14ac:dyDescent="0.2">
      <c r="F1606" s="233"/>
      <c r="G1606" s="5"/>
      <c r="H1606" s="37"/>
      <c r="I1606" s="37"/>
      <c r="K1606" s="11"/>
    </row>
    <row r="1607" spans="6:11" x14ac:dyDescent="0.2">
      <c r="F1607" s="233"/>
      <c r="G1607" s="5"/>
      <c r="H1607" s="37"/>
      <c r="I1607" s="37"/>
      <c r="K1607" s="11"/>
    </row>
    <row r="1608" spans="6:11" x14ac:dyDescent="0.2">
      <c r="F1608" s="233"/>
      <c r="G1608" s="5"/>
      <c r="H1608" s="37"/>
      <c r="I1608" s="37"/>
      <c r="K1608" s="11"/>
    </row>
    <row r="1609" spans="6:11" x14ac:dyDescent="0.2">
      <c r="F1609" s="233"/>
      <c r="G1609" s="5"/>
      <c r="H1609" s="37"/>
      <c r="I1609" s="37"/>
      <c r="K1609" s="11"/>
    </row>
    <row r="1610" spans="6:11" x14ac:dyDescent="0.2">
      <c r="F1610" s="233"/>
      <c r="G1610" s="5"/>
      <c r="H1610" s="37"/>
      <c r="I1610" s="37"/>
      <c r="K1610" s="11"/>
    </row>
    <row r="1611" spans="6:11" x14ac:dyDescent="0.2">
      <c r="F1611" s="233"/>
      <c r="G1611" s="5"/>
      <c r="H1611" s="37"/>
      <c r="I1611" s="37"/>
      <c r="K1611" s="11"/>
    </row>
    <row r="1612" spans="6:11" x14ac:dyDescent="0.2">
      <c r="F1612" s="233"/>
      <c r="G1612" s="5"/>
      <c r="H1612" s="37"/>
      <c r="I1612" s="37"/>
      <c r="K1612" s="11"/>
    </row>
    <row r="1613" spans="6:11" x14ac:dyDescent="0.2">
      <c r="F1613" s="233"/>
      <c r="G1613" s="5"/>
      <c r="H1613" s="37"/>
      <c r="I1613" s="37"/>
      <c r="K1613" s="11"/>
    </row>
    <row r="1614" spans="6:11" x14ac:dyDescent="0.2">
      <c r="F1614" s="233"/>
      <c r="G1614" s="5"/>
      <c r="H1614" s="37"/>
      <c r="I1614" s="37"/>
      <c r="K1614" s="11"/>
    </row>
    <row r="1615" spans="6:11" x14ac:dyDescent="0.2">
      <c r="F1615" s="233"/>
      <c r="G1615" s="5"/>
      <c r="H1615" s="37"/>
      <c r="I1615" s="37"/>
      <c r="K1615" s="11"/>
    </row>
    <row r="1616" spans="6:11" x14ac:dyDescent="0.2">
      <c r="F1616" s="233"/>
      <c r="G1616" s="5"/>
      <c r="H1616" s="37"/>
      <c r="I1616" s="37"/>
      <c r="K1616" s="11"/>
    </row>
    <row r="1617" spans="6:11" x14ac:dyDescent="0.2">
      <c r="F1617" s="233"/>
      <c r="G1617" s="5"/>
      <c r="H1617" s="37"/>
      <c r="I1617" s="37"/>
      <c r="K1617" s="11"/>
    </row>
    <row r="1618" spans="6:11" x14ac:dyDescent="0.2">
      <c r="F1618" s="233"/>
      <c r="G1618" s="5"/>
      <c r="H1618" s="37"/>
      <c r="I1618" s="37"/>
      <c r="K1618" s="11"/>
    </row>
    <row r="1619" spans="6:11" x14ac:dyDescent="0.2">
      <c r="F1619" s="233"/>
      <c r="G1619" s="5"/>
      <c r="H1619" s="37"/>
      <c r="I1619" s="37"/>
      <c r="K1619" s="11"/>
    </row>
    <row r="1620" spans="6:11" x14ac:dyDescent="0.2">
      <c r="F1620" s="233"/>
      <c r="G1620" s="5"/>
      <c r="H1620" s="37"/>
      <c r="I1620" s="37"/>
      <c r="K1620" s="11"/>
    </row>
    <row r="1621" spans="6:11" x14ac:dyDescent="0.2">
      <c r="F1621" s="233"/>
      <c r="G1621" s="5"/>
      <c r="H1621" s="37"/>
      <c r="I1621" s="37"/>
      <c r="K1621" s="11"/>
    </row>
    <row r="1622" spans="6:11" x14ac:dyDescent="0.2">
      <c r="F1622" s="233"/>
      <c r="G1622" s="5"/>
      <c r="H1622" s="37"/>
      <c r="I1622" s="37"/>
      <c r="K1622" s="11"/>
    </row>
    <row r="1623" spans="6:11" x14ac:dyDescent="0.2">
      <c r="F1623" s="233"/>
      <c r="G1623" s="5"/>
      <c r="H1623" s="37"/>
      <c r="I1623" s="37"/>
      <c r="K1623" s="11"/>
    </row>
    <row r="1624" spans="6:11" x14ac:dyDescent="0.2">
      <c r="F1624" s="233"/>
      <c r="G1624" s="5"/>
      <c r="H1624" s="37"/>
      <c r="I1624" s="37"/>
      <c r="K1624" s="11"/>
    </row>
    <row r="1625" spans="6:11" x14ac:dyDescent="0.2">
      <c r="F1625" s="233"/>
      <c r="G1625" s="5"/>
      <c r="H1625" s="37"/>
      <c r="I1625" s="37"/>
      <c r="K1625" s="11"/>
    </row>
    <row r="1626" spans="6:11" x14ac:dyDescent="0.2">
      <c r="F1626" s="233"/>
      <c r="G1626" s="5"/>
      <c r="H1626" s="37"/>
      <c r="I1626" s="37"/>
      <c r="K1626" s="11"/>
    </row>
    <row r="1627" spans="6:11" x14ac:dyDescent="0.2">
      <c r="F1627" s="233"/>
      <c r="G1627" s="5"/>
      <c r="H1627" s="37"/>
      <c r="I1627" s="37"/>
      <c r="K1627" s="11"/>
    </row>
    <row r="1628" spans="6:11" x14ac:dyDescent="0.2">
      <c r="F1628" s="233"/>
      <c r="G1628" s="5"/>
      <c r="H1628" s="37"/>
      <c r="I1628" s="37"/>
      <c r="K1628" s="11"/>
    </row>
    <row r="1629" spans="6:11" x14ac:dyDescent="0.2">
      <c r="F1629" s="233"/>
      <c r="G1629" s="5"/>
      <c r="H1629" s="37"/>
      <c r="I1629" s="37"/>
      <c r="K1629" s="11"/>
    </row>
    <row r="1630" spans="6:11" x14ac:dyDescent="0.2">
      <c r="F1630" s="233"/>
      <c r="G1630" s="5"/>
      <c r="H1630" s="37"/>
      <c r="I1630" s="37"/>
      <c r="K1630" s="11"/>
    </row>
    <row r="1631" spans="6:11" x14ac:dyDescent="0.2">
      <c r="F1631" s="233"/>
      <c r="G1631" s="5"/>
      <c r="H1631" s="37"/>
      <c r="I1631" s="37"/>
      <c r="K1631" s="11"/>
    </row>
    <row r="1632" spans="6:11" x14ac:dyDescent="0.2">
      <c r="F1632" s="233"/>
      <c r="G1632" s="5"/>
      <c r="H1632" s="37"/>
      <c r="I1632" s="37"/>
      <c r="K1632" s="11"/>
    </row>
    <row r="1633" spans="6:11" x14ac:dyDescent="0.2">
      <c r="F1633" s="233"/>
      <c r="G1633" s="5"/>
      <c r="H1633" s="37"/>
      <c r="I1633" s="37"/>
      <c r="K1633" s="11"/>
    </row>
    <row r="1634" spans="6:11" x14ac:dyDescent="0.2">
      <c r="F1634" s="233"/>
      <c r="G1634" s="5"/>
      <c r="H1634" s="37"/>
      <c r="I1634" s="37"/>
      <c r="K1634" s="11"/>
    </row>
    <row r="1635" spans="6:11" x14ac:dyDescent="0.2">
      <c r="F1635" s="233"/>
      <c r="G1635" s="5"/>
      <c r="H1635" s="37"/>
      <c r="I1635" s="37"/>
      <c r="K1635" s="11"/>
    </row>
    <row r="1636" spans="6:11" x14ac:dyDescent="0.2">
      <c r="F1636" s="233"/>
      <c r="G1636" s="5"/>
      <c r="H1636" s="37"/>
      <c r="I1636" s="37"/>
      <c r="K1636" s="11"/>
    </row>
    <row r="1637" spans="6:11" x14ac:dyDescent="0.2">
      <c r="F1637" s="233"/>
      <c r="G1637" s="5"/>
      <c r="H1637" s="37"/>
      <c r="I1637" s="37"/>
      <c r="K1637" s="11"/>
    </row>
    <row r="1638" spans="6:11" x14ac:dyDescent="0.2">
      <c r="F1638" s="233"/>
      <c r="G1638" s="5"/>
      <c r="H1638" s="37"/>
      <c r="I1638" s="37"/>
      <c r="K1638" s="11"/>
    </row>
    <row r="1639" spans="6:11" x14ac:dyDescent="0.2">
      <c r="F1639" s="233"/>
      <c r="G1639" s="5"/>
      <c r="H1639" s="37"/>
      <c r="I1639" s="37"/>
      <c r="K1639" s="11"/>
    </row>
    <row r="1640" spans="6:11" x14ac:dyDescent="0.2">
      <c r="F1640" s="233"/>
      <c r="G1640" s="5"/>
      <c r="H1640" s="37"/>
      <c r="I1640" s="37"/>
      <c r="K1640" s="11"/>
    </row>
    <row r="1641" spans="6:11" x14ac:dyDescent="0.2">
      <c r="F1641" s="233"/>
      <c r="G1641" s="5"/>
      <c r="H1641" s="37"/>
      <c r="I1641" s="37"/>
      <c r="K1641" s="11"/>
    </row>
    <row r="1642" spans="6:11" x14ac:dyDescent="0.2">
      <c r="F1642" s="233"/>
      <c r="G1642" s="5"/>
      <c r="H1642" s="37"/>
      <c r="I1642" s="37"/>
      <c r="K1642" s="11"/>
    </row>
    <row r="1643" spans="6:11" x14ac:dyDescent="0.2">
      <c r="F1643" s="233"/>
      <c r="G1643" s="5"/>
      <c r="H1643" s="37"/>
      <c r="I1643" s="37"/>
      <c r="K1643" s="11"/>
    </row>
    <row r="1644" spans="6:11" x14ac:dyDescent="0.2">
      <c r="F1644" s="233"/>
      <c r="G1644" s="5"/>
      <c r="H1644" s="37"/>
      <c r="I1644" s="37"/>
      <c r="K1644" s="11"/>
    </row>
    <row r="1645" spans="6:11" x14ac:dyDescent="0.2">
      <c r="F1645" s="233"/>
      <c r="G1645" s="5"/>
      <c r="H1645" s="37"/>
      <c r="I1645" s="37"/>
      <c r="K1645" s="11"/>
    </row>
    <row r="1646" spans="6:11" x14ac:dyDescent="0.2">
      <c r="F1646" s="233"/>
      <c r="G1646" s="5"/>
      <c r="H1646" s="37"/>
      <c r="I1646" s="37"/>
      <c r="K1646" s="11"/>
    </row>
    <row r="1647" spans="6:11" x14ac:dyDescent="0.2">
      <c r="F1647" s="233"/>
      <c r="G1647" s="5"/>
      <c r="H1647" s="37"/>
      <c r="I1647" s="37"/>
      <c r="K1647" s="11"/>
    </row>
    <row r="1648" spans="6:11" x14ac:dyDescent="0.2">
      <c r="F1648" s="233"/>
      <c r="G1648" s="5"/>
      <c r="H1648" s="37"/>
      <c r="I1648" s="37"/>
      <c r="K1648" s="11"/>
    </row>
    <row r="1649" spans="6:11" x14ac:dyDescent="0.2">
      <c r="F1649" s="233"/>
      <c r="G1649" s="5"/>
      <c r="H1649" s="37"/>
      <c r="I1649" s="37"/>
      <c r="K1649" s="11"/>
    </row>
    <row r="1650" spans="6:11" x14ac:dyDescent="0.2">
      <c r="F1650" s="233"/>
      <c r="G1650" s="5"/>
      <c r="H1650" s="37"/>
      <c r="I1650" s="37"/>
      <c r="K1650" s="11"/>
    </row>
    <row r="1651" spans="6:11" x14ac:dyDescent="0.2">
      <c r="F1651" s="233"/>
      <c r="G1651" s="5"/>
      <c r="H1651" s="37"/>
      <c r="I1651" s="37"/>
      <c r="K1651" s="11"/>
    </row>
    <row r="1652" spans="6:11" x14ac:dyDescent="0.2">
      <c r="F1652" s="233"/>
      <c r="G1652" s="5"/>
      <c r="H1652" s="37"/>
      <c r="I1652" s="37"/>
      <c r="K1652" s="11"/>
    </row>
    <row r="1653" spans="6:11" x14ac:dyDescent="0.2">
      <c r="F1653" s="233"/>
      <c r="G1653" s="5"/>
      <c r="H1653" s="37"/>
      <c r="I1653" s="37"/>
      <c r="K1653" s="11"/>
    </row>
    <row r="1654" spans="6:11" x14ac:dyDescent="0.2">
      <c r="F1654" s="233"/>
      <c r="G1654" s="5"/>
      <c r="H1654" s="37"/>
      <c r="I1654" s="37"/>
      <c r="K1654" s="11"/>
    </row>
    <row r="1655" spans="6:11" x14ac:dyDescent="0.2">
      <c r="F1655" s="233"/>
      <c r="G1655" s="5"/>
      <c r="H1655" s="37"/>
      <c r="I1655" s="37"/>
      <c r="K1655" s="11"/>
    </row>
    <row r="1656" spans="6:11" x14ac:dyDescent="0.2">
      <c r="F1656" s="233"/>
      <c r="G1656" s="5"/>
      <c r="H1656" s="37"/>
      <c r="I1656" s="37"/>
      <c r="K1656" s="11"/>
    </row>
    <row r="1657" spans="6:11" x14ac:dyDescent="0.2">
      <c r="F1657" s="233"/>
      <c r="G1657" s="5"/>
      <c r="H1657" s="37"/>
      <c r="I1657" s="37"/>
      <c r="K1657" s="11"/>
    </row>
    <row r="1658" spans="6:11" x14ac:dyDescent="0.2">
      <c r="F1658" s="233"/>
      <c r="G1658" s="5"/>
      <c r="H1658" s="37"/>
      <c r="I1658" s="37"/>
      <c r="K1658" s="11"/>
    </row>
    <row r="1659" spans="6:11" x14ac:dyDescent="0.2">
      <c r="F1659" s="233"/>
      <c r="G1659" s="5"/>
      <c r="H1659" s="37"/>
      <c r="I1659" s="37"/>
      <c r="K1659" s="11"/>
    </row>
    <row r="1660" spans="6:11" x14ac:dyDescent="0.2">
      <c r="F1660" s="233"/>
      <c r="G1660" s="5"/>
      <c r="H1660" s="37"/>
      <c r="I1660" s="37"/>
      <c r="K1660" s="11"/>
    </row>
    <row r="1661" spans="6:11" x14ac:dyDescent="0.2">
      <c r="F1661" s="233"/>
      <c r="G1661" s="5"/>
      <c r="H1661" s="37"/>
      <c r="I1661" s="37"/>
      <c r="K1661" s="11"/>
    </row>
    <row r="1662" spans="6:11" x14ac:dyDescent="0.2">
      <c r="F1662" s="233"/>
      <c r="G1662" s="5"/>
      <c r="H1662" s="37"/>
      <c r="I1662" s="37"/>
      <c r="K1662" s="11"/>
    </row>
    <row r="1663" spans="6:11" x14ac:dyDescent="0.2">
      <c r="F1663" s="233"/>
      <c r="G1663" s="5"/>
      <c r="H1663" s="37"/>
      <c r="I1663" s="37"/>
      <c r="K1663" s="11"/>
    </row>
    <row r="1664" spans="6:11" x14ac:dyDescent="0.2">
      <c r="F1664" s="233"/>
      <c r="G1664" s="5"/>
      <c r="H1664" s="37"/>
      <c r="I1664" s="37"/>
      <c r="K1664" s="11"/>
    </row>
    <row r="1665" spans="6:11" x14ac:dyDescent="0.2">
      <c r="F1665" s="233"/>
      <c r="G1665" s="5"/>
      <c r="H1665" s="37"/>
      <c r="I1665" s="37"/>
      <c r="K1665" s="11"/>
    </row>
    <row r="1666" spans="6:11" x14ac:dyDescent="0.2">
      <c r="F1666" s="233"/>
      <c r="G1666" s="5"/>
      <c r="H1666" s="37"/>
      <c r="I1666" s="37"/>
      <c r="K1666" s="11"/>
    </row>
    <row r="1667" spans="6:11" x14ac:dyDescent="0.2">
      <c r="F1667" s="233"/>
      <c r="G1667" s="5"/>
      <c r="H1667" s="37"/>
      <c r="I1667" s="37"/>
      <c r="K1667" s="11"/>
    </row>
    <row r="1668" spans="6:11" x14ac:dyDescent="0.2">
      <c r="F1668" s="233"/>
      <c r="G1668" s="5"/>
      <c r="H1668" s="37"/>
      <c r="I1668" s="37"/>
      <c r="K1668" s="11"/>
    </row>
    <row r="1669" spans="6:11" x14ac:dyDescent="0.2">
      <c r="F1669" s="233"/>
      <c r="G1669" s="5"/>
      <c r="H1669" s="37"/>
      <c r="I1669" s="37"/>
      <c r="K1669" s="11"/>
    </row>
    <row r="1670" spans="6:11" x14ac:dyDescent="0.2">
      <c r="F1670" s="233"/>
      <c r="G1670" s="5"/>
      <c r="H1670" s="37"/>
      <c r="I1670" s="37"/>
      <c r="K1670" s="11"/>
    </row>
    <row r="1671" spans="6:11" x14ac:dyDescent="0.2">
      <c r="F1671" s="233"/>
      <c r="G1671" s="5"/>
      <c r="H1671" s="37"/>
      <c r="I1671" s="37"/>
      <c r="K1671" s="11"/>
    </row>
    <row r="1672" spans="6:11" x14ac:dyDescent="0.2">
      <c r="F1672" s="233"/>
      <c r="G1672" s="5"/>
      <c r="H1672" s="37"/>
      <c r="I1672" s="37"/>
      <c r="K1672" s="11"/>
    </row>
    <row r="1673" spans="6:11" x14ac:dyDescent="0.2">
      <c r="F1673" s="233"/>
      <c r="G1673" s="5"/>
      <c r="H1673" s="37"/>
      <c r="I1673" s="37"/>
      <c r="K1673" s="11"/>
    </row>
    <row r="1674" spans="6:11" x14ac:dyDescent="0.2">
      <c r="F1674" s="233"/>
      <c r="G1674" s="5"/>
      <c r="H1674" s="37"/>
      <c r="I1674" s="37"/>
      <c r="K1674" s="11"/>
    </row>
    <row r="1675" spans="6:11" x14ac:dyDescent="0.2">
      <c r="F1675" s="233"/>
      <c r="G1675" s="5"/>
      <c r="H1675" s="37"/>
      <c r="I1675" s="37"/>
      <c r="K1675" s="11"/>
    </row>
    <row r="1676" spans="6:11" x14ac:dyDescent="0.2">
      <c r="F1676" s="233"/>
      <c r="G1676" s="5"/>
      <c r="H1676" s="37"/>
      <c r="I1676" s="37"/>
      <c r="K1676" s="11"/>
    </row>
    <row r="1677" spans="6:11" x14ac:dyDescent="0.2">
      <c r="F1677" s="233"/>
      <c r="G1677" s="5"/>
      <c r="H1677" s="37"/>
      <c r="I1677" s="37"/>
      <c r="K1677" s="11"/>
    </row>
    <row r="1678" spans="6:11" x14ac:dyDescent="0.2">
      <c r="F1678" s="233"/>
      <c r="G1678" s="5"/>
      <c r="H1678" s="37"/>
      <c r="I1678" s="37"/>
      <c r="K1678" s="11"/>
    </row>
    <row r="1679" spans="6:11" x14ac:dyDescent="0.2">
      <c r="F1679" s="233"/>
      <c r="G1679" s="5"/>
      <c r="H1679" s="37"/>
      <c r="I1679" s="37"/>
      <c r="K1679" s="11"/>
    </row>
    <row r="1680" spans="6:11" x14ac:dyDescent="0.2">
      <c r="F1680" s="233"/>
      <c r="G1680" s="5"/>
      <c r="H1680" s="37"/>
      <c r="I1680" s="37"/>
      <c r="K1680" s="11"/>
    </row>
    <row r="1681" spans="6:11" x14ac:dyDescent="0.2">
      <c r="F1681" s="233"/>
      <c r="G1681" s="5"/>
      <c r="H1681" s="37"/>
      <c r="I1681" s="37"/>
      <c r="K1681" s="11"/>
    </row>
    <row r="1682" spans="6:11" x14ac:dyDescent="0.2">
      <c r="F1682" s="233"/>
      <c r="G1682" s="5"/>
      <c r="H1682" s="37"/>
      <c r="I1682" s="37"/>
      <c r="K1682" s="11"/>
    </row>
    <row r="1683" spans="6:11" x14ac:dyDescent="0.2">
      <c r="F1683" s="233"/>
      <c r="G1683" s="5"/>
      <c r="H1683" s="37"/>
      <c r="I1683" s="37"/>
      <c r="K1683" s="11"/>
    </row>
    <row r="1684" spans="6:11" x14ac:dyDescent="0.2">
      <c r="F1684" s="233"/>
      <c r="G1684" s="5"/>
      <c r="H1684" s="37"/>
      <c r="I1684" s="37"/>
      <c r="K1684" s="11"/>
    </row>
    <row r="1685" spans="6:11" x14ac:dyDescent="0.2">
      <c r="F1685" s="233"/>
      <c r="G1685" s="5"/>
      <c r="H1685" s="37"/>
      <c r="I1685" s="37"/>
      <c r="K1685" s="11"/>
    </row>
    <row r="1686" spans="6:11" x14ac:dyDescent="0.2">
      <c r="F1686" s="233"/>
      <c r="G1686" s="5"/>
      <c r="H1686" s="37"/>
      <c r="I1686" s="37"/>
      <c r="K1686" s="11"/>
    </row>
    <row r="1687" spans="6:11" x14ac:dyDescent="0.2">
      <c r="F1687" s="233"/>
      <c r="G1687" s="5"/>
      <c r="H1687" s="37"/>
      <c r="I1687" s="37"/>
      <c r="K1687" s="11"/>
    </row>
    <row r="1688" spans="6:11" x14ac:dyDescent="0.2">
      <c r="F1688" s="233"/>
      <c r="G1688" s="5"/>
      <c r="H1688" s="37"/>
      <c r="I1688" s="37"/>
      <c r="K1688" s="11"/>
    </row>
    <row r="1689" spans="6:11" x14ac:dyDescent="0.2">
      <c r="F1689" s="233"/>
      <c r="G1689" s="5"/>
      <c r="H1689" s="37"/>
      <c r="I1689" s="37"/>
      <c r="K1689" s="11"/>
    </row>
    <row r="1690" spans="6:11" x14ac:dyDescent="0.2">
      <c r="F1690" s="233"/>
      <c r="G1690" s="5"/>
      <c r="H1690" s="37"/>
      <c r="I1690" s="37"/>
      <c r="K1690" s="11"/>
    </row>
    <row r="1691" spans="6:11" x14ac:dyDescent="0.2">
      <c r="F1691" s="233"/>
      <c r="G1691" s="5"/>
      <c r="H1691" s="37"/>
      <c r="I1691" s="37"/>
      <c r="K1691" s="11"/>
    </row>
    <row r="1692" spans="6:11" x14ac:dyDescent="0.2">
      <c r="F1692" s="233"/>
      <c r="G1692" s="5"/>
      <c r="H1692" s="37"/>
      <c r="I1692" s="37"/>
      <c r="K1692" s="11"/>
    </row>
    <row r="1693" spans="6:11" x14ac:dyDescent="0.2">
      <c r="F1693" s="233"/>
      <c r="G1693" s="5"/>
      <c r="H1693" s="37"/>
      <c r="I1693" s="37"/>
      <c r="K1693" s="11"/>
    </row>
    <row r="1694" spans="6:11" x14ac:dyDescent="0.2">
      <c r="F1694" s="233"/>
      <c r="G1694" s="5"/>
      <c r="H1694" s="37"/>
      <c r="I1694" s="37"/>
      <c r="K1694" s="11"/>
    </row>
    <row r="1695" spans="6:11" x14ac:dyDescent="0.2">
      <c r="F1695" s="233"/>
      <c r="G1695" s="5"/>
      <c r="H1695" s="37"/>
      <c r="I1695" s="37"/>
      <c r="K1695" s="11"/>
    </row>
    <row r="1696" spans="6:11" x14ac:dyDescent="0.2">
      <c r="F1696" s="233"/>
      <c r="G1696" s="5"/>
      <c r="H1696" s="37"/>
      <c r="I1696" s="37"/>
      <c r="K1696" s="11"/>
    </row>
    <row r="1697" spans="6:11" x14ac:dyDescent="0.2">
      <c r="F1697" s="233"/>
      <c r="G1697" s="5"/>
      <c r="H1697" s="37"/>
      <c r="I1697" s="37"/>
      <c r="K1697" s="11"/>
    </row>
    <row r="1698" spans="6:11" x14ac:dyDescent="0.2">
      <c r="F1698" s="233"/>
      <c r="G1698" s="5"/>
      <c r="H1698" s="37"/>
      <c r="I1698" s="37"/>
      <c r="K1698" s="11"/>
    </row>
    <row r="1699" spans="6:11" x14ac:dyDescent="0.2">
      <c r="F1699" s="233"/>
      <c r="G1699" s="5"/>
      <c r="H1699" s="37"/>
      <c r="I1699" s="37"/>
      <c r="K1699" s="11"/>
    </row>
    <row r="1700" spans="6:11" x14ac:dyDescent="0.2">
      <c r="F1700" s="233"/>
      <c r="G1700" s="5"/>
      <c r="H1700" s="37"/>
      <c r="I1700" s="37"/>
      <c r="K1700" s="11"/>
    </row>
    <row r="1701" spans="6:11" x14ac:dyDescent="0.2">
      <c r="F1701" s="233"/>
      <c r="G1701" s="5"/>
      <c r="H1701" s="37"/>
      <c r="I1701" s="37"/>
      <c r="K1701" s="11"/>
    </row>
    <row r="1702" spans="6:11" x14ac:dyDescent="0.2">
      <c r="F1702" s="233"/>
      <c r="G1702" s="5"/>
      <c r="H1702" s="37"/>
      <c r="I1702" s="37"/>
      <c r="K1702" s="11"/>
    </row>
    <row r="1703" spans="6:11" x14ac:dyDescent="0.2">
      <c r="F1703" s="233"/>
      <c r="G1703" s="5"/>
      <c r="H1703" s="37"/>
      <c r="I1703" s="37"/>
      <c r="K1703" s="11"/>
    </row>
    <row r="1704" spans="6:11" x14ac:dyDescent="0.2">
      <c r="F1704" s="233"/>
      <c r="G1704" s="5"/>
      <c r="H1704" s="37"/>
      <c r="I1704" s="37"/>
      <c r="K1704" s="11"/>
    </row>
    <row r="1705" spans="6:11" x14ac:dyDescent="0.2">
      <c r="F1705" s="233"/>
      <c r="G1705" s="5"/>
      <c r="H1705" s="37"/>
      <c r="I1705" s="37"/>
      <c r="K1705" s="11"/>
    </row>
    <row r="1706" spans="6:11" x14ac:dyDescent="0.2">
      <c r="F1706" s="233"/>
      <c r="G1706" s="5"/>
      <c r="H1706" s="37"/>
      <c r="I1706" s="37"/>
      <c r="K1706" s="11"/>
    </row>
    <row r="1707" spans="6:11" x14ac:dyDescent="0.2">
      <c r="F1707" s="233"/>
      <c r="G1707" s="5"/>
      <c r="H1707" s="37"/>
      <c r="I1707" s="37"/>
      <c r="K1707" s="11"/>
    </row>
    <row r="1708" spans="6:11" x14ac:dyDescent="0.2">
      <c r="F1708" s="233"/>
      <c r="G1708" s="5"/>
      <c r="H1708" s="37"/>
      <c r="I1708" s="37"/>
      <c r="K1708" s="11"/>
    </row>
    <row r="1709" spans="6:11" x14ac:dyDescent="0.2">
      <c r="F1709" s="233"/>
      <c r="G1709" s="5"/>
      <c r="H1709" s="37"/>
      <c r="I1709" s="37"/>
      <c r="K1709" s="11"/>
    </row>
    <row r="1710" spans="6:11" x14ac:dyDescent="0.2">
      <c r="F1710" s="233"/>
      <c r="G1710" s="5"/>
      <c r="H1710" s="37"/>
      <c r="I1710" s="37"/>
      <c r="K1710" s="11"/>
    </row>
    <row r="1711" spans="6:11" x14ac:dyDescent="0.2">
      <c r="F1711" s="233"/>
      <c r="G1711" s="5"/>
      <c r="H1711" s="37"/>
      <c r="I1711" s="37"/>
      <c r="K1711" s="11"/>
    </row>
    <row r="1712" spans="6:11" x14ac:dyDescent="0.2">
      <c r="F1712" s="233"/>
      <c r="G1712" s="5"/>
      <c r="H1712" s="37"/>
      <c r="I1712" s="37"/>
      <c r="K1712" s="11"/>
    </row>
    <row r="1713" spans="6:11" x14ac:dyDescent="0.2">
      <c r="F1713" s="233"/>
      <c r="G1713" s="5"/>
      <c r="H1713" s="37"/>
      <c r="I1713" s="37"/>
      <c r="K1713" s="11"/>
    </row>
    <row r="1714" spans="6:11" x14ac:dyDescent="0.2">
      <c r="F1714" s="233"/>
      <c r="G1714" s="5"/>
      <c r="H1714" s="37"/>
      <c r="I1714" s="37"/>
      <c r="K1714" s="11"/>
    </row>
    <row r="1715" spans="6:11" x14ac:dyDescent="0.2">
      <c r="F1715" s="233"/>
      <c r="G1715" s="5"/>
      <c r="H1715" s="37"/>
      <c r="I1715" s="37"/>
      <c r="K1715" s="11"/>
    </row>
    <row r="1716" spans="6:11" x14ac:dyDescent="0.2">
      <c r="F1716" s="233"/>
      <c r="G1716" s="5"/>
      <c r="H1716" s="37"/>
      <c r="I1716" s="37"/>
      <c r="K1716" s="11"/>
    </row>
    <row r="1717" spans="6:11" x14ac:dyDescent="0.2">
      <c r="F1717" s="233"/>
      <c r="G1717" s="5"/>
      <c r="H1717" s="37"/>
      <c r="I1717" s="37"/>
      <c r="K1717" s="11"/>
    </row>
    <row r="1718" spans="6:11" x14ac:dyDescent="0.2">
      <c r="F1718" s="233"/>
      <c r="G1718" s="5"/>
      <c r="H1718" s="37"/>
      <c r="I1718" s="37"/>
      <c r="K1718" s="11"/>
    </row>
    <row r="1719" spans="6:11" x14ac:dyDescent="0.2">
      <c r="F1719" s="233"/>
      <c r="G1719" s="5"/>
      <c r="H1719" s="37"/>
      <c r="I1719" s="37"/>
      <c r="K1719" s="11"/>
    </row>
    <row r="1720" spans="6:11" x14ac:dyDescent="0.2">
      <c r="F1720" s="233"/>
      <c r="G1720" s="5"/>
      <c r="H1720" s="37"/>
      <c r="I1720" s="37"/>
      <c r="K1720" s="11"/>
    </row>
    <row r="1721" spans="6:11" x14ac:dyDescent="0.2">
      <c r="F1721" s="233"/>
      <c r="G1721" s="5"/>
      <c r="H1721" s="37"/>
      <c r="I1721" s="37"/>
      <c r="K1721" s="11"/>
    </row>
    <row r="1722" spans="6:11" x14ac:dyDescent="0.2">
      <c r="F1722" s="233"/>
      <c r="G1722" s="5"/>
      <c r="H1722" s="37"/>
      <c r="I1722" s="37"/>
      <c r="K1722" s="11"/>
    </row>
    <row r="1723" spans="6:11" x14ac:dyDescent="0.2">
      <c r="F1723" s="233"/>
      <c r="G1723" s="5"/>
      <c r="H1723" s="37"/>
      <c r="I1723" s="37"/>
      <c r="K1723" s="11"/>
    </row>
    <row r="1724" spans="6:11" x14ac:dyDescent="0.2">
      <c r="F1724" s="233"/>
      <c r="G1724" s="5"/>
      <c r="H1724" s="37"/>
      <c r="I1724" s="37"/>
      <c r="K1724" s="11"/>
    </row>
    <row r="1725" spans="6:11" x14ac:dyDescent="0.2">
      <c r="F1725" s="233"/>
      <c r="G1725" s="5"/>
      <c r="H1725" s="37"/>
      <c r="I1725" s="37"/>
      <c r="K1725" s="11"/>
    </row>
    <row r="1726" spans="6:11" x14ac:dyDescent="0.2">
      <c r="F1726" s="233"/>
      <c r="G1726" s="5"/>
      <c r="H1726" s="37"/>
      <c r="I1726" s="37"/>
      <c r="K1726" s="11"/>
    </row>
    <row r="1727" spans="6:11" x14ac:dyDescent="0.2">
      <c r="F1727" s="233"/>
      <c r="G1727" s="5"/>
      <c r="H1727" s="37"/>
      <c r="I1727" s="37"/>
      <c r="K1727" s="11"/>
    </row>
    <row r="1728" spans="6:11" x14ac:dyDescent="0.2">
      <c r="F1728" s="233"/>
      <c r="G1728" s="5"/>
      <c r="H1728" s="37"/>
      <c r="I1728" s="37"/>
      <c r="K1728" s="11"/>
    </row>
    <row r="1729" spans="6:11" x14ac:dyDescent="0.2">
      <c r="F1729" s="233"/>
      <c r="G1729" s="5"/>
      <c r="H1729" s="37"/>
      <c r="I1729" s="37"/>
      <c r="K1729" s="11"/>
    </row>
    <row r="1730" spans="6:11" x14ac:dyDescent="0.2">
      <c r="F1730" s="233"/>
      <c r="G1730" s="5"/>
      <c r="H1730" s="37"/>
      <c r="I1730" s="37"/>
      <c r="K1730" s="11"/>
    </row>
    <row r="1731" spans="6:11" x14ac:dyDescent="0.2">
      <c r="F1731" s="233"/>
      <c r="G1731" s="5"/>
      <c r="H1731" s="37"/>
      <c r="I1731" s="37"/>
      <c r="K1731" s="11"/>
    </row>
    <row r="1732" spans="6:11" x14ac:dyDescent="0.2">
      <c r="F1732" s="233"/>
      <c r="G1732" s="5"/>
      <c r="H1732" s="37"/>
      <c r="I1732" s="37"/>
      <c r="K1732" s="11"/>
    </row>
    <row r="1733" spans="6:11" x14ac:dyDescent="0.2">
      <c r="F1733" s="233"/>
      <c r="G1733" s="5"/>
      <c r="H1733" s="37"/>
      <c r="I1733" s="37"/>
      <c r="K1733" s="11"/>
    </row>
    <row r="1734" spans="6:11" x14ac:dyDescent="0.2">
      <c r="F1734" s="233"/>
      <c r="G1734" s="5"/>
      <c r="H1734" s="37"/>
      <c r="I1734" s="37"/>
      <c r="K1734" s="11"/>
    </row>
    <row r="1735" spans="6:11" x14ac:dyDescent="0.2">
      <c r="F1735" s="233"/>
      <c r="G1735" s="5"/>
      <c r="H1735" s="37"/>
      <c r="I1735" s="37"/>
      <c r="K1735" s="11"/>
    </row>
    <row r="1736" spans="6:11" x14ac:dyDescent="0.2">
      <c r="F1736" s="233"/>
      <c r="G1736" s="5"/>
      <c r="H1736" s="37"/>
      <c r="I1736" s="37"/>
      <c r="K1736" s="11"/>
    </row>
    <row r="1737" spans="6:11" x14ac:dyDescent="0.2">
      <c r="F1737" s="233"/>
      <c r="G1737" s="5"/>
      <c r="H1737" s="37"/>
      <c r="I1737" s="37"/>
      <c r="K1737" s="11"/>
    </row>
    <row r="1738" spans="6:11" x14ac:dyDescent="0.2">
      <c r="F1738" s="233"/>
      <c r="G1738" s="5"/>
      <c r="H1738" s="37"/>
      <c r="I1738" s="37"/>
      <c r="K1738" s="11"/>
    </row>
    <row r="1739" spans="6:11" x14ac:dyDescent="0.2">
      <c r="F1739" s="233"/>
      <c r="G1739" s="5"/>
      <c r="H1739" s="37"/>
      <c r="I1739" s="37"/>
      <c r="K1739" s="11"/>
    </row>
    <row r="1740" spans="6:11" x14ac:dyDescent="0.2">
      <c r="F1740" s="233"/>
      <c r="G1740" s="5"/>
      <c r="H1740" s="37"/>
      <c r="I1740" s="37"/>
      <c r="K1740" s="11"/>
    </row>
    <row r="1741" spans="6:11" x14ac:dyDescent="0.2">
      <c r="F1741" s="233"/>
      <c r="G1741" s="5"/>
      <c r="H1741" s="37"/>
      <c r="I1741" s="37"/>
      <c r="K1741" s="11"/>
    </row>
    <row r="1742" spans="6:11" x14ac:dyDescent="0.2">
      <c r="F1742" s="233"/>
      <c r="G1742" s="5"/>
      <c r="H1742" s="37"/>
      <c r="I1742" s="37"/>
      <c r="K1742" s="11"/>
    </row>
    <row r="1743" spans="6:11" x14ac:dyDescent="0.2">
      <c r="F1743" s="233"/>
      <c r="G1743" s="5"/>
      <c r="H1743" s="37"/>
      <c r="I1743" s="37"/>
      <c r="K1743" s="11"/>
    </row>
    <row r="1744" spans="6:11" x14ac:dyDescent="0.2">
      <c r="F1744" s="233"/>
      <c r="G1744" s="5"/>
      <c r="H1744" s="37"/>
      <c r="I1744" s="37"/>
      <c r="K1744" s="11"/>
    </row>
    <row r="1745" spans="6:11" x14ac:dyDescent="0.2">
      <c r="F1745" s="233"/>
      <c r="G1745" s="5"/>
      <c r="H1745" s="37"/>
      <c r="I1745" s="37"/>
      <c r="K1745" s="11"/>
    </row>
    <row r="1746" spans="6:11" x14ac:dyDescent="0.2">
      <c r="F1746" s="233"/>
      <c r="G1746" s="5"/>
      <c r="H1746" s="37"/>
      <c r="I1746" s="37"/>
      <c r="K1746" s="11"/>
    </row>
    <row r="1747" spans="6:11" x14ac:dyDescent="0.2">
      <c r="F1747" s="233"/>
      <c r="G1747" s="5"/>
      <c r="H1747" s="37"/>
      <c r="I1747" s="37"/>
      <c r="K1747" s="11"/>
    </row>
    <row r="1748" spans="6:11" x14ac:dyDescent="0.2">
      <c r="F1748" s="233"/>
      <c r="G1748" s="5"/>
      <c r="H1748" s="37"/>
      <c r="I1748" s="37"/>
      <c r="K1748" s="11"/>
    </row>
    <row r="1749" spans="6:11" x14ac:dyDescent="0.2">
      <c r="F1749" s="233"/>
      <c r="G1749" s="5"/>
      <c r="H1749" s="37"/>
      <c r="I1749" s="37"/>
      <c r="K1749" s="11"/>
    </row>
    <row r="1750" spans="6:11" x14ac:dyDescent="0.2">
      <c r="F1750" s="233"/>
      <c r="G1750" s="5"/>
      <c r="H1750" s="37"/>
      <c r="I1750" s="37"/>
      <c r="K1750" s="11"/>
    </row>
    <row r="1751" spans="6:11" x14ac:dyDescent="0.2">
      <c r="F1751" s="233"/>
      <c r="G1751" s="5"/>
      <c r="H1751" s="37"/>
      <c r="I1751" s="37"/>
      <c r="K1751" s="11"/>
    </row>
    <row r="1752" spans="6:11" x14ac:dyDescent="0.2">
      <c r="F1752" s="233"/>
      <c r="G1752" s="5"/>
      <c r="H1752" s="37"/>
      <c r="I1752" s="37"/>
      <c r="K1752" s="11"/>
    </row>
    <row r="1753" spans="6:11" x14ac:dyDescent="0.2">
      <c r="F1753" s="233"/>
      <c r="G1753" s="5"/>
      <c r="H1753" s="37"/>
      <c r="I1753" s="37"/>
      <c r="K1753" s="11"/>
    </row>
    <row r="1754" spans="6:11" x14ac:dyDescent="0.2">
      <c r="F1754" s="233"/>
      <c r="G1754" s="5"/>
      <c r="H1754" s="37"/>
      <c r="I1754" s="37"/>
      <c r="K1754" s="11"/>
    </row>
    <row r="1755" spans="6:11" x14ac:dyDescent="0.2">
      <c r="F1755" s="233"/>
      <c r="G1755" s="5"/>
      <c r="H1755" s="37"/>
      <c r="I1755" s="37"/>
      <c r="K1755" s="11"/>
    </row>
    <row r="1756" spans="6:11" x14ac:dyDescent="0.2">
      <c r="F1756" s="233"/>
      <c r="G1756" s="5"/>
      <c r="H1756" s="37"/>
      <c r="I1756" s="37"/>
      <c r="K1756" s="11"/>
    </row>
    <row r="1757" spans="6:11" x14ac:dyDescent="0.2">
      <c r="F1757" s="233"/>
      <c r="G1757" s="5"/>
      <c r="H1757" s="37"/>
      <c r="I1757" s="37"/>
      <c r="K1757" s="11"/>
    </row>
    <row r="1758" spans="6:11" x14ac:dyDescent="0.2">
      <c r="F1758" s="233"/>
      <c r="G1758" s="5"/>
      <c r="H1758" s="37"/>
      <c r="I1758" s="37"/>
      <c r="K1758" s="11"/>
    </row>
    <row r="1759" spans="6:11" x14ac:dyDescent="0.2">
      <c r="F1759" s="233"/>
      <c r="G1759" s="5"/>
      <c r="H1759" s="37"/>
      <c r="I1759" s="37"/>
      <c r="K1759" s="11"/>
    </row>
    <row r="1760" spans="6:11" x14ac:dyDescent="0.2">
      <c r="F1760" s="233"/>
      <c r="G1760" s="5"/>
      <c r="H1760" s="37"/>
      <c r="I1760" s="37"/>
      <c r="K1760" s="11"/>
    </row>
    <row r="1761" spans="6:11" x14ac:dyDescent="0.2">
      <c r="F1761" s="233"/>
      <c r="G1761" s="5"/>
      <c r="H1761" s="37"/>
      <c r="I1761" s="37"/>
      <c r="K1761" s="11"/>
    </row>
    <row r="1762" spans="6:11" x14ac:dyDescent="0.2">
      <c r="F1762" s="233"/>
      <c r="G1762" s="5"/>
      <c r="H1762" s="37"/>
      <c r="I1762" s="37"/>
      <c r="K1762" s="11"/>
    </row>
    <row r="1763" spans="6:11" x14ac:dyDescent="0.2">
      <c r="F1763" s="233"/>
      <c r="G1763" s="5"/>
      <c r="H1763" s="37"/>
      <c r="I1763" s="37"/>
      <c r="K1763" s="11"/>
    </row>
    <row r="1764" spans="6:11" x14ac:dyDescent="0.2">
      <c r="F1764" s="233"/>
      <c r="G1764" s="5"/>
      <c r="H1764" s="37"/>
      <c r="I1764" s="37"/>
      <c r="K1764" s="11"/>
    </row>
    <row r="1765" spans="6:11" x14ac:dyDescent="0.2">
      <c r="F1765" s="233"/>
      <c r="G1765" s="5"/>
      <c r="H1765" s="37"/>
      <c r="I1765" s="37"/>
      <c r="K1765" s="11"/>
    </row>
    <row r="1766" spans="6:11" x14ac:dyDescent="0.2">
      <c r="F1766" s="233"/>
      <c r="G1766" s="5"/>
      <c r="H1766" s="37"/>
      <c r="I1766" s="37"/>
      <c r="K1766" s="11"/>
    </row>
    <row r="1767" spans="6:11" x14ac:dyDescent="0.2">
      <c r="F1767" s="233"/>
      <c r="G1767" s="5"/>
      <c r="H1767" s="37"/>
      <c r="I1767" s="37"/>
      <c r="K1767" s="11"/>
    </row>
    <row r="1768" spans="6:11" x14ac:dyDescent="0.2">
      <c r="F1768" s="233"/>
      <c r="G1768" s="5"/>
      <c r="H1768" s="37"/>
      <c r="I1768" s="37"/>
      <c r="K1768" s="11"/>
    </row>
    <row r="1769" spans="6:11" x14ac:dyDescent="0.2">
      <c r="F1769" s="233"/>
      <c r="G1769" s="5"/>
      <c r="H1769" s="37"/>
      <c r="I1769" s="37"/>
      <c r="K1769" s="11"/>
    </row>
    <row r="1770" spans="6:11" x14ac:dyDescent="0.2">
      <c r="F1770" s="233"/>
      <c r="G1770" s="5"/>
      <c r="H1770" s="37"/>
      <c r="I1770" s="37"/>
      <c r="K1770" s="11"/>
    </row>
    <row r="1771" spans="6:11" x14ac:dyDescent="0.2">
      <c r="F1771" s="233"/>
      <c r="G1771" s="5"/>
      <c r="H1771" s="37"/>
      <c r="I1771" s="37"/>
      <c r="K1771" s="11"/>
    </row>
    <row r="1772" spans="6:11" x14ac:dyDescent="0.2">
      <c r="F1772" s="233"/>
      <c r="G1772" s="5"/>
      <c r="H1772" s="37"/>
      <c r="I1772" s="37"/>
      <c r="K1772" s="11"/>
    </row>
    <row r="1773" spans="6:11" x14ac:dyDescent="0.2">
      <c r="F1773" s="233"/>
      <c r="G1773" s="5"/>
      <c r="H1773" s="37"/>
      <c r="I1773" s="37"/>
      <c r="K1773" s="11"/>
    </row>
    <row r="1774" spans="6:11" x14ac:dyDescent="0.2">
      <c r="F1774" s="233"/>
      <c r="G1774" s="5"/>
      <c r="H1774" s="37"/>
      <c r="I1774" s="37"/>
      <c r="K1774" s="11"/>
    </row>
    <row r="1775" spans="6:11" x14ac:dyDescent="0.2">
      <c r="F1775" s="233"/>
      <c r="G1775" s="5"/>
      <c r="H1775" s="37"/>
      <c r="I1775" s="37"/>
      <c r="K1775" s="11"/>
    </row>
    <row r="1776" spans="6:11" x14ac:dyDescent="0.2">
      <c r="F1776" s="233"/>
      <c r="G1776" s="5"/>
      <c r="H1776" s="37"/>
      <c r="I1776" s="37"/>
      <c r="K1776" s="11"/>
    </row>
    <row r="1777" spans="6:11" x14ac:dyDescent="0.2">
      <c r="F1777" s="233"/>
      <c r="G1777" s="5"/>
      <c r="H1777" s="37"/>
      <c r="I1777" s="37"/>
      <c r="K1777" s="11"/>
    </row>
    <row r="1778" spans="6:11" x14ac:dyDescent="0.2">
      <c r="F1778" s="233"/>
      <c r="G1778" s="5"/>
      <c r="H1778" s="37"/>
      <c r="I1778" s="37"/>
      <c r="K1778" s="11"/>
    </row>
    <row r="1779" spans="6:11" x14ac:dyDescent="0.2">
      <c r="F1779" s="233"/>
      <c r="G1779" s="5"/>
      <c r="H1779" s="37"/>
      <c r="I1779" s="37"/>
      <c r="K1779" s="11"/>
    </row>
    <row r="1780" spans="6:11" x14ac:dyDescent="0.2">
      <c r="F1780" s="233"/>
      <c r="G1780" s="5"/>
      <c r="H1780" s="37"/>
      <c r="I1780" s="37"/>
      <c r="K1780" s="11"/>
    </row>
    <row r="1781" spans="6:11" x14ac:dyDescent="0.2">
      <c r="F1781" s="233"/>
      <c r="G1781" s="5"/>
      <c r="H1781" s="37"/>
      <c r="I1781" s="37"/>
      <c r="K1781" s="11"/>
    </row>
    <row r="1782" spans="6:11" x14ac:dyDescent="0.2">
      <c r="F1782" s="233"/>
      <c r="G1782" s="5"/>
      <c r="H1782" s="37"/>
      <c r="I1782" s="37"/>
      <c r="K1782" s="11"/>
    </row>
    <row r="1783" spans="6:11" x14ac:dyDescent="0.2">
      <c r="F1783" s="233"/>
      <c r="G1783" s="5"/>
      <c r="H1783" s="37"/>
      <c r="I1783" s="37"/>
      <c r="K1783" s="11"/>
    </row>
    <row r="1784" spans="6:11" x14ac:dyDescent="0.2">
      <c r="F1784" s="233"/>
      <c r="G1784" s="5"/>
      <c r="H1784" s="37"/>
      <c r="I1784" s="37"/>
      <c r="K1784" s="11"/>
    </row>
    <row r="1785" spans="6:11" x14ac:dyDescent="0.2">
      <c r="F1785" s="233"/>
      <c r="G1785" s="5"/>
      <c r="H1785" s="37"/>
      <c r="I1785" s="37"/>
      <c r="K1785" s="11"/>
    </row>
    <row r="1786" spans="6:11" x14ac:dyDescent="0.2">
      <c r="F1786" s="233"/>
      <c r="G1786" s="5"/>
      <c r="H1786" s="37"/>
      <c r="I1786" s="37"/>
      <c r="K1786" s="11"/>
    </row>
    <row r="1787" spans="6:11" x14ac:dyDescent="0.2">
      <c r="F1787" s="233"/>
      <c r="G1787" s="5"/>
      <c r="H1787" s="37"/>
      <c r="I1787" s="37"/>
      <c r="K1787" s="11"/>
    </row>
    <row r="1788" spans="6:11" x14ac:dyDescent="0.2">
      <c r="F1788" s="233"/>
      <c r="G1788" s="5"/>
      <c r="H1788" s="37"/>
      <c r="I1788" s="37"/>
      <c r="K1788" s="11"/>
    </row>
    <row r="1789" spans="6:11" x14ac:dyDescent="0.2">
      <c r="F1789" s="233"/>
      <c r="G1789" s="5"/>
      <c r="H1789" s="37"/>
      <c r="I1789" s="37"/>
      <c r="K1789" s="11"/>
    </row>
    <row r="1790" spans="6:11" x14ac:dyDescent="0.2">
      <c r="F1790" s="233"/>
      <c r="G1790" s="5"/>
      <c r="H1790" s="37"/>
      <c r="I1790" s="37"/>
      <c r="K1790" s="11"/>
    </row>
    <row r="1791" spans="6:11" x14ac:dyDescent="0.2">
      <c r="F1791" s="233"/>
      <c r="G1791" s="5"/>
      <c r="H1791" s="37"/>
      <c r="I1791" s="37"/>
      <c r="K1791" s="11"/>
    </row>
    <row r="1792" spans="6:11" x14ac:dyDescent="0.2">
      <c r="F1792" s="233"/>
      <c r="G1792" s="5"/>
      <c r="H1792" s="37"/>
      <c r="I1792" s="37"/>
      <c r="K1792" s="11"/>
    </row>
    <row r="1793" spans="6:11" x14ac:dyDescent="0.2">
      <c r="F1793" s="233"/>
      <c r="G1793" s="5"/>
      <c r="H1793" s="37"/>
      <c r="I1793" s="37"/>
      <c r="K1793" s="11"/>
    </row>
    <row r="1794" spans="6:11" x14ac:dyDescent="0.2">
      <c r="F1794" s="233"/>
      <c r="G1794" s="5"/>
      <c r="H1794" s="37"/>
      <c r="I1794" s="37"/>
      <c r="K1794" s="11"/>
    </row>
    <row r="1795" spans="6:11" x14ac:dyDescent="0.2">
      <c r="F1795" s="233"/>
      <c r="G1795" s="5"/>
      <c r="H1795" s="37"/>
      <c r="I1795" s="37"/>
      <c r="K1795" s="11"/>
    </row>
    <row r="1796" spans="6:11" x14ac:dyDescent="0.2">
      <c r="F1796" s="233"/>
      <c r="G1796" s="5"/>
      <c r="H1796" s="37"/>
      <c r="I1796" s="37"/>
      <c r="K1796" s="11"/>
    </row>
    <row r="1797" spans="6:11" x14ac:dyDescent="0.2">
      <c r="F1797" s="233"/>
      <c r="G1797" s="5"/>
      <c r="H1797" s="37"/>
      <c r="I1797" s="37"/>
      <c r="K1797" s="11"/>
    </row>
    <row r="1798" spans="6:11" x14ac:dyDescent="0.2">
      <c r="F1798" s="233"/>
      <c r="G1798" s="5"/>
      <c r="H1798" s="37"/>
      <c r="I1798" s="37"/>
      <c r="K1798" s="11"/>
    </row>
    <row r="1799" spans="6:11" x14ac:dyDescent="0.2">
      <c r="F1799" s="233"/>
      <c r="G1799" s="5"/>
      <c r="H1799" s="37"/>
      <c r="I1799" s="37"/>
      <c r="K1799" s="11"/>
    </row>
    <row r="1800" spans="6:11" x14ac:dyDescent="0.2">
      <c r="F1800" s="233"/>
      <c r="G1800" s="5"/>
      <c r="H1800" s="37"/>
      <c r="I1800" s="37"/>
      <c r="K1800" s="11"/>
    </row>
    <row r="1801" spans="6:11" x14ac:dyDescent="0.2">
      <c r="F1801" s="233"/>
      <c r="G1801" s="5"/>
      <c r="H1801" s="37"/>
      <c r="I1801" s="37"/>
      <c r="K1801" s="11"/>
    </row>
    <row r="1802" spans="6:11" x14ac:dyDescent="0.2">
      <c r="F1802" s="233"/>
      <c r="G1802" s="5"/>
      <c r="H1802" s="37"/>
      <c r="I1802" s="37"/>
      <c r="K1802" s="11"/>
    </row>
    <row r="1803" spans="6:11" x14ac:dyDescent="0.2">
      <c r="F1803" s="233"/>
      <c r="G1803" s="5"/>
      <c r="H1803" s="37"/>
      <c r="I1803" s="37"/>
      <c r="K1803" s="11"/>
    </row>
    <row r="1804" spans="6:11" x14ac:dyDescent="0.2">
      <c r="F1804" s="233"/>
      <c r="G1804" s="5"/>
      <c r="H1804" s="37"/>
      <c r="I1804" s="37"/>
      <c r="K1804" s="11"/>
    </row>
    <row r="1805" spans="6:11" x14ac:dyDescent="0.2">
      <c r="F1805" s="233"/>
      <c r="G1805" s="5"/>
      <c r="H1805" s="37"/>
      <c r="I1805" s="37"/>
      <c r="K1805" s="11"/>
    </row>
    <row r="1806" spans="6:11" x14ac:dyDescent="0.2">
      <c r="F1806" s="233"/>
      <c r="G1806" s="5"/>
      <c r="H1806" s="37"/>
      <c r="I1806" s="37"/>
      <c r="K1806" s="11"/>
    </row>
    <row r="1807" spans="6:11" x14ac:dyDescent="0.2">
      <c r="F1807" s="233"/>
      <c r="G1807" s="5"/>
      <c r="H1807" s="37"/>
      <c r="I1807" s="37"/>
      <c r="K1807" s="11"/>
    </row>
    <row r="1808" spans="6:11" x14ac:dyDescent="0.2">
      <c r="F1808" s="233"/>
      <c r="G1808" s="5"/>
      <c r="H1808" s="37"/>
      <c r="I1808" s="37"/>
      <c r="K1808" s="11"/>
    </row>
    <row r="1809" spans="6:11" x14ac:dyDescent="0.2">
      <c r="F1809" s="233"/>
      <c r="G1809" s="5"/>
      <c r="H1809" s="37"/>
      <c r="I1809" s="37"/>
      <c r="K1809" s="11"/>
    </row>
    <row r="1810" spans="6:11" x14ac:dyDescent="0.2">
      <c r="F1810" s="233"/>
      <c r="G1810" s="5"/>
      <c r="H1810" s="37"/>
      <c r="I1810" s="37"/>
      <c r="K1810" s="11"/>
    </row>
    <row r="1811" spans="6:11" x14ac:dyDescent="0.2">
      <c r="F1811" s="233"/>
      <c r="G1811" s="5"/>
      <c r="H1811" s="37"/>
      <c r="I1811" s="37"/>
      <c r="K1811" s="11"/>
    </row>
    <row r="1812" spans="6:11" x14ac:dyDescent="0.2">
      <c r="F1812" s="233"/>
      <c r="G1812" s="5"/>
      <c r="H1812" s="37"/>
      <c r="I1812" s="37"/>
      <c r="K1812" s="11"/>
    </row>
    <row r="1813" spans="6:11" x14ac:dyDescent="0.2">
      <c r="F1813" s="233"/>
      <c r="G1813" s="5"/>
      <c r="H1813" s="37"/>
      <c r="I1813" s="37"/>
      <c r="K1813" s="11"/>
    </row>
    <row r="1814" spans="6:11" x14ac:dyDescent="0.2">
      <c r="F1814" s="233"/>
      <c r="G1814" s="5"/>
      <c r="H1814" s="37"/>
      <c r="I1814" s="37"/>
      <c r="K1814" s="11"/>
    </row>
    <row r="1815" spans="6:11" x14ac:dyDescent="0.2">
      <c r="F1815" s="233"/>
      <c r="G1815" s="5"/>
      <c r="H1815" s="37"/>
      <c r="I1815" s="37"/>
      <c r="K1815" s="11"/>
    </row>
    <row r="1816" spans="6:11" x14ac:dyDescent="0.2">
      <c r="F1816" s="233"/>
      <c r="G1816" s="5"/>
      <c r="H1816" s="37"/>
      <c r="I1816" s="37"/>
      <c r="K1816" s="11"/>
    </row>
    <row r="1817" spans="6:11" x14ac:dyDescent="0.2">
      <c r="F1817" s="233"/>
      <c r="G1817" s="5"/>
      <c r="H1817" s="37"/>
      <c r="I1817" s="37"/>
      <c r="K1817" s="11"/>
    </row>
    <row r="1818" spans="6:11" x14ac:dyDescent="0.2">
      <c r="F1818" s="233"/>
      <c r="G1818" s="5"/>
      <c r="H1818" s="37"/>
      <c r="I1818" s="37"/>
      <c r="K1818" s="11"/>
    </row>
    <row r="1819" spans="6:11" x14ac:dyDescent="0.2">
      <c r="F1819" s="233"/>
      <c r="G1819" s="5"/>
      <c r="H1819" s="37"/>
      <c r="I1819" s="37"/>
      <c r="K1819" s="11"/>
    </row>
    <row r="1820" spans="6:11" x14ac:dyDescent="0.2">
      <c r="F1820" s="233"/>
      <c r="G1820" s="5"/>
      <c r="H1820" s="37"/>
      <c r="I1820" s="37"/>
      <c r="K1820" s="11"/>
    </row>
    <row r="1821" spans="6:11" x14ac:dyDescent="0.2">
      <c r="F1821" s="233"/>
      <c r="G1821" s="5"/>
      <c r="H1821" s="37"/>
      <c r="I1821" s="37"/>
      <c r="K1821" s="11"/>
    </row>
    <row r="1822" spans="6:11" x14ac:dyDescent="0.2">
      <c r="F1822" s="233"/>
      <c r="G1822" s="5"/>
      <c r="H1822" s="37"/>
      <c r="I1822" s="37"/>
      <c r="K1822" s="11"/>
    </row>
    <row r="1823" spans="6:11" x14ac:dyDescent="0.2">
      <c r="F1823" s="233"/>
      <c r="G1823" s="5"/>
      <c r="H1823" s="37"/>
      <c r="I1823" s="37"/>
      <c r="K1823" s="11"/>
    </row>
    <row r="1824" spans="6:11" x14ac:dyDescent="0.2">
      <c r="F1824" s="233"/>
      <c r="G1824" s="5"/>
      <c r="H1824" s="37"/>
      <c r="I1824" s="37"/>
      <c r="K1824" s="11"/>
    </row>
    <row r="1825" spans="6:11" x14ac:dyDescent="0.2">
      <c r="F1825" s="233"/>
      <c r="G1825" s="5"/>
      <c r="H1825" s="37"/>
      <c r="I1825" s="37"/>
      <c r="K1825" s="11"/>
    </row>
    <row r="1826" spans="6:11" x14ac:dyDescent="0.2">
      <c r="F1826" s="233"/>
      <c r="G1826" s="5"/>
      <c r="H1826" s="37"/>
      <c r="I1826" s="37"/>
      <c r="K1826" s="11"/>
    </row>
    <row r="1827" spans="6:11" x14ac:dyDescent="0.2">
      <c r="F1827" s="233"/>
      <c r="G1827" s="5"/>
      <c r="H1827" s="37"/>
      <c r="I1827" s="37"/>
      <c r="K1827" s="11"/>
    </row>
    <row r="1828" spans="6:11" x14ac:dyDescent="0.2">
      <c r="F1828" s="233"/>
      <c r="G1828" s="5"/>
      <c r="H1828" s="37"/>
      <c r="I1828" s="37"/>
      <c r="K1828" s="11"/>
    </row>
    <row r="1829" spans="6:11" x14ac:dyDescent="0.2">
      <c r="F1829" s="233"/>
      <c r="G1829" s="5"/>
      <c r="H1829" s="37"/>
      <c r="I1829" s="37"/>
      <c r="K1829" s="11"/>
    </row>
    <row r="1830" spans="6:11" x14ac:dyDescent="0.2">
      <c r="F1830" s="233"/>
      <c r="G1830" s="5"/>
      <c r="H1830" s="37"/>
      <c r="I1830" s="37"/>
      <c r="K1830" s="11"/>
    </row>
    <row r="1831" spans="6:11" x14ac:dyDescent="0.2">
      <c r="F1831" s="233"/>
      <c r="G1831" s="5"/>
      <c r="H1831" s="37"/>
      <c r="I1831" s="37"/>
      <c r="K1831" s="11"/>
    </row>
    <row r="1832" spans="6:11" x14ac:dyDescent="0.2">
      <c r="F1832" s="233"/>
      <c r="G1832" s="5"/>
      <c r="H1832" s="37"/>
      <c r="I1832" s="37"/>
      <c r="K1832" s="11"/>
    </row>
    <row r="1833" spans="6:11" x14ac:dyDescent="0.2">
      <c r="F1833" s="233"/>
      <c r="G1833" s="5"/>
      <c r="H1833" s="37"/>
      <c r="I1833" s="37"/>
      <c r="K1833" s="11"/>
    </row>
    <row r="1834" spans="6:11" x14ac:dyDescent="0.2">
      <c r="F1834" s="233"/>
      <c r="G1834" s="5"/>
      <c r="H1834" s="37"/>
      <c r="I1834" s="37"/>
      <c r="K1834" s="11"/>
    </row>
    <row r="1835" spans="6:11" x14ac:dyDescent="0.2">
      <c r="F1835" s="233"/>
      <c r="G1835" s="5"/>
      <c r="H1835" s="37"/>
      <c r="I1835" s="37"/>
      <c r="K1835" s="11"/>
    </row>
    <row r="1836" spans="6:11" x14ac:dyDescent="0.2">
      <c r="F1836" s="233"/>
      <c r="G1836" s="5"/>
      <c r="H1836" s="37"/>
      <c r="I1836" s="37"/>
      <c r="K1836" s="11"/>
    </row>
    <row r="1837" spans="6:11" x14ac:dyDescent="0.2">
      <c r="F1837" s="233"/>
      <c r="G1837" s="5"/>
      <c r="H1837" s="37"/>
      <c r="I1837" s="37"/>
      <c r="K1837" s="11"/>
    </row>
    <row r="1838" spans="6:11" x14ac:dyDescent="0.2">
      <c r="F1838" s="233"/>
      <c r="G1838" s="5"/>
      <c r="H1838" s="37"/>
      <c r="I1838" s="37"/>
      <c r="K1838" s="11"/>
    </row>
    <row r="1839" spans="6:11" x14ac:dyDescent="0.2">
      <c r="F1839" s="233"/>
      <c r="G1839" s="5"/>
      <c r="H1839" s="37"/>
      <c r="I1839" s="37"/>
      <c r="K1839" s="11"/>
    </row>
    <row r="1840" spans="6:11" x14ac:dyDescent="0.2">
      <c r="F1840" s="233"/>
      <c r="G1840" s="5"/>
      <c r="H1840" s="37"/>
      <c r="I1840" s="37"/>
      <c r="K1840" s="11"/>
    </row>
    <row r="1841" spans="6:11" x14ac:dyDescent="0.2">
      <c r="F1841" s="233"/>
      <c r="G1841" s="5"/>
      <c r="H1841" s="37"/>
      <c r="I1841" s="37"/>
      <c r="K1841" s="11"/>
    </row>
    <row r="1842" spans="6:11" x14ac:dyDescent="0.2">
      <c r="F1842" s="233"/>
      <c r="G1842" s="5"/>
      <c r="H1842" s="37"/>
      <c r="I1842" s="37"/>
      <c r="K1842" s="11"/>
    </row>
    <row r="1843" spans="6:11" x14ac:dyDescent="0.2">
      <c r="F1843" s="233"/>
      <c r="G1843" s="5"/>
      <c r="H1843" s="37"/>
      <c r="I1843" s="37"/>
      <c r="K1843" s="11"/>
    </row>
    <row r="1844" spans="6:11" x14ac:dyDescent="0.2">
      <c r="F1844" s="233"/>
      <c r="G1844" s="5"/>
      <c r="H1844" s="37"/>
      <c r="I1844" s="37"/>
      <c r="K1844" s="11"/>
    </row>
    <row r="1845" spans="6:11" x14ac:dyDescent="0.2">
      <c r="F1845" s="233"/>
      <c r="G1845" s="5"/>
      <c r="H1845" s="37"/>
      <c r="I1845" s="37"/>
      <c r="K1845" s="11"/>
    </row>
    <row r="1846" spans="6:11" x14ac:dyDescent="0.2">
      <c r="F1846" s="233"/>
      <c r="G1846" s="5"/>
      <c r="H1846" s="37"/>
      <c r="I1846" s="37"/>
      <c r="K1846" s="11"/>
    </row>
    <row r="1847" spans="6:11" x14ac:dyDescent="0.2">
      <c r="F1847" s="233"/>
      <c r="G1847" s="5"/>
      <c r="H1847" s="37"/>
      <c r="I1847" s="37"/>
      <c r="K1847" s="11"/>
    </row>
    <row r="1848" spans="6:11" x14ac:dyDescent="0.2">
      <c r="F1848" s="233"/>
      <c r="G1848" s="5"/>
      <c r="H1848" s="37"/>
      <c r="I1848" s="37"/>
      <c r="K1848" s="11"/>
    </row>
    <row r="1849" spans="6:11" x14ac:dyDescent="0.2">
      <c r="F1849" s="233"/>
      <c r="G1849" s="5"/>
      <c r="H1849" s="37"/>
      <c r="I1849" s="37"/>
      <c r="K1849" s="11"/>
    </row>
    <row r="1850" spans="6:11" x14ac:dyDescent="0.2">
      <c r="F1850" s="233"/>
      <c r="G1850" s="5"/>
      <c r="H1850" s="37"/>
      <c r="I1850" s="37"/>
      <c r="K1850" s="11"/>
    </row>
    <row r="1851" spans="6:11" x14ac:dyDescent="0.2">
      <c r="F1851" s="233"/>
      <c r="G1851" s="5"/>
      <c r="H1851" s="37"/>
      <c r="I1851" s="37"/>
      <c r="K1851" s="11"/>
    </row>
    <row r="1852" spans="6:11" x14ac:dyDescent="0.2">
      <c r="F1852" s="233"/>
      <c r="G1852" s="5"/>
      <c r="H1852" s="37"/>
      <c r="I1852" s="37"/>
      <c r="K1852" s="11"/>
    </row>
    <row r="1853" spans="6:11" x14ac:dyDescent="0.2">
      <c r="F1853" s="233"/>
      <c r="G1853" s="5"/>
      <c r="H1853" s="37"/>
      <c r="I1853" s="37"/>
      <c r="K1853" s="11"/>
    </row>
    <row r="1854" spans="6:11" x14ac:dyDescent="0.2">
      <c r="F1854" s="233"/>
      <c r="G1854" s="5"/>
      <c r="H1854" s="37"/>
      <c r="I1854" s="37"/>
      <c r="K1854" s="11"/>
    </row>
    <row r="1855" spans="6:11" x14ac:dyDescent="0.2">
      <c r="F1855" s="233"/>
      <c r="G1855" s="5"/>
      <c r="H1855" s="37"/>
      <c r="I1855" s="37"/>
      <c r="K1855" s="11"/>
    </row>
    <row r="1856" spans="6:11" x14ac:dyDescent="0.2">
      <c r="F1856" s="233"/>
      <c r="G1856" s="5"/>
      <c r="H1856" s="37"/>
      <c r="I1856" s="37"/>
      <c r="K1856" s="11"/>
    </row>
    <row r="1857" spans="6:11" x14ac:dyDescent="0.2">
      <c r="F1857" s="233"/>
      <c r="G1857" s="5"/>
      <c r="H1857" s="37"/>
      <c r="I1857" s="37"/>
      <c r="K1857" s="11"/>
    </row>
    <row r="1858" spans="6:11" x14ac:dyDescent="0.2">
      <c r="F1858" s="233"/>
      <c r="G1858" s="5"/>
      <c r="H1858" s="37"/>
      <c r="I1858" s="37"/>
      <c r="K1858" s="11"/>
    </row>
    <row r="1859" spans="6:11" x14ac:dyDescent="0.2">
      <c r="F1859" s="233"/>
      <c r="G1859" s="5"/>
      <c r="H1859" s="37"/>
      <c r="I1859" s="37"/>
      <c r="K1859" s="11"/>
    </row>
    <row r="1860" spans="6:11" x14ac:dyDescent="0.2">
      <c r="F1860" s="233"/>
      <c r="G1860" s="5"/>
      <c r="H1860" s="37"/>
      <c r="I1860" s="37"/>
      <c r="K1860" s="11"/>
    </row>
    <row r="1861" spans="6:11" x14ac:dyDescent="0.2">
      <c r="F1861" s="233"/>
      <c r="G1861" s="5"/>
      <c r="H1861" s="37"/>
      <c r="I1861" s="37"/>
      <c r="K1861" s="11"/>
    </row>
    <row r="1862" spans="6:11" x14ac:dyDescent="0.2">
      <c r="F1862" s="233"/>
      <c r="G1862" s="5"/>
      <c r="H1862" s="37"/>
      <c r="I1862" s="37"/>
      <c r="K1862" s="11"/>
    </row>
    <row r="1863" spans="6:11" x14ac:dyDescent="0.2">
      <c r="F1863" s="233"/>
      <c r="G1863" s="5"/>
      <c r="H1863" s="37"/>
      <c r="I1863" s="37"/>
      <c r="K1863" s="11"/>
    </row>
    <row r="1864" spans="6:11" x14ac:dyDescent="0.2">
      <c r="F1864" s="233"/>
      <c r="G1864" s="5"/>
      <c r="H1864" s="37"/>
      <c r="I1864" s="37"/>
      <c r="K1864" s="11"/>
    </row>
    <row r="1865" spans="6:11" x14ac:dyDescent="0.2">
      <c r="F1865" s="233"/>
      <c r="G1865" s="5"/>
      <c r="H1865" s="37"/>
      <c r="I1865" s="37"/>
      <c r="K1865" s="11"/>
    </row>
    <row r="1866" spans="6:11" x14ac:dyDescent="0.2">
      <c r="F1866" s="233"/>
      <c r="G1866" s="5"/>
      <c r="H1866" s="37"/>
      <c r="I1866" s="37"/>
      <c r="K1866" s="11"/>
    </row>
    <row r="1867" spans="6:11" x14ac:dyDescent="0.2">
      <c r="F1867" s="233"/>
      <c r="G1867" s="5"/>
      <c r="H1867" s="37"/>
      <c r="I1867" s="37"/>
      <c r="K1867" s="11"/>
    </row>
    <row r="1868" spans="6:11" x14ac:dyDescent="0.2">
      <c r="F1868" s="233"/>
      <c r="G1868" s="5"/>
      <c r="H1868" s="37"/>
      <c r="I1868" s="37"/>
      <c r="K1868" s="11"/>
    </row>
    <row r="1869" spans="6:11" x14ac:dyDescent="0.2">
      <c r="F1869" s="233"/>
      <c r="G1869" s="5"/>
      <c r="H1869" s="37"/>
      <c r="I1869" s="37"/>
      <c r="K1869" s="11"/>
    </row>
    <row r="1870" spans="6:11" x14ac:dyDescent="0.2">
      <c r="F1870" s="233"/>
      <c r="G1870" s="5"/>
      <c r="H1870" s="37"/>
      <c r="I1870" s="37"/>
      <c r="K1870" s="11"/>
    </row>
    <row r="1871" spans="6:11" x14ac:dyDescent="0.2">
      <c r="F1871" s="233"/>
      <c r="G1871" s="5"/>
      <c r="H1871" s="37"/>
      <c r="I1871" s="37"/>
      <c r="K1871" s="11"/>
    </row>
    <row r="1872" spans="6:11" x14ac:dyDescent="0.2">
      <c r="F1872" s="233"/>
      <c r="G1872" s="5"/>
      <c r="H1872" s="37"/>
      <c r="I1872" s="37"/>
      <c r="K1872" s="11"/>
    </row>
    <row r="1873" spans="6:11" x14ac:dyDescent="0.2">
      <c r="F1873" s="233"/>
      <c r="G1873" s="5"/>
      <c r="H1873" s="37"/>
      <c r="I1873" s="37"/>
      <c r="K1873" s="11"/>
    </row>
    <row r="1874" spans="6:11" x14ac:dyDescent="0.2">
      <c r="F1874" s="233"/>
      <c r="G1874" s="5"/>
      <c r="H1874" s="37"/>
      <c r="I1874" s="37"/>
      <c r="K1874" s="11"/>
    </row>
    <row r="1875" spans="6:11" x14ac:dyDescent="0.2">
      <c r="F1875" s="233"/>
      <c r="G1875" s="5"/>
      <c r="H1875" s="37"/>
      <c r="I1875" s="37"/>
      <c r="K1875" s="11"/>
    </row>
    <row r="1876" spans="6:11" x14ac:dyDescent="0.2">
      <c r="F1876" s="233"/>
      <c r="G1876" s="5"/>
      <c r="H1876" s="37"/>
      <c r="I1876" s="37"/>
      <c r="K1876" s="11"/>
    </row>
    <row r="1877" spans="6:11" x14ac:dyDescent="0.2">
      <c r="F1877" s="233"/>
      <c r="G1877" s="5"/>
      <c r="H1877" s="37"/>
      <c r="I1877" s="37"/>
      <c r="K1877" s="11"/>
    </row>
    <row r="1878" spans="6:11" x14ac:dyDescent="0.2">
      <c r="F1878" s="233"/>
      <c r="G1878" s="5"/>
      <c r="H1878" s="37"/>
      <c r="I1878" s="37"/>
      <c r="K1878" s="11"/>
    </row>
    <row r="1879" spans="6:11" x14ac:dyDescent="0.2">
      <c r="F1879" s="233"/>
      <c r="G1879" s="5"/>
      <c r="H1879" s="37"/>
      <c r="I1879" s="37"/>
      <c r="K1879" s="11"/>
    </row>
    <row r="1880" spans="6:11" x14ac:dyDescent="0.2">
      <c r="F1880" s="233"/>
      <c r="G1880" s="5"/>
      <c r="H1880" s="37"/>
      <c r="I1880" s="37"/>
      <c r="K1880" s="11"/>
    </row>
    <row r="1881" spans="6:11" x14ac:dyDescent="0.2">
      <c r="F1881" s="233"/>
      <c r="G1881" s="5"/>
      <c r="H1881" s="37"/>
      <c r="I1881" s="37"/>
      <c r="K1881" s="11"/>
    </row>
    <row r="1882" spans="6:11" x14ac:dyDescent="0.2">
      <c r="F1882" s="233"/>
      <c r="G1882" s="5"/>
      <c r="H1882" s="37"/>
      <c r="I1882" s="37"/>
      <c r="K1882" s="11"/>
    </row>
    <row r="1883" spans="6:11" x14ac:dyDescent="0.2">
      <c r="F1883" s="233"/>
      <c r="G1883" s="5"/>
      <c r="H1883" s="37"/>
      <c r="I1883" s="37"/>
      <c r="K1883" s="11"/>
    </row>
    <row r="1884" spans="6:11" x14ac:dyDescent="0.2">
      <c r="F1884" s="233"/>
      <c r="G1884" s="5"/>
      <c r="H1884" s="37"/>
      <c r="I1884" s="37"/>
      <c r="K1884" s="11"/>
    </row>
    <row r="1885" spans="6:11" x14ac:dyDescent="0.2">
      <c r="F1885" s="233"/>
      <c r="G1885" s="5"/>
      <c r="H1885" s="37"/>
      <c r="I1885" s="37"/>
      <c r="K1885" s="11"/>
    </row>
    <row r="1886" spans="6:11" x14ac:dyDescent="0.2">
      <c r="F1886" s="233"/>
      <c r="G1886" s="5"/>
      <c r="H1886" s="37"/>
      <c r="I1886" s="37"/>
      <c r="K1886" s="11"/>
    </row>
    <row r="1887" spans="6:11" x14ac:dyDescent="0.2">
      <c r="F1887" s="233"/>
      <c r="G1887" s="5"/>
      <c r="H1887" s="37"/>
      <c r="I1887" s="37"/>
      <c r="K1887" s="11"/>
    </row>
    <row r="1888" spans="6:11" x14ac:dyDescent="0.2">
      <c r="F1888" s="233"/>
      <c r="G1888" s="5"/>
      <c r="H1888" s="37"/>
      <c r="I1888" s="37"/>
      <c r="K1888" s="11"/>
    </row>
    <row r="1889" spans="6:11" x14ac:dyDescent="0.2">
      <c r="F1889" s="233"/>
      <c r="G1889" s="5"/>
      <c r="H1889" s="37"/>
      <c r="I1889" s="37"/>
      <c r="K1889" s="11"/>
    </row>
    <row r="1890" spans="6:11" x14ac:dyDescent="0.2">
      <c r="F1890" s="233"/>
      <c r="G1890" s="5"/>
      <c r="H1890" s="37"/>
      <c r="I1890" s="37"/>
      <c r="K1890" s="11"/>
    </row>
    <row r="1891" spans="6:11" x14ac:dyDescent="0.2">
      <c r="F1891" s="233"/>
      <c r="G1891" s="5"/>
      <c r="H1891" s="37"/>
      <c r="I1891" s="37"/>
      <c r="K1891" s="11"/>
    </row>
    <row r="1892" spans="6:11" x14ac:dyDescent="0.2">
      <c r="F1892" s="233"/>
      <c r="G1892" s="5"/>
      <c r="H1892" s="37"/>
      <c r="I1892" s="37"/>
      <c r="K1892" s="11"/>
    </row>
    <row r="1893" spans="6:11" x14ac:dyDescent="0.2">
      <c r="F1893" s="233"/>
      <c r="G1893" s="5"/>
      <c r="H1893" s="37"/>
      <c r="I1893" s="37"/>
      <c r="K1893" s="11"/>
    </row>
    <row r="1894" spans="6:11" x14ac:dyDescent="0.2">
      <c r="F1894" s="233"/>
      <c r="G1894" s="5"/>
      <c r="H1894" s="37"/>
      <c r="I1894" s="37"/>
      <c r="K1894" s="11"/>
    </row>
    <row r="1895" spans="6:11" x14ac:dyDescent="0.2">
      <c r="F1895" s="233"/>
      <c r="G1895" s="5"/>
      <c r="H1895" s="37"/>
      <c r="I1895" s="37"/>
      <c r="K1895" s="11"/>
    </row>
    <row r="1896" spans="6:11" x14ac:dyDescent="0.2">
      <c r="F1896" s="233"/>
      <c r="G1896" s="5"/>
      <c r="H1896" s="37"/>
      <c r="I1896" s="37"/>
      <c r="K1896" s="11"/>
    </row>
    <row r="1897" spans="6:11" x14ac:dyDescent="0.2">
      <c r="F1897" s="233"/>
      <c r="G1897" s="5"/>
      <c r="H1897" s="37"/>
      <c r="I1897" s="37"/>
      <c r="K1897" s="11"/>
    </row>
    <row r="1898" spans="6:11" x14ac:dyDescent="0.2">
      <c r="F1898" s="233"/>
      <c r="G1898" s="5"/>
      <c r="H1898" s="37"/>
      <c r="I1898" s="37"/>
      <c r="K1898" s="11"/>
    </row>
    <row r="1899" spans="6:11" x14ac:dyDescent="0.2">
      <c r="F1899" s="233"/>
      <c r="G1899" s="5"/>
      <c r="H1899" s="37"/>
      <c r="I1899" s="37"/>
      <c r="K1899" s="11"/>
    </row>
    <row r="1900" spans="6:11" x14ac:dyDescent="0.2">
      <c r="F1900" s="233"/>
      <c r="G1900" s="5"/>
      <c r="H1900" s="37"/>
      <c r="I1900" s="37"/>
      <c r="K1900" s="11"/>
    </row>
    <row r="1901" spans="6:11" x14ac:dyDescent="0.2">
      <c r="F1901" s="233"/>
      <c r="G1901" s="5"/>
      <c r="H1901" s="37"/>
      <c r="I1901" s="37"/>
      <c r="K1901" s="11"/>
    </row>
    <row r="1902" spans="6:11" x14ac:dyDescent="0.2">
      <c r="F1902" s="233"/>
      <c r="G1902" s="5"/>
      <c r="H1902" s="37"/>
      <c r="I1902" s="37"/>
      <c r="K1902" s="11"/>
    </row>
    <row r="1903" spans="6:11" x14ac:dyDescent="0.2">
      <c r="F1903" s="233"/>
      <c r="G1903" s="5"/>
      <c r="H1903" s="37"/>
      <c r="I1903" s="37"/>
      <c r="K1903" s="11"/>
    </row>
    <row r="1904" spans="6:11" x14ac:dyDescent="0.2">
      <c r="F1904" s="233"/>
      <c r="G1904" s="5"/>
      <c r="H1904" s="37"/>
      <c r="I1904" s="37"/>
      <c r="K1904" s="11"/>
    </row>
    <row r="1905" spans="6:11" x14ac:dyDescent="0.2">
      <c r="F1905" s="233"/>
      <c r="G1905" s="5"/>
      <c r="H1905" s="37"/>
      <c r="I1905" s="37"/>
      <c r="K1905" s="11"/>
    </row>
    <row r="1906" spans="6:11" x14ac:dyDescent="0.2">
      <c r="F1906" s="233"/>
      <c r="G1906" s="5"/>
      <c r="H1906" s="37"/>
      <c r="I1906" s="37"/>
      <c r="K1906" s="11"/>
    </row>
    <row r="1907" spans="6:11" x14ac:dyDescent="0.2">
      <c r="F1907" s="233"/>
      <c r="G1907" s="5"/>
      <c r="H1907" s="37"/>
      <c r="I1907" s="37"/>
      <c r="K1907" s="11"/>
    </row>
    <row r="1908" spans="6:11" x14ac:dyDescent="0.2">
      <c r="F1908" s="233"/>
      <c r="G1908" s="5"/>
      <c r="H1908" s="37"/>
      <c r="I1908" s="37"/>
      <c r="K1908" s="11"/>
    </row>
    <row r="1909" spans="6:11" x14ac:dyDescent="0.2">
      <c r="F1909" s="233"/>
      <c r="G1909" s="5"/>
      <c r="H1909" s="37"/>
      <c r="I1909" s="37"/>
      <c r="K1909" s="11"/>
    </row>
    <row r="1910" spans="6:11" x14ac:dyDescent="0.2">
      <c r="F1910" s="233"/>
      <c r="G1910" s="5"/>
      <c r="H1910" s="37"/>
      <c r="I1910" s="37"/>
      <c r="K1910" s="11"/>
    </row>
    <row r="1911" spans="6:11" x14ac:dyDescent="0.2">
      <c r="F1911" s="233"/>
      <c r="G1911" s="5"/>
      <c r="H1911" s="37"/>
      <c r="I1911" s="37"/>
      <c r="K1911" s="11"/>
    </row>
    <row r="1912" spans="6:11" x14ac:dyDescent="0.2">
      <c r="F1912" s="233"/>
      <c r="G1912" s="5"/>
      <c r="H1912" s="37"/>
      <c r="I1912" s="37"/>
      <c r="K1912" s="11"/>
    </row>
    <row r="1913" spans="6:11" x14ac:dyDescent="0.2">
      <c r="F1913" s="233"/>
      <c r="G1913" s="5"/>
      <c r="H1913" s="37"/>
      <c r="I1913" s="37"/>
      <c r="K1913" s="11"/>
    </row>
    <row r="1914" spans="6:11" x14ac:dyDescent="0.2">
      <c r="F1914" s="233"/>
      <c r="G1914" s="5"/>
      <c r="H1914" s="37"/>
      <c r="I1914" s="37"/>
      <c r="K1914" s="11"/>
    </row>
    <row r="1915" spans="6:11" x14ac:dyDescent="0.2">
      <c r="F1915" s="233"/>
      <c r="G1915" s="5"/>
      <c r="H1915" s="37"/>
      <c r="I1915" s="37"/>
      <c r="K1915" s="11"/>
    </row>
    <row r="1916" spans="6:11" x14ac:dyDescent="0.2">
      <c r="F1916" s="233"/>
      <c r="G1916" s="5"/>
      <c r="H1916" s="37"/>
      <c r="I1916" s="37"/>
      <c r="K1916" s="11"/>
    </row>
    <row r="1917" spans="6:11" x14ac:dyDescent="0.2">
      <c r="F1917" s="233"/>
      <c r="G1917" s="5"/>
      <c r="H1917" s="37"/>
      <c r="I1917" s="37"/>
      <c r="K1917" s="11"/>
    </row>
    <row r="1918" spans="6:11" x14ac:dyDescent="0.2">
      <c r="F1918" s="233"/>
      <c r="G1918" s="5"/>
      <c r="H1918" s="37"/>
      <c r="I1918" s="37"/>
      <c r="K1918" s="11"/>
    </row>
    <row r="1919" spans="6:11" x14ac:dyDescent="0.2">
      <c r="F1919" s="233"/>
      <c r="G1919" s="5"/>
      <c r="H1919" s="37"/>
      <c r="I1919" s="37"/>
      <c r="K1919" s="11"/>
    </row>
    <row r="1920" spans="6:11" x14ac:dyDescent="0.2">
      <c r="F1920" s="233"/>
      <c r="G1920" s="5"/>
      <c r="H1920" s="37"/>
      <c r="I1920" s="37"/>
      <c r="K1920" s="11"/>
    </row>
    <row r="1921" spans="6:11" x14ac:dyDescent="0.2">
      <c r="F1921" s="233"/>
      <c r="G1921" s="5"/>
      <c r="H1921" s="37"/>
      <c r="I1921" s="37"/>
      <c r="K1921" s="11"/>
    </row>
    <row r="1922" spans="6:11" x14ac:dyDescent="0.2">
      <c r="F1922" s="233"/>
      <c r="G1922" s="5"/>
      <c r="H1922" s="37"/>
      <c r="I1922" s="37"/>
      <c r="K1922" s="11"/>
    </row>
    <row r="1923" spans="6:11" x14ac:dyDescent="0.2">
      <c r="F1923" s="233"/>
      <c r="G1923" s="5"/>
      <c r="H1923" s="37"/>
      <c r="I1923" s="37"/>
      <c r="K1923" s="11"/>
    </row>
    <row r="1924" spans="6:11" x14ac:dyDescent="0.2">
      <c r="F1924" s="233"/>
      <c r="G1924" s="5"/>
      <c r="H1924" s="37"/>
      <c r="I1924" s="37"/>
      <c r="K1924" s="11"/>
    </row>
    <row r="1925" spans="6:11" x14ac:dyDescent="0.2">
      <c r="F1925" s="233"/>
      <c r="G1925" s="5"/>
      <c r="H1925" s="37"/>
      <c r="I1925" s="37"/>
      <c r="K1925" s="11"/>
    </row>
    <row r="1926" spans="6:11" x14ac:dyDescent="0.2">
      <c r="F1926" s="233"/>
      <c r="G1926" s="5"/>
      <c r="H1926" s="37"/>
      <c r="I1926" s="37"/>
      <c r="K1926" s="11"/>
    </row>
    <row r="1927" spans="6:11" x14ac:dyDescent="0.2">
      <c r="F1927" s="233"/>
      <c r="G1927" s="5"/>
      <c r="H1927" s="37"/>
      <c r="I1927" s="37"/>
      <c r="K1927" s="11"/>
    </row>
    <row r="1928" spans="6:11" x14ac:dyDescent="0.2">
      <c r="F1928" s="233"/>
      <c r="G1928" s="5"/>
      <c r="H1928" s="37"/>
      <c r="I1928" s="37"/>
      <c r="K1928" s="11"/>
    </row>
    <row r="1929" spans="6:11" x14ac:dyDescent="0.2">
      <c r="F1929" s="233"/>
      <c r="G1929" s="5"/>
      <c r="H1929" s="37"/>
      <c r="I1929" s="37"/>
      <c r="K1929" s="11"/>
    </row>
    <row r="1930" spans="6:11" x14ac:dyDescent="0.2">
      <c r="F1930" s="233"/>
      <c r="G1930" s="5"/>
      <c r="H1930" s="37"/>
      <c r="I1930" s="37"/>
      <c r="K1930" s="11"/>
    </row>
    <row r="1931" spans="6:11" x14ac:dyDescent="0.2">
      <c r="F1931" s="233"/>
      <c r="G1931" s="5"/>
      <c r="H1931" s="37"/>
      <c r="I1931" s="37"/>
      <c r="K1931" s="11"/>
    </row>
    <row r="1932" spans="6:11" x14ac:dyDescent="0.2">
      <c r="F1932" s="233"/>
      <c r="G1932" s="5"/>
      <c r="H1932" s="37"/>
      <c r="I1932" s="37"/>
      <c r="K1932" s="11"/>
    </row>
    <row r="1933" spans="6:11" x14ac:dyDescent="0.2">
      <c r="F1933" s="233"/>
      <c r="G1933" s="5"/>
      <c r="H1933" s="37"/>
      <c r="I1933" s="37"/>
      <c r="K1933" s="11"/>
    </row>
    <row r="1934" spans="6:11" x14ac:dyDescent="0.2">
      <c r="F1934" s="233"/>
      <c r="G1934" s="5"/>
      <c r="H1934" s="37"/>
      <c r="I1934" s="37"/>
      <c r="K1934" s="11"/>
    </row>
    <row r="1935" spans="6:11" x14ac:dyDescent="0.2">
      <c r="F1935" s="233"/>
      <c r="G1935" s="5"/>
      <c r="H1935" s="37"/>
      <c r="I1935" s="37"/>
      <c r="K1935" s="11"/>
    </row>
    <row r="1936" spans="6:11" x14ac:dyDescent="0.2">
      <c r="F1936" s="233"/>
      <c r="G1936" s="5"/>
      <c r="H1936" s="37"/>
      <c r="I1936" s="37"/>
      <c r="K1936" s="11"/>
    </row>
    <row r="1937" spans="6:11" x14ac:dyDescent="0.2">
      <c r="F1937" s="233"/>
      <c r="G1937" s="5"/>
      <c r="H1937" s="37"/>
      <c r="I1937" s="37"/>
      <c r="K1937" s="11"/>
    </row>
    <row r="1938" spans="6:11" x14ac:dyDescent="0.2">
      <c r="F1938" s="233"/>
      <c r="G1938" s="5"/>
      <c r="H1938" s="37"/>
      <c r="I1938" s="37"/>
      <c r="K1938" s="11"/>
    </row>
    <row r="1939" spans="6:11" x14ac:dyDescent="0.2">
      <c r="F1939" s="233"/>
      <c r="G1939" s="5"/>
      <c r="H1939" s="37"/>
      <c r="I1939" s="37"/>
      <c r="K1939" s="11"/>
    </row>
    <row r="1940" spans="6:11" x14ac:dyDescent="0.2">
      <c r="F1940" s="233"/>
      <c r="G1940" s="5"/>
      <c r="H1940" s="37"/>
      <c r="I1940" s="37"/>
      <c r="K1940" s="11"/>
    </row>
    <row r="1941" spans="6:11" x14ac:dyDescent="0.2">
      <c r="F1941" s="233"/>
      <c r="G1941" s="5"/>
      <c r="H1941" s="37"/>
      <c r="I1941" s="37"/>
      <c r="K1941" s="11"/>
    </row>
    <row r="1942" spans="6:11" x14ac:dyDescent="0.2">
      <c r="F1942" s="233"/>
      <c r="G1942" s="5"/>
      <c r="H1942" s="37"/>
      <c r="I1942" s="37"/>
      <c r="K1942" s="11"/>
    </row>
    <row r="1943" spans="6:11" x14ac:dyDescent="0.2">
      <c r="F1943" s="233"/>
      <c r="G1943" s="5"/>
      <c r="H1943" s="37"/>
      <c r="I1943" s="37"/>
      <c r="K1943" s="11"/>
    </row>
    <row r="1944" spans="6:11" x14ac:dyDescent="0.2">
      <c r="F1944" s="233"/>
      <c r="G1944" s="5"/>
      <c r="H1944" s="37"/>
      <c r="I1944" s="37"/>
      <c r="K1944" s="11"/>
    </row>
    <row r="1945" spans="6:11" x14ac:dyDescent="0.2">
      <c r="F1945" s="233"/>
      <c r="G1945" s="5"/>
      <c r="H1945" s="37"/>
      <c r="I1945" s="37"/>
      <c r="K1945" s="11"/>
    </row>
    <row r="1946" spans="6:11" x14ac:dyDescent="0.2">
      <c r="F1946" s="233"/>
      <c r="G1946" s="5"/>
      <c r="H1946" s="37"/>
      <c r="I1946" s="37"/>
      <c r="K1946" s="11"/>
    </row>
    <row r="1947" spans="6:11" x14ac:dyDescent="0.2">
      <c r="F1947" s="233"/>
      <c r="G1947" s="5"/>
      <c r="H1947" s="37"/>
      <c r="I1947" s="37"/>
      <c r="K1947" s="11"/>
    </row>
    <row r="1948" spans="6:11" x14ac:dyDescent="0.2">
      <c r="F1948" s="233"/>
      <c r="G1948" s="5"/>
      <c r="H1948" s="37"/>
      <c r="I1948" s="37"/>
      <c r="K1948" s="11"/>
    </row>
    <row r="1949" spans="6:11" x14ac:dyDescent="0.2">
      <c r="F1949" s="233"/>
      <c r="G1949" s="5"/>
      <c r="H1949" s="37"/>
      <c r="I1949" s="37"/>
      <c r="K1949" s="11"/>
    </row>
    <row r="1950" spans="6:11" x14ac:dyDescent="0.2">
      <c r="F1950" s="233"/>
      <c r="G1950" s="5"/>
      <c r="H1950" s="37"/>
      <c r="I1950" s="37"/>
      <c r="K1950" s="11"/>
    </row>
    <row r="1951" spans="6:11" x14ac:dyDescent="0.2">
      <c r="F1951" s="233"/>
      <c r="G1951" s="5"/>
      <c r="H1951" s="37"/>
      <c r="I1951" s="37"/>
      <c r="K1951" s="11"/>
    </row>
    <row r="1952" spans="6:11" x14ac:dyDescent="0.2">
      <c r="F1952" s="233"/>
      <c r="G1952" s="5"/>
      <c r="H1952" s="37"/>
      <c r="I1952" s="37"/>
      <c r="K1952" s="11"/>
    </row>
    <row r="1953" spans="6:11" x14ac:dyDescent="0.2">
      <c r="F1953" s="233"/>
      <c r="G1953" s="5"/>
      <c r="H1953" s="37"/>
      <c r="I1953" s="37"/>
      <c r="K1953" s="11"/>
    </row>
    <row r="1954" spans="6:11" x14ac:dyDescent="0.2">
      <c r="F1954" s="233"/>
      <c r="G1954" s="5"/>
      <c r="H1954" s="37"/>
      <c r="I1954" s="37"/>
      <c r="K1954" s="11"/>
    </row>
    <row r="1955" spans="6:11" x14ac:dyDescent="0.2">
      <c r="F1955" s="233"/>
      <c r="G1955" s="5"/>
      <c r="H1955" s="37"/>
      <c r="I1955" s="37"/>
      <c r="K1955" s="11"/>
    </row>
    <row r="1956" spans="6:11" x14ac:dyDescent="0.2">
      <c r="F1956" s="233"/>
      <c r="G1956" s="5"/>
      <c r="H1956" s="37"/>
      <c r="I1956" s="37"/>
      <c r="K1956" s="11"/>
    </row>
    <row r="1957" spans="6:11" x14ac:dyDescent="0.2">
      <c r="F1957" s="233"/>
      <c r="G1957" s="5"/>
      <c r="H1957" s="37"/>
      <c r="I1957" s="37"/>
      <c r="K1957" s="11"/>
    </row>
    <row r="1958" spans="6:11" x14ac:dyDescent="0.2">
      <c r="F1958" s="233"/>
      <c r="G1958" s="5"/>
      <c r="H1958" s="37"/>
      <c r="I1958" s="37"/>
      <c r="K1958" s="11"/>
    </row>
    <row r="1959" spans="6:11" x14ac:dyDescent="0.2">
      <c r="F1959" s="233"/>
      <c r="G1959" s="5"/>
      <c r="H1959" s="37"/>
      <c r="I1959" s="37"/>
      <c r="K1959" s="11"/>
    </row>
    <row r="1960" spans="6:11" x14ac:dyDescent="0.2">
      <c r="F1960" s="233"/>
      <c r="G1960" s="5"/>
      <c r="H1960" s="37"/>
      <c r="I1960" s="37"/>
      <c r="K1960" s="11"/>
    </row>
    <row r="1961" spans="6:11" x14ac:dyDescent="0.2">
      <c r="F1961" s="233"/>
      <c r="G1961" s="5"/>
      <c r="H1961" s="37"/>
      <c r="I1961" s="37"/>
      <c r="K1961" s="11"/>
    </row>
    <row r="1962" spans="6:11" x14ac:dyDescent="0.2">
      <c r="F1962" s="233"/>
      <c r="G1962" s="5"/>
      <c r="H1962" s="37"/>
      <c r="I1962" s="37"/>
      <c r="K1962" s="11"/>
    </row>
    <row r="1963" spans="6:11" x14ac:dyDescent="0.2">
      <c r="F1963" s="233"/>
      <c r="G1963" s="5"/>
      <c r="H1963" s="37"/>
      <c r="I1963" s="37"/>
      <c r="K1963" s="11"/>
    </row>
    <row r="1964" spans="6:11" x14ac:dyDescent="0.2">
      <c r="F1964" s="233"/>
      <c r="G1964" s="5"/>
      <c r="H1964" s="37"/>
      <c r="I1964" s="37"/>
      <c r="K1964" s="11"/>
    </row>
    <row r="1965" spans="6:11" x14ac:dyDescent="0.2">
      <c r="F1965" s="233"/>
      <c r="G1965" s="5"/>
      <c r="H1965" s="37"/>
      <c r="I1965" s="37"/>
      <c r="K1965" s="11"/>
    </row>
    <row r="1966" spans="6:11" x14ac:dyDescent="0.2">
      <c r="F1966" s="233"/>
      <c r="G1966" s="5"/>
      <c r="H1966" s="37"/>
      <c r="I1966" s="37"/>
      <c r="K1966" s="11"/>
    </row>
    <row r="1967" spans="6:11" x14ac:dyDescent="0.2">
      <c r="F1967" s="233"/>
      <c r="G1967" s="5"/>
      <c r="H1967" s="37"/>
      <c r="I1967" s="37"/>
      <c r="K1967" s="11"/>
    </row>
    <row r="1968" spans="6:11" x14ac:dyDescent="0.2">
      <c r="F1968" s="233"/>
      <c r="G1968" s="5"/>
      <c r="H1968" s="37"/>
      <c r="I1968" s="37"/>
      <c r="K1968" s="11"/>
    </row>
    <row r="1969" spans="6:11" x14ac:dyDescent="0.2">
      <c r="F1969" s="233"/>
      <c r="G1969" s="5"/>
      <c r="H1969" s="37"/>
      <c r="I1969" s="37"/>
      <c r="K1969" s="11"/>
    </row>
    <row r="1970" spans="6:11" x14ac:dyDescent="0.2">
      <c r="F1970" s="233"/>
      <c r="G1970" s="5"/>
      <c r="H1970" s="37"/>
      <c r="I1970" s="37"/>
      <c r="K1970" s="11"/>
    </row>
    <row r="1971" spans="6:11" x14ac:dyDescent="0.2">
      <c r="F1971" s="233"/>
      <c r="G1971" s="5"/>
      <c r="H1971" s="37"/>
      <c r="I1971" s="37"/>
      <c r="K1971" s="11"/>
    </row>
    <row r="1972" spans="6:11" x14ac:dyDescent="0.2">
      <c r="F1972" s="233"/>
      <c r="G1972" s="5"/>
      <c r="H1972" s="37"/>
      <c r="I1972" s="37"/>
      <c r="K1972" s="11"/>
    </row>
    <row r="1973" spans="6:11" x14ac:dyDescent="0.2">
      <c r="F1973" s="233"/>
      <c r="G1973" s="5"/>
      <c r="H1973" s="37"/>
      <c r="I1973" s="37"/>
      <c r="K1973" s="11"/>
    </row>
    <row r="1974" spans="6:11" x14ac:dyDescent="0.2">
      <c r="F1974" s="233"/>
      <c r="G1974" s="5"/>
      <c r="H1974" s="37"/>
      <c r="I1974" s="37"/>
      <c r="K1974" s="11"/>
    </row>
    <row r="1975" spans="6:11" x14ac:dyDescent="0.2">
      <c r="F1975" s="233"/>
      <c r="G1975" s="5"/>
      <c r="H1975" s="37"/>
      <c r="I1975" s="37"/>
      <c r="K1975" s="11"/>
    </row>
    <row r="1976" spans="6:11" x14ac:dyDescent="0.2">
      <c r="F1976" s="233"/>
      <c r="G1976" s="5"/>
      <c r="H1976" s="37"/>
      <c r="I1976" s="37"/>
      <c r="K1976" s="11"/>
    </row>
    <row r="1977" spans="6:11" x14ac:dyDescent="0.2">
      <c r="F1977" s="233"/>
      <c r="G1977" s="5"/>
      <c r="H1977" s="37"/>
      <c r="I1977" s="37"/>
      <c r="K1977" s="11"/>
    </row>
    <row r="1978" spans="6:11" x14ac:dyDescent="0.2">
      <c r="F1978" s="233"/>
      <c r="G1978" s="5"/>
      <c r="H1978" s="37"/>
      <c r="I1978" s="37"/>
      <c r="K1978" s="11"/>
    </row>
    <row r="1979" spans="6:11" x14ac:dyDescent="0.2">
      <c r="F1979" s="233"/>
      <c r="G1979" s="5"/>
      <c r="H1979" s="37"/>
      <c r="I1979" s="37"/>
      <c r="K1979" s="11"/>
    </row>
    <row r="1980" spans="6:11" x14ac:dyDescent="0.2">
      <c r="F1980" s="233"/>
      <c r="G1980" s="5"/>
      <c r="H1980" s="37"/>
      <c r="I1980" s="37"/>
      <c r="K1980" s="11"/>
    </row>
    <row r="1981" spans="6:11" x14ac:dyDescent="0.2">
      <c r="F1981" s="233"/>
      <c r="G1981" s="5"/>
      <c r="H1981" s="37"/>
      <c r="I1981" s="37"/>
      <c r="K1981" s="11"/>
    </row>
    <row r="1982" spans="6:11" x14ac:dyDescent="0.2">
      <c r="F1982" s="233"/>
      <c r="G1982" s="5"/>
      <c r="H1982" s="37"/>
      <c r="I1982" s="37"/>
      <c r="K1982" s="11"/>
    </row>
    <row r="1983" spans="6:11" x14ac:dyDescent="0.2">
      <c r="F1983" s="233"/>
      <c r="G1983" s="5"/>
      <c r="H1983" s="37"/>
      <c r="I1983" s="37"/>
      <c r="K1983" s="11"/>
    </row>
    <row r="1984" spans="6:11" x14ac:dyDescent="0.2">
      <c r="F1984" s="233"/>
      <c r="G1984" s="5"/>
      <c r="H1984" s="37"/>
      <c r="I1984" s="37"/>
      <c r="K1984" s="11"/>
    </row>
    <row r="1985" spans="6:11" x14ac:dyDescent="0.2">
      <c r="F1985" s="233"/>
      <c r="G1985" s="5"/>
      <c r="H1985" s="37"/>
      <c r="I1985" s="37"/>
      <c r="K1985" s="11"/>
    </row>
    <row r="1986" spans="6:11" x14ac:dyDescent="0.2">
      <c r="F1986" s="233"/>
      <c r="G1986" s="5"/>
      <c r="H1986" s="37"/>
      <c r="I1986" s="37"/>
      <c r="K1986" s="11"/>
    </row>
    <row r="1987" spans="6:11" x14ac:dyDescent="0.2">
      <c r="F1987" s="233"/>
      <c r="G1987" s="5"/>
      <c r="H1987" s="37"/>
      <c r="I1987" s="37"/>
      <c r="K1987" s="11"/>
    </row>
    <row r="1988" spans="6:11" x14ac:dyDescent="0.2">
      <c r="F1988" s="233"/>
      <c r="G1988" s="5"/>
      <c r="H1988" s="37"/>
      <c r="I1988" s="37"/>
      <c r="K1988" s="11"/>
    </row>
    <row r="1989" spans="6:11" x14ac:dyDescent="0.2">
      <c r="F1989" s="233"/>
      <c r="G1989" s="5"/>
      <c r="H1989" s="37"/>
      <c r="I1989" s="37"/>
      <c r="K1989" s="11"/>
    </row>
    <row r="1990" spans="6:11" x14ac:dyDescent="0.2">
      <c r="F1990" s="233"/>
      <c r="G1990" s="5"/>
      <c r="H1990" s="37"/>
      <c r="I1990" s="37"/>
      <c r="K1990" s="11"/>
    </row>
    <row r="1991" spans="6:11" x14ac:dyDescent="0.2">
      <c r="F1991" s="233"/>
      <c r="G1991" s="5"/>
      <c r="H1991" s="37"/>
      <c r="I1991" s="37"/>
      <c r="K1991" s="11"/>
    </row>
    <row r="1992" spans="6:11" x14ac:dyDescent="0.2">
      <c r="F1992" s="233"/>
      <c r="G1992" s="5"/>
      <c r="H1992" s="37"/>
      <c r="I1992" s="37"/>
      <c r="K1992" s="11"/>
    </row>
    <row r="1993" spans="6:11" x14ac:dyDescent="0.2">
      <c r="F1993" s="233"/>
      <c r="G1993" s="5"/>
      <c r="H1993" s="37"/>
      <c r="I1993" s="37"/>
      <c r="K1993" s="11"/>
    </row>
    <row r="1994" spans="6:11" x14ac:dyDescent="0.2">
      <c r="F1994" s="233"/>
      <c r="G1994" s="5"/>
      <c r="H1994" s="37"/>
      <c r="I1994" s="37"/>
      <c r="K1994" s="11"/>
    </row>
    <row r="1995" spans="6:11" x14ac:dyDescent="0.2">
      <c r="F1995" s="233"/>
      <c r="G1995" s="5"/>
      <c r="H1995" s="37"/>
      <c r="I1995" s="37"/>
      <c r="K1995" s="11"/>
    </row>
    <row r="1996" spans="6:11" x14ac:dyDescent="0.2">
      <c r="F1996" s="233"/>
      <c r="G1996" s="5"/>
      <c r="H1996" s="37"/>
      <c r="I1996" s="37"/>
      <c r="K1996" s="11"/>
    </row>
    <row r="1997" spans="6:11" x14ac:dyDescent="0.2">
      <c r="F1997" s="233"/>
      <c r="G1997" s="5"/>
      <c r="H1997" s="37"/>
      <c r="I1997" s="37"/>
      <c r="K1997" s="11"/>
    </row>
    <row r="1998" spans="6:11" x14ac:dyDescent="0.2">
      <c r="F1998" s="233"/>
      <c r="G1998" s="5"/>
      <c r="H1998" s="37"/>
      <c r="I1998" s="37"/>
      <c r="K1998" s="11"/>
    </row>
    <row r="1999" spans="6:11" x14ac:dyDescent="0.2">
      <c r="F1999" s="233"/>
      <c r="G1999" s="5"/>
      <c r="H1999" s="37"/>
      <c r="I1999" s="37"/>
      <c r="K1999" s="11"/>
    </row>
    <row r="2000" spans="6:11" x14ac:dyDescent="0.2">
      <c r="F2000" s="233"/>
      <c r="G2000" s="5"/>
      <c r="H2000" s="37"/>
      <c r="I2000" s="37"/>
      <c r="K2000" s="11"/>
    </row>
    <row r="2001" spans="6:11" x14ac:dyDescent="0.2">
      <c r="F2001" s="233"/>
      <c r="G2001" s="5"/>
      <c r="H2001" s="37"/>
      <c r="I2001" s="37"/>
      <c r="K2001" s="11"/>
    </row>
    <row r="2002" spans="6:11" x14ac:dyDescent="0.2">
      <c r="F2002" s="233"/>
      <c r="G2002" s="5"/>
      <c r="H2002" s="37"/>
      <c r="I2002" s="37"/>
      <c r="K2002" s="11"/>
    </row>
    <row r="2003" spans="6:11" x14ac:dyDescent="0.2">
      <c r="F2003" s="233"/>
      <c r="G2003" s="5"/>
      <c r="H2003" s="37"/>
      <c r="I2003" s="37"/>
      <c r="K2003" s="11"/>
    </row>
    <row r="2004" spans="6:11" x14ac:dyDescent="0.2">
      <c r="F2004" s="233"/>
      <c r="G2004" s="5"/>
      <c r="H2004" s="37"/>
      <c r="I2004" s="37"/>
      <c r="K2004" s="11"/>
    </row>
    <row r="2005" spans="6:11" x14ac:dyDescent="0.2">
      <c r="F2005" s="233"/>
      <c r="G2005" s="5"/>
      <c r="H2005" s="37"/>
      <c r="I2005" s="37"/>
      <c r="K2005" s="11"/>
    </row>
    <row r="2006" spans="6:11" x14ac:dyDescent="0.2">
      <c r="F2006" s="233"/>
      <c r="G2006" s="5"/>
      <c r="H2006" s="37"/>
      <c r="I2006" s="37"/>
      <c r="K2006" s="11"/>
    </row>
    <row r="2007" spans="6:11" x14ac:dyDescent="0.2">
      <c r="F2007" s="233"/>
      <c r="G2007" s="5"/>
      <c r="H2007" s="37"/>
      <c r="I2007" s="37"/>
      <c r="K2007" s="11"/>
    </row>
    <row r="2008" spans="6:11" x14ac:dyDescent="0.2">
      <c r="F2008" s="233"/>
      <c r="G2008" s="5"/>
      <c r="H2008" s="37"/>
      <c r="I2008" s="37"/>
      <c r="K2008" s="11"/>
    </row>
    <row r="2009" spans="6:11" x14ac:dyDescent="0.2">
      <c r="F2009" s="233"/>
      <c r="G2009" s="5"/>
      <c r="H2009" s="37"/>
      <c r="I2009" s="37"/>
      <c r="K2009" s="11"/>
    </row>
    <row r="2010" spans="6:11" x14ac:dyDescent="0.2">
      <c r="F2010" s="233"/>
      <c r="G2010" s="5"/>
      <c r="H2010" s="37"/>
      <c r="I2010" s="37"/>
      <c r="K2010" s="11"/>
    </row>
    <row r="2011" spans="6:11" x14ac:dyDescent="0.2">
      <c r="F2011" s="233"/>
      <c r="G2011" s="5"/>
      <c r="H2011" s="37"/>
      <c r="I2011" s="37"/>
      <c r="K2011" s="11"/>
    </row>
    <row r="2012" spans="6:11" x14ac:dyDescent="0.2">
      <c r="F2012" s="233"/>
      <c r="G2012" s="5"/>
      <c r="H2012" s="37"/>
      <c r="I2012" s="37"/>
      <c r="K2012" s="11"/>
    </row>
    <row r="2013" spans="6:11" x14ac:dyDescent="0.2">
      <c r="F2013" s="233"/>
      <c r="G2013" s="5"/>
      <c r="H2013" s="37"/>
      <c r="I2013" s="37"/>
      <c r="K2013" s="11"/>
    </row>
    <row r="2014" spans="6:11" x14ac:dyDescent="0.2">
      <c r="F2014" s="233"/>
      <c r="G2014" s="5"/>
      <c r="H2014" s="37"/>
      <c r="I2014" s="37"/>
      <c r="K2014" s="11"/>
    </row>
    <row r="2015" spans="6:11" x14ac:dyDescent="0.2">
      <c r="F2015" s="233"/>
      <c r="G2015" s="5"/>
      <c r="H2015" s="37"/>
      <c r="I2015" s="37"/>
      <c r="K2015" s="11"/>
    </row>
    <row r="2016" spans="6:11" x14ac:dyDescent="0.2">
      <c r="F2016" s="233"/>
      <c r="G2016" s="5"/>
      <c r="H2016" s="37"/>
      <c r="I2016" s="37"/>
      <c r="K2016" s="11"/>
    </row>
    <row r="2017" spans="6:11" x14ac:dyDescent="0.2">
      <c r="F2017" s="233"/>
      <c r="G2017" s="5"/>
      <c r="H2017" s="37"/>
      <c r="I2017" s="37"/>
      <c r="K2017" s="11"/>
    </row>
    <row r="2018" spans="6:11" x14ac:dyDescent="0.2">
      <c r="F2018" s="233"/>
      <c r="G2018" s="5"/>
      <c r="H2018" s="37"/>
      <c r="I2018" s="37"/>
      <c r="K2018" s="11"/>
    </row>
    <row r="2019" spans="6:11" x14ac:dyDescent="0.2">
      <c r="F2019" s="233"/>
      <c r="G2019" s="5"/>
      <c r="H2019" s="37"/>
      <c r="I2019" s="37"/>
      <c r="K2019" s="11"/>
    </row>
    <row r="2020" spans="6:11" x14ac:dyDescent="0.2">
      <c r="F2020" s="233"/>
      <c r="G2020" s="5"/>
      <c r="H2020" s="37"/>
      <c r="I2020" s="37"/>
      <c r="K2020" s="11"/>
    </row>
    <row r="2021" spans="6:11" x14ac:dyDescent="0.2">
      <c r="F2021" s="233"/>
      <c r="G2021" s="5"/>
      <c r="H2021" s="37"/>
      <c r="I2021" s="37"/>
      <c r="K2021" s="11"/>
    </row>
    <row r="2022" spans="6:11" x14ac:dyDescent="0.2">
      <c r="F2022" s="233"/>
      <c r="G2022" s="5"/>
      <c r="H2022" s="37"/>
      <c r="I2022" s="37"/>
      <c r="K2022" s="11"/>
    </row>
    <row r="2023" spans="6:11" x14ac:dyDescent="0.2">
      <c r="F2023" s="233"/>
      <c r="G2023" s="5"/>
      <c r="H2023" s="37"/>
      <c r="I2023" s="37"/>
      <c r="K2023" s="11"/>
    </row>
    <row r="2024" spans="6:11" x14ac:dyDescent="0.2">
      <c r="F2024" s="233"/>
      <c r="G2024" s="5"/>
      <c r="H2024" s="37"/>
      <c r="I2024" s="37"/>
      <c r="K2024" s="11"/>
    </row>
    <row r="2025" spans="6:11" x14ac:dyDescent="0.2">
      <c r="F2025" s="233"/>
      <c r="G2025" s="5"/>
      <c r="H2025" s="37"/>
      <c r="I2025" s="37"/>
      <c r="K2025" s="11"/>
    </row>
    <row r="2026" spans="6:11" x14ac:dyDescent="0.2">
      <c r="F2026" s="233"/>
      <c r="G2026" s="5"/>
      <c r="H2026" s="37"/>
      <c r="I2026" s="37"/>
      <c r="K2026" s="11"/>
    </row>
    <row r="2027" spans="6:11" x14ac:dyDescent="0.2">
      <c r="F2027" s="233"/>
      <c r="G2027" s="5"/>
      <c r="H2027" s="37"/>
      <c r="I2027" s="37"/>
      <c r="K2027" s="11"/>
    </row>
    <row r="2028" spans="6:11" x14ac:dyDescent="0.2">
      <c r="F2028" s="233"/>
      <c r="G2028" s="5"/>
      <c r="H2028" s="37"/>
      <c r="I2028" s="37"/>
      <c r="K2028" s="11"/>
    </row>
    <row r="2029" spans="6:11" x14ac:dyDescent="0.2">
      <c r="F2029" s="233"/>
      <c r="G2029" s="5"/>
      <c r="H2029" s="37"/>
      <c r="I2029" s="37"/>
      <c r="K2029" s="11"/>
    </row>
    <row r="2030" spans="6:11" x14ac:dyDescent="0.2">
      <c r="F2030" s="233"/>
      <c r="G2030" s="5"/>
      <c r="H2030" s="37"/>
      <c r="I2030" s="37"/>
      <c r="K2030" s="11"/>
    </row>
    <row r="2031" spans="6:11" x14ac:dyDescent="0.2">
      <c r="F2031" s="233"/>
      <c r="G2031" s="5"/>
      <c r="H2031" s="37"/>
      <c r="I2031" s="37"/>
      <c r="K2031" s="11"/>
    </row>
    <row r="2032" spans="6:11" x14ac:dyDescent="0.2">
      <c r="F2032" s="233"/>
      <c r="G2032" s="5"/>
      <c r="H2032" s="37"/>
      <c r="I2032" s="37"/>
      <c r="K2032" s="11"/>
    </row>
    <row r="2033" spans="6:11" x14ac:dyDescent="0.2">
      <c r="F2033" s="233"/>
      <c r="G2033" s="5"/>
      <c r="H2033" s="37"/>
      <c r="I2033" s="37"/>
      <c r="K2033" s="11"/>
    </row>
    <row r="2034" spans="6:11" x14ac:dyDescent="0.2">
      <c r="F2034" s="233"/>
      <c r="G2034" s="5"/>
      <c r="H2034" s="37"/>
      <c r="I2034" s="37"/>
      <c r="K2034" s="11"/>
    </row>
    <row r="2035" spans="6:11" x14ac:dyDescent="0.2">
      <c r="F2035" s="233"/>
      <c r="G2035" s="5"/>
      <c r="H2035" s="37"/>
      <c r="I2035" s="37"/>
      <c r="K2035" s="11"/>
    </row>
    <row r="2036" spans="6:11" x14ac:dyDescent="0.2">
      <c r="F2036" s="233"/>
      <c r="G2036" s="5"/>
      <c r="H2036" s="37"/>
      <c r="I2036" s="37"/>
      <c r="K2036" s="11"/>
    </row>
    <row r="2037" spans="6:11" x14ac:dyDescent="0.2">
      <c r="F2037" s="233"/>
      <c r="G2037" s="5"/>
      <c r="H2037" s="37"/>
      <c r="I2037" s="37"/>
      <c r="K2037" s="11"/>
    </row>
    <row r="2038" spans="6:11" x14ac:dyDescent="0.2">
      <c r="F2038" s="233"/>
      <c r="G2038" s="5"/>
      <c r="H2038" s="37"/>
      <c r="I2038" s="37"/>
      <c r="K2038" s="11"/>
    </row>
    <row r="2039" spans="6:11" x14ac:dyDescent="0.2">
      <c r="F2039" s="233"/>
      <c r="G2039" s="5"/>
      <c r="H2039" s="37"/>
      <c r="I2039" s="37"/>
      <c r="K2039" s="11"/>
    </row>
    <row r="2040" spans="6:11" x14ac:dyDescent="0.2">
      <c r="F2040" s="233"/>
      <c r="G2040" s="5"/>
      <c r="H2040" s="37"/>
      <c r="I2040" s="37"/>
      <c r="K2040" s="11"/>
    </row>
    <row r="2041" spans="6:11" x14ac:dyDescent="0.2">
      <c r="F2041" s="233"/>
      <c r="G2041" s="5"/>
      <c r="H2041" s="37"/>
      <c r="I2041" s="37"/>
      <c r="K2041" s="11"/>
    </row>
    <row r="2042" spans="6:11" x14ac:dyDescent="0.2">
      <c r="F2042" s="233"/>
      <c r="G2042" s="5"/>
      <c r="H2042" s="37"/>
      <c r="I2042" s="37"/>
      <c r="K2042" s="11"/>
    </row>
    <row r="2043" spans="6:11" x14ac:dyDescent="0.2">
      <c r="F2043" s="233"/>
      <c r="G2043" s="5"/>
      <c r="H2043" s="37"/>
      <c r="I2043" s="37"/>
      <c r="K2043" s="11"/>
    </row>
    <row r="2044" spans="6:11" x14ac:dyDescent="0.2">
      <c r="F2044" s="233"/>
      <c r="G2044" s="5"/>
      <c r="H2044" s="37"/>
      <c r="I2044" s="37"/>
      <c r="K2044" s="11"/>
    </row>
    <row r="2045" spans="6:11" x14ac:dyDescent="0.2">
      <c r="F2045" s="233"/>
      <c r="G2045" s="5"/>
      <c r="H2045" s="37"/>
      <c r="I2045" s="37"/>
      <c r="K2045" s="11"/>
    </row>
    <row r="2046" spans="6:11" x14ac:dyDescent="0.2">
      <c r="F2046" s="233"/>
      <c r="G2046" s="5"/>
      <c r="H2046" s="37"/>
      <c r="I2046" s="37"/>
      <c r="K2046" s="11"/>
    </row>
    <row r="2047" spans="6:11" x14ac:dyDescent="0.2">
      <c r="F2047" s="233"/>
      <c r="G2047" s="5"/>
      <c r="H2047" s="37"/>
      <c r="I2047" s="37"/>
      <c r="K2047" s="11"/>
    </row>
    <row r="2048" spans="6:11" x14ac:dyDescent="0.2">
      <c r="F2048" s="233"/>
      <c r="G2048" s="5"/>
      <c r="H2048" s="37"/>
      <c r="I2048" s="37"/>
      <c r="K2048" s="11"/>
    </row>
    <row r="2049" spans="6:11" x14ac:dyDescent="0.2">
      <c r="F2049" s="233"/>
      <c r="G2049" s="5"/>
      <c r="H2049" s="37"/>
      <c r="I2049" s="37"/>
      <c r="K2049" s="11"/>
    </row>
    <row r="2050" spans="6:11" x14ac:dyDescent="0.2">
      <c r="F2050" s="233"/>
      <c r="G2050" s="5"/>
      <c r="H2050" s="37"/>
      <c r="I2050" s="37"/>
      <c r="K2050" s="11"/>
    </row>
    <row r="2051" spans="6:11" x14ac:dyDescent="0.2">
      <c r="F2051" s="233"/>
      <c r="G2051" s="5"/>
      <c r="H2051" s="37"/>
      <c r="I2051" s="37"/>
      <c r="K2051" s="11"/>
    </row>
    <row r="2052" spans="6:11" x14ac:dyDescent="0.2">
      <c r="F2052" s="233"/>
      <c r="G2052" s="5"/>
      <c r="H2052" s="37"/>
      <c r="I2052" s="37"/>
      <c r="K2052" s="11"/>
    </row>
    <row r="2053" spans="6:11" x14ac:dyDescent="0.2">
      <c r="F2053" s="233"/>
      <c r="G2053" s="5"/>
      <c r="H2053" s="37"/>
      <c r="I2053" s="37"/>
      <c r="K2053" s="11"/>
    </row>
    <row r="2054" spans="6:11" x14ac:dyDescent="0.2">
      <c r="F2054" s="233"/>
      <c r="G2054" s="5"/>
      <c r="H2054" s="37"/>
      <c r="I2054" s="37"/>
      <c r="K2054" s="11"/>
    </row>
    <row r="2055" spans="6:11" x14ac:dyDescent="0.2">
      <c r="F2055" s="233"/>
      <c r="G2055" s="5"/>
      <c r="H2055" s="37"/>
      <c r="I2055" s="37"/>
      <c r="K2055" s="11"/>
    </row>
    <row r="2056" spans="6:11" x14ac:dyDescent="0.2">
      <c r="F2056" s="233"/>
      <c r="G2056" s="5"/>
      <c r="H2056" s="37"/>
      <c r="I2056" s="37"/>
      <c r="K2056" s="11"/>
    </row>
    <row r="2057" spans="6:11" x14ac:dyDescent="0.2">
      <c r="F2057" s="233"/>
      <c r="G2057" s="5"/>
      <c r="H2057" s="37"/>
      <c r="I2057" s="37"/>
      <c r="K2057" s="11"/>
    </row>
    <row r="2058" spans="6:11" x14ac:dyDescent="0.2">
      <c r="F2058" s="233"/>
      <c r="G2058" s="5"/>
      <c r="H2058" s="37"/>
      <c r="I2058" s="37"/>
      <c r="K2058" s="11"/>
    </row>
    <row r="2059" spans="6:11" x14ac:dyDescent="0.2">
      <c r="F2059" s="233"/>
      <c r="G2059" s="5"/>
      <c r="H2059" s="37"/>
      <c r="I2059" s="37"/>
      <c r="K2059" s="11"/>
    </row>
    <row r="2060" spans="6:11" x14ac:dyDescent="0.2">
      <c r="F2060" s="233"/>
      <c r="G2060" s="5"/>
      <c r="H2060" s="37"/>
      <c r="I2060" s="37"/>
      <c r="K2060" s="11"/>
    </row>
    <row r="2061" spans="6:11" x14ac:dyDescent="0.2">
      <c r="F2061" s="233"/>
      <c r="G2061" s="5"/>
      <c r="H2061" s="37"/>
      <c r="I2061" s="37"/>
      <c r="K2061" s="11"/>
    </row>
    <row r="2062" spans="6:11" x14ac:dyDescent="0.2">
      <c r="F2062" s="233"/>
      <c r="G2062" s="5"/>
      <c r="H2062" s="37"/>
      <c r="I2062" s="37"/>
      <c r="K2062" s="11"/>
    </row>
    <row r="2063" spans="6:11" x14ac:dyDescent="0.2">
      <c r="F2063" s="233"/>
      <c r="G2063" s="5"/>
      <c r="H2063" s="37"/>
      <c r="I2063" s="37"/>
      <c r="K2063" s="11"/>
    </row>
    <row r="2064" spans="6:11" x14ac:dyDescent="0.2">
      <c r="F2064" s="233"/>
      <c r="G2064" s="5"/>
      <c r="H2064" s="37"/>
      <c r="I2064" s="37"/>
      <c r="K2064" s="11"/>
    </row>
    <row r="2065" spans="6:11" x14ac:dyDescent="0.2">
      <c r="F2065" s="233"/>
      <c r="G2065" s="5"/>
      <c r="H2065" s="37"/>
      <c r="I2065" s="37"/>
      <c r="K2065" s="11"/>
    </row>
    <row r="2066" spans="6:11" x14ac:dyDescent="0.2">
      <c r="F2066" s="233"/>
      <c r="G2066" s="5"/>
      <c r="H2066" s="37"/>
      <c r="I2066" s="37"/>
      <c r="K2066" s="11"/>
    </row>
    <row r="2067" spans="6:11" x14ac:dyDescent="0.2">
      <c r="F2067" s="233"/>
      <c r="G2067" s="5"/>
      <c r="H2067" s="37"/>
      <c r="I2067" s="37"/>
      <c r="K2067" s="11"/>
    </row>
    <row r="2068" spans="6:11" x14ac:dyDescent="0.2">
      <c r="F2068" s="233"/>
      <c r="G2068" s="5"/>
      <c r="H2068" s="37"/>
      <c r="I2068" s="37"/>
      <c r="K2068" s="11"/>
    </row>
    <row r="2069" spans="6:11" x14ac:dyDescent="0.2">
      <c r="F2069" s="233"/>
      <c r="G2069" s="5"/>
      <c r="H2069" s="37"/>
      <c r="I2069" s="37"/>
      <c r="K2069" s="11"/>
    </row>
    <row r="2070" spans="6:11" x14ac:dyDescent="0.2">
      <c r="F2070" s="233"/>
      <c r="G2070" s="5"/>
      <c r="H2070" s="37"/>
      <c r="I2070" s="37"/>
      <c r="K2070" s="11"/>
    </row>
    <row r="2071" spans="6:11" x14ac:dyDescent="0.2">
      <c r="F2071" s="233"/>
      <c r="G2071" s="5"/>
      <c r="H2071" s="37"/>
      <c r="I2071" s="37"/>
      <c r="K2071" s="11"/>
    </row>
    <row r="2072" spans="6:11" x14ac:dyDescent="0.2">
      <c r="F2072" s="233"/>
      <c r="G2072" s="5"/>
      <c r="H2072" s="37"/>
      <c r="I2072" s="37"/>
      <c r="K2072" s="11"/>
    </row>
    <row r="2073" spans="6:11" x14ac:dyDescent="0.2">
      <c r="F2073" s="233"/>
      <c r="G2073" s="5"/>
      <c r="H2073" s="37"/>
      <c r="I2073" s="37"/>
      <c r="K2073" s="11"/>
    </row>
    <row r="2074" spans="6:11" x14ac:dyDescent="0.2">
      <c r="F2074" s="233"/>
      <c r="G2074" s="5"/>
      <c r="H2074" s="37"/>
      <c r="I2074" s="37"/>
      <c r="K2074" s="11"/>
    </row>
    <row r="2075" spans="6:11" x14ac:dyDescent="0.2">
      <c r="F2075" s="233"/>
      <c r="G2075" s="5"/>
      <c r="H2075" s="37"/>
      <c r="I2075" s="37"/>
      <c r="K2075" s="11"/>
    </row>
    <row r="2076" spans="6:11" x14ac:dyDescent="0.2">
      <c r="F2076" s="233"/>
      <c r="G2076" s="5"/>
      <c r="H2076" s="37"/>
      <c r="I2076" s="37"/>
      <c r="K2076" s="11"/>
    </row>
    <row r="2077" spans="6:11" x14ac:dyDescent="0.2">
      <c r="F2077" s="233"/>
      <c r="G2077" s="5"/>
      <c r="H2077" s="37"/>
      <c r="I2077" s="37"/>
      <c r="K2077" s="11"/>
    </row>
    <row r="2078" spans="6:11" x14ac:dyDescent="0.2">
      <c r="F2078" s="233"/>
      <c r="G2078" s="5"/>
      <c r="H2078" s="37"/>
      <c r="I2078" s="37"/>
      <c r="K2078" s="11"/>
    </row>
    <row r="2079" spans="6:11" x14ac:dyDescent="0.2">
      <c r="F2079" s="233"/>
      <c r="G2079" s="5"/>
      <c r="H2079" s="37"/>
      <c r="I2079" s="37"/>
      <c r="K2079" s="11"/>
    </row>
    <row r="2080" spans="6:11" x14ac:dyDescent="0.2">
      <c r="F2080" s="233"/>
      <c r="G2080" s="5"/>
      <c r="H2080" s="37"/>
      <c r="I2080" s="37"/>
      <c r="K2080" s="11"/>
    </row>
    <row r="2081" spans="6:11" x14ac:dyDescent="0.2">
      <c r="F2081" s="233"/>
      <c r="G2081" s="5"/>
      <c r="H2081" s="37"/>
      <c r="I2081" s="37"/>
      <c r="K2081" s="11"/>
    </row>
    <row r="2082" spans="6:11" x14ac:dyDescent="0.2">
      <c r="F2082" s="233"/>
      <c r="G2082" s="5"/>
      <c r="H2082" s="37"/>
      <c r="I2082" s="37"/>
      <c r="K2082" s="11"/>
    </row>
    <row r="2083" spans="6:11" x14ac:dyDescent="0.2">
      <c r="F2083" s="233"/>
      <c r="G2083" s="5"/>
      <c r="H2083" s="37"/>
      <c r="I2083" s="37"/>
      <c r="K2083" s="11"/>
    </row>
    <row r="2084" spans="6:11" x14ac:dyDescent="0.2">
      <c r="F2084" s="233"/>
      <c r="G2084" s="5"/>
      <c r="H2084" s="37"/>
      <c r="I2084" s="37"/>
      <c r="K2084" s="11"/>
    </row>
    <row r="2085" spans="6:11" x14ac:dyDescent="0.2">
      <c r="F2085" s="233"/>
      <c r="G2085" s="5"/>
      <c r="H2085" s="37"/>
      <c r="I2085" s="37"/>
      <c r="K2085" s="11"/>
    </row>
    <row r="2086" spans="6:11" x14ac:dyDescent="0.2">
      <c r="F2086" s="233"/>
      <c r="G2086" s="5"/>
      <c r="H2086" s="37"/>
      <c r="I2086" s="37"/>
      <c r="K2086" s="11"/>
    </row>
    <row r="2087" spans="6:11" x14ac:dyDescent="0.2">
      <c r="F2087" s="233"/>
      <c r="G2087" s="5"/>
      <c r="H2087" s="37"/>
      <c r="I2087" s="37"/>
      <c r="K2087" s="11"/>
    </row>
    <row r="2088" spans="6:11" x14ac:dyDescent="0.2">
      <c r="F2088" s="233"/>
      <c r="G2088" s="5"/>
      <c r="H2088" s="37"/>
      <c r="I2088" s="37"/>
      <c r="K2088" s="11"/>
    </row>
    <row r="2089" spans="6:11" x14ac:dyDescent="0.2">
      <c r="F2089" s="233"/>
      <c r="G2089" s="5"/>
      <c r="H2089" s="37"/>
      <c r="I2089" s="37"/>
      <c r="K2089" s="11"/>
    </row>
    <row r="2090" spans="6:11" x14ac:dyDescent="0.2">
      <c r="F2090" s="233"/>
      <c r="G2090" s="5"/>
      <c r="H2090" s="37"/>
      <c r="I2090" s="37"/>
      <c r="K2090" s="11"/>
    </row>
    <row r="2091" spans="6:11" x14ac:dyDescent="0.2">
      <c r="F2091" s="233"/>
      <c r="G2091" s="5"/>
      <c r="H2091" s="37"/>
      <c r="I2091" s="37"/>
      <c r="K2091" s="11"/>
    </row>
    <row r="2092" spans="6:11" x14ac:dyDescent="0.2">
      <c r="F2092" s="233"/>
      <c r="G2092" s="5"/>
      <c r="H2092" s="37"/>
      <c r="I2092" s="37"/>
      <c r="K2092" s="11"/>
    </row>
    <row r="2093" spans="6:11" x14ac:dyDescent="0.2">
      <c r="F2093" s="233"/>
      <c r="G2093" s="5"/>
      <c r="H2093" s="37"/>
      <c r="I2093" s="37"/>
      <c r="K2093" s="11"/>
    </row>
    <row r="2094" spans="6:11" x14ac:dyDescent="0.2">
      <c r="F2094" s="233"/>
      <c r="G2094" s="5"/>
      <c r="H2094" s="37"/>
      <c r="I2094" s="37"/>
      <c r="K2094" s="11"/>
    </row>
    <row r="2095" spans="6:11" x14ac:dyDescent="0.2">
      <c r="F2095" s="233"/>
      <c r="G2095" s="5"/>
      <c r="H2095" s="37"/>
      <c r="I2095" s="37"/>
      <c r="K2095" s="11"/>
    </row>
    <row r="2096" spans="6:11" x14ac:dyDescent="0.2">
      <c r="F2096" s="233"/>
      <c r="G2096" s="5"/>
      <c r="H2096" s="37"/>
      <c r="I2096" s="37"/>
      <c r="K2096" s="11"/>
    </row>
    <row r="2097" spans="6:11" x14ac:dyDescent="0.2">
      <c r="F2097" s="233"/>
      <c r="G2097" s="5"/>
      <c r="H2097" s="37"/>
      <c r="I2097" s="37"/>
      <c r="K2097" s="11"/>
    </row>
    <row r="2098" spans="6:11" x14ac:dyDescent="0.2">
      <c r="F2098" s="233"/>
      <c r="G2098" s="5"/>
      <c r="H2098" s="37"/>
      <c r="I2098" s="37"/>
      <c r="K2098" s="11"/>
    </row>
    <row r="2099" spans="6:11" x14ac:dyDescent="0.2">
      <c r="F2099" s="233"/>
      <c r="G2099" s="5"/>
      <c r="H2099" s="37"/>
      <c r="I2099" s="37"/>
      <c r="K2099" s="11"/>
    </row>
    <row r="2100" spans="6:11" x14ac:dyDescent="0.2">
      <c r="F2100" s="233"/>
      <c r="G2100" s="5"/>
      <c r="H2100" s="37"/>
      <c r="I2100" s="37"/>
      <c r="K2100" s="11"/>
    </row>
    <row r="2101" spans="6:11" x14ac:dyDescent="0.2">
      <c r="F2101" s="233"/>
      <c r="G2101" s="5"/>
      <c r="H2101" s="37"/>
      <c r="I2101" s="37"/>
      <c r="K2101" s="11"/>
    </row>
    <row r="2102" spans="6:11" x14ac:dyDescent="0.2">
      <c r="F2102" s="233"/>
      <c r="G2102" s="5"/>
      <c r="H2102" s="37"/>
      <c r="I2102" s="37"/>
      <c r="K2102" s="11"/>
    </row>
    <row r="2103" spans="6:11" x14ac:dyDescent="0.2">
      <c r="F2103" s="233"/>
      <c r="G2103" s="5"/>
      <c r="H2103" s="37"/>
      <c r="I2103" s="37"/>
      <c r="K2103" s="11"/>
    </row>
    <row r="2104" spans="6:11" x14ac:dyDescent="0.2">
      <c r="F2104" s="233"/>
      <c r="G2104" s="5"/>
      <c r="H2104" s="37"/>
      <c r="I2104" s="37"/>
      <c r="K2104" s="11"/>
    </row>
    <row r="2105" spans="6:11" x14ac:dyDescent="0.2">
      <c r="F2105" s="233"/>
      <c r="G2105" s="5"/>
      <c r="H2105" s="37"/>
      <c r="I2105" s="37"/>
      <c r="K2105" s="11"/>
    </row>
    <row r="2106" spans="6:11" x14ac:dyDescent="0.2">
      <c r="F2106" s="233"/>
      <c r="G2106" s="5"/>
      <c r="H2106" s="37"/>
      <c r="I2106" s="37"/>
      <c r="K2106" s="11"/>
    </row>
    <row r="2107" spans="6:11" x14ac:dyDescent="0.2">
      <c r="F2107" s="233"/>
      <c r="G2107" s="5"/>
      <c r="H2107" s="37"/>
      <c r="I2107" s="37"/>
      <c r="K2107" s="11"/>
    </row>
    <row r="2108" spans="6:11" x14ac:dyDescent="0.2">
      <c r="F2108" s="233"/>
      <c r="G2108" s="5"/>
      <c r="H2108" s="37"/>
      <c r="I2108" s="37"/>
      <c r="K2108" s="11"/>
    </row>
    <row r="2109" spans="6:11" x14ac:dyDescent="0.2">
      <c r="F2109" s="233"/>
      <c r="G2109" s="5"/>
      <c r="H2109" s="37"/>
      <c r="I2109" s="37"/>
      <c r="K2109" s="11"/>
    </row>
    <row r="2110" spans="6:11" x14ac:dyDescent="0.2">
      <c r="F2110" s="233"/>
      <c r="G2110" s="5"/>
      <c r="H2110" s="37"/>
      <c r="I2110" s="37"/>
      <c r="K2110" s="11"/>
    </row>
    <row r="2111" spans="6:11" x14ac:dyDescent="0.2">
      <c r="F2111" s="233"/>
      <c r="G2111" s="5"/>
      <c r="H2111" s="37"/>
      <c r="I2111" s="37"/>
      <c r="K2111" s="11"/>
    </row>
    <row r="2112" spans="6:11" x14ac:dyDescent="0.2">
      <c r="F2112" s="233"/>
      <c r="G2112" s="5"/>
      <c r="H2112" s="37"/>
      <c r="I2112" s="37"/>
      <c r="K2112" s="11"/>
    </row>
    <row r="2113" spans="6:11" x14ac:dyDescent="0.2">
      <c r="F2113" s="233"/>
      <c r="G2113" s="5"/>
      <c r="H2113" s="37"/>
      <c r="I2113" s="37"/>
      <c r="K2113" s="11"/>
    </row>
    <row r="2114" spans="6:11" x14ac:dyDescent="0.2">
      <c r="F2114" s="233"/>
      <c r="G2114" s="5"/>
      <c r="H2114" s="37"/>
      <c r="I2114" s="37"/>
      <c r="K2114" s="11"/>
    </row>
    <row r="2115" spans="6:11" x14ac:dyDescent="0.2">
      <c r="F2115" s="233"/>
      <c r="G2115" s="5"/>
      <c r="H2115" s="37"/>
      <c r="I2115" s="37"/>
      <c r="K2115" s="11"/>
    </row>
    <row r="2116" spans="6:11" x14ac:dyDescent="0.2">
      <c r="F2116" s="233"/>
      <c r="G2116" s="5"/>
      <c r="H2116" s="37"/>
      <c r="I2116" s="37"/>
      <c r="K2116" s="11"/>
    </row>
    <row r="2117" spans="6:11" x14ac:dyDescent="0.2">
      <c r="F2117" s="233"/>
      <c r="G2117" s="5"/>
      <c r="H2117" s="37"/>
      <c r="I2117" s="37"/>
      <c r="K2117" s="11"/>
    </row>
    <row r="2118" spans="6:11" x14ac:dyDescent="0.2">
      <c r="F2118" s="233"/>
      <c r="G2118" s="5"/>
      <c r="H2118" s="37"/>
      <c r="I2118" s="37"/>
      <c r="K2118" s="11"/>
    </row>
    <row r="2119" spans="6:11" x14ac:dyDescent="0.2">
      <c r="F2119" s="233"/>
      <c r="G2119" s="5"/>
      <c r="H2119" s="37"/>
      <c r="I2119" s="37"/>
      <c r="K2119" s="11"/>
    </row>
    <row r="2120" spans="6:11" x14ac:dyDescent="0.2">
      <c r="F2120" s="233"/>
      <c r="G2120" s="5"/>
      <c r="H2120" s="37"/>
      <c r="I2120" s="37"/>
      <c r="K2120" s="11"/>
    </row>
    <row r="2121" spans="6:11" x14ac:dyDescent="0.2">
      <c r="F2121" s="233"/>
      <c r="G2121" s="5"/>
      <c r="H2121" s="37"/>
      <c r="I2121" s="37"/>
      <c r="K2121" s="11"/>
    </row>
    <row r="2122" spans="6:11" x14ac:dyDescent="0.2">
      <c r="F2122" s="233"/>
      <c r="G2122" s="5"/>
      <c r="H2122" s="37"/>
      <c r="I2122" s="37"/>
      <c r="K2122" s="11"/>
    </row>
    <row r="2123" spans="6:11" x14ac:dyDescent="0.2">
      <c r="F2123" s="233"/>
      <c r="G2123" s="5"/>
      <c r="H2123" s="37"/>
      <c r="I2123" s="37"/>
      <c r="K2123" s="11"/>
    </row>
    <row r="2124" spans="6:11" x14ac:dyDescent="0.2">
      <c r="F2124" s="233"/>
      <c r="G2124" s="5"/>
      <c r="H2124" s="37"/>
      <c r="I2124" s="37"/>
      <c r="K2124" s="11"/>
    </row>
    <row r="2125" spans="6:11" x14ac:dyDescent="0.2">
      <c r="F2125" s="233"/>
      <c r="G2125" s="5"/>
      <c r="H2125" s="37"/>
      <c r="I2125" s="37"/>
      <c r="K2125" s="11"/>
    </row>
    <row r="2126" spans="6:11" x14ac:dyDescent="0.2">
      <c r="F2126" s="233"/>
      <c r="G2126" s="5"/>
      <c r="H2126" s="37"/>
      <c r="I2126" s="37"/>
      <c r="K2126" s="11"/>
    </row>
    <row r="2127" spans="6:11" x14ac:dyDescent="0.2">
      <c r="F2127" s="233"/>
      <c r="G2127" s="5"/>
      <c r="H2127" s="37"/>
      <c r="I2127" s="37"/>
      <c r="K2127" s="11"/>
    </row>
    <row r="2128" spans="6:11" x14ac:dyDescent="0.2">
      <c r="F2128" s="233"/>
      <c r="G2128" s="5"/>
      <c r="H2128" s="37"/>
      <c r="I2128" s="37"/>
      <c r="K2128" s="11"/>
    </row>
    <row r="2129" spans="6:11" x14ac:dyDescent="0.2">
      <c r="F2129" s="233"/>
      <c r="G2129" s="5"/>
      <c r="H2129" s="37"/>
      <c r="I2129" s="37"/>
      <c r="K2129" s="11"/>
    </row>
    <row r="2130" spans="6:11" x14ac:dyDescent="0.2">
      <c r="F2130" s="233"/>
      <c r="G2130" s="5"/>
      <c r="H2130" s="37"/>
      <c r="I2130" s="37"/>
      <c r="K2130" s="11"/>
    </row>
    <row r="2131" spans="6:11" x14ac:dyDescent="0.2">
      <c r="F2131" s="233"/>
      <c r="G2131" s="5"/>
      <c r="H2131" s="37"/>
      <c r="I2131" s="37"/>
      <c r="K2131" s="11"/>
    </row>
    <row r="2132" spans="6:11" x14ac:dyDescent="0.2">
      <c r="F2132" s="233"/>
      <c r="G2132" s="5"/>
      <c r="H2132" s="37"/>
      <c r="I2132" s="37"/>
      <c r="K2132" s="11"/>
    </row>
    <row r="2133" spans="6:11" x14ac:dyDescent="0.2">
      <c r="F2133" s="233"/>
      <c r="G2133" s="5"/>
      <c r="H2133" s="37"/>
      <c r="I2133" s="37"/>
      <c r="K2133" s="11"/>
    </row>
    <row r="2134" spans="6:11" x14ac:dyDescent="0.2">
      <c r="F2134" s="233"/>
      <c r="G2134" s="5"/>
      <c r="H2134" s="37"/>
      <c r="I2134" s="37"/>
      <c r="K2134" s="11"/>
    </row>
    <row r="2135" spans="6:11" x14ac:dyDescent="0.2">
      <c r="F2135" s="233"/>
      <c r="G2135" s="5"/>
      <c r="H2135" s="37"/>
      <c r="I2135" s="37"/>
      <c r="K2135" s="11"/>
    </row>
    <row r="2136" spans="6:11" x14ac:dyDescent="0.2">
      <c r="F2136" s="233"/>
      <c r="G2136" s="5"/>
      <c r="H2136" s="37"/>
      <c r="I2136" s="37"/>
      <c r="K2136" s="11"/>
    </row>
    <row r="2137" spans="6:11" x14ac:dyDescent="0.2">
      <c r="F2137" s="233"/>
      <c r="G2137" s="5"/>
      <c r="H2137" s="37"/>
      <c r="I2137" s="37"/>
      <c r="K2137" s="11"/>
    </row>
    <row r="2138" spans="6:11" x14ac:dyDescent="0.2">
      <c r="F2138" s="233"/>
      <c r="G2138" s="5"/>
      <c r="H2138" s="37"/>
      <c r="I2138" s="37"/>
      <c r="K2138" s="11"/>
    </row>
    <row r="2139" spans="6:11" x14ac:dyDescent="0.2">
      <c r="F2139" s="233"/>
      <c r="G2139" s="5"/>
      <c r="H2139" s="37"/>
      <c r="I2139" s="37"/>
      <c r="K2139" s="11"/>
    </row>
    <row r="2140" spans="6:11" x14ac:dyDescent="0.2">
      <c r="F2140" s="233"/>
      <c r="G2140" s="5"/>
      <c r="H2140" s="37"/>
      <c r="I2140" s="37"/>
      <c r="K2140" s="11"/>
    </row>
    <row r="2141" spans="6:11" x14ac:dyDescent="0.2">
      <c r="F2141" s="233"/>
      <c r="G2141" s="5"/>
      <c r="H2141" s="37"/>
      <c r="I2141" s="37"/>
      <c r="K2141" s="11"/>
    </row>
    <row r="2142" spans="6:11" x14ac:dyDescent="0.2">
      <c r="F2142" s="233"/>
      <c r="G2142" s="5"/>
      <c r="H2142" s="37"/>
      <c r="I2142" s="37"/>
      <c r="K2142" s="11"/>
    </row>
    <row r="2143" spans="6:11" x14ac:dyDescent="0.2">
      <c r="F2143" s="233"/>
      <c r="G2143" s="5"/>
      <c r="H2143" s="37"/>
      <c r="I2143" s="37"/>
      <c r="K2143" s="11"/>
    </row>
    <row r="2144" spans="6:11" x14ac:dyDescent="0.2">
      <c r="F2144" s="233"/>
      <c r="G2144" s="5"/>
      <c r="H2144" s="37"/>
      <c r="I2144" s="37"/>
      <c r="K2144" s="11"/>
    </row>
    <row r="2145" spans="6:11" x14ac:dyDescent="0.2">
      <c r="F2145" s="233"/>
      <c r="G2145" s="5"/>
      <c r="H2145" s="37"/>
      <c r="I2145" s="37"/>
      <c r="K2145" s="11"/>
    </row>
    <row r="2146" spans="6:11" x14ac:dyDescent="0.2">
      <c r="F2146" s="233"/>
      <c r="G2146" s="5"/>
      <c r="H2146" s="37"/>
      <c r="I2146" s="37"/>
      <c r="K2146" s="11"/>
    </row>
    <row r="2147" spans="6:11" x14ac:dyDescent="0.2">
      <c r="F2147" s="233"/>
      <c r="G2147" s="5"/>
      <c r="H2147" s="37"/>
      <c r="I2147" s="37"/>
      <c r="K2147" s="11"/>
    </row>
    <row r="2148" spans="6:11" x14ac:dyDescent="0.2">
      <c r="F2148" s="233"/>
      <c r="G2148" s="5"/>
      <c r="H2148" s="37"/>
      <c r="I2148" s="37"/>
      <c r="K2148" s="11"/>
    </row>
    <row r="2149" spans="6:11" x14ac:dyDescent="0.2">
      <c r="F2149" s="233"/>
      <c r="G2149" s="5"/>
      <c r="H2149" s="37"/>
      <c r="I2149" s="37"/>
      <c r="K2149" s="11"/>
    </row>
    <row r="2150" spans="6:11" x14ac:dyDescent="0.2">
      <c r="F2150" s="233"/>
      <c r="G2150" s="5"/>
      <c r="H2150" s="37"/>
      <c r="I2150" s="37"/>
      <c r="K2150" s="11"/>
    </row>
    <row r="2151" spans="6:11" x14ac:dyDescent="0.2">
      <c r="F2151" s="233"/>
      <c r="G2151" s="5"/>
      <c r="H2151" s="37"/>
      <c r="I2151" s="37"/>
      <c r="K2151" s="11"/>
    </row>
    <row r="2152" spans="6:11" x14ac:dyDescent="0.2">
      <c r="F2152" s="233"/>
      <c r="G2152" s="5"/>
      <c r="H2152" s="37"/>
      <c r="I2152" s="37"/>
      <c r="K2152" s="11"/>
    </row>
    <row r="2153" spans="6:11" x14ac:dyDescent="0.2">
      <c r="F2153" s="233"/>
      <c r="G2153" s="5"/>
      <c r="H2153" s="37"/>
      <c r="I2153" s="37"/>
      <c r="K2153" s="11"/>
    </row>
    <row r="2154" spans="6:11" x14ac:dyDescent="0.2">
      <c r="F2154" s="233"/>
      <c r="G2154" s="5"/>
      <c r="H2154" s="37"/>
      <c r="I2154" s="37"/>
      <c r="K2154" s="11"/>
    </row>
    <row r="2155" spans="6:11" x14ac:dyDescent="0.2">
      <c r="F2155" s="233"/>
      <c r="G2155" s="5"/>
      <c r="H2155" s="37"/>
      <c r="I2155" s="37"/>
      <c r="K2155" s="11"/>
    </row>
    <row r="2156" spans="6:11" x14ac:dyDescent="0.2">
      <c r="F2156" s="233"/>
      <c r="G2156" s="5"/>
      <c r="H2156" s="37"/>
      <c r="I2156" s="37"/>
      <c r="K2156" s="11"/>
    </row>
    <row r="2157" spans="6:11" x14ac:dyDescent="0.2">
      <c r="F2157" s="233"/>
      <c r="G2157" s="5"/>
      <c r="H2157" s="37"/>
      <c r="I2157" s="37"/>
      <c r="K2157" s="11"/>
    </row>
    <row r="2158" spans="6:11" x14ac:dyDescent="0.2">
      <c r="F2158" s="233"/>
      <c r="G2158" s="5"/>
      <c r="H2158" s="37"/>
      <c r="I2158" s="37"/>
      <c r="K2158" s="11"/>
    </row>
    <row r="2159" spans="6:11" x14ac:dyDescent="0.2">
      <c r="F2159" s="233"/>
      <c r="G2159" s="5"/>
      <c r="H2159" s="37"/>
      <c r="I2159" s="37"/>
      <c r="K2159" s="11"/>
    </row>
    <row r="2160" spans="6:11" x14ac:dyDescent="0.2">
      <c r="F2160" s="233"/>
      <c r="G2160" s="5"/>
      <c r="H2160" s="37"/>
      <c r="I2160" s="37"/>
      <c r="K2160" s="11"/>
    </row>
    <row r="2161" spans="6:11" x14ac:dyDescent="0.2">
      <c r="F2161" s="233"/>
      <c r="G2161" s="5"/>
      <c r="H2161" s="37"/>
      <c r="I2161" s="37"/>
      <c r="K2161" s="11"/>
    </row>
    <row r="2162" spans="6:11" x14ac:dyDescent="0.2">
      <c r="F2162" s="233"/>
      <c r="G2162" s="5"/>
      <c r="H2162" s="37"/>
      <c r="I2162" s="37"/>
      <c r="K2162" s="11"/>
    </row>
    <row r="2163" spans="6:11" x14ac:dyDescent="0.2">
      <c r="F2163" s="233"/>
      <c r="G2163" s="5"/>
      <c r="H2163" s="37"/>
      <c r="I2163" s="37"/>
      <c r="K2163" s="11"/>
    </row>
    <row r="2164" spans="6:11" x14ac:dyDescent="0.2">
      <c r="F2164" s="233"/>
      <c r="G2164" s="5"/>
      <c r="H2164" s="37"/>
      <c r="I2164" s="37"/>
      <c r="K2164" s="11"/>
    </row>
    <row r="2165" spans="6:11" x14ac:dyDescent="0.2">
      <c r="F2165" s="233"/>
      <c r="G2165" s="5"/>
      <c r="H2165" s="37"/>
      <c r="I2165" s="37"/>
      <c r="K2165" s="11"/>
    </row>
    <row r="2166" spans="6:11" x14ac:dyDescent="0.2">
      <c r="F2166" s="233"/>
      <c r="G2166" s="5"/>
      <c r="H2166" s="37"/>
      <c r="I2166" s="37"/>
      <c r="K2166" s="11"/>
    </row>
    <row r="2167" spans="6:11" x14ac:dyDescent="0.2">
      <c r="F2167" s="233"/>
      <c r="G2167" s="5"/>
      <c r="H2167" s="37"/>
      <c r="I2167" s="37"/>
      <c r="K2167" s="11"/>
    </row>
    <row r="2168" spans="6:11" x14ac:dyDescent="0.2">
      <c r="F2168" s="233"/>
      <c r="G2168" s="5"/>
      <c r="H2168" s="37"/>
      <c r="I2168" s="37"/>
      <c r="K2168" s="11"/>
    </row>
    <row r="2169" spans="6:11" x14ac:dyDescent="0.2">
      <c r="F2169" s="233"/>
      <c r="G2169" s="5"/>
      <c r="H2169" s="37"/>
      <c r="I2169" s="37"/>
      <c r="K2169" s="11"/>
    </row>
    <row r="2170" spans="6:11" x14ac:dyDescent="0.2">
      <c r="F2170" s="233"/>
      <c r="G2170" s="5"/>
      <c r="H2170" s="37"/>
      <c r="I2170" s="37"/>
      <c r="K2170" s="11"/>
    </row>
    <row r="2171" spans="6:11" x14ac:dyDescent="0.2">
      <c r="F2171" s="233"/>
      <c r="G2171" s="5"/>
      <c r="H2171" s="37"/>
      <c r="I2171" s="37"/>
      <c r="K2171" s="11"/>
    </row>
    <row r="2172" spans="6:11" x14ac:dyDescent="0.2">
      <c r="F2172" s="233"/>
      <c r="G2172" s="5"/>
      <c r="H2172" s="37"/>
      <c r="I2172" s="37"/>
      <c r="K2172" s="11"/>
    </row>
    <row r="2173" spans="6:11" x14ac:dyDescent="0.2">
      <c r="F2173" s="233"/>
      <c r="G2173" s="5"/>
      <c r="H2173" s="37"/>
      <c r="I2173" s="37"/>
      <c r="K2173" s="11"/>
    </row>
    <row r="2174" spans="6:11" x14ac:dyDescent="0.2">
      <c r="F2174" s="233"/>
      <c r="G2174" s="5"/>
      <c r="H2174" s="37"/>
      <c r="I2174" s="37"/>
      <c r="K2174" s="11"/>
    </row>
    <row r="2175" spans="6:11" x14ac:dyDescent="0.2">
      <c r="F2175" s="233"/>
      <c r="G2175" s="5"/>
      <c r="H2175" s="37"/>
      <c r="I2175" s="37"/>
      <c r="K2175" s="11"/>
    </row>
    <row r="2176" spans="6:11" x14ac:dyDescent="0.2">
      <c r="F2176" s="233"/>
      <c r="G2176" s="5"/>
      <c r="H2176" s="37"/>
      <c r="I2176" s="37"/>
      <c r="K2176" s="11"/>
    </row>
    <row r="2177" spans="6:11" x14ac:dyDescent="0.2">
      <c r="F2177" s="233"/>
      <c r="G2177" s="5"/>
      <c r="H2177" s="37"/>
      <c r="I2177" s="37"/>
      <c r="K2177" s="11"/>
    </row>
    <row r="2178" spans="6:11" x14ac:dyDescent="0.2">
      <c r="F2178" s="233"/>
      <c r="G2178" s="5"/>
      <c r="H2178" s="37"/>
      <c r="I2178" s="37"/>
      <c r="K2178" s="11"/>
    </row>
    <row r="2179" spans="6:11" x14ac:dyDescent="0.2">
      <c r="F2179" s="233"/>
      <c r="G2179" s="5"/>
      <c r="H2179" s="37"/>
      <c r="I2179" s="37"/>
      <c r="K2179" s="11"/>
    </row>
    <row r="2180" spans="6:11" x14ac:dyDescent="0.2">
      <c r="F2180" s="233"/>
      <c r="G2180" s="5"/>
      <c r="H2180" s="37"/>
      <c r="I2180" s="37"/>
      <c r="K2180" s="11"/>
    </row>
    <row r="2181" spans="6:11" x14ac:dyDescent="0.2">
      <c r="F2181" s="233"/>
      <c r="G2181" s="5"/>
      <c r="H2181" s="37"/>
      <c r="I2181" s="37"/>
      <c r="K2181" s="11"/>
    </row>
    <row r="2182" spans="6:11" x14ac:dyDescent="0.2">
      <c r="F2182" s="233"/>
      <c r="G2182" s="5"/>
      <c r="H2182" s="37"/>
      <c r="I2182" s="37"/>
      <c r="K2182" s="11"/>
    </row>
    <row r="2183" spans="6:11" x14ac:dyDescent="0.2">
      <c r="F2183" s="233"/>
      <c r="G2183" s="5"/>
      <c r="H2183" s="37"/>
      <c r="I2183" s="37"/>
      <c r="K2183" s="11"/>
    </row>
    <row r="2184" spans="6:11" x14ac:dyDescent="0.2">
      <c r="F2184" s="233"/>
      <c r="G2184" s="5"/>
      <c r="H2184" s="37"/>
      <c r="I2184" s="37"/>
      <c r="K2184" s="11"/>
    </row>
    <row r="2185" spans="6:11" x14ac:dyDescent="0.2">
      <c r="F2185" s="233"/>
      <c r="G2185" s="5"/>
      <c r="H2185" s="37"/>
      <c r="I2185" s="37"/>
      <c r="K2185" s="11"/>
    </row>
    <row r="2186" spans="6:11" x14ac:dyDescent="0.2">
      <c r="F2186" s="233"/>
      <c r="G2186" s="5"/>
      <c r="H2186" s="37"/>
      <c r="I2186" s="37"/>
      <c r="K2186" s="11"/>
    </row>
    <row r="2187" spans="6:11" x14ac:dyDescent="0.2">
      <c r="F2187" s="233"/>
      <c r="G2187" s="5"/>
      <c r="H2187" s="37"/>
      <c r="I2187" s="37"/>
      <c r="K2187" s="11"/>
    </row>
    <row r="2188" spans="6:11" x14ac:dyDescent="0.2">
      <c r="F2188" s="233"/>
      <c r="G2188" s="5"/>
      <c r="H2188" s="37"/>
      <c r="I2188" s="37"/>
      <c r="K2188" s="11"/>
    </row>
    <row r="2189" spans="6:11" x14ac:dyDescent="0.2">
      <c r="F2189" s="233"/>
      <c r="G2189" s="5"/>
      <c r="H2189" s="37"/>
      <c r="I2189" s="37"/>
      <c r="K2189" s="11"/>
    </row>
    <row r="2190" spans="6:11" x14ac:dyDescent="0.2">
      <c r="F2190" s="233"/>
      <c r="G2190" s="5"/>
      <c r="H2190" s="37"/>
      <c r="I2190" s="37"/>
      <c r="K2190" s="11"/>
    </row>
    <row r="2191" spans="6:11" x14ac:dyDescent="0.2">
      <c r="F2191" s="233"/>
      <c r="G2191" s="5"/>
      <c r="H2191" s="37"/>
      <c r="I2191" s="37"/>
      <c r="K2191" s="11"/>
    </row>
    <row r="2192" spans="6:11" x14ac:dyDescent="0.2">
      <c r="F2192" s="233"/>
      <c r="G2192" s="5"/>
      <c r="H2192" s="37"/>
      <c r="I2192" s="37"/>
      <c r="K2192" s="11"/>
    </row>
    <row r="2193" spans="6:11" x14ac:dyDescent="0.2">
      <c r="F2193" s="233"/>
      <c r="G2193" s="5"/>
      <c r="H2193" s="37"/>
      <c r="I2193" s="37"/>
      <c r="K2193" s="11"/>
    </row>
    <row r="2194" spans="6:11" x14ac:dyDescent="0.2">
      <c r="F2194" s="233"/>
      <c r="G2194" s="5"/>
      <c r="H2194" s="37"/>
      <c r="I2194" s="37"/>
      <c r="K2194" s="11"/>
    </row>
    <row r="2195" spans="6:11" x14ac:dyDescent="0.2">
      <c r="F2195" s="233"/>
      <c r="G2195" s="5"/>
      <c r="H2195" s="37"/>
      <c r="I2195" s="37"/>
      <c r="K2195" s="11"/>
    </row>
    <row r="2196" spans="6:11" x14ac:dyDescent="0.2">
      <c r="F2196" s="233"/>
      <c r="G2196" s="5"/>
      <c r="H2196" s="37"/>
      <c r="I2196" s="37"/>
      <c r="K2196" s="11"/>
    </row>
    <row r="2197" spans="6:11" x14ac:dyDescent="0.2">
      <c r="F2197" s="233"/>
      <c r="G2197" s="5"/>
      <c r="H2197" s="37"/>
      <c r="I2197" s="37"/>
      <c r="K2197" s="11"/>
    </row>
    <row r="2198" spans="6:11" x14ac:dyDescent="0.2">
      <c r="F2198" s="233"/>
      <c r="G2198" s="5"/>
      <c r="H2198" s="37"/>
      <c r="I2198" s="37"/>
      <c r="K2198" s="11"/>
    </row>
    <row r="2199" spans="6:11" x14ac:dyDescent="0.2">
      <c r="F2199" s="233"/>
      <c r="G2199" s="5"/>
      <c r="H2199" s="37"/>
      <c r="I2199" s="37"/>
      <c r="K2199" s="11"/>
    </row>
    <row r="2200" spans="6:11" x14ac:dyDescent="0.2">
      <c r="F2200" s="233"/>
      <c r="G2200" s="5"/>
      <c r="H2200" s="37"/>
      <c r="I2200" s="37"/>
      <c r="K2200" s="11"/>
    </row>
    <row r="2201" spans="6:11" x14ac:dyDescent="0.2">
      <c r="F2201" s="233"/>
      <c r="G2201" s="5"/>
      <c r="H2201" s="37"/>
      <c r="I2201" s="37"/>
      <c r="K2201" s="11"/>
    </row>
    <row r="2202" spans="6:11" x14ac:dyDescent="0.2">
      <c r="F2202" s="233"/>
      <c r="G2202" s="5"/>
      <c r="H2202" s="37"/>
      <c r="I2202" s="37"/>
      <c r="K2202" s="11"/>
    </row>
    <row r="2203" spans="6:11" x14ac:dyDescent="0.2">
      <c r="F2203" s="233"/>
      <c r="G2203" s="5"/>
      <c r="H2203" s="37"/>
      <c r="I2203" s="37"/>
      <c r="K2203" s="11"/>
    </row>
    <row r="2204" spans="6:11" x14ac:dyDescent="0.2">
      <c r="F2204" s="233"/>
      <c r="G2204" s="5"/>
      <c r="H2204" s="37"/>
      <c r="I2204" s="37"/>
      <c r="K2204" s="11"/>
    </row>
    <row r="2205" spans="6:11" x14ac:dyDescent="0.2">
      <c r="F2205" s="233"/>
      <c r="G2205" s="5"/>
      <c r="H2205" s="37"/>
      <c r="I2205" s="37"/>
      <c r="K2205" s="11"/>
    </row>
    <row r="2206" spans="6:11" x14ac:dyDescent="0.2">
      <c r="F2206" s="233"/>
      <c r="G2206" s="5"/>
      <c r="H2206" s="37"/>
      <c r="I2206" s="37"/>
      <c r="K2206" s="11"/>
    </row>
    <row r="2207" spans="6:11" x14ac:dyDescent="0.2">
      <c r="F2207" s="233"/>
      <c r="G2207" s="5"/>
      <c r="H2207" s="37"/>
      <c r="I2207" s="37"/>
      <c r="K2207" s="11"/>
    </row>
    <row r="2208" spans="6:11" x14ac:dyDescent="0.2">
      <c r="F2208" s="233"/>
      <c r="G2208" s="5"/>
      <c r="H2208" s="37"/>
      <c r="I2208" s="37"/>
      <c r="K2208" s="11"/>
    </row>
    <row r="2209" spans="6:11" x14ac:dyDescent="0.2">
      <c r="F2209" s="233"/>
      <c r="G2209" s="5"/>
      <c r="H2209" s="37"/>
      <c r="I2209" s="37"/>
      <c r="K2209" s="11"/>
    </row>
    <row r="2210" spans="6:11" x14ac:dyDescent="0.2">
      <c r="F2210" s="233"/>
      <c r="G2210" s="5"/>
      <c r="H2210" s="37"/>
      <c r="I2210" s="37"/>
      <c r="K2210" s="11"/>
    </row>
    <row r="2211" spans="6:11" x14ac:dyDescent="0.2">
      <c r="F2211" s="233"/>
      <c r="G2211" s="5"/>
      <c r="H2211" s="37"/>
      <c r="I2211" s="37"/>
      <c r="K2211" s="11"/>
    </row>
    <row r="2212" spans="6:11" x14ac:dyDescent="0.2">
      <c r="F2212" s="233"/>
      <c r="G2212" s="5"/>
      <c r="H2212" s="37"/>
      <c r="I2212" s="37"/>
      <c r="K2212" s="11"/>
    </row>
    <row r="2213" spans="6:11" x14ac:dyDescent="0.2">
      <c r="F2213" s="233"/>
      <c r="G2213" s="5"/>
      <c r="H2213" s="37"/>
      <c r="I2213" s="37"/>
      <c r="K2213" s="11"/>
    </row>
    <row r="2214" spans="6:11" x14ac:dyDescent="0.2">
      <c r="F2214" s="233"/>
      <c r="G2214" s="5"/>
      <c r="H2214" s="37"/>
      <c r="I2214" s="37"/>
      <c r="K2214" s="11"/>
    </row>
    <row r="2215" spans="6:11" x14ac:dyDescent="0.2">
      <c r="F2215" s="233"/>
      <c r="G2215" s="5"/>
      <c r="H2215" s="37"/>
      <c r="I2215" s="37"/>
      <c r="K2215" s="11"/>
    </row>
    <row r="2216" spans="6:11" x14ac:dyDescent="0.2">
      <c r="F2216" s="233"/>
      <c r="G2216" s="5"/>
      <c r="H2216" s="37"/>
      <c r="I2216" s="37"/>
      <c r="K2216" s="11"/>
    </row>
    <row r="2217" spans="6:11" x14ac:dyDescent="0.2">
      <c r="F2217" s="233"/>
      <c r="G2217" s="5"/>
      <c r="H2217" s="37"/>
      <c r="I2217" s="37"/>
      <c r="K2217" s="11"/>
    </row>
    <row r="2218" spans="6:11" x14ac:dyDescent="0.2">
      <c r="F2218" s="233"/>
      <c r="G2218" s="5"/>
      <c r="H2218" s="37"/>
      <c r="I2218" s="37"/>
      <c r="K2218" s="11"/>
    </row>
    <row r="2219" spans="6:11" x14ac:dyDescent="0.2">
      <c r="F2219" s="233"/>
      <c r="G2219" s="5"/>
      <c r="H2219" s="37"/>
      <c r="I2219" s="37"/>
      <c r="K2219" s="11"/>
    </row>
    <row r="2220" spans="6:11" x14ac:dyDescent="0.2">
      <c r="F2220" s="233"/>
      <c r="G2220" s="5"/>
      <c r="H2220" s="37"/>
      <c r="I2220" s="37"/>
      <c r="K2220" s="11"/>
    </row>
    <row r="2221" spans="6:11" x14ac:dyDescent="0.2">
      <c r="F2221" s="233"/>
      <c r="G2221" s="5"/>
      <c r="H2221" s="37"/>
      <c r="I2221" s="37"/>
      <c r="K2221" s="11"/>
    </row>
    <row r="2222" spans="6:11" x14ac:dyDescent="0.2">
      <c r="F2222" s="233"/>
      <c r="G2222" s="5"/>
      <c r="H2222" s="37"/>
      <c r="I2222" s="37"/>
      <c r="K2222" s="11"/>
    </row>
    <row r="2223" spans="6:11" x14ac:dyDescent="0.2">
      <c r="F2223" s="233"/>
      <c r="G2223" s="5"/>
      <c r="H2223" s="37"/>
      <c r="I2223" s="37"/>
      <c r="K2223" s="11"/>
    </row>
    <row r="2224" spans="6:11" x14ac:dyDescent="0.2">
      <c r="F2224" s="233"/>
      <c r="G2224" s="5"/>
      <c r="H2224" s="37"/>
      <c r="I2224" s="37"/>
      <c r="K2224" s="11"/>
    </row>
    <row r="2225" spans="6:11" x14ac:dyDescent="0.2">
      <c r="F2225" s="233"/>
      <c r="G2225" s="5"/>
      <c r="H2225" s="37"/>
      <c r="I2225" s="37"/>
      <c r="K2225" s="11"/>
    </row>
    <row r="2226" spans="6:11" x14ac:dyDescent="0.2">
      <c r="F2226" s="233"/>
      <c r="G2226" s="5"/>
      <c r="H2226" s="37"/>
      <c r="I2226" s="37"/>
      <c r="K2226" s="11"/>
    </row>
    <row r="2227" spans="6:11" x14ac:dyDescent="0.2">
      <c r="F2227" s="233"/>
      <c r="G2227" s="5"/>
      <c r="H2227" s="37"/>
      <c r="I2227" s="37"/>
      <c r="K2227" s="11"/>
    </row>
    <row r="2228" spans="6:11" x14ac:dyDescent="0.2">
      <c r="F2228" s="233"/>
      <c r="G2228" s="5"/>
      <c r="H2228" s="37"/>
      <c r="I2228" s="37"/>
      <c r="K2228" s="11"/>
    </row>
    <row r="2229" spans="6:11" x14ac:dyDescent="0.2">
      <c r="F2229" s="233"/>
      <c r="G2229" s="5"/>
      <c r="H2229" s="37"/>
      <c r="I2229" s="37"/>
      <c r="K2229" s="11"/>
    </row>
    <row r="2230" spans="6:11" x14ac:dyDescent="0.2">
      <c r="F2230" s="233"/>
      <c r="G2230" s="5"/>
      <c r="H2230" s="37"/>
      <c r="I2230" s="37"/>
      <c r="K2230" s="11"/>
    </row>
    <row r="2231" spans="6:11" x14ac:dyDescent="0.2">
      <c r="F2231" s="233"/>
      <c r="G2231" s="5"/>
      <c r="H2231" s="37"/>
      <c r="I2231" s="37"/>
      <c r="K2231" s="11"/>
    </row>
    <row r="2232" spans="6:11" x14ac:dyDescent="0.2">
      <c r="F2232" s="233"/>
      <c r="G2232" s="5"/>
      <c r="H2232" s="37"/>
      <c r="I2232" s="37"/>
      <c r="K2232" s="11"/>
    </row>
    <row r="2233" spans="6:11" x14ac:dyDescent="0.2">
      <c r="F2233" s="233"/>
      <c r="G2233" s="5"/>
      <c r="H2233" s="37"/>
      <c r="I2233" s="37"/>
      <c r="K2233" s="11"/>
    </row>
    <row r="2234" spans="6:11" x14ac:dyDescent="0.2">
      <c r="F2234" s="233"/>
      <c r="G2234" s="5"/>
      <c r="H2234" s="37"/>
      <c r="I2234" s="37"/>
      <c r="K2234" s="11"/>
    </row>
    <row r="2235" spans="6:11" x14ac:dyDescent="0.2">
      <c r="F2235" s="233"/>
      <c r="G2235" s="5"/>
      <c r="H2235" s="37"/>
      <c r="I2235" s="37"/>
      <c r="K2235" s="11"/>
    </row>
    <row r="2236" spans="6:11" x14ac:dyDescent="0.2">
      <c r="F2236" s="233"/>
      <c r="G2236" s="5"/>
      <c r="H2236" s="37"/>
      <c r="I2236" s="37"/>
      <c r="K2236" s="11"/>
    </row>
    <row r="2237" spans="6:11" x14ac:dyDescent="0.2">
      <c r="F2237" s="233"/>
      <c r="G2237" s="5"/>
      <c r="H2237" s="37"/>
      <c r="I2237" s="37"/>
      <c r="K2237" s="11"/>
    </row>
    <row r="2238" spans="6:11" x14ac:dyDescent="0.2">
      <c r="F2238" s="233"/>
      <c r="G2238" s="5"/>
      <c r="H2238" s="37"/>
      <c r="I2238" s="37"/>
      <c r="K2238" s="11"/>
    </row>
    <row r="2239" spans="6:11" x14ac:dyDescent="0.2">
      <c r="F2239" s="233"/>
      <c r="G2239" s="5"/>
      <c r="H2239" s="37"/>
      <c r="I2239" s="37"/>
      <c r="K2239" s="11"/>
    </row>
    <row r="2240" spans="6:11" x14ac:dyDescent="0.2">
      <c r="F2240" s="233"/>
      <c r="G2240" s="5"/>
      <c r="H2240" s="37"/>
      <c r="I2240" s="37"/>
      <c r="K2240" s="11"/>
    </row>
    <row r="2241" spans="6:11" x14ac:dyDescent="0.2">
      <c r="F2241" s="233"/>
      <c r="G2241" s="5"/>
      <c r="H2241" s="37"/>
      <c r="I2241" s="37"/>
      <c r="K2241" s="11"/>
    </row>
    <row r="2242" spans="6:11" x14ac:dyDescent="0.2">
      <c r="F2242" s="233"/>
      <c r="G2242" s="5"/>
      <c r="H2242" s="37"/>
      <c r="I2242" s="37"/>
      <c r="K2242" s="11"/>
    </row>
    <row r="2243" spans="6:11" x14ac:dyDescent="0.2">
      <c r="F2243" s="233"/>
      <c r="G2243" s="5"/>
      <c r="H2243" s="37"/>
      <c r="I2243" s="37"/>
      <c r="K2243" s="11"/>
    </row>
    <row r="2244" spans="6:11" x14ac:dyDescent="0.2">
      <c r="F2244" s="233"/>
      <c r="G2244" s="5"/>
      <c r="H2244" s="37"/>
      <c r="I2244" s="37"/>
      <c r="K2244" s="11"/>
    </row>
    <row r="2245" spans="6:11" x14ac:dyDescent="0.2">
      <c r="F2245" s="233"/>
      <c r="G2245" s="5"/>
      <c r="H2245" s="37"/>
      <c r="I2245" s="37"/>
      <c r="K2245" s="11"/>
    </row>
    <row r="2246" spans="6:11" x14ac:dyDescent="0.2">
      <c r="F2246" s="233"/>
      <c r="G2246" s="5"/>
      <c r="H2246" s="37"/>
      <c r="I2246" s="37"/>
      <c r="K2246" s="11"/>
    </row>
    <row r="2247" spans="6:11" x14ac:dyDescent="0.2">
      <c r="F2247" s="233"/>
      <c r="G2247" s="5"/>
      <c r="H2247" s="37"/>
      <c r="I2247" s="37"/>
      <c r="K2247" s="11"/>
    </row>
    <row r="2248" spans="6:11" x14ac:dyDescent="0.2">
      <c r="F2248" s="233"/>
      <c r="G2248" s="5"/>
      <c r="H2248" s="37"/>
      <c r="I2248" s="37"/>
      <c r="K2248" s="11"/>
    </row>
    <row r="2249" spans="6:11" x14ac:dyDescent="0.2">
      <c r="F2249" s="233"/>
      <c r="G2249" s="5"/>
      <c r="H2249" s="37"/>
      <c r="I2249" s="37"/>
      <c r="K2249" s="11"/>
    </row>
    <row r="2250" spans="6:11" x14ac:dyDescent="0.2">
      <c r="F2250" s="233"/>
      <c r="G2250" s="5"/>
      <c r="H2250" s="37"/>
      <c r="I2250" s="37"/>
      <c r="K2250" s="11"/>
    </row>
    <row r="2251" spans="6:11" x14ac:dyDescent="0.2">
      <c r="F2251" s="233"/>
      <c r="G2251" s="5"/>
      <c r="H2251" s="37"/>
      <c r="I2251" s="37"/>
      <c r="K2251" s="11"/>
    </row>
    <row r="2252" spans="6:11" x14ac:dyDescent="0.2">
      <c r="F2252" s="233"/>
      <c r="G2252" s="5"/>
      <c r="H2252" s="37"/>
      <c r="I2252" s="37"/>
      <c r="K2252" s="11"/>
    </row>
    <row r="2253" spans="6:11" x14ac:dyDescent="0.2">
      <c r="F2253" s="233"/>
      <c r="G2253" s="5"/>
      <c r="H2253" s="37"/>
      <c r="I2253" s="37"/>
      <c r="K2253" s="11"/>
    </row>
    <row r="2254" spans="6:11" x14ac:dyDescent="0.2">
      <c r="F2254" s="233"/>
      <c r="G2254" s="5"/>
      <c r="H2254" s="37"/>
      <c r="I2254" s="37"/>
      <c r="K2254" s="11"/>
    </row>
    <row r="2255" spans="6:11" x14ac:dyDescent="0.2">
      <c r="F2255" s="233"/>
      <c r="G2255" s="5"/>
      <c r="H2255" s="37"/>
      <c r="I2255" s="37"/>
      <c r="K2255" s="11"/>
    </row>
    <row r="2256" spans="6:11" x14ac:dyDescent="0.2">
      <c r="F2256" s="233"/>
      <c r="G2256" s="5"/>
      <c r="H2256" s="37"/>
      <c r="I2256" s="37"/>
      <c r="K2256" s="11"/>
    </row>
    <row r="2257" spans="6:11" x14ac:dyDescent="0.2">
      <c r="F2257" s="233"/>
      <c r="G2257" s="5"/>
      <c r="H2257" s="37"/>
      <c r="I2257" s="37"/>
      <c r="K2257" s="11"/>
    </row>
    <row r="2258" spans="6:11" x14ac:dyDescent="0.2">
      <c r="F2258" s="233"/>
      <c r="G2258" s="5"/>
      <c r="H2258" s="37"/>
      <c r="I2258" s="37"/>
      <c r="K2258" s="11"/>
    </row>
    <row r="2259" spans="6:11" x14ac:dyDescent="0.2">
      <c r="F2259" s="233"/>
      <c r="G2259" s="5"/>
      <c r="H2259" s="37"/>
      <c r="I2259" s="37"/>
      <c r="K2259" s="11"/>
    </row>
    <row r="2260" spans="6:11" x14ac:dyDescent="0.2">
      <c r="F2260" s="233"/>
      <c r="G2260" s="5"/>
      <c r="H2260" s="37"/>
      <c r="I2260" s="37"/>
      <c r="K2260" s="11"/>
    </row>
    <row r="2261" spans="6:11" x14ac:dyDescent="0.2">
      <c r="F2261" s="233"/>
      <c r="G2261" s="5"/>
      <c r="H2261" s="37"/>
      <c r="I2261" s="37"/>
      <c r="K2261" s="11"/>
    </row>
    <row r="2262" spans="6:11" x14ac:dyDescent="0.2">
      <c r="F2262" s="233"/>
      <c r="G2262" s="5"/>
      <c r="H2262" s="37"/>
      <c r="I2262" s="37"/>
      <c r="K2262" s="11"/>
    </row>
    <row r="2263" spans="6:11" x14ac:dyDescent="0.2">
      <c r="F2263" s="233"/>
      <c r="G2263" s="5"/>
      <c r="H2263" s="37"/>
      <c r="I2263" s="37"/>
      <c r="K2263" s="11"/>
    </row>
    <row r="2264" spans="6:11" x14ac:dyDescent="0.2">
      <c r="F2264" s="233"/>
      <c r="G2264" s="5"/>
      <c r="H2264" s="37"/>
      <c r="I2264" s="37"/>
      <c r="K2264" s="11"/>
    </row>
    <row r="2265" spans="6:11" x14ac:dyDescent="0.2">
      <c r="F2265" s="233"/>
      <c r="G2265" s="5"/>
      <c r="H2265" s="37"/>
      <c r="I2265" s="37"/>
      <c r="K2265" s="11"/>
    </row>
    <row r="2266" spans="6:11" x14ac:dyDescent="0.2">
      <c r="F2266" s="233"/>
      <c r="G2266" s="5"/>
      <c r="H2266" s="37"/>
      <c r="I2266" s="37"/>
      <c r="K2266" s="11"/>
    </row>
    <row r="2267" spans="6:11" x14ac:dyDescent="0.2">
      <c r="F2267" s="233"/>
      <c r="G2267" s="5"/>
      <c r="H2267" s="37"/>
      <c r="I2267" s="37"/>
      <c r="K2267" s="11"/>
    </row>
    <row r="2268" spans="6:11" x14ac:dyDescent="0.2">
      <c r="F2268" s="233"/>
      <c r="G2268" s="5"/>
      <c r="H2268" s="37"/>
      <c r="I2268" s="37"/>
      <c r="K2268" s="11"/>
    </row>
    <row r="2269" spans="6:11" x14ac:dyDescent="0.2">
      <c r="F2269" s="233"/>
      <c r="G2269" s="5"/>
      <c r="H2269" s="37"/>
      <c r="I2269" s="37"/>
      <c r="K2269" s="11"/>
    </row>
    <row r="2270" spans="6:11" x14ac:dyDescent="0.2">
      <c r="F2270" s="233"/>
      <c r="G2270" s="5"/>
      <c r="H2270" s="37"/>
      <c r="I2270" s="37"/>
      <c r="K2270" s="11"/>
    </row>
    <row r="2271" spans="6:11" x14ac:dyDescent="0.2">
      <c r="F2271" s="233"/>
      <c r="G2271" s="5"/>
      <c r="H2271" s="37"/>
      <c r="I2271" s="37"/>
      <c r="K2271" s="11"/>
    </row>
    <row r="2272" spans="6:11" x14ac:dyDescent="0.2">
      <c r="F2272" s="233"/>
      <c r="G2272" s="5"/>
      <c r="H2272" s="37"/>
      <c r="I2272" s="37"/>
      <c r="K2272" s="11"/>
    </row>
    <row r="2273" spans="6:11" x14ac:dyDescent="0.2">
      <c r="F2273" s="233"/>
      <c r="G2273" s="5"/>
      <c r="H2273" s="37"/>
      <c r="I2273" s="37"/>
      <c r="K2273" s="11"/>
    </row>
    <row r="2274" spans="6:11" x14ac:dyDescent="0.2">
      <c r="F2274" s="233"/>
      <c r="G2274" s="5"/>
      <c r="H2274" s="37"/>
      <c r="I2274" s="37"/>
      <c r="K2274" s="11"/>
    </row>
    <row r="2275" spans="6:11" x14ac:dyDescent="0.2">
      <c r="F2275" s="233"/>
      <c r="G2275" s="5"/>
      <c r="H2275" s="37"/>
      <c r="I2275" s="37"/>
      <c r="K2275" s="11"/>
    </row>
    <row r="2276" spans="6:11" x14ac:dyDescent="0.2">
      <c r="F2276" s="233"/>
      <c r="G2276" s="5"/>
      <c r="H2276" s="37"/>
      <c r="I2276" s="37"/>
      <c r="K2276" s="11"/>
    </row>
    <row r="2277" spans="6:11" x14ac:dyDescent="0.2">
      <c r="F2277" s="233"/>
      <c r="G2277" s="5"/>
      <c r="H2277" s="37"/>
      <c r="I2277" s="37"/>
      <c r="K2277" s="11"/>
    </row>
    <row r="2278" spans="6:11" x14ac:dyDescent="0.2">
      <c r="F2278" s="233"/>
      <c r="G2278" s="5"/>
      <c r="H2278" s="37"/>
      <c r="I2278" s="37"/>
      <c r="K2278" s="11"/>
    </row>
    <row r="2279" spans="6:11" x14ac:dyDescent="0.2">
      <c r="F2279" s="233"/>
      <c r="G2279" s="5"/>
      <c r="H2279" s="37"/>
      <c r="I2279" s="37"/>
      <c r="K2279" s="11"/>
    </row>
    <row r="2280" spans="6:11" x14ac:dyDescent="0.2">
      <c r="F2280" s="233"/>
      <c r="G2280" s="5"/>
      <c r="H2280" s="37"/>
      <c r="I2280" s="37"/>
      <c r="K2280" s="11"/>
    </row>
    <row r="2281" spans="6:11" x14ac:dyDescent="0.2">
      <c r="F2281" s="233"/>
      <c r="G2281" s="5"/>
      <c r="H2281" s="37"/>
      <c r="I2281" s="37"/>
      <c r="K2281" s="11"/>
    </row>
    <row r="2282" spans="6:11" x14ac:dyDescent="0.2">
      <c r="F2282" s="233"/>
      <c r="G2282" s="5"/>
      <c r="H2282" s="37"/>
      <c r="I2282" s="37"/>
      <c r="K2282" s="11"/>
    </row>
    <row r="2283" spans="6:11" x14ac:dyDescent="0.2">
      <c r="F2283" s="233"/>
      <c r="G2283" s="5"/>
      <c r="H2283" s="37"/>
      <c r="I2283" s="37"/>
      <c r="K2283" s="11"/>
    </row>
    <row r="2284" spans="6:11" x14ac:dyDescent="0.2">
      <c r="F2284" s="233"/>
      <c r="G2284" s="5"/>
      <c r="H2284" s="37"/>
      <c r="I2284" s="37"/>
      <c r="K2284" s="11"/>
    </row>
    <row r="2285" spans="6:11" x14ac:dyDescent="0.2">
      <c r="F2285" s="233"/>
      <c r="G2285" s="5"/>
      <c r="H2285" s="37"/>
      <c r="I2285" s="37"/>
      <c r="K2285" s="11"/>
    </row>
    <row r="2286" spans="6:11" x14ac:dyDescent="0.2">
      <c r="F2286" s="233"/>
      <c r="G2286" s="5"/>
      <c r="H2286" s="37"/>
      <c r="I2286" s="37"/>
      <c r="K2286" s="11"/>
    </row>
    <row r="2287" spans="6:11" x14ac:dyDescent="0.2">
      <c r="F2287" s="233"/>
      <c r="G2287" s="5"/>
      <c r="H2287" s="37"/>
      <c r="I2287" s="37"/>
      <c r="K2287" s="11"/>
    </row>
    <row r="2288" spans="6:11" x14ac:dyDescent="0.2">
      <c r="F2288" s="233"/>
      <c r="G2288" s="5"/>
      <c r="H2288" s="37"/>
      <c r="I2288" s="37"/>
      <c r="K2288" s="11"/>
    </row>
    <row r="2289" spans="6:11" x14ac:dyDescent="0.2">
      <c r="F2289" s="233"/>
      <c r="G2289" s="5"/>
      <c r="H2289" s="37"/>
      <c r="I2289" s="37"/>
      <c r="K2289" s="11"/>
    </row>
    <row r="2290" spans="6:11" x14ac:dyDescent="0.2">
      <c r="F2290" s="233"/>
      <c r="G2290" s="5"/>
      <c r="H2290" s="37"/>
      <c r="I2290" s="37"/>
      <c r="K2290" s="11"/>
    </row>
    <row r="2291" spans="6:11" x14ac:dyDescent="0.2">
      <c r="F2291" s="233"/>
      <c r="G2291" s="5"/>
      <c r="H2291" s="37"/>
      <c r="I2291" s="37"/>
      <c r="K2291" s="11"/>
    </row>
    <row r="2292" spans="6:11" x14ac:dyDescent="0.2">
      <c r="F2292" s="233"/>
      <c r="G2292" s="5"/>
      <c r="H2292" s="37"/>
      <c r="I2292" s="37"/>
      <c r="K2292" s="11"/>
    </row>
    <row r="2293" spans="6:11" x14ac:dyDescent="0.2">
      <c r="F2293" s="233"/>
      <c r="G2293" s="5"/>
      <c r="H2293" s="37"/>
      <c r="I2293" s="37"/>
      <c r="K2293" s="11"/>
    </row>
    <row r="2294" spans="6:11" x14ac:dyDescent="0.2">
      <c r="F2294" s="233"/>
      <c r="G2294" s="5"/>
      <c r="H2294" s="37"/>
      <c r="I2294" s="37"/>
      <c r="K2294" s="11"/>
    </row>
    <row r="2295" spans="6:11" x14ac:dyDescent="0.2">
      <c r="F2295" s="233"/>
      <c r="G2295" s="5"/>
      <c r="H2295" s="37"/>
      <c r="I2295" s="37"/>
      <c r="K2295" s="11"/>
    </row>
    <row r="2296" spans="6:11" x14ac:dyDescent="0.2">
      <c r="F2296" s="233"/>
      <c r="G2296" s="5"/>
      <c r="H2296" s="37"/>
      <c r="I2296" s="37"/>
      <c r="K2296" s="11"/>
    </row>
    <row r="2297" spans="6:11" x14ac:dyDescent="0.2">
      <c r="F2297" s="233"/>
      <c r="G2297" s="5"/>
      <c r="H2297" s="37"/>
      <c r="I2297" s="37"/>
      <c r="K2297" s="11"/>
    </row>
    <row r="2298" spans="6:11" x14ac:dyDescent="0.2">
      <c r="F2298" s="233"/>
      <c r="G2298" s="5"/>
      <c r="H2298" s="37"/>
      <c r="I2298" s="37"/>
      <c r="K2298" s="11"/>
    </row>
    <row r="2299" spans="6:11" x14ac:dyDescent="0.2">
      <c r="F2299" s="233"/>
      <c r="G2299" s="5"/>
      <c r="H2299" s="37"/>
      <c r="I2299" s="37"/>
      <c r="K2299" s="11"/>
    </row>
    <row r="2300" spans="6:11" x14ac:dyDescent="0.2">
      <c r="F2300" s="233"/>
      <c r="G2300" s="5"/>
      <c r="H2300" s="37"/>
      <c r="I2300" s="37"/>
      <c r="K2300" s="11"/>
    </row>
    <row r="2301" spans="6:11" x14ac:dyDescent="0.2">
      <c r="F2301" s="233"/>
      <c r="G2301" s="5"/>
      <c r="H2301" s="37"/>
      <c r="I2301" s="37"/>
      <c r="K2301" s="11"/>
    </row>
    <row r="2302" spans="6:11" x14ac:dyDescent="0.2">
      <c r="F2302" s="233"/>
      <c r="G2302" s="5"/>
      <c r="H2302" s="37"/>
      <c r="I2302" s="37"/>
      <c r="K2302" s="11"/>
    </row>
    <row r="2303" spans="6:11" x14ac:dyDescent="0.2">
      <c r="F2303" s="233"/>
      <c r="G2303" s="5"/>
      <c r="H2303" s="37"/>
      <c r="I2303" s="37"/>
      <c r="K2303" s="11"/>
    </row>
    <row r="2304" spans="6:11" x14ac:dyDescent="0.2">
      <c r="F2304" s="233"/>
      <c r="G2304" s="5"/>
      <c r="H2304" s="37"/>
      <c r="I2304" s="37"/>
      <c r="K2304" s="11"/>
    </row>
    <row r="2305" spans="6:11" x14ac:dyDescent="0.2">
      <c r="F2305" s="233"/>
      <c r="G2305" s="5"/>
      <c r="H2305" s="37"/>
      <c r="I2305" s="37"/>
      <c r="K2305" s="11"/>
    </row>
    <row r="2306" spans="6:11" x14ac:dyDescent="0.2">
      <c r="F2306" s="233"/>
      <c r="G2306" s="5"/>
      <c r="H2306" s="37"/>
      <c r="I2306" s="37"/>
      <c r="K2306" s="11"/>
    </row>
    <row r="2307" spans="6:11" x14ac:dyDescent="0.2">
      <c r="F2307" s="233"/>
      <c r="G2307" s="5"/>
      <c r="H2307" s="37"/>
      <c r="I2307" s="37"/>
      <c r="K2307" s="11"/>
    </row>
    <row r="2308" spans="6:11" x14ac:dyDescent="0.2">
      <c r="F2308" s="233"/>
      <c r="G2308" s="5"/>
      <c r="H2308" s="37"/>
      <c r="I2308" s="37"/>
      <c r="K2308" s="11"/>
    </row>
    <row r="2309" spans="6:11" x14ac:dyDescent="0.2">
      <c r="F2309" s="233"/>
      <c r="G2309" s="5"/>
      <c r="H2309" s="37"/>
      <c r="I2309" s="37"/>
      <c r="K2309" s="11"/>
    </row>
    <row r="2310" spans="6:11" x14ac:dyDescent="0.2">
      <c r="F2310" s="233"/>
      <c r="G2310" s="5"/>
      <c r="H2310" s="37"/>
      <c r="I2310" s="37"/>
      <c r="K2310" s="11"/>
    </row>
    <row r="2311" spans="6:11" x14ac:dyDescent="0.2">
      <c r="F2311" s="233"/>
      <c r="G2311" s="5"/>
      <c r="H2311" s="37"/>
      <c r="I2311" s="37"/>
      <c r="K2311" s="11"/>
    </row>
    <row r="2312" spans="6:11" x14ac:dyDescent="0.2">
      <c r="F2312" s="233"/>
      <c r="G2312" s="5"/>
      <c r="H2312" s="37"/>
      <c r="I2312" s="37"/>
      <c r="K2312" s="11"/>
    </row>
    <row r="2313" spans="6:11" x14ac:dyDescent="0.2">
      <c r="F2313" s="233"/>
      <c r="G2313" s="5"/>
      <c r="H2313" s="37"/>
      <c r="I2313" s="37"/>
      <c r="K2313" s="11"/>
    </row>
    <row r="2314" spans="6:11" x14ac:dyDescent="0.2">
      <c r="F2314" s="233"/>
      <c r="G2314" s="5"/>
      <c r="H2314" s="37"/>
      <c r="I2314" s="37"/>
      <c r="K2314" s="11"/>
    </row>
    <row r="2315" spans="6:11" x14ac:dyDescent="0.2">
      <c r="F2315" s="233"/>
      <c r="G2315" s="5"/>
      <c r="H2315" s="37"/>
      <c r="I2315" s="37"/>
      <c r="K2315" s="11"/>
    </row>
    <row r="2316" spans="6:11" x14ac:dyDescent="0.2">
      <c r="F2316" s="233"/>
      <c r="G2316" s="5"/>
      <c r="H2316" s="37"/>
      <c r="I2316" s="37"/>
      <c r="K2316" s="11"/>
    </row>
    <row r="2317" spans="6:11" x14ac:dyDescent="0.2">
      <c r="F2317" s="233"/>
      <c r="G2317" s="5"/>
      <c r="H2317" s="37"/>
      <c r="I2317" s="37"/>
      <c r="K2317" s="11"/>
    </row>
    <row r="2318" spans="6:11" x14ac:dyDescent="0.2">
      <c r="F2318" s="233"/>
      <c r="G2318" s="5"/>
      <c r="H2318" s="37"/>
      <c r="I2318" s="37"/>
      <c r="K2318" s="11"/>
    </row>
    <row r="2319" spans="6:11" x14ac:dyDescent="0.2">
      <c r="F2319" s="233"/>
      <c r="G2319" s="5"/>
      <c r="H2319" s="37"/>
      <c r="I2319" s="37"/>
      <c r="K2319" s="11"/>
    </row>
    <row r="2320" spans="6:11" x14ac:dyDescent="0.2">
      <c r="F2320" s="233"/>
      <c r="G2320" s="5"/>
      <c r="H2320" s="37"/>
      <c r="I2320" s="37"/>
      <c r="K2320" s="11"/>
    </row>
    <row r="2321" spans="6:11" x14ac:dyDescent="0.2">
      <c r="F2321" s="233"/>
      <c r="G2321" s="5"/>
      <c r="H2321" s="37"/>
      <c r="I2321" s="37"/>
      <c r="K2321" s="11"/>
    </row>
    <row r="2322" spans="6:11" x14ac:dyDescent="0.2">
      <c r="F2322" s="233"/>
      <c r="G2322" s="5"/>
      <c r="H2322" s="37"/>
      <c r="I2322" s="37"/>
      <c r="K2322" s="11"/>
    </row>
    <row r="2323" spans="6:11" x14ac:dyDescent="0.2">
      <c r="F2323" s="233"/>
      <c r="G2323" s="5"/>
      <c r="H2323" s="37"/>
      <c r="I2323" s="37"/>
      <c r="K2323" s="11"/>
    </row>
    <row r="2324" spans="6:11" x14ac:dyDescent="0.2">
      <c r="F2324" s="233"/>
      <c r="G2324" s="5"/>
      <c r="H2324" s="37"/>
      <c r="I2324" s="37"/>
      <c r="K2324" s="11"/>
    </row>
    <row r="2325" spans="6:11" x14ac:dyDescent="0.2">
      <c r="F2325" s="233"/>
      <c r="G2325" s="5"/>
      <c r="H2325" s="37"/>
      <c r="I2325" s="37"/>
      <c r="K2325" s="11"/>
    </row>
    <row r="2326" spans="6:11" x14ac:dyDescent="0.2">
      <c r="F2326" s="233"/>
      <c r="G2326" s="5"/>
      <c r="H2326" s="37"/>
      <c r="I2326" s="37"/>
      <c r="K2326" s="11"/>
    </row>
    <row r="2327" spans="6:11" x14ac:dyDescent="0.2">
      <c r="F2327" s="233"/>
      <c r="G2327" s="5"/>
      <c r="H2327" s="37"/>
      <c r="I2327" s="37"/>
      <c r="K2327" s="11"/>
    </row>
    <row r="2328" spans="6:11" x14ac:dyDescent="0.2">
      <c r="F2328" s="233"/>
      <c r="G2328" s="5"/>
      <c r="H2328" s="37"/>
      <c r="I2328" s="37"/>
      <c r="K2328" s="11"/>
    </row>
    <row r="2329" spans="6:11" x14ac:dyDescent="0.2">
      <c r="F2329" s="233"/>
      <c r="G2329" s="5"/>
      <c r="H2329" s="37"/>
      <c r="I2329" s="37"/>
      <c r="K2329" s="11"/>
    </row>
    <row r="2330" spans="6:11" x14ac:dyDescent="0.2">
      <c r="F2330" s="233"/>
      <c r="G2330" s="5"/>
      <c r="H2330" s="37"/>
      <c r="I2330" s="37"/>
      <c r="K2330" s="11"/>
    </row>
    <row r="2331" spans="6:11" x14ac:dyDescent="0.2">
      <c r="F2331" s="233"/>
      <c r="G2331" s="5"/>
      <c r="H2331" s="37"/>
      <c r="I2331" s="37"/>
      <c r="K2331" s="11"/>
    </row>
    <row r="2332" spans="6:11" x14ac:dyDescent="0.2">
      <c r="F2332" s="233"/>
      <c r="G2332" s="5"/>
      <c r="H2332" s="37"/>
      <c r="I2332" s="37"/>
      <c r="K2332" s="11"/>
    </row>
    <row r="2333" spans="6:11" x14ac:dyDescent="0.2">
      <c r="F2333" s="233"/>
      <c r="G2333" s="5"/>
      <c r="H2333" s="37"/>
      <c r="I2333" s="37"/>
      <c r="K2333" s="11"/>
    </row>
    <row r="2334" spans="6:11" x14ac:dyDescent="0.2">
      <c r="F2334" s="233"/>
      <c r="G2334" s="5"/>
      <c r="H2334" s="37"/>
      <c r="I2334" s="37"/>
      <c r="K2334" s="11"/>
    </row>
    <row r="2335" spans="6:11" x14ac:dyDescent="0.2">
      <c r="F2335" s="233"/>
      <c r="G2335" s="5"/>
      <c r="H2335" s="37"/>
      <c r="I2335" s="37"/>
      <c r="K2335" s="11"/>
    </row>
    <row r="2336" spans="6:11" x14ac:dyDescent="0.2">
      <c r="F2336" s="233"/>
      <c r="G2336" s="5"/>
      <c r="H2336" s="37"/>
      <c r="I2336" s="37"/>
      <c r="K2336" s="11"/>
    </row>
    <row r="2337" spans="6:11" x14ac:dyDescent="0.2">
      <c r="F2337" s="233"/>
      <c r="G2337" s="5"/>
      <c r="H2337" s="37"/>
      <c r="I2337" s="37"/>
      <c r="K2337" s="11"/>
    </row>
    <row r="2338" spans="6:11" x14ac:dyDescent="0.2">
      <c r="F2338" s="233"/>
      <c r="G2338" s="5"/>
      <c r="H2338" s="37"/>
      <c r="I2338" s="37"/>
      <c r="K2338" s="11"/>
    </row>
    <row r="2339" spans="6:11" x14ac:dyDescent="0.2">
      <c r="F2339" s="233"/>
      <c r="G2339" s="5"/>
      <c r="H2339" s="37"/>
      <c r="I2339" s="37"/>
      <c r="K2339" s="11"/>
    </row>
    <row r="2340" spans="6:11" x14ac:dyDescent="0.2">
      <c r="F2340" s="233"/>
      <c r="G2340" s="5"/>
      <c r="H2340" s="37"/>
      <c r="I2340" s="37"/>
      <c r="K2340" s="11"/>
    </row>
    <row r="2341" spans="6:11" x14ac:dyDescent="0.2">
      <c r="F2341" s="233"/>
      <c r="G2341" s="5"/>
      <c r="H2341" s="37"/>
      <c r="I2341" s="37"/>
      <c r="K2341" s="11"/>
    </row>
    <row r="2342" spans="6:11" x14ac:dyDescent="0.2">
      <c r="F2342" s="233"/>
      <c r="G2342" s="5"/>
      <c r="H2342" s="37"/>
      <c r="I2342" s="37"/>
      <c r="K2342" s="11"/>
    </row>
    <row r="2343" spans="6:11" x14ac:dyDescent="0.2">
      <c r="F2343" s="233"/>
      <c r="G2343" s="5"/>
      <c r="H2343" s="37"/>
      <c r="I2343" s="37"/>
      <c r="K2343" s="11"/>
    </row>
    <row r="2344" spans="6:11" x14ac:dyDescent="0.2">
      <c r="F2344" s="233"/>
      <c r="G2344" s="5"/>
      <c r="H2344" s="37"/>
      <c r="I2344" s="37"/>
      <c r="K2344" s="11"/>
    </row>
    <row r="2345" spans="6:11" x14ac:dyDescent="0.2">
      <c r="F2345" s="233"/>
      <c r="G2345" s="5"/>
      <c r="H2345" s="37"/>
      <c r="I2345" s="37"/>
      <c r="K2345" s="11"/>
    </row>
    <row r="2346" spans="6:11" x14ac:dyDescent="0.2">
      <c r="F2346" s="233"/>
      <c r="G2346" s="5"/>
      <c r="H2346" s="37"/>
      <c r="I2346" s="37"/>
      <c r="K2346" s="11"/>
    </row>
    <row r="2347" spans="6:11" x14ac:dyDescent="0.2">
      <c r="F2347" s="233"/>
      <c r="G2347" s="5"/>
      <c r="H2347" s="37"/>
      <c r="I2347" s="37"/>
      <c r="K2347" s="11"/>
    </row>
    <row r="2348" spans="6:11" x14ac:dyDescent="0.2">
      <c r="F2348" s="233"/>
      <c r="G2348" s="5"/>
      <c r="H2348" s="37"/>
      <c r="I2348" s="37"/>
      <c r="K2348" s="11"/>
    </row>
    <row r="2349" spans="6:11" x14ac:dyDescent="0.2">
      <c r="F2349" s="233"/>
      <c r="G2349" s="5"/>
      <c r="H2349" s="37"/>
      <c r="I2349" s="37"/>
      <c r="K2349" s="11"/>
    </row>
    <row r="2350" spans="6:11" x14ac:dyDescent="0.2">
      <c r="F2350" s="233"/>
      <c r="G2350" s="5"/>
      <c r="H2350" s="37"/>
      <c r="I2350" s="37"/>
      <c r="K2350" s="11"/>
    </row>
    <row r="2351" spans="6:11" x14ac:dyDescent="0.2">
      <c r="F2351" s="233"/>
      <c r="G2351" s="5"/>
      <c r="H2351" s="37"/>
      <c r="I2351" s="37"/>
      <c r="K2351" s="11"/>
    </row>
    <row r="2352" spans="6:11" x14ac:dyDescent="0.2">
      <c r="F2352" s="233"/>
      <c r="G2352" s="5"/>
      <c r="H2352" s="37"/>
      <c r="I2352" s="37"/>
      <c r="K2352" s="11"/>
    </row>
    <row r="2353" spans="6:11" x14ac:dyDescent="0.2">
      <c r="F2353" s="233"/>
      <c r="G2353" s="5"/>
      <c r="H2353" s="37"/>
      <c r="I2353" s="37"/>
      <c r="K2353" s="11"/>
    </row>
    <row r="2354" spans="6:11" x14ac:dyDescent="0.2">
      <c r="F2354" s="233"/>
      <c r="G2354" s="5"/>
      <c r="H2354" s="37"/>
      <c r="I2354" s="37"/>
      <c r="K2354" s="11"/>
    </row>
    <row r="2355" spans="6:11" x14ac:dyDescent="0.2">
      <c r="F2355" s="233"/>
      <c r="G2355" s="5"/>
      <c r="H2355" s="37"/>
      <c r="I2355" s="37"/>
      <c r="K2355" s="11"/>
    </row>
    <row r="2356" spans="6:11" x14ac:dyDescent="0.2">
      <c r="F2356" s="233"/>
      <c r="G2356" s="5"/>
      <c r="H2356" s="37"/>
      <c r="I2356" s="37"/>
      <c r="K2356" s="11"/>
    </row>
    <row r="2357" spans="6:11" x14ac:dyDescent="0.2">
      <c r="F2357" s="233"/>
      <c r="G2357" s="5"/>
      <c r="H2357" s="37"/>
      <c r="I2357" s="37"/>
      <c r="K2357" s="11"/>
    </row>
    <row r="2358" spans="6:11" x14ac:dyDescent="0.2">
      <c r="F2358" s="233"/>
      <c r="G2358" s="5"/>
      <c r="H2358" s="37"/>
      <c r="I2358" s="37"/>
      <c r="K2358" s="11"/>
    </row>
    <row r="2359" spans="6:11" x14ac:dyDescent="0.2">
      <c r="F2359" s="233"/>
      <c r="G2359" s="5"/>
      <c r="H2359" s="37"/>
      <c r="I2359" s="37"/>
      <c r="K2359" s="11"/>
    </row>
    <row r="2360" spans="6:11" x14ac:dyDescent="0.2">
      <c r="F2360" s="233"/>
      <c r="G2360" s="5"/>
      <c r="H2360" s="37"/>
      <c r="I2360" s="37"/>
      <c r="K2360" s="11"/>
    </row>
    <row r="2361" spans="6:11" x14ac:dyDescent="0.2">
      <c r="F2361" s="233"/>
      <c r="G2361" s="5"/>
      <c r="H2361" s="37"/>
      <c r="I2361" s="37"/>
      <c r="K2361" s="11"/>
    </row>
    <row r="2362" spans="6:11" x14ac:dyDescent="0.2">
      <c r="F2362" s="233"/>
      <c r="G2362" s="5"/>
      <c r="H2362" s="37"/>
      <c r="I2362" s="37"/>
      <c r="K2362" s="11"/>
    </row>
    <row r="2363" spans="6:11" x14ac:dyDescent="0.2">
      <c r="F2363" s="233"/>
      <c r="G2363" s="5"/>
      <c r="H2363" s="37"/>
      <c r="I2363" s="37"/>
      <c r="K2363" s="11"/>
    </row>
    <row r="2364" spans="6:11" x14ac:dyDescent="0.2">
      <c r="F2364" s="233"/>
      <c r="G2364" s="5"/>
      <c r="H2364" s="37"/>
      <c r="I2364" s="37"/>
      <c r="K2364" s="11"/>
    </row>
    <row r="2365" spans="6:11" x14ac:dyDescent="0.2">
      <c r="F2365" s="233"/>
      <c r="G2365" s="5"/>
      <c r="H2365" s="37"/>
      <c r="I2365" s="37"/>
      <c r="K2365" s="11"/>
    </row>
    <row r="2366" spans="6:11" x14ac:dyDescent="0.2">
      <c r="F2366" s="233"/>
      <c r="G2366" s="5"/>
      <c r="H2366" s="37"/>
      <c r="I2366" s="37"/>
      <c r="K2366" s="11"/>
    </row>
    <row r="2367" spans="6:11" x14ac:dyDescent="0.2">
      <c r="F2367" s="233"/>
      <c r="G2367" s="5"/>
      <c r="H2367" s="37"/>
      <c r="I2367" s="37"/>
      <c r="K2367" s="11"/>
    </row>
    <row r="2368" spans="6:11" x14ac:dyDescent="0.2">
      <c r="F2368" s="233"/>
      <c r="G2368" s="5"/>
      <c r="H2368" s="37"/>
      <c r="I2368" s="37"/>
      <c r="K2368" s="11"/>
    </row>
    <row r="2369" spans="6:11" x14ac:dyDescent="0.2">
      <c r="F2369" s="233"/>
      <c r="G2369" s="5"/>
      <c r="H2369" s="37"/>
      <c r="I2369" s="37"/>
      <c r="K2369" s="11"/>
    </row>
    <row r="2370" spans="6:11" x14ac:dyDescent="0.2">
      <c r="F2370" s="233"/>
      <c r="G2370" s="5"/>
      <c r="H2370" s="37"/>
      <c r="I2370" s="37"/>
      <c r="K2370" s="11"/>
    </row>
    <row r="2371" spans="6:11" x14ac:dyDescent="0.2">
      <c r="F2371" s="233"/>
      <c r="G2371" s="5"/>
      <c r="H2371" s="37"/>
      <c r="I2371" s="37"/>
      <c r="K2371" s="11"/>
    </row>
    <row r="2372" spans="6:11" x14ac:dyDescent="0.2">
      <c r="F2372" s="233"/>
      <c r="G2372" s="5"/>
      <c r="H2372" s="37"/>
      <c r="I2372" s="37"/>
      <c r="K2372" s="11"/>
    </row>
    <row r="2373" spans="6:11" x14ac:dyDescent="0.2">
      <c r="F2373" s="233"/>
      <c r="G2373" s="5"/>
      <c r="H2373" s="37"/>
      <c r="I2373" s="37"/>
      <c r="K2373" s="11"/>
    </row>
    <row r="2374" spans="6:11" x14ac:dyDescent="0.2">
      <c r="F2374" s="233"/>
      <c r="G2374" s="5"/>
      <c r="H2374" s="37"/>
      <c r="I2374" s="37"/>
      <c r="K2374" s="11"/>
    </row>
    <row r="2375" spans="6:11" x14ac:dyDescent="0.2">
      <c r="F2375" s="233"/>
      <c r="G2375" s="5"/>
      <c r="H2375" s="37"/>
      <c r="I2375" s="37"/>
      <c r="K2375" s="11"/>
    </row>
    <row r="2376" spans="6:11" x14ac:dyDescent="0.2">
      <c r="F2376" s="233"/>
      <c r="G2376" s="5"/>
      <c r="H2376" s="37"/>
      <c r="I2376" s="37"/>
      <c r="K2376" s="11"/>
    </row>
    <row r="2377" spans="6:11" x14ac:dyDescent="0.2">
      <c r="F2377" s="233"/>
      <c r="G2377" s="5"/>
      <c r="H2377" s="37"/>
      <c r="I2377" s="37"/>
      <c r="K2377" s="11"/>
    </row>
    <row r="2378" spans="6:11" x14ac:dyDescent="0.2">
      <c r="F2378" s="233"/>
      <c r="G2378" s="5"/>
      <c r="H2378" s="37"/>
      <c r="I2378" s="37"/>
      <c r="K2378" s="11"/>
    </row>
    <row r="2379" spans="6:11" x14ac:dyDescent="0.2">
      <c r="F2379" s="233"/>
      <c r="G2379" s="5"/>
      <c r="H2379" s="37"/>
      <c r="I2379" s="37"/>
      <c r="K2379" s="11"/>
    </row>
    <row r="2380" spans="6:11" x14ac:dyDescent="0.2">
      <c r="F2380" s="233"/>
      <c r="G2380" s="5"/>
      <c r="H2380" s="37"/>
      <c r="I2380" s="37"/>
      <c r="K2380" s="11"/>
    </row>
    <row r="2381" spans="6:11" x14ac:dyDescent="0.2">
      <c r="F2381" s="233"/>
      <c r="G2381" s="5"/>
      <c r="H2381" s="37"/>
      <c r="I2381" s="37"/>
      <c r="K2381" s="11"/>
    </row>
    <row r="2382" spans="6:11" x14ac:dyDescent="0.2">
      <c r="F2382" s="233"/>
      <c r="G2382" s="5"/>
      <c r="H2382" s="37"/>
      <c r="I2382" s="37"/>
      <c r="K2382" s="11"/>
    </row>
    <row r="2383" spans="6:11" x14ac:dyDescent="0.2">
      <c r="F2383" s="233"/>
      <c r="G2383" s="5"/>
      <c r="H2383" s="37"/>
      <c r="I2383" s="37"/>
      <c r="K2383" s="11"/>
    </row>
    <row r="2384" spans="6:11" x14ac:dyDescent="0.2">
      <c r="F2384" s="233"/>
      <c r="G2384" s="5"/>
      <c r="H2384" s="37"/>
      <c r="I2384" s="37"/>
      <c r="K2384" s="11"/>
    </row>
    <row r="2385" spans="6:11" x14ac:dyDescent="0.2">
      <c r="F2385" s="233"/>
      <c r="G2385" s="5"/>
      <c r="H2385" s="37"/>
      <c r="I2385" s="37"/>
      <c r="K2385" s="11"/>
    </row>
    <row r="2386" spans="6:11" x14ac:dyDescent="0.2">
      <c r="F2386" s="233"/>
      <c r="G2386" s="5"/>
      <c r="H2386" s="37"/>
      <c r="I2386" s="37"/>
      <c r="K2386" s="11"/>
    </row>
    <row r="2387" spans="6:11" x14ac:dyDescent="0.2">
      <c r="F2387" s="233"/>
      <c r="G2387" s="5"/>
      <c r="H2387" s="37"/>
      <c r="I2387" s="37"/>
      <c r="K2387" s="11"/>
    </row>
    <row r="2388" spans="6:11" x14ac:dyDescent="0.2">
      <c r="F2388" s="233"/>
      <c r="G2388" s="5"/>
      <c r="H2388" s="37"/>
      <c r="I2388" s="37"/>
      <c r="K2388" s="11"/>
    </row>
    <row r="2389" spans="6:11" x14ac:dyDescent="0.2">
      <c r="F2389" s="233"/>
      <c r="G2389" s="5"/>
      <c r="H2389" s="37"/>
      <c r="I2389" s="37"/>
      <c r="K2389" s="11"/>
    </row>
    <row r="2390" spans="6:11" x14ac:dyDescent="0.2">
      <c r="F2390" s="233"/>
      <c r="G2390" s="5"/>
      <c r="H2390" s="37"/>
      <c r="I2390" s="37"/>
      <c r="K2390" s="11"/>
    </row>
    <row r="2391" spans="6:11" x14ac:dyDescent="0.2">
      <c r="F2391" s="233"/>
      <c r="G2391" s="5"/>
      <c r="H2391" s="37"/>
      <c r="I2391" s="37"/>
      <c r="K2391" s="11"/>
    </row>
    <row r="2392" spans="6:11" x14ac:dyDescent="0.2">
      <c r="F2392" s="233"/>
      <c r="G2392" s="5"/>
      <c r="H2392" s="37"/>
      <c r="I2392" s="37"/>
      <c r="K2392" s="11"/>
    </row>
    <row r="2393" spans="6:11" x14ac:dyDescent="0.2">
      <c r="F2393" s="233"/>
      <c r="G2393" s="5"/>
      <c r="H2393" s="37"/>
      <c r="I2393" s="37"/>
      <c r="K2393" s="11"/>
    </row>
    <row r="2394" spans="6:11" x14ac:dyDescent="0.2">
      <c r="F2394" s="233"/>
      <c r="G2394" s="5"/>
      <c r="H2394" s="37"/>
      <c r="I2394" s="37"/>
      <c r="K2394" s="11"/>
    </row>
    <row r="2395" spans="6:11" x14ac:dyDescent="0.2">
      <c r="F2395" s="233"/>
      <c r="G2395" s="5"/>
      <c r="H2395" s="37"/>
      <c r="I2395" s="37"/>
      <c r="K2395" s="11"/>
    </row>
    <row r="2396" spans="6:11" x14ac:dyDescent="0.2">
      <c r="F2396" s="233"/>
      <c r="G2396" s="5"/>
      <c r="H2396" s="37"/>
      <c r="I2396" s="37"/>
      <c r="K2396" s="11"/>
    </row>
    <row r="2397" spans="6:11" x14ac:dyDescent="0.2">
      <c r="F2397" s="233"/>
      <c r="G2397" s="5"/>
      <c r="H2397" s="37"/>
      <c r="I2397" s="37"/>
      <c r="K2397" s="11"/>
    </row>
    <row r="2398" spans="6:11" x14ac:dyDescent="0.2">
      <c r="F2398" s="233"/>
      <c r="G2398" s="5"/>
      <c r="H2398" s="37"/>
      <c r="I2398" s="37"/>
      <c r="K2398" s="11"/>
    </row>
    <row r="2399" spans="6:11" x14ac:dyDescent="0.2">
      <c r="F2399" s="233"/>
      <c r="G2399" s="5"/>
      <c r="H2399" s="37"/>
      <c r="I2399" s="37"/>
      <c r="K2399" s="11"/>
    </row>
    <row r="2400" spans="6:11" x14ac:dyDescent="0.2">
      <c r="F2400" s="233"/>
      <c r="G2400" s="5"/>
      <c r="H2400" s="37"/>
      <c r="I2400" s="37"/>
      <c r="K2400" s="11"/>
    </row>
    <row r="2401" spans="6:11" x14ac:dyDescent="0.2">
      <c r="F2401" s="233"/>
      <c r="G2401" s="5"/>
      <c r="H2401" s="37"/>
      <c r="I2401" s="37"/>
      <c r="K2401" s="11"/>
    </row>
    <row r="2402" spans="6:11" x14ac:dyDescent="0.2">
      <c r="F2402" s="233"/>
      <c r="G2402" s="5"/>
      <c r="H2402" s="37"/>
      <c r="I2402" s="37"/>
      <c r="K2402" s="11"/>
    </row>
    <row r="2403" spans="6:11" x14ac:dyDescent="0.2">
      <c r="F2403" s="233"/>
      <c r="G2403" s="5"/>
      <c r="H2403" s="37"/>
      <c r="I2403" s="37"/>
      <c r="K2403" s="11"/>
    </row>
    <row r="2404" spans="6:11" x14ac:dyDescent="0.2">
      <c r="F2404" s="233"/>
      <c r="G2404" s="5"/>
      <c r="H2404" s="37"/>
      <c r="I2404" s="37"/>
      <c r="K2404" s="11"/>
    </row>
    <row r="2405" spans="6:11" x14ac:dyDescent="0.2">
      <c r="F2405" s="233"/>
      <c r="G2405" s="5"/>
      <c r="H2405" s="37"/>
      <c r="I2405" s="37"/>
      <c r="K2405" s="11"/>
    </row>
    <row r="2406" spans="6:11" x14ac:dyDescent="0.2">
      <c r="F2406" s="233"/>
      <c r="G2406" s="5"/>
      <c r="H2406" s="37"/>
      <c r="I2406" s="37"/>
      <c r="K2406" s="11"/>
    </row>
    <row r="2407" spans="6:11" x14ac:dyDescent="0.2">
      <c r="F2407" s="233"/>
      <c r="G2407" s="5"/>
      <c r="H2407" s="37"/>
      <c r="I2407" s="37"/>
      <c r="K2407" s="11"/>
    </row>
    <row r="2408" spans="6:11" x14ac:dyDescent="0.2">
      <c r="F2408" s="233"/>
      <c r="G2408" s="5"/>
      <c r="H2408" s="37"/>
      <c r="I2408" s="37"/>
      <c r="K2408" s="11"/>
    </row>
    <row r="2409" spans="6:11" x14ac:dyDescent="0.2">
      <c r="F2409" s="233"/>
      <c r="G2409" s="5"/>
      <c r="H2409" s="37"/>
      <c r="I2409" s="37"/>
      <c r="K2409" s="11"/>
    </row>
    <row r="2410" spans="6:11" x14ac:dyDescent="0.2">
      <c r="F2410" s="233"/>
      <c r="G2410" s="5"/>
      <c r="H2410" s="37"/>
      <c r="I2410" s="37"/>
      <c r="K2410" s="11"/>
    </row>
    <row r="2411" spans="6:11" x14ac:dyDescent="0.2">
      <c r="F2411" s="233"/>
      <c r="G2411" s="5"/>
      <c r="H2411" s="37"/>
      <c r="I2411" s="37"/>
      <c r="K2411" s="11"/>
    </row>
    <row r="2412" spans="6:11" x14ac:dyDescent="0.2">
      <c r="F2412" s="233"/>
      <c r="G2412" s="5"/>
      <c r="H2412" s="37"/>
      <c r="I2412" s="37"/>
      <c r="K2412" s="11"/>
    </row>
    <row r="2413" spans="6:11" x14ac:dyDescent="0.2">
      <c r="F2413" s="233"/>
      <c r="G2413" s="5"/>
      <c r="H2413" s="37"/>
      <c r="I2413" s="37"/>
      <c r="K2413" s="11"/>
    </row>
    <row r="2414" spans="6:11" x14ac:dyDescent="0.2">
      <c r="F2414" s="233"/>
      <c r="G2414" s="5"/>
      <c r="H2414" s="37"/>
      <c r="I2414" s="37"/>
      <c r="K2414" s="11"/>
    </row>
    <row r="2415" spans="6:11" x14ac:dyDescent="0.2">
      <c r="F2415" s="233"/>
      <c r="G2415" s="5"/>
      <c r="H2415" s="37"/>
      <c r="I2415" s="37"/>
      <c r="K2415" s="11"/>
    </row>
    <row r="2416" spans="6:11" x14ac:dyDescent="0.2">
      <c r="F2416" s="233"/>
      <c r="G2416" s="5"/>
      <c r="H2416" s="37"/>
      <c r="I2416" s="37"/>
      <c r="K2416" s="11"/>
    </row>
    <row r="2417" spans="6:11" x14ac:dyDescent="0.2">
      <c r="F2417" s="233"/>
      <c r="G2417" s="5"/>
      <c r="H2417" s="37"/>
      <c r="I2417" s="37"/>
      <c r="K2417" s="11"/>
    </row>
    <row r="2418" spans="6:11" x14ac:dyDescent="0.2">
      <c r="F2418" s="233"/>
      <c r="G2418" s="5"/>
      <c r="H2418" s="37"/>
      <c r="I2418" s="37"/>
      <c r="K2418" s="11"/>
    </row>
    <row r="2419" spans="6:11" x14ac:dyDescent="0.2">
      <c r="F2419" s="233"/>
      <c r="G2419" s="5"/>
      <c r="H2419" s="37"/>
      <c r="I2419" s="37"/>
      <c r="K2419" s="11"/>
    </row>
    <row r="2420" spans="6:11" x14ac:dyDescent="0.2">
      <c r="F2420" s="233"/>
      <c r="G2420" s="5"/>
      <c r="H2420" s="37"/>
      <c r="I2420" s="37"/>
      <c r="K2420" s="11"/>
    </row>
    <row r="2421" spans="6:11" x14ac:dyDescent="0.2">
      <c r="F2421" s="233"/>
      <c r="G2421" s="5"/>
      <c r="H2421" s="37"/>
      <c r="I2421" s="37"/>
      <c r="K2421" s="11"/>
    </row>
    <row r="2422" spans="6:11" x14ac:dyDescent="0.2">
      <c r="F2422" s="233"/>
      <c r="G2422" s="5"/>
      <c r="H2422" s="37"/>
      <c r="I2422" s="37"/>
      <c r="K2422" s="11"/>
    </row>
    <row r="2423" spans="6:11" x14ac:dyDescent="0.2">
      <c r="F2423" s="233"/>
      <c r="G2423" s="5"/>
      <c r="H2423" s="37"/>
      <c r="I2423" s="37"/>
      <c r="K2423" s="11"/>
    </row>
    <row r="2424" spans="6:11" x14ac:dyDescent="0.2">
      <c r="F2424" s="233"/>
      <c r="G2424" s="5"/>
      <c r="H2424" s="37"/>
      <c r="I2424" s="37"/>
      <c r="K2424" s="11"/>
    </row>
    <row r="2425" spans="6:11" x14ac:dyDescent="0.2">
      <c r="F2425" s="233"/>
      <c r="G2425" s="5"/>
      <c r="H2425" s="37"/>
      <c r="I2425" s="37"/>
      <c r="K2425" s="11"/>
    </row>
    <row r="2426" spans="6:11" x14ac:dyDescent="0.2">
      <c r="F2426" s="233"/>
      <c r="G2426" s="5"/>
      <c r="H2426" s="37"/>
      <c r="I2426" s="37"/>
      <c r="K2426" s="11"/>
    </row>
    <row r="2427" spans="6:11" x14ac:dyDescent="0.2">
      <c r="F2427" s="233"/>
      <c r="G2427" s="5"/>
      <c r="H2427" s="37"/>
      <c r="I2427" s="37"/>
      <c r="K2427" s="11"/>
    </row>
    <row r="2428" spans="6:11" x14ac:dyDescent="0.2">
      <c r="F2428" s="233"/>
      <c r="G2428" s="5"/>
      <c r="H2428" s="37"/>
      <c r="I2428" s="37"/>
      <c r="K2428" s="11"/>
    </row>
    <row r="2429" spans="6:11" x14ac:dyDescent="0.2">
      <c r="F2429" s="233"/>
      <c r="G2429" s="5"/>
      <c r="H2429" s="37"/>
      <c r="I2429" s="37"/>
      <c r="K2429" s="11"/>
    </row>
    <row r="2430" spans="6:11" x14ac:dyDescent="0.2">
      <c r="F2430" s="233"/>
      <c r="G2430" s="5"/>
      <c r="H2430" s="37"/>
      <c r="I2430" s="37"/>
      <c r="K2430" s="11"/>
    </row>
    <row r="2431" spans="6:11" x14ac:dyDescent="0.2">
      <c r="F2431" s="233"/>
      <c r="G2431" s="5"/>
      <c r="H2431" s="37"/>
      <c r="I2431" s="37"/>
      <c r="K2431" s="11"/>
    </row>
    <row r="2432" spans="6:11" x14ac:dyDescent="0.2">
      <c r="F2432" s="233"/>
      <c r="G2432" s="5"/>
      <c r="H2432" s="37"/>
      <c r="I2432" s="37"/>
      <c r="K2432" s="11"/>
    </row>
    <row r="2433" spans="6:11" x14ac:dyDescent="0.2">
      <c r="F2433" s="233"/>
      <c r="G2433" s="5"/>
      <c r="H2433" s="37"/>
      <c r="I2433" s="37"/>
      <c r="K2433" s="11"/>
    </row>
    <row r="2434" spans="6:11" x14ac:dyDescent="0.2">
      <c r="F2434" s="233"/>
      <c r="G2434" s="5"/>
      <c r="H2434" s="37"/>
      <c r="I2434" s="37"/>
      <c r="K2434" s="11"/>
    </row>
    <row r="2435" spans="6:11" x14ac:dyDescent="0.2">
      <c r="F2435" s="233"/>
      <c r="G2435" s="5"/>
      <c r="H2435" s="37"/>
      <c r="I2435" s="37"/>
      <c r="K2435" s="11"/>
    </row>
    <row r="2436" spans="6:11" x14ac:dyDescent="0.2">
      <c r="F2436" s="233"/>
      <c r="G2436" s="5"/>
      <c r="H2436" s="37"/>
      <c r="I2436" s="37"/>
      <c r="K2436" s="11"/>
    </row>
    <row r="2437" spans="6:11" x14ac:dyDescent="0.2">
      <c r="F2437" s="233"/>
      <c r="G2437" s="5"/>
      <c r="H2437" s="37"/>
      <c r="I2437" s="37"/>
      <c r="K2437" s="11"/>
    </row>
    <row r="2438" spans="6:11" x14ac:dyDescent="0.2">
      <c r="F2438" s="233"/>
      <c r="G2438" s="5"/>
      <c r="H2438" s="37"/>
      <c r="I2438" s="37"/>
      <c r="K2438" s="11"/>
    </row>
    <row r="2439" spans="6:11" x14ac:dyDescent="0.2">
      <c r="F2439" s="233"/>
      <c r="G2439" s="5"/>
      <c r="H2439" s="37"/>
      <c r="I2439" s="37"/>
      <c r="K2439" s="11"/>
    </row>
    <row r="2440" spans="6:11" x14ac:dyDescent="0.2">
      <c r="F2440" s="233"/>
      <c r="G2440" s="5"/>
      <c r="H2440" s="37"/>
      <c r="I2440" s="37"/>
      <c r="K2440" s="11"/>
    </row>
    <row r="2441" spans="6:11" x14ac:dyDescent="0.2">
      <c r="F2441" s="233"/>
      <c r="G2441" s="5"/>
      <c r="H2441" s="37"/>
      <c r="I2441" s="37"/>
      <c r="K2441" s="11"/>
    </row>
    <row r="2442" spans="6:11" x14ac:dyDescent="0.2">
      <c r="F2442" s="233"/>
      <c r="G2442" s="5"/>
      <c r="H2442" s="37"/>
      <c r="I2442" s="37"/>
      <c r="K2442" s="11"/>
    </row>
    <row r="2443" spans="6:11" x14ac:dyDescent="0.2">
      <c r="F2443" s="233"/>
      <c r="G2443" s="5"/>
      <c r="H2443" s="37"/>
      <c r="I2443" s="37"/>
      <c r="K2443" s="11"/>
    </row>
    <row r="2444" spans="6:11" x14ac:dyDescent="0.2">
      <c r="F2444" s="233"/>
      <c r="G2444" s="5"/>
      <c r="H2444" s="37"/>
      <c r="I2444" s="37"/>
      <c r="K2444" s="11"/>
    </row>
    <row r="2445" spans="6:11" x14ac:dyDescent="0.2">
      <c r="F2445" s="233"/>
      <c r="G2445" s="5"/>
      <c r="H2445" s="37"/>
      <c r="I2445" s="37"/>
      <c r="K2445" s="11"/>
    </row>
    <row r="2446" spans="6:11" x14ac:dyDescent="0.2">
      <c r="F2446" s="233"/>
      <c r="G2446" s="5"/>
      <c r="H2446" s="37"/>
      <c r="I2446" s="37"/>
      <c r="K2446" s="11"/>
    </row>
    <row r="2447" spans="6:11" x14ac:dyDescent="0.2">
      <c r="F2447" s="233"/>
      <c r="G2447" s="5"/>
      <c r="H2447" s="37"/>
      <c r="I2447" s="37"/>
      <c r="K2447" s="11"/>
    </row>
    <row r="2448" spans="6:11" x14ac:dyDescent="0.2">
      <c r="F2448" s="233"/>
      <c r="G2448" s="5"/>
      <c r="H2448" s="37"/>
      <c r="I2448" s="37"/>
      <c r="K2448" s="11"/>
    </row>
    <row r="2449" spans="6:11" x14ac:dyDescent="0.2">
      <c r="F2449" s="233"/>
      <c r="G2449" s="5"/>
      <c r="H2449" s="37"/>
      <c r="I2449" s="37"/>
      <c r="K2449" s="11"/>
    </row>
    <row r="2450" spans="6:11" x14ac:dyDescent="0.2">
      <c r="F2450" s="233"/>
      <c r="G2450" s="5"/>
      <c r="H2450" s="37"/>
      <c r="I2450" s="37"/>
      <c r="K2450" s="11"/>
    </row>
    <row r="2451" spans="6:11" x14ac:dyDescent="0.2">
      <c r="F2451" s="233"/>
      <c r="G2451" s="5"/>
      <c r="H2451" s="37"/>
      <c r="I2451" s="37"/>
      <c r="K2451" s="11"/>
    </row>
    <row r="2452" spans="6:11" x14ac:dyDescent="0.2">
      <c r="F2452" s="233"/>
      <c r="G2452" s="5"/>
      <c r="H2452" s="37"/>
      <c r="I2452" s="37"/>
      <c r="K2452" s="11"/>
    </row>
    <row r="2453" spans="6:11" x14ac:dyDescent="0.2">
      <c r="F2453" s="233"/>
      <c r="G2453" s="5"/>
      <c r="H2453" s="37"/>
      <c r="I2453" s="37"/>
      <c r="K2453" s="11"/>
    </row>
    <row r="2454" spans="6:11" x14ac:dyDescent="0.2">
      <c r="F2454" s="233"/>
      <c r="G2454" s="5"/>
      <c r="H2454" s="37"/>
      <c r="I2454" s="37"/>
      <c r="K2454" s="11"/>
    </row>
    <row r="2455" spans="6:11" x14ac:dyDescent="0.2">
      <c r="F2455" s="233"/>
      <c r="G2455" s="5"/>
      <c r="H2455" s="37"/>
      <c r="I2455" s="37"/>
      <c r="K2455" s="11"/>
    </row>
    <row r="2456" spans="6:11" x14ac:dyDescent="0.2">
      <c r="F2456" s="233"/>
      <c r="G2456" s="5"/>
      <c r="H2456" s="37"/>
      <c r="I2456" s="37"/>
      <c r="K2456" s="11"/>
    </row>
    <row r="2457" spans="6:11" x14ac:dyDescent="0.2">
      <c r="F2457" s="233"/>
      <c r="G2457" s="5"/>
      <c r="H2457" s="37"/>
      <c r="I2457" s="37"/>
      <c r="K2457" s="11"/>
    </row>
    <row r="2458" spans="6:11" x14ac:dyDescent="0.2">
      <c r="F2458" s="233"/>
      <c r="G2458" s="5"/>
      <c r="H2458" s="37"/>
      <c r="I2458" s="37"/>
      <c r="K2458" s="11"/>
    </row>
    <row r="2459" spans="6:11" x14ac:dyDescent="0.2">
      <c r="F2459" s="233"/>
      <c r="G2459" s="5"/>
      <c r="H2459" s="37"/>
      <c r="I2459" s="37"/>
      <c r="K2459" s="11"/>
    </row>
    <row r="2460" spans="6:11" x14ac:dyDescent="0.2">
      <c r="F2460" s="233"/>
      <c r="G2460" s="5"/>
      <c r="H2460" s="37"/>
      <c r="I2460" s="37"/>
      <c r="K2460" s="11"/>
    </row>
    <row r="2461" spans="6:11" x14ac:dyDescent="0.2">
      <c r="F2461" s="233"/>
      <c r="G2461" s="5"/>
      <c r="H2461" s="37"/>
      <c r="I2461" s="37"/>
      <c r="K2461" s="11"/>
    </row>
    <row r="2462" spans="6:11" x14ac:dyDescent="0.2">
      <c r="F2462" s="233"/>
      <c r="G2462" s="5"/>
      <c r="H2462" s="37"/>
      <c r="I2462" s="37"/>
      <c r="K2462" s="11"/>
    </row>
    <row r="2463" spans="6:11" x14ac:dyDescent="0.2">
      <c r="F2463" s="233"/>
      <c r="G2463" s="5"/>
      <c r="H2463" s="37"/>
      <c r="I2463" s="37"/>
      <c r="K2463" s="11"/>
    </row>
    <row r="2464" spans="6:11" x14ac:dyDescent="0.2">
      <c r="F2464" s="233"/>
      <c r="G2464" s="5"/>
      <c r="H2464" s="37"/>
      <c r="I2464" s="37"/>
      <c r="K2464" s="11"/>
    </row>
    <row r="2465" spans="6:11" x14ac:dyDescent="0.2">
      <c r="F2465" s="233"/>
      <c r="G2465" s="5"/>
      <c r="H2465" s="37"/>
      <c r="I2465" s="37"/>
      <c r="K2465" s="11"/>
    </row>
    <row r="2466" spans="6:11" x14ac:dyDescent="0.2">
      <c r="F2466" s="233"/>
      <c r="G2466" s="5"/>
      <c r="H2466" s="37"/>
      <c r="I2466" s="37"/>
      <c r="K2466" s="11"/>
    </row>
    <row r="2467" spans="6:11" x14ac:dyDescent="0.2">
      <c r="F2467" s="233"/>
      <c r="G2467" s="5"/>
      <c r="H2467" s="37"/>
      <c r="I2467" s="37"/>
      <c r="K2467" s="11"/>
    </row>
    <row r="2468" spans="6:11" x14ac:dyDescent="0.2">
      <c r="F2468" s="233"/>
      <c r="G2468" s="5"/>
      <c r="H2468" s="37"/>
      <c r="I2468" s="37"/>
      <c r="K2468" s="11"/>
    </row>
    <row r="2469" spans="6:11" x14ac:dyDescent="0.2">
      <c r="F2469" s="233"/>
      <c r="G2469" s="5"/>
      <c r="H2469" s="37"/>
      <c r="I2469" s="37"/>
      <c r="K2469" s="11"/>
    </row>
    <row r="2470" spans="6:11" x14ac:dyDescent="0.2">
      <c r="F2470" s="233"/>
      <c r="G2470" s="5"/>
      <c r="H2470" s="37"/>
      <c r="I2470" s="37"/>
      <c r="K2470" s="11"/>
    </row>
    <row r="2471" spans="6:11" x14ac:dyDescent="0.2">
      <c r="F2471" s="233"/>
      <c r="G2471" s="5"/>
      <c r="H2471" s="37"/>
      <c r="I2471" s="37"/>
      <c r="K2471" s="11"/>
    </row>
    <row r="2472" spans="6:11" x14ac:dyDescent="0.2">
      <c r="F2472" s="233"/>
      <c r="G2472" s="5"/>
      <c r="H2472" s="37"/>
      <c r="I2472" s="37"/>
      <c r="K2472" s="11"/>
    </row>
    <row r="2473" spans="6:11" x14ac:dyDescent="0.2">
      <c r="F2473" s="233"/>
      <c r="G2473" s="5"/>
      <c r="H2473" s="37"/>
      <c r="I2473" s="37"/>
      <c r="K2473" s="11"/>
    </row>
    <row r="2474" spans="6:11" x14ac:dyDescent="0.2">
      <c r="F2474" s="233"/>
      <c r="G2474" s="5"/>
      <c r="H2474" s="37"/>
      <c r="I2474" s="37"/>
      <c r="K2474" s="11"/>
    </row>
    <row r="2475" spans="6:11" x14ac:dyDescent="0.2">
      <c r="F2475" s="233"/>
      <c r="G2475" s="5"/>
      <c r="H2475" s="37"/>
      <c r="I2475" s="37"/>
      <c r="K2475" s="11"/>
    </row>
    <row r="2476" spans="6:11" x14ac:dyDescent="0.2">
      <c r="F2476" s="233"/>
      <c r="G2476" s="5"/>
      <c r="H2476" s="37"/>
      <c r="I2476" s="37"/>
      <c r="K2476" s="11"/>
    </row>
    <row r="2477" spans="6:11" x14ac:dyDescent="0.2">
      <c r="F2477" s="233"/>
      <c r="G2477" s="5"/>
      <c r="H2477" s="37"/>
      <c r="I2477" s="37"/>
      <c r="K2477" s="11"/>
    </row>
    <row r="2478" spans="6:11" x14ac:dyDescent="0.2">
      <c r="F2478" s="233"/>
      <c r="G2478" s="5"/>
      <c r="H2478" s="37"/>
      <c r="I2478" s="37"/>
      <c r="K2478" s="11"/>
    </row>
    <row r="2479" spans="6:11" x14ac:dyDescent="0.2">
      <c r="F2479" s="233"/>
      <c r="G2479" s="5"/>
      <c r="H2479" s="37"/>
      <c r="I2479" s="37"/>
      <c r="K2479" s="11"/>
    </row>
    <row r="2480" spans="6:11" x14ac:dyDescent="0.2">
      <c r="F2480" s="233"/>
      <c r="G2480" s="5"/>
      <c r="H2480" s="37"/>
      <c r="I2480" s="37"/>
      <c r="K2480" s="11"/>
    </row>
    <row r="2481" spans="6:11" x14ac:dyDescent="0.2">
      <c r="F2481" s="233"/>
      <c r="G2481" s="5"/>
      <c r="H2481" s="37"/>
      <c r="I2481" s="37"/>
      <c r="K2481" s="11"/>
    </row>
    <row r="2482" spans="6:11" x14ac:dyDescent="0.2">
      <c r="F2482" s="233"/>
      <c r="G2482" s="5"/>
      <c r="H2482" s="37"/>
      <c r="I2482" s="37"/>
      <c r="K2482" s="11"/>
    </row>
    <row r="2483" spans="6:11" x14ac:dyDescent="0.2">
      <c r="F2483" s="233"/>
      <c r="G2483" s="5"/>
      <c r="H2483" s="37"/>
      <c r="I2483" s="37"/>
      <c r="K2483" s="11"/>
    </row>
    <row r="2484" spans="6:11" x14ac:dyDescent="0.2">
      <c r="F2484" s="233"/>
      <c r="G2484" s="5"/>
      <c r="H2484" s="37"/>
      <c r="I2484" s="37"/>
      <c r="K2484" s="11"/>
    </row>
    <row r="2485" spans="6:11" x14ac:dyDescent="0.2">
      <c r="F2485" s="233"/>
      <c r="G2485" s="5"/>
      <c r="H2485" s="37"/>
      <c r="I2485" s="37"/>
      <c r="K2485" s="11"/>
    </row>
    <row r="2486" spans="6:11" x14ac:dyDescent="0.2">
      <c r="F2486" s="233"/>
      <c r="G2486" s="5"/>
      <c r="H2486" s="37"/>
      <c r="I2486" s="37"/>
      <c r="K2486" s="11"/>
    </row>
    <row r="2487" spans="6:11" x14ac:dyDescent="0.2">
      <c r="F2487" s="233"/>
      <c r="G2487" s="5"/>
      <c r="H2487" s="37"/>
      <c r="I2487" s="37"/>
      <c r="K2487" s="11"/>
    </row>
    <row r="2488" spans="6:11" x14ac:dyDescent="0.2">
      <c r="F2488" s="233"/>
      <c r="G2488" s="5"/>
      <c r="H2488" s="37"/>
      <c r="I2488" s="37"/>
      <c r="K2488" s="11"/>
    </row>
    <row r="2489" spans="6:11" x14ac:dyDescent="0.2">
      <c r="F2489" s="233"/>
      <c r="G2489" s="5"/>
      <c r="H2489" s="37"/>
      <c r="I2489" s="37"/>
      <c r="K2489" s="11"/>
    </row>
    <row r="2490" spans="6:11" x14ac:dyDescent="0.2">
      <c r="F2490" s="233"/>
      <c r="G2490" s="5"/>
      <c r="H2490" s="37"/>
      <c r="I2490" s="37"/>
      <c r="K2490" s="11"/>
    </row>
    <row r="2491" spans="6:11" x14ac:dyDescent="0.2">
      <c r="F2491" s="233"/>
      <c r="G2491" s="5"/>
      <c r="H2491" s="37"/>
      <c r="I2491" s="37"/>
      <c r="K2491" s="11"/>
    </row>
    <row r="2492" spans="6:11" x14ac:dyDescent="0.2">
      <c r="F2492" s="233"/>
      <c r="G2492" s="5"/>
      <c r="H2492" s="37"/>
      <c r="I2492" s="37"/>
      <c r="K2492" s="11"/>
    </row>
    <row r="2493" spans="6:11" x14ac:dyDescent="0.2">
      <c r="F2493" s="233"/>
      <c r="G2493" s="5"/>
      <c r="H2493" s="37"/>
      <c r="I2493" s="37"/>
      <c r="K2493" s="11"/>
    </row>
    <row r="2494" spans="6:11" x14ac:dyDescent="0.2">
      <c r="F2494" s="233"/>
      <c r="G2494" s="5"/>
      <c r="H2494" s="37"/>
      <c r="I2494" s="37"/>
      <c r="K2494" s="11"/>
    </row>
    <row r="2495" spans="6:11" x14ac:dyDescent="0.2">
      <c r="F2495" s="233"/>
      <c r="G2495" s="5"/>
      <c r="H2495" s="37"/>
      <c r="I2495" s="37"/>
      <c r="K2495" s="11"/>
    </row>
    <row r="2496" spans="6:11" x14ac:dyDescent="0.2">
      <c r="F2496" s="233"/>
      <c r="G2496" s="5"/>
      <c r="H2496" s="37"/>
      <c r="I2496" s="37"/>
      <c r="K2496" s="11"/>
    </row>
    <row r="2497" spans="6:11" x14ac:dyDescent="0.2">
      <c r="F2497" s="233"/>
      <c r="G2497" s="5"/>
      <c r="H2497" s="37"/>
      <c r="I2497" s="37"/>
      <c r="K2497" s="11"/>
    </row>
    <row r="2498" spans="6:11" x14ac:dyDescent="0.2">
      <c r="F2498" s="233"/>
      <c r="G2498" s="5"/>
      <c r="H2498" s="37"/>
      <c r="I2498" s="37"/>
      <c r="K2498" s="11"/>
    </row>
    <row r="2499" spans="6:11" x14ac:dyDescent="0.2">
      <c r="F2499" s="233"/>
      <c r="G2499" s="5"/>
      <c r="H2499" s="37"/>
      <c r="I2499" s="37"/>
      <c r="K2499" s="11"/>
    </row>
    <row r="2500" spans="6:11" x14ac:dyDescent="0.2">
      <c r="F2500" s="233"/>
      <c r="G2500" s="5"/>
      <c r="H2500" s="37"/>
      <c r="I2500" s="37"/>
      <c r="K2500" s="11"/>
    </row>
    <row r="2501" spans="6:11" x14ac:dyDescent="0.2">
      <c r="F2501" s="233"/>
      <c r="G2501" s="5"/>
      <c r="H2501" s="37"/>
      <c r="I2501" s="37"/>
      <c r="K2501" s="11"/>
    </row>
    <row r="2502" spans="6:11" x14ac:dyDescent="0.2">
      <c r="F2502" s="233"/>
      <c r="G2502" s="5"/>
      <c r="H2502" s="37"/>
      <c r="I2502" s="37"/>
      <c r="K2502" s="11"/>
    </row>
    <row r="2503" spans="6:11" x14ac:dyDescent="0.2">
      <c r="F2503" s="233"/>
      <c r="G2503" s="5"/>
      <c r="H2503" s="37"/>
      <c r="I2503" s="37"/>
      <c r="K2503" s="11"/>
    </row>
    <row r="2504" spans="6:11" x14ac:dyDescent="0.2">
      <c r="F2504" s="233"/>
      <c r="G2504" s="5"/>
      <c r="H2504" s="37"/>
      <c r="I2504" s="37"/>
      <c r="K2504" s="11"/>
    </row>
    <row r="2505" spans="6:11" x14ac:dyDescent="0.2">
      <c r="F2505" s="233"/>
      <c r="G2505" s="5"/>
      <c r="H2505" s="37"/>
      <c r="I2505" s="37"/>
      <c r="K2505" s="11"/>
    </row>
    <row r="2506" spans="6:11" x14ac:dyDescent="0.2">
      <c r="F2506" s="233"/>
      <c r="G2506" s="5"/>
      <c r="H2506" s="37"/>
      <c r="I2506" s="37"/>
      <c r="K2506" s="11"/>
    </row>
    <row r="2507" spans="6:11" x14ac:dyDescent="0.2">
      <c r="F2507" s="233"/>
      <c r="G2507" s="5"/>
      <c r="H2507" s="37"/>
      <c r="I2507" s="37"/>
      <c r="K2507" s="11"/>
    </row>
    <row r="2508" spans="6:11" x14ac:dyDescent="0.2">
      <c r="F2508" s="233"/>
      <c r="G2508" s="5"/>
      <c r="H2508" s="37"/>
      <c r="I2508" s="37"/>
      <c r="K2508" s="11"/>
    </row>
    <row r="2509" spans="6:11" x14ac:dyDescent="0.2">
      <c r="F2509" s="233"/>
      <c r="G2509" s="5"/>
      <c r="H2509" s="37"/>
      <c r="I2509" s="37"/>
      <c r="K2509" s="11"/>
    </row>
    <row r="2510" spans="6:11" x14ac:dyDescent="0.2">
      <c r="F2510" s="233"/>
      <c r="G2510" s="5"/>
      <c r="H2510" s="37"/>
      <c r="I2510" s="37"/>
      <c r="K2510" s="11"/>
    </row>
    <row r="2511" spans="6:11" x14ac:dyDescent="0.2">
      <c r="F2511" s="233"/>
      <c r="G2511" s="5"/>
      <c r="H2511" s="37"/>
      <c r="I2511" s="37"/>
      <c r="K2511" s="11"/>
    </row>
    <row r="2512" spans="6:11" x14ac:dyDescent="0.2">
      <c r="F2512" s="233"/>
      <c r="G2512" s="5"/>
      <c r="H2512" s="37"/>
      <c r="I2512" s="37"/>
      <c r="K2512" s="11"/>
    </row>
    <row r="2513" spans="6:11" x14ac:dyDescent="0.2">
      <c r="F2513" s="233"/>
      <c r="G2513" s="5"/>
      <c r="H2513" s="37"/>
      <c r="I2513" s="37"/>
      <c r="K2513" s="11"/>
    </row>
    <row r="2514" spans="6:11" x14ac:dyDescent="0.2">
      <c r="F2514" s="233"/>
      <c r="G2514" s="5"/>
      <c r="H2514" s="37"/>
      <c r="I2514" s="37"/>
      <c r="K2514" s="11"/>
    </row>
    <row r="2515" spans="6:11" x14ac:dyDescent="0.2">
      <c r="F2515" s="233"/>
      <c r="G2515" s="5"/>
      <c r="H2515" s="37"/>
      <c r="I2515" s="37"/>
      <c r="K2515" s="11"/>
    </row>
    <row r="2516" spans="6:11" x14ac:dyDescent="0.2">
      <c r="F2516" s="233"/>
      <c r="G2516" s="5"/>
      <c r="H2516" s="37"/>
      <c r="I2516" s="37"/>
      <c r="K2516" s="11"/>
    </row>
    <row r="2517" spans="6:11" x14ac:dyDescent="0.2">
      <c r="F2517" s="233"/>
      <c r="G2517" s="5"/>
      <c r="H2517" s="37"/>
      <c r="I2517" s="37"/>
      <c r="K2517" s="11"/>
    </row>
    <row r="2518" spans="6:11" x14ac:dyDescent="0.2">
      <c r="F2518" s="233"/>
      <c r="G2518" s="5"/>
      <c r="H2518" s="37"/>
      <c r="I2518" s="37"/>
      <c r="K2518" s="11"/>
    </row>
    <row r="2519" spans="6:11" x14ac:dyDescent="0.2">
      <c r="F2519" s="233"/>
      <c r="G2519" s="5"/>
      <c r="H2519" s="37"/>
      <c r="I2519" s="37"/>
      <c r="K2519" s="11"/>
    </row>
    <row r="2520" spans="6:11" x14ac:dyDescent="0.2">
      <c r="F2520" s="233"/>
      <c r="G2520" s="5"/>
      <c r="H2520" s="37"/>
      <c r="I2520" s="37"/>
      <c r="K2520" s="11"/>
    </row>
    <row r="2521" spans="6:11" x14ac:dyDescent="0.2">
      <c r="F2521" s="233"/>
      <c r="G2521" s="5"/>
      <c r="H2521" s="37"/>
      <c r="I2521" s="37"/>
      <c r="K2521" s="11"/>
    </row>
    <row r="2522" spans="6:11" x14ac:dyDescent="0.2">
      <c r="F2522" s="233"/>
      <c r="G2522" s="5"/>
      <c r="H2522" s="37"/>
      <c r="I2522" s="37"/>
      <c r="K2522" s="11"/>
    </row>
    <row r="2523" spans="6:11" x14ac:dyDescent="0.2">
      <c r="F2523" s="233"/>
      <c r="G2523" s="5"/>
      <c r="H2523" s="37"/>
      <c r="I2523" s="37"/>
      <c r="K2523" s="11"/>
    </row>
    <row r="2524" spans="6:11" x14ac:dyDescent="0.2">
      <c r="F2524" s="233"/>
      <c r="G2524" s="5"/>
      <c r="H2524" s="37"/>
      <c r="I2524" s="37"/>
      <c r="K2524" s="11"/>
    </row>
    <row r="2525" spans="6:11" x14ac:dyDescent="0.2">
      <c r="F2525" s="233"/>
      <c r="G2525" s="5"/>
      <c r="H2525" s="37"/>
      <c r="I2525" s="37"/>
      <c r="K2525" s="11"/>
    </row>
    <row r="2526" spans="6:11" x14ac:dyDescent="0.2">
      <c r="F2526" s="233"/>
      <c r="G2526" s="5"/>
      <c r="H2526" s="37"/>
      <c r="I2526" s="37"/>
      <c r="K2526" s="11"/>
    </row>
    <row r="2527" spans="6:11" x14ac:dyDescent="0.2">
      <c r="F2527" s="233"/>
      <c r="G2527" s="5"/>
      <c r="H2527" s="37"/>
      <c r="I2527" s="37"/>
      <c r="K2527" s="11"/>
    </row>
    <row r="2528" spans="6:11" x14ac:dyDescent="0.2">
      <c r="F2528" s="233"/>
      <c r="G2528" s="5"/>
      <c r="H2528" s="37"/>
      <c r="I2528" s="37"/>
      <c r="K2528" s="11"/>
    </row>
    <row r="2529" spans="6:11" x14ac:dyDescent="0.2">
      <c r="F2529" s="233"/>
      <c r="G2529" s="5"/>
      <c r="H2529" s="37"/>
      <c r="I2529" s="37"/>
      <c r="K2529" s="11"/>
    </row>
    <row r="2530" spans="6:11" x14ac:dyDescent="0.2">
      <c r="F2530" s="233"/>
      <c r="G2530" s="5"/>
      <c r="H2530" s="37"/>
      <c r="I2530" s="37"/>
      <c r="K2530" s="11"/>
    </row>
    <row r="2531" spans="6:11" x14ac:dyDescent="0.2">
      <c r="F2531" s="233"/>
      <c r="G2531" s="5"/>
      <c r="H2531" s="37"/>
      <c r="I2531" s="37"/>
      <c r="K2531" s="11"/>
    </row>
    <row r="2532" spans="6:11" x14ac:dyDescent="0.2">
      <c r="F2532" s="233"/>
      <c r="G2532" s="5"/>
      <c r="H2532" s="37"/>
      <c r="I2532" s="37"/>
      <c r="K2532" s="11"/>
    </row>
    <row r="2533" spans="6:11" x14ac:dyDescent="0.2">
      <c r="F2533" s="233"/>
      <c r="G2533" s="5"/>
      <c r="H2533" s="37"/>
      <c r="I2533" s="37"/>
      <c r="K2533" s="11"/>
    </row>
    <row r="2534" spans="6:11" x14ac:dyDescent="0.2">
      <c r="F2534" s="233"/>
      <c r="G2534" s="5"/>
      <c r="H2534" s="37"/>
      <c r="I2534" s="37"/>
      <c r="K2534" s="11"/>
    </row>
    <row r="2535" spans="6:11" x14ac:dyDescent="0.2">
      <c r="F2535" s="233"/>
      <c r="G2535" s="5"/>
      <c r="H2535" s="37"/>
      <c r="I2535" s="37"/>
      <c r="K2535" s="11"/>
    </row>
    <row r="2536" spans="6:11" x14ac:dyDescent="0.2">
      <c r="F2536" s="233"/>
      <c r="G2536" s="5"/>
      <c r="H2536" s="37"/>
      <c r="I2536" s="37"/>
      <c r="K2536" s="11"/>
    </row>
    <row r="2537" spans="6:11" x14ac:dyDescent="0.2">
      <c r="F2537" s="233"/>
      <c r="G2537" s="5"/>
      <c r="H2537" s="37"/>
      <c r="I2537" s="37"/>
      <c r="K2537" s="11"/>
    </row>
    <row r="2538" spans="6:11" x14ac:dyDescent="0.2">
      <c r="F2538" s="233"/>
      <c r="G2538" s="5"/>
      <c r="H2538" s="37"/>
      <c r="I2538" s="37"/>
      <c r="K2538" s="11"/>
    </row>
    <row r="2539" spans="6:11" x14ac:dyDescent="0.2">
      <c r="F2539" s="233"/>
      <c r="G2539" s="5"/>
      <c r="H2539" s="37"/>
      <c r="I2539" s="37"/>
      <c r="K2539" s="11"/>
    </row>
    <row r="2540" spans="6:11" x14ac:dyDescent="0.2">
      <c r="F2540" s="233"/>
      <c r="G2540" s="5"/>
      <c r="H2540" s="37"/>
      <c r="I2540" s="37"/>
      <c r="K2540" s="11"/>
    </row>
    <row r="2541" spans="6:11" x14ac:dyDescent="0.2">
      <c r="F2541" s="233"/>
      <c r="G2541" s="5"/>
      <c r="H2541" s="37"/>
      <c r="I2541" s="37"/>
      <c r="K2541" s="11"/>
    </row>
    <row r="2542" spans="6:11" x14ac:dyDescent="0.2">
      <c r="F2542" s="233"/>
      <c r="G2542" s="5"/>
      <c r="H2542" s="37"/>
      <c r="I2542" s="37"/>
      <c r="K2542" s="11"/>
    </row>
    <row r="2543" spans="6:11" x14ac:dyDescent="0.2">
      <c r="F2543" s="233"/>
      <c r="G2543" s="5"/>
      <c r="H2543" s="37"/>
      <c r="I2543" s="37"/>
      <c r="K2543" s="11"/>
    </row>
    <row r="2544" spans="6:11" x14ac:dyDescent="0.2">
      <c r="F2544" s="233"/>
      <c r="G2544" s="5"/>
      <c r="H2544" s="37"/>
      <c r="I2544" s="37"/>
      <c r="K2544" s="11"/>
    </row>
    <row r="2545" spans="6:11" x14ac:dyDescent="0.2">
      <c r="F2545" s="233"/>
      <c r="G2545" s="5"/>
      <c r="H2545" s="37"/>
      <c r="I2545" s="37"/>
      <c r="K2545" s="11"/>
    </row>
    <row r="2546" spans="6:11" x14ac:dyDescent="0.2">
      <c r="F2546" s="233"/>
      <c r="G2546" s="5"/>
      <c r="H2546" s="37"/>
      <c r="I2546" s="37"/>
      <c r="K2546" s="11"/>
    </row>
    <row r="2547" spans="6:11" x14ac:dyDescent="0.2">
      <c r="F2547" s="233"/>
      <c r="G2547" s="5"/>
      <c r="H2547" s="37"/>
      <c r="I2547" s="37"/>
      <c r="K2547" s="11"/>
    </row>
    <row r="2548" spans="6:11" x14ac:dyDescent="0.2">
      <c r="F2548" s="233"/>
      <c r="G2548" s="5"/>
      <c r="H2548" s="37"/>
      <c r="I2548" s="37"/>
      <c r="K2548" s="11"/>
    </row>
    <row r="2549" spans="6:11" x14ac:dyDescent="0.2">
      <c r="F2549" s="233"/>
      <c r="G2549" s="5"/>
      <c r="H2549" s="37"/>
      <c r="I2549" s="37"/>
      <c r="K2549" s="11"/>
    </row>
    <row r="2550" spans="6:11" x14ac:dyDescent="0.2">
      <c r="F2550" s="233"/>
      <c r="G2550" s="5"/>
      <c r="H2550" s="37"/>
      <c r="I2550" s="37"/>
      <c r="K2550" s="11"/>
    </row>
    <row r="2551" spans="6:11" x14ac:dyDescent="0.2">
      <c r="F2551" s="233"/>
      <c r="G2551" s="5"/>
      <c r="H2551" s="37"/>
      <c r="I2551" s="37"/>
      <c r="K2551" s="11"/>
    </row>
    <row r="2552" spans="6:11" x14ac:dyDescent="0.2">
      <c r="F2552" s="233"/>
      <c r="G2552" s="5"/>
      <c r="H2552" s="37"/>
      <c r="I2552" s="37"/>
      <c r="K2552" s="11"/>
    </row>
    <row r="2553" spans="6:11" x14ac:dyDescent="0.2">
      <c r="F2553" s="233"/>
      <c r="G2553" s="5"/>
      <c r="H2553" s="37"/>
      <c r="I2553" s="37"/>
      <c r="K2553" s="11"/>
    </row>
    <row r="2554" spans="6:11" x14ac:dyDescent="0.2">
      <c r="F2554" s="233"/>
      <c r="G2554" s="5"/>
      <c r="H2554" s="37"/>
      <c r="I2554" s="37"/>
      <c r="K2554" s="11"/>
    </row>
    <row r="2555" spans="6:11" x14ac:dyDescent="0.2">
      <c r="F2555" s="233"/>
      <c r="G2555" s="5"/>
      <c r="H2555" s="37"/>
      <c r="I2555" s="37"/>
      <c r="K2555" s="11"/>
    </row>
    <row r="2556" spans="6:11" x14ac:dyDescent="0.2">
      <c r="F2556" s="233"/>
      <c r="G2556" s="5"/>
      <c r="H2556" s="37"/>
      <c r="I2556" s="37"/>
      <c r="K2556" s="11"/>
    </row>
    <row r="2557" spans="6:11" x14ac:dyDescent="0.2">
      <c r="F2557" s="233"/>
      <c r="G2557" s="5"/>
      <c r="H2557" s="37"/>
      <c r="I2557" s="37"/>
      <c r="K2557" s="11"/>
    </row>
    <row r="2558" spans="6:11" x14ac:dyDescent="0.2">
      <c r="F2558" s="233"/>
      <c r="G2558" s="5"/>
      <c r="H2558" s="37"/>
      <c r="I2558" s="37"/>
      <c r="K2558" s="11"/>
    </row>
    <row r="2559" spans="6:11" x14ac:dyDescent="0.2">
      <c r="F2559" s="233"/>
      <c r="G2559" s="5"/>
      <c r="H2559" s="37"/>
      <c r="I2559" s="37"/>
      <c r="K2559" s="11"/>
    </row>
    <row r="2560" spans="6:11" x14ac:dyDescent="0.2">
      <c r="F2560" s="233"/>
      <c r="G2560" s="5"/>
      <c r="H2560" s="37"/>
      <c r="I2560" s="37"/>
      <c r="K2560" s="11"/>
    </row>
    <row r="2561" spans="6:11" x14ac:dyDescent="0.2">
      <c r="F2561" s="233"/>
      <c r="G2561" s="5"/>
      <c r="H2561" s="37"/>
      <c r="I2561" s="37"/>
      <c r="K2561" s="11"/>
    </row>
    <row r="2562" spans="6:11" x14ac:dyDescent="0.2">
      <c r="F2562" s="233"/>
      <c r="G2562" s="5"/>
      <c r="H2562" s="37"/>
      <c r="I2562" s="37"/>
      <c r="K2562" s="11"/>
    </row>
    <row r="2563" spans="6:11" x14ac:dyDescent="0.2">
      <c r="F2563" s="233"/>
      <c r="G2563" s="5"/>
      <c r="H2563" s="37"/>
      <c r="I2563" s="37"/>
      <c r="K2563" s="11"/>
    </row>
    <row r="2564" spans="6:11" x14ac:dyDescent="0.2">
      <c r="F2564" s="233"/>
      <c r="G2564" s="5"/>
      <c r="H2564" s="37"/>
      <c r="I2564" s="37"/>
      <c r="K2564" s="11"/>
    </row>
    <row r="2565" spans="6:11" x14ac:dyDescent="0.2">
      <c r="F2565" s="233"/>
      <c r="G2565" s="5"/>
      <c r="H2565" s="37"/>
      <c r="I2565" s="37"/>
      <c r="K2565" s="11"/>
    </row>
    <row r="2566" spans="6:11" x14ac:dyDescent="0.2">
      <c r="F2566" s="233"/>
      <c r="G2566" s="5"/>
      <c r="H2566" s="37"/>
      <c r="I2566" s="37"/>
      <c r="K2566" s="11"/>
    </row>
    <row r="2567" spans="6:11" x14ac:dyDescent="0.2">
      <c r="F2567" s="233"/>
      <c r="G2567" s="5"/>
      <c r="H2567" s="37"/>
      <c r="I2567" s="37"/>
      <c r="K2567" s="11"/>
    </row>
    <row r="2568" spans="6:11" x14ac:dyDescent="0.2">
      <c r="F2568" s="233"/>
      <c r="G2568" s="5"/>
      <c r="H2568" s="37"/>
      <c r="I2568" s="37"/>
      <c r="K2568" s="11"/>
    </row>
    <row r="2569" spans="6:11" x14ac:dyDescent="0.2">
      <c r="F2569" s="233"/>
      <c r="G2569" s="5"/>
      <c r="H2569" s="37"/>
      <c r="I2569" s="37"/>
      <c r="K2569" s="11"/>
    </row>
    <row r="2570" spans="6:11" x14ac:dyDescent="0.2">
      <c r="F2570" s="233"/>
      <c r="G2570" s="5"/>
      <c r="H2570" s="37"/>
      <c r="I2570" s="37"/>
      <c r="K2570" s="11"/>
    </row>
    <row r="2571" spans="6:11" x14ac:dyDescent="0.2">
      <c r="F2571" s="233"/>
      <c r="G2571" s="5"/>
      <c r="H2571" s="37"/>
      <c r="I2571" s="37"/>
      <c r="K2571" s="11"/>
    </row>
    <row r="2572" spans="6:11" x14ac:dyDescent="0.2">
      <c r="F2572" s="233"/>
      <c r="G2572" s="5"/>
      <c r="H2572" s="37"/>
      <c r="I2572" s="37"/>
      <c r="K2572" s="11"/>
    </row>
    <row r="2573" spans="6:11" x14ac:dyDescent="0.2">
      <c r="F2573" s="233"/>
      <c r="G2573" s="5"/>
      <c r="H2573" s="37"/>
      <c r="I2573" s="37"/>
      <c r="K2573" s="11"/>
    </row>
    <row r="2574" spans="6:11" x14ac:dyDescent="0.2">
      <c r="F2574" s="233"/>
      <c r="G2574" s="5"/>
      <c r="H2574" s="37"/>
      <c r="I2574" s="37"/>
      <c r="K2574" s="11"/>
    </row>
    <row r="2575" spans="6:11" x14ac:dyDescent="0.2">
      <c r="F2575" s="233"/>
      <c r="G2575" s="5"/>
      <c r="H2575" s="37"/>
      <c r="I2575" s="37"/>
      <c r="K2575" s="11"/>
    </row>
    <row r="2576" spans="6:11" x14ac:dyDescent="0.2">
      <c r="F2576" s="233"/>
      <c r="G2576" s="5"/>
      <c r="H2576" s="37"/>
      <c r="I2576" s="37"/>
      <c r="K2576" s="11"/>
    </row>
    <row r="2577" spans="6:11" x14ac:dyDescent="0.2">
      <c r="F2577" s="233"/>
      <c r="G2577" s="5"/>
      <c r="H2577" s="37"/>
      <c r="I2577" s="37"/>
      <c r="K2577" s="11"/>
    </row>
    <row r="2578" spans="6:11" x14ac:dyDescent="0.2">
      <c r="F2578" s="233"/>
      <c r="G2578" s="5"/>
      <c r="H2578" s="37"/>
      <c r="I2578" s="37"/>
      <c r="K2578" s="11"/>
    </row>
    <row r="2579" spans="6:11" x14ac:dyDescent="0.2">
      <c r="F2579" s="233"/>
      <c r="G2579" s="5"/>
      <c r="H2579" s="37"/>
      <c r="I2579" s="37"/>
      <c r="K2579" s="11"/>
    </row>
    <row r="2580" spans="6:11" x14ac:dyDescent="0.2">
      <c r="F2580" s="233"/>
      <c r="G2580" s="5"/>
      <c r="H2580" s="37"/>
      <c r="I2580" s="37"/>
      <c r="K2580" s="11"/>
    </row>
    <row r="2581" spans="6:11" x14ac:dyDescent="0.2">
      <c r="F2581" s="233"/>
      <c r="G2581" s="5"/>
      <c r="H2581" s="37"/>
      <c r="I2581" s="37"/>
      <c r="K2581" s="11"/>
    </row>
    <row r="2582" spans="6:11" x14ac:dyDescent="0.2">
      <c r="F2582" s="233"/>
      <c r="G2582" s="5"/>
      <c r="H2582" s="37"/>
      <c r="I2582" s="37"/>
      <c r="K2582" s="11"/>
    </row>
    <row r="2583" spans="6:11" x14ac:dyDescent="0.2">
      <c r="F2583" s="233"/>
      <c r="G2583" s="5"/>
      <c r="H2583" s="37"/>
      <c r="I2583" s="37"/>
      <c r="K2583" s="11"/>
    </row>
    <row r="2584" spans="6:11" x14ac:dyDescent="0.2">
      <c r="F2584" s="233"/>
      <c r="G2584" s="5"/>
      <c r="H2584" s="37"/>
      <c r="I2584" s="37"/>
      <c r="K2584" s="11"/>
    </row>
    <row r="2585" spans="6:11" x14ac:dyDescent="0.2">
      <c r="F2585" s="233"/>
      <c r="G2585" s="5"/>
      <c r="H2585" s="37"/>
      <c r="I2585" s="37"/>
      <c r="K2585" s="11"/>
    </row>
    <row r="2586" spans="6:11" x14ac:dyDescent="0.2">
      <c r="F2586" s="233"/>
      <c r="G2586" s="5"/>
      <c r="H2586" s="37"/>
      <c r="I2586" s="37"/>
      <c r="K2586" s="11"/>
    </row>
    <row r="2587" spans="6:11" x14ac:dyDescent="0.2">
      <c r="F2587" s="233"/>
      <c r="G2587" s="5"/>
      <c r="H2587" s="37"/>
      <c r="I2587" s="37"/>
      <c r="K2587" s="11"/>
    </row>
    <row r="2588" spans="6:11" x14ac:dyDescent="0.2">
      <c r="F2588" s="233"/>
      <c r="G2588" s="5"/>
      <c r="H2588" s="37"/>
      <c r="I2588" s="37"/>
      <c r="K2588" s="11"/>
    </row>
    <row r="2589" spans="6:11" x14ac:dyDescent="0.2">
      <c r="F2589" s="233"/>
      <c r="G2589" s="5"/>
      <c r="H2589" s="37"/>
      <c r="I2589" s="37"/>
      <c r="K2589" s="11"/>
    </row>
    <row r="2590" spans="6:11" x14ac:dyDescent="0.2">
      <c r="F2590" s="233"/>
      <c r="G2590" s="5"/>
      <c r="H2590" s="37"/>
      <c r="I2590" s="37"/>
      <c r="K2590" s="11"/>
    </row>
    <row r="2591" spans="6:11" x14ac:dyDescent="0.2">
      <c r="F2591" s="233"/>
      <c r="G2591" s="5"/>
      <c r="H2591" s="37"/>
      <c r="I2591" s="37"/>
      <c r="K2591" s="11"/>
    </row>
    <row r="2592" spans="6:11" x14ac:dyDescent="0.2">
      <c r="F2592" s="233"/>
      <c r="G2592" s="5"/>
      <c r="H2592" s="37"/>
      <c r="I2592" s="37"/>
      <c r="K2592" s="11"/>
    </row>
    <row r="2593" spans="6:11" x14ac:dyDescent="0.2">
      <c r="F2593" s="233"/>
      <c r="G2593" s="5"/>
      <c r="H2593" s="37"/>
      <c r="I2593" s="37"/>
      <c r="K2593" s="11"/>
    </row>
    <row r="2594" spans="6:11" x14ac:dyDescent="0.2">
      <c r="F2594" s="233"/>
      <c r="G2594" s="5"/>
      <c r="H2594" s="37"/>
      <c r="I2594" s="37"/>
      <c r="K2594" s="11"/>
    </row>
    <row r="2595" spans="6:11" x14ac:dyDescent="0.2">
      <c r="F2595" s="233"/>
      <c r="G2595" s="5"/>
      <c r="H2595" s="37"/>
      <c r="I2595" s="37"/>
      <c r="K2595" s="11"/>
    </row>
    <row r="2596" spans="6:11" x14ac:dyDescent="0.2">
      <c r="F2596" s="233"/>
      <c r="G2596" s="5"/>
      <c r="H2596" s="37"/>
      <c r="I2596" s="37"/>
      <c r="K2596" s="11"/>
    </row>
    <row r="2597" spans="6:11" x14ac:dyDescent="0.2">
      <c r="F2597" s="233"/>
      <c r="G2597" s="5"/>
      <c r="H2597" s="37"/>
      <c r="I2597" s="37"/>
      <c r="K2597" s="11"/>
    </row>
    <row r="2598" spans="6:11" x14ac:dyDescent="0.2">
      <c r="F2598" s="233"/>
      <c r="G2598" s="5"/>
      <c r="H2598" s="37"/>
      <c r="I2598" s="37"/>
      <c r="K2598" s="11"/>
    </row>
    <row r="2599" spans="6:11" x14ac:dyDescent="0.2">
      <c r="F2599" s="233"/>
      <c r="G2599" s="5"/>
      <c r="H2599" s="37"/>
      <c r="I2599" s="37"/>
      <c r="K2599" s="11"/>
    </row>
    <row r="2600" spans="6:11" x14ac:dyDescent="0.2">
      <c r="F2600" s="233"/>
      <c r="G2600" s="5"/>
      <c r="H2600" s="37"/>
      <c r="I2600" s="37"/>
      <c r="K2600" s="11"/>
    </row>
    <row r="2601" spans="6:11" x14ac:dyDescent="0.2">
      <c r="F2601" s="233"/>
      <c r="G2601" s="5"/>
      <c r="H2601" s="37"/>
      <c r="I2601" s="37"/>
      <c r="K2601" s="11"/>
    </row>
    <row r="2602" spans="6:11" x14ac:dyDescent="0.2">
      <c r="F2602" s="233"/>
      <c r="G2602" s="5"/>
      <c r="H2602" s="37"/>
      <c r="I2602" s="37"/>
      <c r="K2602" s="11"/>
    </row>
    <row r="2603" spans="6:11" x14ac:dyDescent="0.2">
      <c r="F2603" s="233"/>
      <c r="G2603" s="5"/>
      <c r="H2603" s="37"/>
      <c r="I2603" s="37"/>
      <c r="K2603" s="11"/>
    </row>
    <row r="2604" spans="6:11" x14ac:dyDescent="0.2">
      <c r="F2604" s="233"/>
      <c r="G2604" s="5"/>
      <c r="H2604" s="37"/>
      <c r="I2604" s="37"/>
      <c r="K2604" s="11"/>
    </row>
    <row r="2605" spans="6:11" x14ac:dyDescent="0.2">
      <c r="F2605" s="233"/>
      <c r="G2605" s="5"/>
      <c r="H2605" s="37"/>
      <c r="I2605" s="37"/>
      <c r="K2605" s="11"/>
    </row>
    <row r="2606" spans="6:11" x14ac:dyDescent="0.2">
      <c r="F2606" s="233"/>
      <c r="G2606" s="5"/>
      <c r="H2606" s="37"/>
      <c r="I2606" s="37"/>
      <c r="K2606" s="11"/>
    </row>
    <row r="2607" spans="6:11" x14ac:dyDescent="0.2">
      <c r="F2607" s="233"/>
      <c r="G2607" s="5"/>
      <c r="H2607" s="37"/>
      <c r="I2607" s="37"/>
      <c r="K2607" s="11"/>
    </row>
    <row r="2608" spans="6:11" x14ac:dyDescent="0.2">
      <c r="F2608" s="233"/>
      <c r="G2608" s="5"/>
      <c r="H2608" s="37"/>
      <c r="I2608" s="37"/>
      <c r="K2608" s="11"/>
    </row>
    <row r="2609" spans="6:11" x14ac:dyDescent="0.2">
      <c r="F2609" s="233"/>
      <c r="G2609" s="5"/>
      <c r="H2609" s="37"/>
      <c r="I2609" s="37"/>
      <c r="K2609" s="11"/>
    </row>
    <row r="2610" spans="6:11" x14ac:dyDescent="0.2">
      <c r="F2610" s="233"/>
      <c r="G2610" s="5"/>
      <c r="H2610" s="37"/>
      <c r="I2610" s="37"/>
      <c r="K2610" s="11"/>
    </row>
    <row r="2611" spans="6:11" x14ac:dyDescent="0.2">
      <c r="F2611" s="233"/>
      <c r="G2611" s="5"/>
      <c r="H2611" s="37"/>
      <c r="I2611" s="37"/>
      <c r="K2611" s="11"/>
    </row>
    <row r="2612" spans="6:11" x14ac:dyDescent="0.2">
      <c r="F2612" s="233"/>
      <c r="G2612" s="5"/>
      <c r="H2612" s="37"/>
      <c r="I2612" s="37"/>
      <c r="K2612" s="11"/>
    </row>
    <row r="2613" spans="6:11" x14ac:dyDescent="0.2">
      <c r="F2613" s="233"/>
      <c r="G2613" s="5"/>
      <c r="H2613" s="37"/>
      <c r="I2613" s="37"/>
      <c r="K2613" s="11"/>
    </row>
    <row r="2614" spans="6:11" x14ac:dyDescent="0.2">
      <c r="F2614" s="233"/>
      <c r="G2614" s="5"/>
      <c r="H2614" s="37"/>
      <c r="I2614" s="37"/>
      <c r="K2614" s="11"/>
    </row>
    <row r="2615" spans="6:11" x14ac:dyDescent="0.2">
      <c r="F2615" s="233"/>
      <c r="G2615" s="5"/>
      <c r="H2615" s="37"/>
      <c r="I2615" s="37"/>
      <c r="K2615" s="11"/>
    </row>
    <row r="2616" spans="6:11" x14ac:dyDescent="0.2">
      <c r="F2616" s="233"/>
      <c r="G2616" s="5"/>
      <c r="H2616" s="37"/>
      <c r="I2616" s="37"/>
      <c r="K2616" s="11"/>
    </row>
    <row r="2617" spans="6:11" x14ac:dyDescent="0.2">
      <c r="F2617" s="233"/>
      <c r="G2617" s="5"/>
      <c r="H2617" s="37"/>
      <c r="I2617" s="37"/>
      <c r="K2617" s="11"/>
    </row>
    <row r="2618" spans="6:11" x14ac:dyDescent="0.2">
      <c r="F2618" s="233"/>
      <c r="G2618" s="5"/>
      <c r="H2618" s="37"/>
      <c r="I2618" s="37"/>
      <c r="K2618" s="11"/>
    </row>
    <row r="2619" spans="6:11" x14ac:dyDescent="0.2">
      <c r="F2619" s="233"/>
      <c r="G2619" s="5"/>
      <c r="H2619" s="37"/>
      <c r="I2619" s="37"/>
      <c r="K2619" s="11"/>
    </row>
    <row r="2620" spans="6:11" x14ac:dyDescent="0.2">
      <c r="F2620" s="233"/>
      <c r="G2620" s="5"/>
      <c r="H2620" s="37"/>
      <c r="I2620" s="37"/>
      <c r="K2620" s="11"/>
    </row>
    <row r="2621" spans="6:11" x14ac:dyDescent="0.2">
      <c r="F2621" s="233"/>
      <c r="G2621" s="5"/>
      <c r="H2621" s="37"/>
      <c r="I2621" s="37"/>
      <c r="K2621" s="11"/>
    </row>
    <row r="2622" spans="6:11" x14ac:dyDescent="0.2">
      <c r="F2622" s="233"/>
      <c r="G2622" s="5"/>
      <c r="H2622" s="37"/>
      <c r="I2622" s="37"/>
      <c r="K2622" s="11"/>
    </row>
    <row r="2623" spans="6:11" x14ac:dyDescent="0.2">
      <c r="F2623" s="233"/>
      <c r="G2623" s="5"/>
      <c r="H2623" s="37"/>
      <c r="I2623" s="37"/>
      <c r="K2623" s="11"/>
    </row>
    <row r="2624" spans="6:11" x14ac:dyDescent="0.2">
      <c r="F2624" s="233"/>
      <c r="G2624" s="5"/>
      <c r="H2624" s="37"/>
      <c r="I2624" s="37"/>
      <c r="K2624" s="11"/>
    </row>
    <row r="2625" spans="6:11" x14ac:dyDescent="0.2">
      <c r="F2625" s="233"/>
      <c r="G2625" s="5"/>
      <c r="H2625" s="37"/>
      <c r="I2625" s="37"/>
      <c r="K2625" s="11"/>
    </row>
    <row r="2626" spans="6:11" x14ac:dyDescent="0.2">
      <c r="F2626" s="233"/>
      <c r="G2626" s="5"/>
      <c r="H2626" s="37"/>
      <c r="I2626" s="37"/>
      <c r="K2626" s="11"/>
    </row>
    <row r="2627" spans="6:11" x14ac:dyDescent="0.2">
      <c r="F2627" s="233"/>
      <c r="G2627" s="5"/>
      <c r="H2627" s="37"/>
      <c r="I2627" s="37"/>
      <c r="K2627" s="11"/>
    </row>
    <row r="2628" spans="6:11" x14ac:dyDescent="0.2">
      <c r="F2628" s="233"/>
      <c r="G2628" s="5"/>
      <c r="H2628" s="37"/>
      <c r="I2628" s="37"/>
      <c r="K2628" s="11"/>
    </row>
    <row r="2629" spans="6:11" x14ac:dyDescent="0.2">
      <c r="F2629" s="233"/>
      <c r="G2629" s="5"/>
      <c r="H2629" s="37"/>
      <c r="I2629" s="37"/>
      <c r="K2629" s="11"/>
    </row>
    <row r="2630" spans="6:11" x14ac:dyDescent="0.2">
      <c r="F2630" s="233"/>
      <c r="G2630" s="5"/>
      <c r="H2630" s="37"/>
      <c r="I2630" s="37"/>
      <c r="K2630" s="11"/>
    </row>
    <row r="2631" spans="6:11" x14ac:dyDescent="0.2">
      <c r="F2631" s="233"/>
      <c r="G2631" s="5"/>
      <c r="H2631" s="37"/>
      <c r="I2631" s="37"/>
      <c r="K2631" s="11"/>
    </row>
    <row r="2632" spans="6:11" x14ac:dyDescent="0.2">
      <c r="F2632" s="233"/>
      <c r="G2632" s="5"/>
      <c r="H2632" s="37"/>
      <c r="I2632" s="37"/>
      <c r="K2632" s="11"/>
    </row>
    <row r="2633" spans="6:11" x14ac:dyDescent="0.2">
      <c r="F2633" s="233"/>
      <c r="G2633" s="5"/>
      <c r="H2633" s="37"/>
      <c r="I2633" s="37"/>
      <c r="K2633" s="11"/>
    </row>
    <row r="2634" spans="6:11" x14ac:dyDescent="0.2">
      <c r="F2634" s="233"/>
      <c r="G2634" s="5"/>
      <c r="H2634" s="37"/>
      <c r="I2634" s="37"/>
      <c r="K2634" s="11"/>
    </row>
    <row r="2635" spans="6:11" x14ac:dyDescent="0.2">
      <c r="F2635" s="233"/>
      <c r="G2635" s="5"/>
      <c r="H2635" s="37"/>
      <c r="I2635" s="37"/>
      <c r="K2635" s="11"/>
    </row>
    <row r="2636" spans="6:11" x14ac:dyDescent="0.2">
      <c r="F2636" s="233"/>
      <c r="G2636" s="5"/>
      <c r="H2636" s="37"/>
      <c r="I2636" s="37"/>
      <c r="K2636" s="11"/>
    </row>
    <row r="2637" spans="6:11" x14ac:dyDescent="0.2">
      <c r="F2637" s="233"/>
      <c r="G2637" s="5"/>
      <c r="H2637" s="37"/>
      <c r="I2637" s="37"/>
      <c r="K2637" s="11"/>
    </row>
    <row r="2638" spans="6:11" x14ac:dyDescent="0.2">
      <c r="F2638" s="233"/>
      <c r="G2638" s="5"/>
      <c r="H2638" s="37"/>
      <c r="I2638" s="37"/>
      <c r="K2638" s="11"/>
    </row>
    <row r="2639" spans="6:11" x14ac:dyDescent="0.2">
      <c r="F2639" s="233"/>
      <c r="G2639" s="5"/>
      <c r="H2639" s="37"/>
      <c r="I2639" s="37"/>
      <c r="K2639" s="11"/>
    </row>
    <row r="2640" spans="6:11" x14ac:dyDescent="0.2">
      <c r="F2640" s="233"/>
      <c r="G2640" s="5"/>
      <c r="H2640" s="37"/>
      <c r="I2640" s="37"/>
      <c r="K2640" s="11"/>
    </row>
    <row r="2641" spans="6:11" x14ac:dyDescent="0.2">
      <c r="F2641" s="233"/>
      <c r="G2641" s="5"/>
      <c r="H2641" s="37"/>
      <c r="I2641" s="37"/>
      <c r="K2641" s="11"/>
    </row>
    <row r="2642" spans="6:11" x14ac:dyDescent="0.2">
      <c r="F2642" s="233"/>
      <c r="G2642" s="5"/>
      <c r="H2642" s="37"/>
      <c r="I2642" s="37"/>
      <c r="K2642" s="11"/>
    </row>
    <row r="2643" spans="6:11" x14ac:dyDescent="0.2">
      <c r="F2643" s="233"/>
      <c r="G2643" s="5"/>
      <c r="H2643" s="37"/>
      <c r="I2643" s="37"/>
      <c r="K2643" s="11"/>
    </row>
    <row r="2644" spans="6:11" x14ac:dyDescent="0.2">
      <c r="F2644" s="233"/>
      <c r="G2644" s="5"/>
      <c r="H2644" s="37"/>
      <c r="I2644" s="37"/>
      <c r="K2644" s="11"/>
    </row>
    <row r="2645" spans="6:11" x14ac:dyDescent="0.2">
      <c r="F2645" s="233"/>
      <c r="G2645" s="5"/>
      <c r="H2645" s="37"/>
      <c r="I2645" s="37"/>
      <c r="K2645" s="11"/>
    </row>
    <row r="2646" spans="6:11" x14ac:dyDescent="0.2">
      <c r="F2646" s="233"/>
      <c r="G2646" s="5"/>
      <c r="H2646" s="37"/>
      <c r="I2646" s="37"/>
      <c r="K2646" s="11"/>
    </row>
    <row r="2647" spans="6:11" x14ac:dyDescent="0.2">
      <c r="F2647" s="233"/>
      <c r="G2647" s="5"/>
      <c r="H2647" s="37"/>
      <c r="I2647" s="37"/>
      <c r="K2647" s="11"/>
    </row>
    <row r="2648" spans="6:11" x14ac:dyDescent="0.2">
      <c r="F2648" s="233"/>
      <c r="G2648" s="5"/>
      <c r="H2648" s="37"/>
      <c r="I2648" s="37"/>
      <c r="K2648" s="11"/>
    </row>
    <row r="2649" spans="6:11" x14ac:dyDescent="0.2">
      <c r="F2649" s="233"/>
      <c r="G2649" s="5"/>
      <c r="H2649" s="37"/>
      <c r="I2649" s="37"/>
      <c r="K2649" s="11"/>
    </row>
    <row r="2650" spans="6:11" x14ac:dyDescent="0.2">
      <c r="F2650" s="233"/>
      <c r="G2650" s="5"/>
      <c r="H2650" s="37"/>
      <c r="I2650" s="37"/>
      <c r="K2650" s="11"/>
    </row>
    <row r="2651" spans="6:11" x14ac:dyDescent="0.2">
      <c r="F2651" s="233"/>
      <c r="G2651" s="5"/>
      <c r="H2651" s="37"/>
      <c r="I2651" s="37"/>
      <c r="K2651" s="11"/>
    </row>
    <row r="2652" spans="6:11" x14ac:dyDescent="0.2">
      <c r="F2652" s="233"/>
      <c r="G2652" s="5"/>
      <c r="H2652" s="37"/>
      <c r="I2652" s="37"/>
      <c r="K2652" s="11"/>
    </row>
    <row r="2653" spans="6:11" x14ac:dyDescent="0.2">
      <c r="F2653" s="233"/>
      <c r="G2653" s="5"/>
      <c r="H2653" s="37"/>
      <c r="I2653" s="37"/>
      <c r="K2653" s="11"/>
    </row>
    <row r="2654" spans="6:11" x14ac:dyDescent="0.2">
      <c r="F2654" s="233"/>
      <c r="G2654" s="5"/>
      <c r="H2654" s="37"/>
      <c r="I2654" s="37"/>
      <c r="K2654" s="11"/>
    </row>
    <row r="2655" spans="6:11" x14ac:dyDescent="0.2">
      <c r="F2655" s="233"/>
      <c r="G2655" s="5"/>
      <c r="H2655" s="37"/>
      <c r="I2655" s="37"/>
      <c r="K2655" s="11"/>
    </row>
    <row r="2656" spans="6:11" x14ac:dyDescent="0.2">
      <c r="F2656" s="233"/>
      <c r="G2656" s="5"/>
      <c r="H2656" s="37"/>
      <c r="I2656" s="37"/>
      <c r="K2656" s="11"/>
    </row>
    <row r="2657" spans="6:11" x14ac:dyDescent="0.2">
      <c r="F2657" s="233"/>
      <c r="G2657" s="5"/>
      <c r="H2657" s="37"/>
      <c r="I2657" s="37"/>
      <c r="K2657" s="11"/>
    </row>
    <row r="2658" spans="6:11" x14ac:dyDescent="0.2">
      <c r="F2658" s="233"/>
      <c r="G2658" s="5"/>
      <c r="H2658" s="37"/>
      <c r="I2658" s="37"/>
      <c r="K2658" s="11"/>
    </row>
    <row r="2659" spans="6:11" x14ac:dyDescent="0.2">
      <c r="F2659" s="233"/>
      <c r="G2659" s="5"/>
      <c r="H2659" s="37"/>
      <c r="I2659" s="37"/>
      <c r="K2659" s="11"/>
    </row>
    <row r="2660" spans="6:11" x14ac:dyDescent="0.2">
      <c r="F2660" s="233"/>
      <c r="G2660" s="5"/>
      <c r="H2660" s="37"/>
      <c r="I2660" s="37"/>
      <c r="K2660" s="11"/>
    </row>
    <row r="2661" spans="6:11" x14ac:dyDescent="0.2">
      <c r="F2661" s="233"/>
      <c r="G2661" s="5"/>
      <c r="H2661" s="37"/>
      <c r="I2661" s="37"/>
      <c r="K2661" s="11"/>
    </row>
    <row r="2662" spans="6:11" x14ac:dyDescent="0.2">
      <c r="F2662" s="233"/>
      <c r="G2662" s="5"/>
      <c r="H2662" s="37"/>
      <c r="I2662" s="37"/>
      <c r="K2662" s="11"/>
    </row>
    <row r="2663" spans="6:11" x14ac:dyDescent="0.2">
      <c r="F2663" s="233"/>
      <c r="G2663" s="5"/>
      <c r="H2663" s="37"/>
      <c r="I2663" s="37"/>
      <c r="K2663" s="11"/>
    </row>
    <row r="2664" spans="6:11" x14ac:dyDescent="0.2">
      <c r="F2664" s="233"/>
      <c r="G2664" s="5"/>
      <c r="H2664" s="37"/>
      <c r="I2664" s="37"/>
      <c r="K2664" s="11"/>
    </row>
    <row r="2665" spans="6:11" x14ac:dyDescent="0.2">
      <c r="F2665" s="233"/>
      <c r="G2665" s="5"/>
      <c r="H2665" s="37"/>
      <c r="I2665" s="37"/>
      <c r="K2665" s="11"/>
    </row>
    <row r="2666" spans="6:11" x14ac:dyDescent="0.2">
      <c r="F2666" s="233"/>
      <c r="G2666" s="5"/>
      <c r="H2666" s="37"/>
      <c r="I2666" s="37"/>
      <c r="K2666" s="11"/>
    </row>
    <row r="2667" spans="6:11" x14ac:dyDescent="0.2">
      <c r="F2667" s="233"/>
      <c r="G2667" s="5"/>
      <c r="H2667" s="37"/>
      <c r="I2667" s="37"/>
      <c r="K2667" s="11"/>
    </row>
    <row r="2668" spans="6:11" x14ac:dyDescent="0.2">
      <c r="F2668" s="233"/>
      <c r="G2668" s="5"/>
      <c r="H2668" s="37"/>
      <c r="I2668" s="37"/>
      <c r="K2668" s="11"/>
    </row>
    <row r="2669" spans="6:11" x14ac:dyDescent="0.2">
      <c r="F2669" s="233"/>
      <c r="G2669" s="5"/>
      <c r="H2669" s="37"/>
      <c r="I2669" s="37"/>
      <c r="K2669" s="11"/>
    </row>
    <row r="2670" spans="6:11" x14ac:dyDescent="0.2">
      <c r="F2670" s="233"/>
      <c r="G2670" s="5"/>
      <c r="H2670" s="37"/>
      <c r="I2670" s="37"/>
      <c r="K2670" s="11"/>
    </row>
    <row r="2671" spans="6:11" x14ac:dyDescent="0.2">
      <c r="F2671" s="233"/>
      <c r="G2671" s="5"/>
      <c r="H2671" s="37"/>
      <c r="I2671" s="37"/>
      <c r="K2671" s="11"/>
    </row>
    <row r="2672" spans="6:11" x14ac:dyDescent="0.2">
      <c r="F2672" s="233"/>
      <c r="G2672" s="5"/>
      <c r="H2672" s="37"/>
      <c r="I2672" s="37"/>
      <c r="K2672" s="11"/>
    </row>
    <row r="2673" spans="6:11" x14ac:dyDescent="0.2">
      <c r="F2673" s="233"/>
      <c r="G2673" s="5"/>
      <c r="H2673" s="37"/>
      <c r="I2673" s="37"/>
      <c r="K2673" s="11"/>
    </row>
    <row r="2674" spans="6:11" x14ac:dyDescent="0.2">
      <c r="F2674" s="233"/>
      <c r="G2674" s="5"/>
      <c r="H2674" s="37"/>
      <c r="I2674" s="37"/>
      <c r="K2674" s="11"/>
    </row>
    <row r="2675" spans="6:11" x14ac:dyDescent="0.2">
      <c r="F2675" s="233"/>
      <c r="G2675" s="5"/>
      <c r="H2675" s="37"/>
      <c r="I2675" s="37"/>
      <c r="K2675" s="11"/>
    </row>
    <row r="2676" spans="6:11" x14ac:dyDescent="0.2">
      <c r="F2676" s="233"/>
      <c r="G2676" s="5"/>
      <c r="H2676" s="37"/>
      <c r="I2676" s="37"/>
      <c r="K2676" s="11"/>
    </row>
    <row r="2677" spans="6:11" x14ac:dyDescent="0.2">
      <c r="F2677" s="233"/>
      <c r="G2677" s="5"/>
      <c r="H2677" s="37"/>
      <c r="I2677" s="37"/>
      <c r="K2677" s="11"/>
    </row>
    <row r="2678" spans="6:11" x14ac:dyDescent="0.2">
      <c r="F2678" s="233"/>
      <c r="G2678" s="5"/>
      <c r="H2678" s="37"/>
      <c r="I2678" s="37"/>
      <c r="K2678" s="11"/>
    </row>
    <row r="2679" spans="6:11" x14ac:dyDescent="0.2">
      <c r="F2679" s="233"/>
      <c r="G2679" s="5"/>
      <c r="H2679" s="37"/>
      <c r="I2679" s="37"/>
      <c r="K2679" s="11"/>
    </row>
    <row r="2680" spans="6:11" x14ac:dyDescent="0.2">
      <c r="F2680" s="233"/>
      <c r="G2680" s="5"/>
      <c r="H2680" s="37"/>
      <c r="I2680" s="37"/>
      <c r="K2680" s="11"/>
    </row>
    <row r="2681" spans="6:11" x14ac:dyDescent="0.2">
      <c r="F2681" s="233"/>
      <c r="G2681" s="5"/>
      <c r="H2681" s="37"/>
      <c r="I2681" s="37"/>
      <c r="K2681" s="11"/>
    </row>
    <row r="2682" spans="6:11" x14ac:dyDescent="0.2">
      <c r="F2682" s="233"/>
      <c r="G2682" s="5"/>
      <c r="H2682" s="37"/>
      <c r="I2682" s="37"/>
      <c r="K2682" s="11"/>
    </row>
    <row r="2683" spans="6:11" x14ac:dyDescent="0.2">
      <c r="F2683" s="233"/>
      <c r="G2683" s="5"/>
      <c r="H2683" s="37"/>
      <c r="I2683" s="37"/>
      <c r="K2683" s="11"/>
    </row>
    <row r="2684" spans="6:11" x14ac:dyDescent="0.2">
      <c r="F2684" s="233"/>
      <c r="G2684" s="5"/>
      <c r="H2684" s="37"/>
      <c r="I2684" s="37"/>
      <c r="K2684" s="11"/>
    </row>
    <row r="2685" spans="6:11" x14ac:dyDescent="0.2">
      <c r="F2685" s="233"/>
      <c r="G2685" s="5"/>
      <c r="H2685" s="37"/>
      <c r="I2685" s="37"/>
      <c r="K2685" s="11"/>
    </row>
    <row r="2686" spans="6:11" x14ac:dyDescent="0.2">
      <c r="F2686" s="233"/>
      <c r="G2686" s="5"/>
      <c r="H2686" s="37"/>
      <c r="I2686" s="37"/>
      <c r="K2686" s="11"/>
    </row>
    <row r="2687" spans="6:11" x14ac:dyDescent="0.2">
      <c r="F2687" s="233"/>
      <c r="G2687" s="5"/>
      <c r="H2687" s="37"/>
      <c r="I2687" s="37"/>
      <c r="K2687" s="11"/>
    </row>
    <row r="2688" spans="6:11" x14ac:dyDescent="0.2">
      <c r="F2688" s="233"/>
      <c r="G2688" s="5"/>
      <c r="H2688" s="37"/>
      <c r="I2688" s="37"/>
      <c r="K2688" s="11"/>
    </row>
    <row r="2689" spans="6:11" x14ac:dyDescent="0.2">
      <c r="F2689" s="233"/>
      <c r="G2689" s="5"/>
      <c r="H2689" s="37"/>
      <c r="I2689" s="37"/>
      <c r="K2689" s="11"/>
    </row>
    <row r="2690" spans="6:11" x14ac:dyDescent="0.2">
      <c r="F2690" s="233"/>
      <c r="G2690" s="5"/>
      <c r="H2690" s="37"/>
      <c r="I2690" s="37"/>
      <c r="K2690" s="11"/>
    </row>
    <row r="2691" spans="6:11" x14ac:dyDescent="0.2">
      <c r="F2691" s="233"/>
      <c r="G2691" s="5"/>
      <c r="H2691" s="37"/>
      <c r="I2691" s="37"/>
      <c r="K2691" s="11"/>
    </row>
    <row r="2692" spans="6:11" x14ac:dyDescent="0.2">
      <c r="F2692" s="233"/>
      <c r="G2692" s="5"/>
      <c r="H2692" s="37"/>
      <c r="I2692" s="37"/>
      <c r="K2692" s="11"/>
    </row>
    <row r="2693" spans="6:11" x14ac:dyDescent="0.2">
      <c r="F2693" s="233"/>
      <c r="G2693" s="5"/>
      <c r="H2693" s="37"/>
      <c r="I2693" s="37"/>
      <c r="K2693" s="11"/>
    </row>
    <row r="2694" spans="6:11" x14ac:dyDescent="0.2">
      <c r="F2694" s="233"/>
      <c r="G2694" s="5"/>
      <c r="H2694" s="37"/>
      <c r="I2694" s="37"/>
      <c r="K2694" s="11"/>
    </row>
    <row r="2695" spans="6:11" x14ac:dyDescent="0.2">
      <c r="F2695" s="233"/>
      <c r="G2695" s="5"/>
      <c r="H2695" s="37"/>
      <c r="I2695" s="37"/>
      <c r="K2695" s="11"/>
    </row>
    <row r="2696" spans="6:11" x14ac:dyDescent="0.2">
      <c r="F2696" s="233"/>
      <c r="G2696" s="5"/>
      <c r="H2696" s="37"/>
      <c r="I2696" s="37"/>
      <c r="K2696" s="11"/>
    </row>
    <row r="2697" spans="6:11" x14ac:dyDescent="0.2">
      <c r="F2697" s="233"/>
      <c r="G2697" s="5"/>
      <c r="H2697" s="37"/>
      <c r="I2697" s="37"/>
      <c r="K2697" s="11"/>
    </row>
    <row r="2698" spans="6:11" x14ac:dyDescent="0.2">
      <c r="F2698" s="233"/>
      <c r="G2698" s="5"/>
      <c r="H2698" s="37"/>
      <c r="I2698" s="37"/>
      <c r="K2698" s="11"/>
    </row>
    <row r="2699" spans="6:11" x14ac:dyDescent="0.2">
      <c r="F2699" s="233"/>
      <c r="G2699" s="5"/>
      <c r="H2699" s="37"/>
      <c r="I2699" s="37"/>
      <c r="K2699" s="11"/>
    </row>
    <row r="2700" spans="6:11" x14ac:dyDescent="0.2">
      <c r="F2700" s="233"/>
      <c r="G2700" s="5"/>
      <c r="H2700" s="37"/>
      <c r="I2700" s="37"/>
      <c r="K2700" s="11"/>
    </row>
    <row r="2701" spans="6:11" x14ac:dyDescent="0.2">
      <c r="F2701" s="233"/>
      <c r="G2701" s="5"/>
      <c r="H2701" s="37"/>
      <c r="I2701" s="37"/>
      <c r="K2701" s="11"/>
    </row>
    <row r="2702" spans="6:11" x14ac:dyDescent="0.2">
      <c r="F2702" s="233"/>
      <c r="G2702" s="5"/>
      <c r="H2702" s="37"/>
      <c r="I2702" s="37"/>
      <c r="K2702" s="11"/>
    </row>
    <row r="2703" spans="6:11" x14ac:dyDescent="0.2">
      <c r="F2703" s="233"/>
      <c r="G2703" s="5"/>
      <c r="H2703" s="37"/>
      <c r="I2703" s="37"/>
      <c r="K2703" s="11"/>
    </row>
    <row r="2704" spans="6:11" x14ac:dyDescent="0.2">
      <c r="F2704" s="233"/>
      <c r="G2704" s="5"/>
      <c r="H2704" s="37"/>
      <c r="I2704" s="37"/>
      <c r="K2704" s="11"/>
    </row>
    <row r="2705" spans="6:11" x14ac:dyDescent="0.2">
      <c r="F2705" s="233"/>
      <c r="G2705" s="5"/>
      <c r="H2705" s="37"/>
      <c r="I2705" s="37"/>
      <c r="K2705" s="11"/>
    </row>
    <row r="2706" spans="6:11" x14ac:dyDescent="0.2">
      <c r="F2706" s="233"/>
      <c r="G2706" s="5"/>
      <c r="H2706" s="37"/>
      <c r="I2706" s="37"/>
      <c r="K2706" s="11"/>
    </row>
    <row r="2707" spans="6:11" x14ac:dyDescent="0.2">
      <c r="F2707" s="233"/>
      <c r="G2707" s="5"/>
      <c r="H2707" s="37"/>
      <c r="I2707" s="37"/>
      <c r="K2707" s="11"/>
    </row>
    <row r="2708" spans="6:11" x14ac:dyDescent="0.2">
      <c r="F2708" s="233"/>
      <c r="G2708" s="5"/>
      <c r="H2708" s="37"/>
      <c r="I2708" s="37"/>
      <c r="K2708" s="11"/>
    </row>
    <row r="2709" spans="6:11" x14ac:dyDescent="0.2">
      <c r="F2709" s="233"/>
      <c r="G2709" s="5"/>
      <c r="H2709" s="37"/>
      <c r="I2709" s="37"/>
      <c r="K2709" s="11"/>
    </row>
    <row r="2710" spans="6:11" x14ac:dyDescent="0.2">
      <c r="F2710" s="233"/>
      <c r="G2710" s="5"/>
      <c r="H2710" s="37"/>
      <c r="I2710" s="37"/>
      <c r="K2710" s="11"/>
    </row>
    <row r="2711" spans="6:11" x14ac:dyDescent="0.2">
      <c r="F2711" s="233"/>
      <c r="G2711" s="5"/>
      <c r="H2711" s="37"/>
      <c r="I2711" s="37"/>
      <c r="K2711" s="11"/>
    </row>
    <row r="2712" spans="6:11" x14ac:dyDescent="0.2">
      <c r="F2712" s="233"/>
      <c r="G2712" s="5"/>
      <c r="H2712" s="37"/>
      <c r="I2712" s="37"/>
      <c r="K2712" s="11"/>
    </row>
    <row r="2713" spans="6:11" x14ac:dyDescent="0.2">
      <c r="F2713" s="233"/>
      <c r="G2713" s="5"/>
      <c r="H2713" s="37"/>
      <c r="I2713" s="37"/>
      <c r="K2713" s="11"/>
    </row>
    <row r="2714" spans="6:11" x14ac:dyDescent="0.2">
      <c r="F2714" s="233"/>
      <c r="G2714" s="5"/>
      <c r="H2714" s="37"/>
      <c r="I2714" s="37"/>
      <c r="K2714" s="11"/>
    </row>
    <row r="2715" spans="6:11" x14ac:dyDescent="0.2">
      <c r="F2715" s="233"/>
      <c r="G2715" s="5"/>
      <c r="H2715" s="37"/>
      <c r="I2715" s="37"/>
      <c r="K2715" s="11"/>
    </row>
    <row r="2716" spans="6:11" x14ac:dyDescent="0.2">
      <c r="F2716" s="233"/>
      <c r="G2716" s="5"/>
      <c r="H2716" s="37"/>
      <c r="I2716" s="37"/>
      <c r="K2716" s="11"/>
    </row>
    <row r="2717" spans="6:11" x14ac:dyDescent="0.2">
      <c r="F2717" s="233"/>
      <c r="G2717" s="5"/>
      <c r="H2717" s="37"/>
      <c r="I2717" s="37"/>
      <c r="K2717" s="11"/>
    </row>
    <row r="2718" spans="6:11" x14ac:dyDescent="0.2">
      <c r="F2718" s="233"/>
      <c r="G2718" s="5"/>
      <c r="H2718" s="37"/>
      <c r="I2718" s="37"/>
      <c r="K2718" s="11"/>
    </row>
    <row r="2719" spans="6:11" x14ac:dyDescent="0.2">
      <c r="F2719" s="233"/>
      <c r="G2719" s="5"/>
      <c r="H2719" s="37"/>
      <c r="I2719" s="37"/>
      <c r="K2719" s="11"/>
    </row>
    <row r="2720" spans="6:11" x14ac:dyDescent="0.2">
      <c r="F2720" s="233"/>
      <c r="G2720" s="5"/>
      <c r="H2720" s="37"/>
      <c r="I2720" s="37"/>
      <c r="K2720" s="11"/>
    </row>
    <row r="2721" spans="6:11" x14ac:dyDescent="0.2">
      <c r="F2721" s="233"/>
      <c r="G2721" s="5"/>
      <c r="H2721" s="37"/>
      <c r="I2721" s="37"/>
      <c r="K2721" s="11"/>
    </row>
    <row r="2722" spans="6:11" x14ac:dyDescent="0.2">
      <c r="F2722" s="233"/>
      <c r="G2722" s="5"/>
      <c r="H2722" s="37"/>
      <c r="I2722" s="37"/>
      <c r="K2722" s="11"/>
    </row>
    <row r="2723" spans="6:11" x14ac:dyDescent="0.2">
      <c r="F2723" s="233"/>
      <c r="G2723" s="5"/>
      <c r="H2723" s="37"/>
      <c r="I2723" s="37"/>
      <c r="K2723" s="11"/>
    </row>
    <row r="2724" spans="6:11" x14ac:dyDescent="0.2">
      <c r="F2724" s="233"/>
      <c r="G2724" s="5"/>
      <c r="H2724" s="37"/>
      <c r="I2724" s="37"/>
      <c r="K2724" s="11"/>
    </row>
    <row r="2725" spans="6:11" x14ac:dyDescent="0.2">
      <c r="F2725" s="233"/>
      <c r="G2725" s="5"/>
      <c r="H2725" s="37"/>
      <c r="I2725" s="37"/>
      <c r="K2725" s="11"/>
    </row>
    <row r="2726" spans="6:11" x14ac:dyDescent="0.2">
      <c r="F2726" s="233"/>
      <c r="G2726" s="5"/>
      <c r="H2726" s="37"/>
      <c r="I2726" s="37"/>
      <c r="K2726" s="11"/>
    </row>
    <row r="2727" spans="6:11" x14ac:dyDescent="0.2">
      <c r="F2727" s="233"/>
      <c r="G2727" s="5"/>
      <c r="H2727" s="37"/>
      <c r="I2727" s="37"/>
      <c r="K2727" s="11"/>
    </row>
    <row r="2728" spans="6:11" x14ac:dyDescent="0.2">
      <c r="F2728" s="233"/>
      <c r="G2728" s="5"/>
      <c r="H2728" s="37"/>
      <c r="I2728" s="37"/>
      <c r="K2728" s="11"/>
    </row>
    <row r="2729" spans="6:11" x14ac:dyDescent="0.2">
      <c r="F2729" s="233"/>
      <c r="G2729" s="5"/>
      <c r="H2729" s="37"/>
      <c r="I2729" s="37"/>
      <c r="K2729" s="11"/>
    </row>
    <row r="2730" spans="6:11" x14ac:dyDescent="0.2">
      <c r="F2730" s="233"/>
      <c r="G2730" s="5"/>
      <c r="H2730" s="37"/>
      <c r="I2730" s="37"/>
      <c r="K2730" s="11"/>
    </row>
    <row r="2731" spans="6:11" x14ac:dyDescent="0.2">
      <c r="F2731" s="233"/>
      <c r="G2731" s="5"/>
      <c r="H2731" s="37"/>
      <c r="I2731" s="37"/>
      <c r="K2731" s="11"/>
    </row>
    <row r="2732" spans="6:11" x14ac:dyDescent="0.2">
      <c r="F2732" s="233"/>
      <c r="G2732" s="5"/>
      <c r="H2732" s="37"/>
      <c r="I2732" s="37"/>
      <c r="K2732" s="11"/>
    </row>
    <row r="2733" spans="6:11" x14ac:dyDescent="0.2">
      <c r="F2733" s="233"/>
      <c r="G2733" s="5"/>
      <c r="H2733" s="37"/>
      <c r="I2733" s="37"/>
      <c r="K2733" s="11"/>
    </row>
    <row r="2734" spans="6:11" x14ac:dyDescent="0.2">
      <c r="F2734" s="233"/>
      <c r="G2734" s="5"/>
      <c r="H2734" s="37"/>
      <c r="I2734" s="37"/>
      <c r="K2734" s="11"/>
    </row>
    <row r="2735" spans="6:11" x14ac:dyDescent="0.2">
      <c r="F2735" s="233"/>
      <c r="G2735" s="5"/>
      <c r="H2735" s="37"/>
      <c r="I2735" s="37"/>
      <c r="K2735" s="11"/>
    </row>
    <row r="2736" spans="6:11" x14ac:dyDescent="0.2">
      <c r="F2736" s="233"/>
      <c r="G2736" s="5"/>
      <c r="H2736" s="37"/>
      <c r="I2736" s="37"/>
      <c r="K2736" s="11"/>
    </row>
    <row r="2737" spans="6:11" x14ac:dyDescent="0.2">
      <c r="F2737" s="233"/>
      <c r="G2737" s="5"/>
      <c r="H2737" s="37"/>
      <c r="I2737" s="37"/>
      <c r="K2737" s="11"/>
    </row>
    <row r="2738" spans="6:11" x14ac:dyDescent="0.2">
      <c r="F2738" s="233"/>
      <c r="G2738" s="5"/>
      <c r="H2738" s="37"/>
      <c r="I2738" s="37"/>
      <c r="K2738" s="11"/>
    </row>
    <row r="2739" spans="6:11" x14ac:dyDescent="0.2">
      <c r="F2739" s="233"/>
      <c r="G2739" s="5"/>
      <c r="H2739" s="37"/>
      <c r="I2739" s="37"/>
      <c r="K2739" s="11"/>
    </row>
    <row r="2740" spans="6:11" x14ac:dyDescent="0.2">
      <c r="F2740" s="233"/>
      <c r="G2740" s="5"/>
      <c r="H2740" s="37"/>
      <c r="I2740" s="37"/>
      <c r="K2740" s="11"/>
    </row>
    <row r="2741" spans="6:11" x14ac:dyDescent="0.2">
      <c r="F2741" s="233"/>
      <c r="G2741" s="5"/>
      <c r="H2741" s="37"/>
      <c r="I2741" s="37"/>
      <c r="K2741" s="11"/>
    </row>
    <row r="2742" spans="6:11" x14ac:dyDescent="0.2">
      <c r="F2742" s="233"/>
      <c r="G2742" s="5"/>
      <c r="H2742" s="37"/>
      <c r="I2742" s="37"/>
      <c r="K2742" s="11"/>
    </row>
    <row r="2743" spans="6:11" x14ac:dyDescent="0.2">
      <c r="F2743" s="233"/>
      <c r="G2743" s="5"/>
      <c r="H2743" s="37"/>
      <c r="I2743" s="37"/>
      <c r="K2743" s="11"/>
    </row>
    <row r="2744" spans="6:11" x14ac:dyDescent="0.2">
      <c r="F2744" s="233"/>
      <c r="G2744" s="5"/>
      <c r="H2744" s="37"/>
      <c r="I2744" s="37"/>
      <c r="K2744" s="11"/>
    </row>
    <row r="2745" spans="6:11" x14ac:dyDescent="0.2">
      <c r="F2745" s="233"/>
      <c r="G2745" s="5"/>
      <c r="H2745" s="37"/>
      <c r="I2745" s="37"/>
      <c r="K2745" s="11"/>
    </row>
    <row r="2746" spans="6:11" x14ac:dyDescent="0.2">
      <c r="F2746" s="233"/>
      <c r="G2746" s="5"/>
      <c r="H2746" s="37"/>
      <c r="I2746" s="37"/>
      <c r="K2746" s="11"/>
    </row>
    <row r="2747" spans="6:11" x14ac:dyDescent="0.2">
      <c r="F2747" s="233"/>
      <c r="G2747" s="5"/>
      <c r="H2747" s="37"/>
      <c r="I2747" s="37"/>
      <c r="K2747" s="11"/>
    </row>
    <row r="2748" spans="6:11" x14ac:dyDescent="0.2">
      <c r="F2748" s="233"/>
      <c r="G2748" s="5"/>
      <c r="H2748" s="37"/>
      <c r="I2748" s="37"/>
      <c r="K2748" s="11"/>
    </row>
    <row r="2749" spans="6:11" x14ac:dyDescent="0.2">
      <c r="F2749" s="233"/>
      <c r="G2749" s="5"/>
      <c r="H2749" s="37"/>
      <c r="I2749" s="37"/>
      <c r="K2749" s="11"/>
    </row>
    <row r="2750" spans="6:11" x14ac:dyDescent="0.2">
      <c r="F2750" s="233"/>
      <c r="G2750" s="5"/>
      <c r="H2750" s="37"/>
      <c r="I2750" s="37"/>
      <c r="K2750" s="11"/>
    </row>
    <row r="2751" spans="6:11" x14ac:dyDescent="0.2">
      <c r="F2751" s="233"/>
      <c r="G2751" s="5"/>
      <c r="H2751" s="37"/>
      <c r="I2751" s="37"/>
      <c r="K2751" s="11"/>
    </row>
    <row r="2752" spans="6:11" x14ac:dyDescent="0.2">
      <c r="F2752" s="233"/>
      <c r="G2752" s="5"/>
      <c r="H2752" s="37"/>
      <c r="I2752" s="37"/>
      <c r="K2752" s="11"/>
    </row>
    <row r="2753" spans="6:11" x14ac:dyDescent="0.2">
      <c r="F2753" s="233"/>
      <c r="G2753" s="5"/>
      <c r="H2753" s="37"/>
      <c r="I2753" s="37"/>
      <c r="K2753" s="11"/>
    </row>
    <row r="2754" spans="6:11" x14ac:dyDescent="0.2">
      <c r="F2754" s="233"/>
      <c r="G2754" s="5"/>
      <c r="H2754" s="37"/>
      <c r="I2754" s="37"/>
      <c r="K2754" s="11"/>
    </row>
    <row r="2755" spans="6:11" x14ac:dyDescent="0.2">
      <c r="F2755" s="233"/>
      <c r="G2755" s="5"/>
      <c r="H2755" s="37"/>
      <c r="I2755" s="37"/>
      <c r="K2755" s="11"/>
    </row>
    <row r="2756" spans="6:11" x14ac:dyDescent="0.2">
      <c r="F2756" s="233"/>
      <c r="G2756" s="5"/>
      <c r="H2756" s="37"/>
      <c r="I2756" s="37"/>
      <c r="K2756" s="11"/>
    </row>
    <row r="2757" spans="6:11" x14ac:dyDescent="0.2">
      <c r="F2757" s="233"/>
      <c r="G2757" s="5"/>
      <c r="H2757" s="37"/>
      <c r="I2757" s="37"/>
      <c r="K2757" s="11"/>
    </row>
    <row r="2758" spans="6:11" x14ac:dyDescent="0.2">
      <c r="F2758" s="233"/>
      <c r="G2758" s="5"/>
      <c r="H2758" s="37"/>
      <c r="I2758" s="37"/>
      <c r="K2758" s="11"/>
    </row>
    <row r="2759" spans="6:11" x14ac:dyDescent="0.2">
      <c r="F2759" s="233"/>
      <c r="G2759" s="5"/>
      <c r="H2759" s="37"/>
      <c r="I2759" s="37"/>
      <c r="K2759" s="11"/>
    </row>
    <row r="2760" spans="6:11" x14ac:dyDescent="0.2">
      <c r="F2760" s="233"/>
      <c r="G2760" s="5"/>
      <c r="H2760" s="37"/>
      <c r="I2760" s="37"/>
      <c r="K2760" s="11"/>
    </row>
    <row r="2761" spans="6:11" x14ac:dyDescent="0.2">
      <c r="F2761" s="233"/>
      <c r="G2761" s="5"/>
      <c r="H2761" s="37"/>
      <c r="I2761" s="37"/>
      <c r="K2761" s="11"/>
    </row>
    <row r="2762" spans="6:11" x14ac:dyDescent="0.2">
      <c r="F2762" s="233"/>
      <c r="G2762" s="5"/>
      <c r="H2762" s="37"/>
      <c r="I2762" s="37"/>
      <c r="K2762" s="11"/>
    </row>
    <row r="2763" spans="6:11" x14ac:dyDescent="0.2">
      <c r="F2763" s="233"/>
      <c r="G2763" s="5"/>
      <c r="H2763" s="37"/>
      <c r="I2763" s="37"/>
      <c r="K2763" s="11"/>
    </row>
    <row r="2764" spans="6:11" x14ac:dyDescent="0.2">
      <c r="F2764" s="233"/>
      <c r="G2764" s="5"/>
      <c r="H2764" s="37"/>
      <c r="I2764" s="37"/>
      <c r="K2764" s="11"/>
    </row>
    <row r="2765" spans="6:11" x14ac:dyDescent="0.2">
      <c r="F2765" s="233"/>
      <c r="G2765" s="5"/>
      <c r="H2765" s="37"/>
      <c r="I2765" s="37"/>
      <c r="K2765" s="11"/>
    </row>
    <row r="2766" spans="6:11" x14ac:dyDescent="0.2">
      <c r="F2766" s="233"/>
      <c r="G2766" s="5"/>
      <c r="H2766" s="37"/>
      <c r="I2766" s="37"/>
      <c r="K2766" s="11"/>
    </row>
    <row r="2767" spans="6:11" x14ac:dyDescent="0.2">
      <c r="F2767" s="233"/>
      <c r="G2767" s="5"/>
      <c r="H2767" s="37"/>
      <c r="I2767" s="37"/>
      <c r="K2767" s="11"/>
    </row>
    <row r="2768" spans="6:11" x14ac:dyDescent="0.2">
      <c r="F2768" s="233"/>
      <c r="G2768" s="5"/>
      <c r="H2768" s="37"/>
      <c r="I2768" s="37"/>
      <c r="K2768" s="11"/>
    </row>
    <row r="2769" spans="6:11" x14ac:dyDescent="0.2">
      <c r="F2769" s="233"/>
      <c r="G2769" s="5"/>
      <c r="H2769" s="37"/>
      <c r="I2769" s="37"/>
      <c r="K2769" s="11"/>
    </row>
    <row r="2770" spans="6:11" x14ac:dyDescent="0.2">
      <c r="F2770" s="233"/>
      <c r="G2770" s="5"/>
      <c r="H2770" s="37"/>
      <c r="I2770" s="37"/>
      <c r="K2770" s="11"/>
    </row>
    <row r="2771" spans="6:11" x14ac:dyDescent="0.2">
      <c r="F2771" s="233"/>
      <c r="G2771" s="5"/>
      <c r="H2771" s="37"/>
      <c r="I2771" s="37"/>
      <c r="K2771" s="11"/>
    </row>
    <row r="2772" spans="6:11" x14ac:dyDescent="0.2">
      <c r="F2772" s="233"/>
      <c r="G2772" s="5"/>
      <c r="H2772" s="37"/>
      <c r="I2772" s="37"/>
      <c r="K2772" s="11"/>
    </row>
    <row r="2773" spans="6:11" x14ac:dyDescent="0.2">
      <c r="F2773" s="233"/>
      <c r="G2773" s="5"/>
      <c r="H2773" s="37"/>
      <c r="I2773" s="37"/>
      <c r="K2773" s="11"/>
    </row>
    <row r="2774" spans="6:11" x14ac:dyDescent="0.2">
      <c r="F2774" s="233"/>
      <c r="G2774" s="5"/>
      <c r="H2774" s="37"/>
      <c r="I2774" s="37"/>
      <c r="K2774" s="11"/>
    </row>
    <row r="2775" spans="6:11" x14ac:dyDescent="0.2">
      <c r="F2775" s="233"/>
      <c r="G2775" s="5"/>
      <c r="H2775" s="37"/>
      <c r="I2775" s="37"/>
      <c r="K2775" s="11"/>
    </row>
    <row r="2776" spans="6:11" x14ac:dyDescent="0.2">
      <c r="F2776" s="233"/>
      <c r="G2776" s="5"/>
      <c r="H2776" s="37"/>
      <c r="I2776" s="37"/>
      <c r="K2776" s="11"/>
    </row>
    <row r="2777" spans="6:11" x14ac:dyDescent="0.2">
      <c r="F2777" s="233"/>
      <c r="G2777" s="5"/>
      <c r="H2777" s="37"/>
      <c r="I2777" s="37"/>
      <c r="K2777" s="11"/>
    </row>
    <row r="2778" spans="6:11" x14ac:dyDescent="0.2">
      <c r="F2778" s="233"/>
      <c r="G2778" s="5"/>
      <c r="H2778" s="37"/>
      <c r="I2778" s="37"/>
      <c r="K2778" s="11"/>
    </row>
    <row r="2779" spans="6:11" x14ac:dyDescent="0.2">
      <c r="F2779" s="233"/>
      <c r="G2779" s="5"/>
      <c r="H2779" s="37"/>
      <c r="I2779" s="37"/>
      <c r="K2779" s="11"/>
    </row>
    <row r="2780" spans="6:11" x14ac:dyDescent="0.2">
      <c r="F2780" s="233"/>
      <c r="G2780" s="5"/>
      <c r="H2780" s="37"/>
      <c r="I2780" s="37"/>
      <c r="K2780" s="11"/>
    </row>
    <row r="2781" spans="6:11" x14ac:dyDescent="0.2">
      <c r="F2781" s="233"/>
      <c r="G2781" s="5"/>
      <c r="H2781" s="37"/>
      <c r="I2781" s="37"/>
      <c r="K2781" s="11"/>
    </row>
    <row r="2782" spans="6:11" x14ac:dyDescent="0.2">
      <c r="F2782" s="233"/>
      <c r="G2782" s="5"/>
      <c r="H2782" s="37"/>
      <c r="I2782" s="37"/>
      <c r="K2782" s="11"/>
    </row>
    <row r="2783" spans="6:11" x14ac:dyDescent="0.2">
      <c r="F2783" s="233"/>
      <c r="G2783" s="5"/>
      <c r="H2783" s="37"/>
      <c r="I2783" s="37"/>
      <c r="K2783" s="11"/>
    </row>
    <row r="2784" spans="6:11" x14ac:dyDescent="0.2">
      <c r="F2784" s="233"/>
      <c r="G2784" s="5"/>
      <c r="H2784" s="37"/>
      <c r="I2784" s="37"/>
      <c r="K2784" s="11"/>
    </row>
    <row r="2785" spans="6:11" x14ac:dyDescent="0.2">
      <c r="F2785" s="233"/>
      <c r="G2785" s="5"/>
      <c r="H2785" s="37"/>
      <c r="I2785" s="37"/>
      <c r="K2785" s="11"/>
    </row>
    <row r="2786" spans="6:11" x14ac:dyDescent="0.2">
      <c r="F2786" s="233"/>
      <c r="G2786" s="5"/>
      <c r="H2786" s="37"/>
      <c r="I2786" s="37"/>
      <c r="K2786" s="11"/>
    </row>
    <row r="2787" spans="6:11" x14ac:dyDescent="0.2">
      <c r="F2787" s="233"/>
      <c r="G2787" s="5"/>
      <c r="H2787" s="37"/>
      <c r="I2787" s="37"/>
      <c r="K2787" s="11"/>
    </row>
    <row r="2788" spans="6:11" x14ac:dyDescent="0.2">
      <c r="F2788" s="233"/>
      <c r="G2788" s="5"/>
      <c r="H2788" s="37"/>
      <c r="I2788" s="37"/>
      <c r="K2788" s="11"/>
    </row>
    <row r="2789" spans="6:11" x14ac:dyDescent="0.2">
      <c r="F2789" s="233"/>
      <c r="G2789" s="5"/>
      <c r="H2789" s="37"/>
      <c r="I2789" s="37"/>
      <c r="K2789" s="11"/>
    </row>
    <row r="2790" spans="6:11" x14ac:dyDescent="0.2">
      <c r="F2790" s="233"/>
      <c r="G2790" s="5"/>
      <c r="H2790" s="37"/>
      <c r="I2790" s="37"/>
      <c r="K2790" s="11"/>
    </row>
    <row r="2791" spans="6:11" x14ac:dyDescent="0.2">
      <c r="F2791" s="233"/>
      <c r="G2791" s="5"/>
      <c r="H2791" s="37"/>
      <c r="I2791" s="37"/>
      <c r="K2791" s="11"/>
    </row>
    <row r="2792" spans="6:11" x14ac:dyDescent="0.2">
      <c r="F2792" s="233"/>
      <c r="G2792" s="5"/>
      <c r="H2792" s="37"/>
      <c r="I2792" s="37"/>
      <c r="K2792" s="11"/>
    </row>
    <row r="2793" spans="6:11" x14ac:dyDescent="0.2">
      <c r="F2793" s="233"/>
      <c r="G2793" s="5"/>
      <c r="H2793" s="37"/>
      <c r="I2793" s="37"/>
      <c r="K2793" s="11"/>
    </row>
    <row r="2794" spans="6:11" x14ac:dyDescent="0.2">
      <c r="F2794" s="233"/>
      <c r="G2794" s="5"/>
      <c r="H2794" s="37"/>
      <c r="I2794" s="37"/>
      <c r="K2794" s="11"/>
    </row>
    <row r="2795" spans="6:11" x14ac:dyDescent="0.2">
      <c r="F2795" s="233"/>
      <c r="G2795" s="5"/>
      <c r="H2795" s="37"/>
      <c r="I2795" s="37"/>
      <c r="K2795" s="11"/>
    </row>
    <row r="2796" spans="6:11" x14ac:dyDescent="0.2">
      <c r="F2796" s="233"/>
      <c r="G2796" s="5"/>
      <c r="H2796" s="37"/>
      <c r="I2796" s="37"/>
      <c r="K2796" s="11"/>
    </row>
    <row r="2797" spans="6:11" x14ac:dyDescent="0.2">
      <c r="F2797" s="233"/>
      <c r="G2797" s="5"/>
      <c r="H2797" s="37"/>
      <c r="I2797" s="37"/>
      <c r="K2797" s="11"/>
    </row>
    <row r="2798" spans="6:11" x14ac:dyDescent="0.2">
      <c r="F2798" s="233"/>
      <c r="G2798" s="5"/>
      <c r="H2798" s="37"/>
      <c r="I2798" s="37"/>
      <c r="K2798" s="11"/>
    </row>
    <row r="2799" spans="6:11" x14ac:dyDescent="0.2">
      <c r="F2799" s="233"/>
      <c r="G2799" s="5"/>
      <c r="H2799" s="37"/>
      <c r="I2799" s="37"/>
      <c r="K2799" s="11"/>
    </row>
    <row r="2800" spans="6:11" x14ac:dyDescent="0.2">
      <c r="F2800" s="233"/>
      <c r="G2800" s="5"/>
      <c r="H2800" s="37"/>
      <c r="I2800" s="37"/>
      <c r="K2800" s="11"/>
    </row>
    <row r="2801" spans="6:11" x14ac:dyDescent="0.2">
      <c r="F2801" s="233"/>
      <c r="G2801" s="5"/>
      <c r="H2801" s="37"/>
      <c r="I2801" s="37"/>
      <c r="K2801" s="11"/>
    </row>
    <row r="2802" spans="6:11" x14ac:dyDescent="0.2">
      <c r="F2802" s="233"/>
      <c r="G2802" s="5"/>
      <c r="H2802" s="37"/>
      <c r="I2802" s="37"/>
      <c r="K2802" s="11"/>
    </row>
    <row r="2803" spans="6:11" x14ac:dyDescent="0.2">
      <c r="F2803" s="233"/>
      <c r="G2803" s="5"/>
      <c r="H2803" s="37"/>
      <c r="I2803" s="37"/>
      <c r="K2803" s="11"/>
    </row>
    <row r="2804" spans="6:11" x14ac:dyDescent="0.2">
      <c r="F2804" s="233"/>
      <c r="G2804" s="5"/>
      <c r="H2804" s="37"/>
      <c r="I2804" s="37"/>
      <c r="K2804" s="11"/>
    </row>
    <row r="2805" spans="6:11" x14ac:dyDescent="0.2">
      <c r="F2805" s="233"/>
      <c r="G2805" s="5"/>
      <c r="H2805" s="37"/>
      <c r="I2805" s="37"/>
      <c r="K2805" s="11"/>
    </row>
    <row r="2806" spans="6:11" x14ac:dyDescent="0.2">
      <c r="F2806" s="233"/>
      <c r="G2806" s="5"/>
      <c r="H2806" s="37"/>
      <c r="I2806" s="37"/>
      <c r="K2806" s="11"/>
    </row>
    <row r="2807" spans="6:11" x14ac:dyDescent="0.2">
      <c r="F2807" s="233"/>
      <c r="G2807" s="5"/>
      <c r="H2807" s="37"/>
      <c r="I2807" s="37"/>
      <c r="K2807" s="11"/>
    </row>
    <row r="2808" spans="6:11" x14ac:dyDescent="0.2">
      <c r="F2808" s="233"/>
      <c r="G2808" s="5"/>
      <c r="H2808" s="37"/>
      <c r="I2808" s="37"/>
      <c r="K2808" s="11"/>
    </row>
    <row r="2809" spans="6:11" x14ac:dyDescent="0.2">
      <c r="F2809" s="233"/>
      <c r="G2809" s="5"/>
      <c r="H2809" s="37"/>
      <c r="I2809" s="37"/>
      <c r="K2809" s="11"/>
    </row>
    <row r="2810" spans="6:11" x14ac:dyDescent="0.2">
      <c r="F2810" s="233"/>
      <c r="G2810" s="5"/>
      <c r="H2810" s="37"/>
      <c r="I2810" s="37"/>
      <c r="K2810" s="11"/>
    </row>
    <row r="2811" spans="6:11" x14ac:dyDescent="0.2">
      <c r="F2811" s="233"/>
      <c r="G2811" s="5"/>
      <c r="H2811" s="37"/>
      <c r="I2811" s="37"/>
      <c r="K2811" s="11"/>
    </row>
    <row r="2812" spans="6:11" x14ac:dyDescent="0.2">
      <c r="F2812" s="233"/>
      <c r="G2812" s="5"/>
      <c r="H2812" s="37"/>
      <c r="I2812" s="37"/>
      <c r="K2812" s="11"/>
    </row>
    <row r="2813" spans="6:11" x14ac:dyDescent="0.2">
      <c r="F2813" s="233"/>
      <c r="G2813" s="5"/>
      <c r="H2813" s="37"/>
      <c r="I2813" s="37"/>
      <c r="K2813" s="11"/>
    </row>
    <row r="2814" spans="6:11" x14ac:dyDescent="0.2">
      <c r="F2814" s="233"/>
      <c r="G2814" s="5"/>
      <c r="H2814" s="37"/>
      <c r="I2814" s="37"/>
      <c r="K2814" s="11"/>
    </row>
    <row r="2815" spans="6:11" x14ac:dyDescent="0.2">
      <c r="F2815" s="233"/>
      <c r="G2815" s="5"/>
      <c r="H2815" s="37"/>
      <c r="I2815" s="37"/>
      <c r="K2815" s="11"/>
    </row>
    <row r="2816" spans="6:11" x14ac:dyDescent="0.2">
      <c r="F2816" s="233"/>
      <c r="G2816" s="5"/>
      <c r="H2816" s="37"/>
      <c r="I2816" s="37"/>
      <c r="K2816" s="11"/>
    </row>
    <row r="2817" spans="6:11" x14ac:dyDescent="0.2">
      <c r="F2817" s="233"/>
      <c r="G2817" s="5"/>
      <c r="H2817" s="37"/>
      <c r="I2817" s="37"/>
      <c r="K2817" s="11"/>
    </row>
    <row r="2818" spans="6:11" x14ac:dyDescent="0.2">
      <c r="F2818" s="233"/>
      <c r="G2818" s="5"/>
      <c r="H2818" s="37"/>
      <c r="I2818" s="37"/>
      <c r="K2818" s="11"/>
    </row>
    <row r="2819" spans="6:11" x14ac:dyDescent="0.2">
      <c r="F2819" s="233"/>
      <c r="G2819" s="5"/>
      <c r="H2819" s="37"/>
      <c r="I2819" s="37"/>
      <c r="K2819" s="11"/>
    </row>
    <row r="2820" spans="6:11" x14ac:dyDescent="0.2">
      <c r="F2820" s="233"/>
      <c r="G2820" s="5"/>
      <c r="H2820" s="37"/>
      <c r="I2820" s="37"/>
      <c r="K2820" s="11"/>
    </row>
    <row r="2821" spans="6:11" x14ac:dyDescent="0.2">
      <c r="F2821" s="233"/>
      <c r="G2821" s="5"/>
      <c r="H2821" s="37"/>
      <c r="I2821" s="37"/>
      <c r="K2821" s="11"/>
    </row>
    <row r="2822" spans="6:11" x14ac:dyDescent="0.2">
      <c r="F2822" s="233"/>
      <c r="G2822" s="5"/>
      <c r="H2822" s="37"/>
      <c r="I2822" s="37"/>
      <c r="K2822" s="11"/>
    </row>
    <row r="2823" spans="6:11" x14ac:dyDescent="0.2">
      <c r="F2823" s="233"/>
      <c r="G2823" s="5"/>
      <c r="H2823" s="37"/>
      <c r="I2823" s="37"/>
      <c r="K2823" s="11"/>
    </row>
    <row r="2824" spans="6:11" x14ac:dyDescent="0.2">
      <c r="F2824" s="233"/>
      <c r="G2824" s="5"/>
      <c r="H2824" s="37"/>
      <c r="I2824" s="37"/>
      <c r="K2824" s="11"/>
    </row>
    <row r="2825" spans="6:11" x14ac:dyDescent="0.2">
      <c r="F2825" s="233"/>
      <c r="G2825" s="5"/>
      <c r="H2825" s="37"/>
      <c r="I2825" s="37"/>
      <c r="K2825" s="11"/>
    </row>
    <row r="2826" spans="6:11" x14ac:dyDescent="0.2">
      <c r="F2826" s="233"/>
      <c r="G2826" s="5"/>
      <c r="H2826" s="37"/>
      <c r="I2826" s="37"/>
      <c r="K2826" s="11"/>
    </row>
    <row r="2827" spans="6:11" x14ac:dyDescent="0.2">
      <c r="F2827" s="233"/>
      <c r="G2827" s="5"/>
      <c r="H2827" s="37"/>
      <c r="I2827" s="37"/>
      <c r="K2827" s="11"/>
    </row>
    <row r="2828" spans="6:11" x14ac:dyDescent="0.2">
      <c r="F2828" s="233"/>
      <c r="G2828" s="5"/>
      <c r="H2828" s="37"/>
      <c r="I2828" s="37"/>
      <c r="K2828" s="11"/>
    </row>
    <row r="2829" spans="6:11" x14ac:dyDescent="0.2">
      <c r="F2829" s="233"/>
      <c r="G2829" s="5"/>
      <c r="H2829" s="37"/>
      <c r="I2829" s="37"/>
      <c r="K2829" s="11"/>
    </row>
    <row r="2830" spans="6:11" x14ac:dyDescent="0.2">
      <c r="F2830" s="233"/>
      <c r="G2830" s="5"/>
      <c r="H2830" s="37"/>
      <c r="I2830" s="37"/>
      <c r="K2830" s="11"/>
    </row>
    <row r="2831" spans="6:11" x14ac:dyDescent="0.2">
      <c r="F2831" s="233"/>
      <c r="G2831" s="5"/>
      <c r="H2831" s="37"/>
      <c r="I2831" s="37"/>
      <c r="K2831" s="11"/>
    </row>
    <row r="2832" spans="6:11" x14ac:dyDescent="0.2">
      <c r="F2832" s="233"/>
      <c r="G2832" s="5"/>
      <c r="H2832" s="37"/>
      <c r="I2832" s="37"/>
      <c r="K2832" s="11"/>
    </row>
    <row r="2833" spans="6:11" x14ac:dyDescent="0.2">
      <c r="F2833" s="233"/>
      <c r="G2833" s="5"/>
      <c r="H2833" s="37"/>
      <c r="I2833" s="37"/>
      <c r="K2833" s="11"/>
    </row>
    <row r="2834" spans="6:11" x14ac:dyDescent="0.2">
      <c r="F2834" s="233"/>
      <c r="G2834" s="5"/>
      <c r="H2834" s="37"/>
      <c r="I2834" s="37"/>
      <c r="K2834" s="11"/>
    </row>
    <row r="2835" spans="6:11" x14ac:dyDescent="0.2">
      <c r="F2835" s="233"/>
      <c r="G2835" s="5"/>
      <c r="H2835" s="37"/>
      <c r="I2835" s="37"/>
      <c r="K2835" s="11"/>
    </row>
    <row r="2836" spans="6:11" x14ac:dyDescent="0.2">
      <c r="F2836" s="233"/>
      <c r="G2836" s="5"/>
      <c r="H2836" s="37"/>
      <c r="I2836" s="37"/>
      <c r="K2836" s="11"/>
    </row>
    <row r="2837" spans="6:11" x14ac:dyDescent="0.2">
      <c r="F2837" s="233"/>
      <c r="G2837" s="5"/>
      <c r="H2837" s="37"/>
      <c r="I2837" s="37"/>
      <c r="K2837" s="11"/>
    </row>
    <row r="2838" spans="6:11" x14ac:dyDescent="0.2">
      <c r="F2838" s="233"/>
      <c r="G2838" s="5"/>
      <c r="H2838" s="37"/>
      <c r="I2838" s="37"/>
      <c r="K2838" s="11"/>
    </row>
    <row r="2839" spans="6:11" x14ac:dyDescent="0.2">
      <c r="F2839" s="233"/>
      <c r="G2839" s="5"/>
      <c r="H2839" s="37"/>
      <c r="I2839" s="37"/>
      <c r="K2839" s="11"/>
    </row>
    <row r="2840" spans="6:11" x14ac:dyDescent="0.2">
      <c r="F2840" s="233"/>
      <c r="G2840" s="5"/>
      <c r="H2840" s="37"/>
      <c r="I2840" s="37"/>
      <c r="K2840" s="11"/>
    </row>
    <row r="2841" spans="6:11" x14ac:dyDescent="0.2">
      <c r="F2841" s="233"/>
      <c r="G2841" s="5"/>
      <c r="H2841" s="37"/>
      <c r="I2841" s="37"/>
      <c r="K2841" s="11"/>
    </row>
    <row r="2842" spans="6:11" x14ac:dyDescent="0.2">
      <c r="F2842" s="233"/>
      <c r="G2842" s="5"/>
      <c r="H2842" s="37"/>
      <c r="I2842" s="37"/>
      <c r="K2842" s="11"/>
    </row>
    <row r="2843" spans="6:11" x14ac:dyDescent="0.2">
      <c r="F2843" s="233"/>
      <c r="G2843" s="5"/>
      <c r="H2843" s="37"/>
      <c r="I2843" s="37"/>
      <c r="K2843" s="11"/>
    </row>
    <row r="2844" spans="6:11" x14ac:dyDescent="0.2">
      <c r="F2844" s="233"/>
      <c r="G2844" s="5"/>
      <c r="H2844" s="37"/>
      <c r="I2844" s="37"/>
      <c r="K2844" s="11"/>
    </row>
    <row r="2845" spans="6:11" x14ac:dyDescent="0.2">
      <c r="F2845" s="233"/>
      <c r="G2845" s="5"/>
      <c r="H2845" s="37"/>
      <c r="I2845" s="37"/>
      <c r="K2845" s="11"/>
    </row>
    <row r="2846" spans="6:11" x14ac:dyDescent="0.2">
      <c r="F2846" s="233"/>
      <c r="G2846" s="5"/>
      <c r="H2846" s="37"/>
      <c r="I2846" s="37"/>
      <c r="K2846" s="11"/>
    </row>
    <row r="2847" spans="6:11" x14ac:dyDescent="0.2">
      <c r="F2847" s="233"/>
      <c r="G2847" s="5"/>
      <c r="H2847" s="37"/>
      <c r="I2847" s="37"/>
      <c r="K2847" s="11"/>
    </row>
    <row r="2848" spans="6:11" x14ac:dyDescent="0.2">
      <c r="F2848" s="233"/>
      <c r="G2848" s="5"/>
      <c r="H2848" s="37"/>
      <c r="I2848" s="37"/>
      <c r="K2848" s="11"/>
    </row>
    <row r="2849" spans="6:11" x14ac:dyDescent="0.2">
      <c r="F2849" s="233"/>
      <c r="G2849" s="5"/>
      <c r="H2849" s="37"/>
      <c r="I2849" s="37"/>
      <c r="K2849" s="11"/>
    </row>
    <row r="2850" spans="6:11" x14ac:dyDescent="0.2">
      <c r="F2850" s="233"/>
      <c r="G2850" s="5"/>
      <c r="H2850" s="37"/>
      <c r="I2850" s="37"/>
      <c r="K2850" s="11"/>
    </row>
    <row r="2851" spans="6:11" x14ac:dyDescent="0.2">
      <c r="F2851" s="233"/>
      <c r="G2851" s="5"/>
      <c r="H2851" s="37"/>
      <c r="I2851" s="37"/>
      <c r="K2851" s="11"/>
    </row>
    <row r="2852" spans="6:11" x14ac:dyDescent="0.2">
      <c r="F2852" s="233"/>
      <c r="G2852" s="5"/>
      <c r="H2852" s="37"/>
      <c r="I2852" s="37"/>
      <c r="K2852" s="11"/>
    </row>
    <row r="2853" spans="6:11" x14ac:dyDescent="0.2">
      <c r="F2853" s="233"/>
      <c r="G2853" s="5"/>
      <c r="H2853" s="37"/>
      <c r="I2853" s="37"/>
      <c r="K2853" s="11"/>
    </row>
    <row r="2854" spans="6:11" x14ac:dyDescent="0.2">
      <c r="F2854" s="233"/>
      <c r="G2854" s="5"/>
      <c r="H2854" s="37"/>
      <c r="I2854" s="37"/>
      <c r="K2854" s="11"/>
    </row>
    <row r="2855" spans="6:11" x14ac:dyDescent="0.2">
      <c r="F2855" s="233"/>
      <c r="G2855" s="5"/>
      <c r="H2855" s="37"/>
      <c r="I2855" s="37"/>
      <c r="K2855" s="11"/>
    </row>
    <row r="2856" spans="6:11" x14ac:dyDescent="0.2">
      <c r="F2856" s="233"/>
      <c r="G2856" s="5"/>
      <c r="H2856" s="37"/>
      <c r="I2856" s="37"/>
      <c r="K2856" s="11"/>
    </row>
    <row r="2857" spans="6:11" x14ac:dyDescent="0.2">
      <c r="F2857" s="233"/>
      <c r="G2857" s="5"/>
      <c r="H2857" s="37"/>
      <c r="I2857" s="37"/>
      <c r="K2857" s="11"/>
    </row>
    <row r="2858" spans="6:11" x14ac:dyDescent="0.2">
      <c r="F2858" s="233"/>
      <c r="G2858" s="5"/>
      <c r="H2858" s="37"/>
      <c r="I2858" s="37"/>
      <c r="K2858" s="11"/>
    </row>
    <row r="2859" spans="6:11" x14ac:dyDescent="0.2">
      <c r="F2859" s="233"/>
      <c r="G2859" s="5"/>
      <c r="H2859" s="37"/>
      <c r="I2859" s="37"/>
      <c r="K2859" s="11"/>
    </row>
    <row r="2860" spans="6:11" x14ac:dyDescent="0.2">
      <c r="F2860" s="233"/>
      <c r="G2860" s="5"/>
      <c r="H2860" s="37"/>
      <c r="I2860" s="37"/>
      <c r="K2860" s="11"/>
    </row>
    <row r="2861" spans="6:11" x14ac:dyDescent="0.2">
      <c r="F2861" s="233"/>
      <c r="G2861" s="5"/>
      <c r="H2861" s="37"/>
      <c r="I2861" s="37"/>
      <c r="K2861" s="11"/>
    </row>
    <row r="2862" spans="6:11" x14ac:dyDescent="0.2">
      <c r="F2862" s="233"/>
      <c r="G2862" s="5"/>
      <c r="H2862" s="37"/>
      <c r="I2862" s="37"/>
      <c r="K2862" s="11"/>
    </row>
    <row r="2863" spans="6:11" x14ac:dyDescent="0.2">
      <c r="F2863" s="233"/>
      <c r="G2863" s="5"/>
      <c r="H2863" s="37"/>
      <c r="I2863" s="37"/>
      <c r="K2863" s="11"/>
    </row>
    <row r="2864" spans="6:11" x14ac:dyDescent="0.2">
      <c r="F2864" s="233"/>
      <c r="G2864" s="5"/>
      <c r="H2864" s="37"/>
      <c r="I2864" s="37"/>
      <c r="K2864" s="11"/>
    </row>
    <row r="2865" spans="6:11" x14ac:dyDescent="0.2">
      <c r="F2865" s="233"/>
      <c r="G2865" s="5"/>
      <c r="H2865" s="37"/>
      <c r="I2865" s="37"/>
      <c r="K2865" s="11"/>
    </row>
    <row r="2866" spans="6:11" x14ac:dyDescent="0.2">
      <c r="F2866" s="233"/>
      <c r="G2866" s="5"/>
      <c r="H2866" s="37"/>
      <c r="I2866" s="37"/>
      <c r="K2866" s="11"/>
    </row>
    <row r="2867" spans="6:11" x14ac:dyDescent="0.2">
      <c r="F2867" s="233"/>
      <c r="G2867" s="5"/>
      <c r="H2867" s="37"/>
      <c r="I2867" s="37"/>
      <c r="K2867" s="11"/>
    </row>
    <row r="2868" spans="6:11" x14ac:dyDescent="0.2">
      <c r="F2868" s="233"/>
      <c r="G2868" s="5"/>
      <c r="H2868" s="37"/>
      <c r="I2868" s="37"/>
      <c r="K2868" s="11"/>
    </row>
    <row r="2869" spans="6:11" x14ac:dyDescent="0.2">
      <c r="F2869" s="233"/>
      <c r="G2869" s="5"/>
      <c r="H2869" s="37"/>
      <c r="I2869" s="37"/>
      <c r="K2869" s="11"/>
    </row>
    <row r="2870" spans="6:11" x14ac:dyDescent="0.2">
      <c r="F2870" s="233"/>
      <c r="G2870" s="5"/>
      <c r="H2870" s="37"/>
      <c r="I2870" s="37"/>
      <c r="K2870" s="11"/>
    </row>
    <row r="2871" spans="6:11" x14ac:dyDescent="0.2">
      <c r="F2871" s="233"/>
      <c r="G2871" s="5"/>
      <c r="H2871" s="37"/>
      <c r="I2871" s="37"/>
      <c r="K2871" s="11"/>
    </row>
    <row r="2872" spans="6:11" x14ac:dyDescent="0.2">
      <c r="F2872" s="233"/>
      <c r="G2872" s="5"/>
      <c r="H2872" s="37"/>
      <c r="I2872" s="37"/>
      <c r="K2872" s="11"/>
    </row>
    <row r="2873" spans="6:11" x14ac:dyDescent="0.2">
      <c r="F2873" s="233"/>
      <c r="G2873" s="5"/>
      <c r="H2873" s="37"/>
      <c r="I2873" s="37"/>
      <c r="K2873" s="11"/>
    </row>
    <row r="2874" spans="6:11" x14ac:dyDescent="0.2">
      <c r="F2874" s="233"/>
      <c r="G2874" s="5"/>
      <c r="H2874" s="37"/>
      <c r="I2874" s="37"/>
      <c r="K2874" s="11"/>
    </row>
    <row r="2875" spans="6:11" x14ac:dyDescent="0.2">
      <c r="F2875" s="233"/>
      <c r="G2875" s="5"/>
      <c r="H2875" s="37"/>
      <c r="I2875" s="37"/>
      <c r="K2875" s="11"/>
    </row>
    <row r="2876" spans="6:11" x14ac:dyDescent="0.2">
      <c r="F2876" s="233"/>
      <c r="G2876" s="5"/>
      <c r="H2876" s="37"/>
      <c r="I2876" s="37"/>
      <c r="K2876" s="11"/>
    </row>
    <row r="2877" spans="6:11" x14ac:dyDescent="0.2">
      <c r="F2877" s="233"/>
      <c r="G2877" s="5"/>
      <c r="H2877" s="37"/>
      <c r="I2877" s="37"/>
      <c r="K2877" s="11"/>
    </row>
    <row r="2878" spans="6:11" x14ac:dyDescent="0.2">
      <c r="F2878" s="233"/>
      <c r="G2878" s="5"/>
      <c r="H2878" s="37"/>
      <c r="I2878" s="37"/>
      <c r="K2878" s="11"/>
    </row>
    <row r="2879" spans="6:11" x14ac:dyDescent="0.2">
      <c r="F2879" s="233"/>
      <c r="G2879" s="5"/>
      <c r="H2879" s="37"/>
      <c r="I2879" s="37"/>
      <c r="K2879" s="11"/>
    </row>
    <row r="2880" spans="6:11" x14ac:dyDescent="0.2">
      <c r="F2880" s="233"/>
      <c r="G2880" s="5"/>
      <c r="H2880" s="37"/>
      <c r="I2880" s="37"/>
      <c r="K2880" s="11"/>
    </row>
    <row r="2881" spans="6:11" x14ac:dyDescent="0.2">
      <c r="F2881" s="233"/>
      <c r="G2881" s="5"/>
      <c r="H2881" s="37"/>
      <c r="I2881" s="37"/>
      <c r="K2881" s="11"/>
    </row>
    <row r="2882" spans="6:11" x14ac:dyDescent="0.2">
      <c r="F2882" s="233"/>
      <c r="G2882" s="5"/>
      <c r="H2882" s="37"/>
      <c r="I2882" s="37"/>
      <c r="K2882" s="11"/>
    </row>
    <row r="2883" spans="6:11" x14ac:dyDescent="0.2">
      <c r="F2883" s="233"/>
      <c r="G2883" s="5"/>
      <c r="H2883" s="37"/>
      <c r="I2883" s="37"/>
      <c r="K2883" s="11"/>
    </row>
    <row r="2884" spans="6:11" x14ac:dyDescent="0.2">
      <c r="F2884" s="233"/>
      <c r="G2884" s="5"/>
      <c r="H2884" s="37"/>
      <c r="I2884" s="37"/>
      <c r="K2884" s="11"/>
    </row>
    <row r="2885" spans="6:11" x14ac:dyDescent="0.2">
      <c r="F2885" s="233"/>
      <c r="G2885" s="5"/>
      <c r="H2885" s="37"/>
      <c r="I2885" s="37"/>
      <c r="K2885" s="11"/>
    </row>
    <row r="2886" spans="6:11" x14ac:dyDescent="0.2">
      <c r="F2886" s="233"/>
      <c r="G2886" s="5"/>
      <c r="H2886" s="37"/>
      <c r="I2886" s="37"/>
      <c r="K2886" s="11"/>
    </row>
    <row r="2887" spans="6:11" x14ac:dyDescent="0.2">
      <c r="F2887" s="233"/>
      <c r="G2887" s="5"/>
      <c r="H2887" s="37"/>
      <c r="I2887" s="37"/>
      <c r="K2887" s="11"/>
    </row>
    <row r="2888" spans="6:11" x14ac:dyDescent="0.2">
      <c r="F2888" s="233"/>
      <c r="G2888" s="5"/>
      <c r="H2888" s="37"/>
      <c r="I2888" s="37"/>
      <c r="K2888" s="11"/>
    </row>
    <row r="2889" spans="6:11" x14ac:dyDescent="0.2">
      <c r="F2889" s="233"/>
      <c r="G2889" s="5"/>
      <c r="H2889" s="37"/>
      <c r="I2889" s="37"/>
      <c r="K2889" s="11"/>
    </row>
    <row r="2890" spans="6:11" x14ac:dyDescent="0.2">
      <c r="F2890" s="233"/>
      <c r="G2890" s="5"/>
      <c r="H2890" s="37"/>
      <c r="I2890" s="37"/>
      <c r="K2890" s="11"/>
    </row>
    <row r="2891" spans="6:11" x14ac:dyDescent="0.2">
      <c r="F2891" s="233"/>
      <c r="G2891" s="5"/>
      <c r="H2891" s="37"/>
      <c r="I2891" s="37"/>
      <c r="K2891" s="11"/>
    </row>
    <row r="2892" spans="6:11" x14ac:dyDescent="0.2">
      <c r="F2892" s="233"/>
      <c r="G2892" s="5"/>
      <c r="H2892" s="37"/>
      <c r="I2892" s="37"/>
      <c r="K2892" s="11"/>
    </row>
    <row r="2893" spans="6:11" x14ac:dyDescent="0.2">
      <c r="F2893" s="233"/>
      <c r="G2893" s="5"/>
      <c r="H2893" s="37"/>
      <c r="I2893" s="37"/>
      <c r="K2893" s="11"/>
    </row>
    <row r="2894" spans="6:11" x14ac:dyDescent="0.2">
      <c r="F2894" s="233"/>
      <c r="G2894" s="5"/>
      <c r="H2894" s="37"/>
      <c r="I2894" s="37"/>
      <c r="K2894" s="11"/>
    </row>
    <row r="2895" spans="6:11" x14ac:dyDescent="0.2">
      <c r="F2895" s="233"/>
      <c r="G2895" s="5"/>
      <c r="H2895" s="37"/>
      <c r="I2895" s="37"/>
      <c r="K2895" s="11"/>
    </row>
    <row r="2896" spans="6:11" x14ac:dyDescent="0.2">
      <c r="F2896" s="233"/>
      <c r="G2896" s="5"/>
      <c r="H2896" s="37"/>
      <c r="I2896" s="37"/>
      <c r="K2896" s="11"/>
    </row>
    <row r="2897" spans="6:11" x14ac:dyDescent="0.2">
      <c r="F2897" s="233"/>
      <c r="G2897" s="5"/>
      <c r="H2897" s="37"/>
      <c r="I2897" s="37"/>
      <c r="K2897" s="11"/>
    </row>
    <row r="2898" spans="6:11" x14ac:dyDescent="0.2">
      <c r="F2898" s="233"/>
      <c r="G2898" s="5"/>
      <c r="H2898" s="37"/>
      <c r="I2898" s="37"/>
      <c r="K2898" s="11"/>
    </row>
    <row r="2899" spans="6:11" x14ac:dyDescent="0.2">
      <c r="F2899" s="233"/>
      <c r="G2899" s="5"/>
      <c r="H2899" s="37"/>
      <c r="I2899" s="37"/>
      <c r="K2899" s="11"/>
    </row>
    <row r="2900" spans="6:11" x14ac:dyDescent="0.2">
      <c r="F2900" s="233"/>
      <c r="G2900" s="5"/>
      <c r="H2900" s="37"/>
      <c r="I2900" s="37"/>
      <c r="K2900" s="11"/>
    </row>
    <row r="2901" spans="6:11" x14ac:dyDescent="0.2">
      <c r="F2901" s="233"/>
      <c r="G2901" s="5"/>
      <c r="H2901" s="37"/>
      <c r="I2901" s="37"/>
      <c r="K2901" s="11"/>
    </row>
    <row r="2902" spans="6:11" x14ac:dyDescent="0.2">
      <c r="F2902" s="233"/>
      <c r="G2902" s="5"/>
      <c r="H2902" s="37"/>
      <c r="I2902" s="37"/>
      <c r="K2902" s="11"/>
    </row>
    <row r="2903" spans="6:11" x14ac:dyDescent="0.2">
      <c r="F2903" s="233"/>
      <c r="G2903" s="5"/>
      <c r="H2903" s="37"/>
      <c r="I2903" s="37"/>
      <c r="K2903" s="11"/>
    </row>
    <row r="2904" spans="6:11" x14ac:dyDescent="0.2">
      <c r="F2904" s="233"/>
      <c r="G2904" s="5"/>
      <c r="H2904" s="37"/>
      <c r="I2904" s="37"/>
      <c r="K2904" s="11"/>
    </row>
    <row r="2905" spans="6:11" x14ac:dyDescent="0.2">
      <c r="F2905" s="233"/>
      <c r="G2905" s="5"/>
      <c r="H2905" s="37"/>
      <c r="I2905" s="37"/>
      <c r="K2905" s="11"/>
    </row>
    <row r="2906" spans="6:11" x14ac:dyDescent="0.2">
      <c r="F2906" s="233"/>
      <c r="G2906" s="5"/>
      <c r="H2906" s="37"/>
      <c r="I2906" s="37"/>
      <c r="K2906" s="11"/>
    </row>
    <row r="2907" spans="6:11" x14ac:dyDescent="0.2">
      <c r="F2907" s="233"/>
      <c r="G2907" s="5"/>
      <c r="H2907" s="37"/>
      <c r="I2907" s="37"/>
      <c r="K2907" s="11"/>
    </row>
    <row r="2908" spans="6:11" x14ac:dyDescent="0.2">
      <c r="F2908" s="233"/>
      <c r="G2908" s="5"/>
      <c r="H2908" s="37"/>
      <c r="I2908" s="37"/>
      <c r="K2908" s="11"/>
    </row>
    <row r="2909" spans="6:11" x14ac:dyDescent="0.2">
      <c r="F2909" s="233"/>
      <c r="G2909" s="5"/>
      <c r="H2909" s="37"/>
      <c r="I2909" s="37"/>
      <c r="K2909" s="11"/>
    </row>
    <row r="2910" spans="6:11" x14ac:dyDescent="0.2">
      <c r="F2910" s="233"/>
      <c r="G2910" s="5"/>
      <c r="H2910" s="37"/>
      <c r="I2910" s="37"/>
      <c r="K2910" s="11"/>
    </row>
    <row r="2911" spans="6:11" x14ac:dyDescent="0.2">
      <c r="F2911" s="233"/>
      <c r="G2911" s="5"/>
      <c r="H2911" s="37"/>
      <c r="I2911" s="37"/>
      <c r="K2911" s="11"/>
    </row>
    <row r="2912" spans="6:11" x14ac:dyDescent="0.2">
      <c r="F2912" s="233"/>
      <c r="G2912" s="5"/>
      <c r="H2912" s="37"/>
      <c r="I2912" s="37"/>
      <c r="K2912" s="11"/>
    </row>
    <row r="2913" spans="6:11" x14ac:dyDescent="0.2">
      <c r="F2913" s="233"/>
      <c r="G2913" s="5"/>
      <c r="H2913" s="37"/>
      <c r="I2913" s="37"/>
      <c r="K2913" s="11"/>
    </row>
    <row r="2914" spans="6:11" x14ac:dyDescent="0.2">
      <c r="F2914" s="233"/>
      <c r="G2914" s="5"/>
      <c r="H2914" s="37"/>
      <c r="I2914" s="37"/>
      <c r="K2914" s="11"/>
    </row>
    <row r="2915" spans="6:11" x14ac:dyDescent="0.2">
      <c r="F2915" s="233"/>
      <c r="G2915" s="5"/>
      <c r="H2915" s="37"/>
      <c r="I2915" s="37"/>
      <c r="K2915" s="11"/>
    </row>
    <row r="2916" spans="6:11" x14ac:dyDescent="0.2">
      <c r="F2916" s="233"/>
      <c r="G2916" s="5"/>
      <c r="H2916" s="37"/>
      <c r="I2916" s="37"/>
      <c r="K2916" s="11"/>
    </row>
    <row r="2917" spans="6:11" x14ac:dyDescent="0.2">
      <c r="F2917" s="233"/>
      <c r="G2917" s="5"/>
      <c r="H2917" s="37"/>
      <c r="I2917" s="37"/>
      <c r="K2917" s="11"/>
    </row>
    <row r="2918" spans="6:11" x14ac:dyDescent="0.2">
      <c r="F2918" s="233"/>
      <c r="G2918" s="5"/>
      <c r="H2918" s="37"/>
      <c r="I2918" s="37"/>
      <c r="K2918" s="11"/>
    </row>
    <row r="2919" spans="6:11" x14ac:dyDescent="0.2">
      <c r="F2919" s="233"/>
      <c r="G2919" s="5"/>
      <c r="H2919" s="37"/>
      <c r="I2919" s="37"/>
      <c r="K2919" s="11"/>
    </row>
    <row r="2920" spans="6:11" x14ac:dyDescent="0.2">
      <c r="F2920" s="233"/>
      <c r="G2920" s="5"/>
      <c r="H2920" s="37"/>
      <c r="I2920" s="37"/>
      <c r="K2920" s="11"/>
    </row>
    <row r="2921" spans="6:11" x14ac:dyDescent="0.2">
      <c r="F2921" s="233"/>
      <c r="G2921" s="5"/>
      <c r="H2921" s="37"/>
      <c r="I2921" s="37"/>
      <c r="K2921" s="11"/>
    </row>
    <row r="2922" spans="6:11" x14ac:dyDescent="0.2">
      <c r="F2922" s="233"/>
      <c r="G2922" s="5"/>
      <c r="H2922" s="37"/>
      <c r="I2922" s="37"/>
      <c r="K2922" s="11"/>
    </row>
    <row r="2923" spans="6:11" x14ac:dyDescent="0.2">
      <c r="F2923" s="233"/>
      <c r="G2923" s="5"/>
      <c r="H2923" s="37"/>
      <c r="I2923" s="37"/>
      <c r="K2923" s="11"/>
    </row>
    <row r="2924" spans="6:11" x14ac:dyDescent="0.2">
      <c r="F2924" s="233"/>
      <c r="G2924" s="5"/>
      <c r="H2924" s="37"/>
      <c r="I2924" s="37"/>
      <c r="K2924" s="11"/>
    </row>
    <row r="2925" spans="6:11" x14ac:dyDescent="0.2">
      <c r="F2925" s="233"/>
      <c r="G2925" s="5"/>
      <c r="H2925" s="37"/>
      <c r="I2925" s="37"/>
      <c r="K2925" s="11"/>
    </row>
    <row r="2926" spans="6:11" x14ac:dyDescent="0.2">
      <c r="F2926" s="233"/>
      <c r="G2926" s="5"/>
      <c r="H2926" s="37"/>
      <c r="I2926" s="37"/>
      <c r="K2926" s="11"/>
    </row>
    <row r="2927" spans="6:11" x14ac:dyDescent="0.2">
      <c r="F2927" s="233"/>
      <c r="G2927" s="5"/>
      <c r="H2927" s="37"/>
      <c r="I2927" s="37"/>
      <c r="K2927" s="11"/>
    </row>
    <row r="2928" spans="6:11" x14ac:dyDescent="0.2">
      <c r="F2928" s="233"/>
      <c r="G2928" s="5"/>
      <c r="H2928" s="37"/>
      <c r="I2928" s="37"/>
      <c r="K2928" s="11"/>
    </row>
    <row r="2929" spans="6:11" x14ac:dyDescent="0.2">
      <c r="F2929" s="233"/>
      <c r="G2929" s="5"/>
      <c r="H2929" s="37"/>
      <c r="I2929" s="37"/>
      <c r="K2929" s="11"/>
    </row>
    <row r="2930" spans="6:11" x14ac:dyDescent="0.2">
      <c r="F2930" s="233"/>
      <c r="G2930" s="5"/>
      <c r="H2930" s="37"/>
      <c r="I2930" s="37"/>
      <c r="K2930" s="11"/>
    </row>
    <row r="2931" spans="6:11" x14ac:dyDescent="0.2">
      <c r="F2931" s="233"/>
      <c r="G2931" s="5"/>
      <c r="H2931" s="37"/>
      <c r="I2931" s="37"/>
      <c r="K2931" s="11"/>
    </row>
    <row r="2932" spans="6:11" x14ac:dyDescent="0.2">
      <c r="F2932" s="233"/>
      <c r="G2932" s="5"/>
      <c r="H2932" s="37"/>
      <c r="I2932" s="37"/>
      <c r="K2932" s="11"/>
    </row>
    <row r="2933" spans="6:11" x14ac:dyDescent="0.2">
      <c r="F2933" s="233"/>
      <c r="G2933" s="5"/>
      <c r="H2933" s="37"/>
      <c r="I2933" s="37"/>
      <c r="K2933" s="11"/>
    </row>
    <row r="2934" spans="6:11" x14ac:dyDescent="0.2">
      <c r="F2934" s="233"/>
      <c r="G2934" s="5"/>
      <c r="H2934" s="37"/>
      <c r="I2934" s="37"/>
      <c r="K2934" s="11"/>
    </row>
    <row r="2935" spans="6:11" x14ac:dyDescent="0.2">
      <c r="F2935" s="233"/>
      <c r="G2935" s="5"/>
      <c r="H2935" s="37"/>
      <c r="I2935" s="37"/>
      <c r="K2935" s="11"/>
    </row>
    <row r="2936" spans="6:11" x14ac:dyDescent="0.2">
      <c r="F2936" s="233"/>
      <c r="G2936" s="5"/>
      <c r="H2936" s="37"/>
      <c r="I2936" s="37"/>
      <c r="K2936" s="11"/>
    </row>
    <row r="2937" spans="6:11" x14ac:dyDescent="0.2">
      <c r="F2937" s="233"/>
      <c r="G2937" s="5"/>
      <c r="H2937" s="37"/>
      <c r="I2937" s="37"/>
      <c r="K2937" s="11"/>
    </row>
    <row r="2938" spans="6:11" x14ac:dyDescent="0.2">
      <c r="F2938" s="233"/>
      <c r="G2938" s="5"/>
      <c r="H2938" s="37"/>
      <c r="I2938" s="37"/>
      <c r="K2938" s="11"/>
    </row>
    <row r="2939" spans="6:11" x14ac:dyDescent="0.2">
      <c r="F2939" s="233"/>
      <c r="G2939" s="5"/>
      <c r="H2939" s="37"/>
      <c r="I2939" s="37"/>
      <c r="K2939" s="11"/>
    </row>
    <row r="2940" spans="6:11" x14ac:dyDescent="0.2">
      <c r="F2940" s="233"/>
      <c r="G2940" s="5"/>
      <c r="H2940" s="37"/>
      <c r="I2940" s="37"/>
      <c r="K2940" s="11"/>
    </row>
    <row r="2941" spans="6:11" x14ac:dyDescent="0.2">
      <c r="F2941" s="233"/>
      <c r="G2941" s="5"/>
      <c r="H2941" s="37"/>
      <c r="I2941" s="37"/>
      <c r="K2941" s="11"/>
    </row>
    <row r="2942" spans="6:11" x14ac:dyDescent="0.2">
      <c r="F2942" s="233"/>
      <c r="G2942" s="5"/>
      <c r="H2942" s="37"/>
      <c r="I2942" s="37"/>
      <c r="K2942" s="11"/>
    </row>
    <row r="2943" spans="6:11" x14ac:dyDescent="0.2">
      <c r="F2943" s="233"/>
      <c r="G2943" s="5"/>
      <c r="H2943" s="37"/>
      <c r="I2943" s="37"/>
      <c r="K2943" s="11"/>
    </row>
    <row r="2944" spans="6:11" x14ac:dyDescent="0.2">
      <c r="F2944" s="233"/>
      <c r="G2944" s="5"/>
      <c r="H2944" s="37"/>
      <c r="I2944" s="37"/>
      <c r="K2944" s="11"/>
    </row>
    <row r="2945" spans="6:11" x14ac:dyDescent="0.2">
      <c r="F2945" s="233"/>
      <c r="G2945" s="5"/>
      <c r="H2945" s="37"/>
      <c r="I2945" s="37"/>
      <c r="K2945" s="11"/>
    </row>
    <row r="2946" spans="6:11" x14ac:dyDescent="0.2">
      <c r="F2946" s="233"/>
      <c r="G2946" s="5"/>
      <c r="H2946" s="37"/>
      <c r="I2946" s="37"/>
      <c r="K2946" s="11"/>
    </row>
    <row r="2947" spans="6:11" x14ac:dyDescent="0.2">
      <c r="F2947" s="233"/>
      <c r="G2947" s="5"/>
      <c r="H2947" s="37"/>
      <c r="I2947" s="37"/>
      <c r="K2947" s="11"/>
    </row>
    <row r="2948" spans="6:11" x14ac:dyDescent="0.2">
      <c r="F2948" s="233"/>
      <c r="G2948" s="5"/>
      <c r="H2948" s="37"/>
      <c r="I2948" s="37"/>
      <c r="K2948" s="11"/>
    </row>
    <row r="2949" spans="6:11" x14ac:dyDescent="0.2">
      <c r="F2949" s="233"/>
      <c r="G2949" s="5"/>
      <c r="H2949" s="37"/>
      <c r="I2949" s="37"/>
      <c r="K2949" s="11"/>
    </row>
    <row r="2950" spans="6:11" x14ac:dyDescent="0.2">
      <c r="F2950" s="233"/>
      <c r="G2950" s="5"/>
      <c r="H2950" s="37"/>
      <c r="I2950" s="37"/>
      <c r="K2950" s="11"/>
    </row>
    <row r="2951" spans="6:11" x14ac:dyDescent="0.2">
      <c r="F2951" s="233"/>
      <c r="G2951" s="5"/>
      <c r="H2951" s="37"/>
      <c r="I2951" s="37"/>
      <c r="K2951" s="11"/>
    </row>
    <row r="2952" spans="6:11" x14ac:dyDescent="0.2">
      <c r="F2952" s="233"/>
      <c r="G2952" s="5"/>
      <c r="H2952" s="37"/>
      <c r="I2952" s="37"/>
      <c r="K2952" s="11"/>
    </row>
    <row r="2953" spans="6:11" x14ac:dyDescent="0.2">
      <c r="F2953" s="233"/>
      <c r="G2953" s="5"/>
      <c r="H2953" s="37"/>
      <c r="I2953" s="37"/>
      <c r="K2953" s="11"/>
    </row>
    <row r="2954" spans="6:11" x14ac:dyDescent="0.2">
      <c r="F2954" s="233"/>
      <c r="G2954" s="5"/>
      <c r="H2954" s="37"/>
      <c r="I2954" s="37"/>
      <c r="K2954" s="11"/>
    </row>
    <row r="2955" spans="6:11" x14ac:dyDescent="0.2">
      <c r="F2955" s="233"/>
      <c r="G2955" s="5"/>
      <c r="H2955" s="37"/>
      <c r="I2955" s="37"/>
      <c r="K2955" s="11"/>
    </row>
    <row r="2956" spans="6:11" x14ac:dyDescent="0.2">
      <c r="F2956" s="233"/>
      <c r="G2956" s="5"/>
      <c r="H2956" s="37"/>
      <c r="I2956" s="37"/>
      <c r="K2956" s="11"/>
    </row>
    <row r="2957" spans="6:11" x14ac:dyDescent="0.2">
      <c r="F2957" s="233"/>
      <c r="G2957" s="5"/>
      <c r="H2957" s="37"/>
      <c r="I2957" s="37"/>
      <c r="K2957" s="11"/>
    </row>
    <row r="2958" spans="6:11" x14ac:dyDescent="0.2">
      <c r="F2958" s="233"/>
      <c r="G2958" s="5"/>
      <c r="H2958" s="37"/>
      <c r="I2958" s="37"/>
      <c r="K2958" s="11"/>
    </row>
    <row r="2959" spans="6:11" x14ac:dyDescent="0.2">
      <c r="F2959" s="233"/>
      <c r="G2959" s="5"/>
      <c r="H2959" s="37"/>
      <c r="I2959" s="37"/>
      <c r="K2959" s="11"/>
    </row>
    <row r="2960" spans="6:11" x14ac:dyDescent="0.2">
      <c r="F2960" s="233"/>
      <c r="G2960" s="5"/>
      <c r="H2960" s="37"/>
      <c r="I2960" s="37"/>
      <c r="K2960" s="11"/>
    </row>
    <row r="2961" spans="6:11" x14ac:dyDescent="0.2">
      <c r="F2961" s="233"/>
      <c r="G2961" s="5"/>
      <c r="H2961" s="37"/>
      <c r="I2961" s="37"/>
      <c r="K2961" s="11"/>
    </row>
    <row r="2962" spans="6:11" x14ac:dyDescent="0.2">
      <c r="F2962" s="233"/>
      <c r="G2962" s="5"/>
      <c r="H2962" s="37"/>
      <c r="I2962" s="37"/>
      <c r="K2962" s="11"/>
    </row>
    <row r="2963" spans="6:11" x14ac:dyDescent="0.2">
      <c r="F2963" s="233"/>
      <c r="G2963" s="5"/>
      <c r="H2963" s="37"/>
      <c r="I2963" s="37"/>
      <c r="K2963" s="11"/>
    </row>
    <row r="2964" spans="6:11" x14ac:dyDescent="0.2">
      <c r="F2964" s="233"/>
      <c r="G2964" s="5"/>
      <c r="H2964" s="37"/>
      <c r="I2964" s="37"/>
      <c r="K2964" s="11"/>
    </row>
    <row r="2965" spans="6:11" x14ac:dyDescent="0.2">
      <c r="F2965" s="233"/>
      <c r="G2965" s="5"/>
      <c r="H2965" s="37"/>
      <c r="I2965" s="37"/>
      <c r="K2965" s="11"/>
    </row>
    <row r="2966" spans="6:11" x14ac:dyDescent="0.2">
      <c r="F2966" s="233"/>
      <c r="G2966" s="5"/>
      <c r="H2966" s="37"/>
      <c r="I2966" s="37"/>
      <c r="K2966" s="11"/>
    </row>
    <row r="2967" spans="6:11" x14ac:dyDescent="0.2">
      <c r="F2967" s="233"/>
      <c r="G2967" s="5"/>
      <c r="H2967" s="37"/>
      <c r="I2967" s="37"/>
      <c r="K2967" s="11"/>
    </row>
    <row r="2968" spans="6:11" x14ac:dyDescent="0.2">
      <c r="F2968" s="233"/>
      <c r="G2968" s="5"/>
      <c r="H2968" s="37"/>
      <c r="I2968" s="37"/>
      <c r="K2968" s="11"/>
    </row>
    <row r="2969" spans="6:11" x14ac:dyDescent="0.2">
      <c r="F2969" s="233"/>
      <c r="G2969" s="5"/>
      <c r="H2969" s="37"/>
      <c r="I2969" s="37"/>
      <c r="K2969" s="11"/>
    </row>
    <row r="2970" spans="6:11" x14ac:dyDescent="0.2">
      <c r="F2970" s="233"/>
      <c r="G2970" s="5"/>
      <c r="H2970" s="37"/>
      <c r="I2970" s="37"/>
      <c r="K2970" s="11"/>
    </row>
    <row r="2971" spans="6:11" x14ac:dyDescent="0.2">
      <c r="F2971" s="233"/>
      <c r="G2971" s="5"/>
      <c r="H2971" s="37"/>
      <c r="I2971" s="37"/>
      <c r="K2971" s="11"/>
    </row>
    <row r="2972" spans="6:11" x14ac:dyDescent="0.2">
      <c r="F2972" s="233"/>
      <c r="G2972" s="5"/>
      <c r="H2972" s="37"/>
      <c r="I2972" s="37"/>
      <c r="K2972" s="11"/>
    </row>
    <row r="2973" spans="6:11" x14ac:dyDescent="0.2">
      <c r="F2973" s="233"/>
      <c r="G2973" s="5"/>
      <c r="H2973" s="37"/>
      <c r="I2973" s="37"/>
      <c r="K2973" s="11"/>
    </row>
    <row r="2974" spans="6:11" x14ac:dyDescent="0.2">
      <c r="F2974" s="233"/>
      <c r="G2974" s="5"/>
      <c r="H2974" s="37"/>
      <c r="I2974" s="37"/>
      <c r="K2974" s="11"/>
    </row>
    <row r="2975" spans="6:11" x14ac:dyDescent="0.2">
      <c r="F2975" s="233"/>
      <c r="G2975" s="5"/>
      <c r="H2975" s="37"/>
      <c r="I2975" s="37"/>
      <c r="K2975" s="11"/>
    </row>
    <row r="2976" spans="6:11" x14ac:dyDescent="0.2">
      <c r="F2976" s="233"/>
      <c r="G2976" s="5"/>
      <c r="H2976" s="37"/>
      <c r="I2976" s="37"/>
      <c r="K2976" s="11"/>
    </row>
    <row r="2977" spans="6:11" x14ac:dyDescent="0.2">
      <c r="F2977" s="233"/>
      <c r="G2977" s="5"/>
      <c r="H2977" s="37"/>
      <c r="I2977" s="37"/>
      <c r="K2977" s="11"/>
    </row>
    <row r="2978" spans="6:11" x14ac:dyDescent="0.2">
      <c r="F2978" s="233"/>
      <c r="G2978" s="5"/>
      <c r="H2978" s="37"/>
      <c r="I2978" s="37"/>
      <c r="K2978" s="11"/>
    </row>
    <row r="2979" spans="6:11" x14ac:dyDescent="0.2">
      <c r="F2979" s="233"/>
      <c r="G2979" s="5"/>
      <c r="H2979" s="37"/>
      <c r="I2979" s="37"/>
      <c r="K2979" s="11"/>
    </row>
    <row r="2980" spans="6:11" x14ac:dyDescent="0.2">
      <c r="F2980" s="233"/>
      <c r="G2980" s="5"/>
      <c r="H2980" s="37"/>
      <c r="I2980" s="37"/>
      <c r="K2980" s="11"/>
    </row>
    <row r="2981" spans="6:11" x14ac:dyDescent="0.2">
      <c r="F2981" s="233"/>
      <c r="G2981" s="5"/>
      <c r="H2981" s="37"/>
      <c r="I2981" s="37"/>
      <c r="K2981" s="11"/>
    </row>
    <row r="2982" spans="6:11" x14ac:dyDescent="0.2">
      <c r="F2982" s="233"/>
      <c r="G2982" s="5"/>
      <c r="H2982" s="37"/>
      <c r="I2982" s="37"/>
      <c r="K2982" s="11"/>
    </row>
    <row r="2983" spans="6:11" x14ac:dyDescent="0.2">
      <c r="F2983" s="233"/>
      <c r="G2983" s="5"/>
      <c r="H2983" s="37"/>
      <c r="I2983" s="37"/>
      <c r="K2983" s="11"/>
    </row>
    <row r="2984" spans="6:11" x14ac:dyDescent="0.2">
      <c r="F2984" s="233"/>
      <c r="G2984" s="5"/>
      <c r="H2984" s="37"/>
      <c r="I2984" s="37"/>
      <c r="K2984" s="11"/>
    </row>
    <row r="2985" spans="6:11" x14ac:dyDescent="0.2">
      <c r="F2985" s="233"/>
      <c r="G2985" s="5"/>
      <c r="H2985" s="37"/>
      <c r="I2985" s="37"/>
      <c r="K2985" s="11"/>
    </row>
    <row r="2986" spans="6:11" x14ac:dyDescent="0.2">
      <c r="F2986" s="233"/>
      <c r="G2986" s="5"/>
      <c r="H2986" s="37"/>
      <c r="I2986" s="37"/>
      <c r="K2986" s="11"/>
    </row>
    <row r="2987" spans="6:11" x14ac:dyDescent="0.2">
      <c r="F2987" s="233"/>
      <c r="G2987" s="5"/>
      <c r="H2987" s="37"/>
      <c r="I2987" s="37"/>
      <c r="K2987" s="11"/>
    </row>
    <row r="2988" spans="6:11" x14ac:dyDescent="0.2">
      <c r="F2988" s="233"/>
      <c r="G2988" s="5"/>
      <c r="H2988" s="37"/>
      <c r="I2988" s="37"/>
      <c r="K2988" s="11"/>
    </row>
    <row r="2989" spans="6:11" x14ac:dyDescent="0.2">
      <c r="F2989" s="233"/>
      <c r="G2989" s="5"/>
      <c r="H2989" s="37"/>
      <c r="I2989" s="37"/>
      <c r="K2989" s="11"/>
    </row>
    <row r="2990" spans="6:11" x14ac:dyDescent="0.2">
      <c r="F2990" s="233"/>
      <c r="G2990" s="5"/>
      <c r="H2990" s="37"/>
      <c r="I2990" s="37"/>
      <c r="K2990" s="11"/>
    </row>
    <row r="2991" spans="6:11" x14ac:dyDescent="0.2">
      <c r="F2991" s="233"/>
      <c r="G2991" s="5"/>
      <c r="H2991" s="37"/>
      <c r="I2991" s="37"/>
      <c r="K2991" s="11"/>
    </row>
    <row r="2992" spans="6:11" x14ac:dyDescent="0.2">
      <c r="F2992" s="233"/>
      <c r="G2992" s="5"/>
      <c r="H2992" s="37"/>
      <c r="I2992" s="37"/>
      <c r="K2992" s="11"/>
    </row>
    <row r="2993" spans="6:11" x14ac:dyDescent="0.2">
      <c r="F2993" s="233"/>
      <c r="G2993" s="5"/>
      <c r="H2993" s="37"/>
      <c r="I2993" s="37"/>
      <c r="K2993" s="11"/>
    </row>
    <row r="2994" spans="6:11" x14ac:dyDescent="0.2">
      <c r="F2994" s="233"/>
      <c r="G2994" s="5"/>
      <c r="H2994" s="37"/>
      <c r="I2994" s="37"/>
      <c r="K2994" s="11"/>
    </row>
    <row r="2995" spans="6:11" x14ac:dyDescent="0.2">
      <c r="F2995" s="233"/>
      <c r="G2995" s="5"/>
      <c r="H2995" s="37"/>
      <c r="I2995" s="37"/>
      <c r="K2995" s="11"/>
    </row>
    <row r="2996" spans="6:11" x14ac:dyDescent="0.2">
      <c r="F2996" s="233"/>
      <c r="G2996" s="5"/>
      <c r="H2996" s="37"/>
      <c r="I2996" s="37"/>
      <c r="K2996" s="11"/>
    </row>
    <row r="2997" spans="6:11" x14ac:dyDescent="0.2">
      <c r="F2997" s="233"/>
      <c r="G2997" s="5"/>
      <c r="H2997" s="37"/>
      <c r="I2997" s="37"/>
      <c r="K2997" s="11"/>
    </row>
    <row r="2998" spans="6:11" x14ac:dyDescent="0.2">
      <c r="F2998" s="233"/>
      <c r="G2998" s="5"/>
      <c r="H2998" s="37"/>
      <c r="I2998" s="37"/>
      <c r="K2998" s="11"/>
    </row>
    <row r="2999" spans="6:11" x14ac:dyDescent="0.2">
      <c r="F2999" s="233"/>
      <c r="G2999" s="5"/>
      <c r="H2999" s="37"/>
      <c r="I2999" s="37"/>
      <c r="K2999" s="11"/>
    </row>
    <row r="3000" spans="6:11" x14ac:dyDescent="0.2">
      <c r="F3000" s="233"/>
      <c r="G3000" s="5"/>
      <c r="H3000" s="37"/>
      <c r="I3000" s="37"/>
      <c r="K3000" s="11"/>
    </row>
    <row r="3001" spans="6:11" x14ac:dyDescent="0.2">
      <c r="F3001" s="233"/>
      <c r="G3001" s="5"/>
      <c r="H3001" s="37"/>
      <c r="I3001" s="37"/>
      <c r="K3001" s="11"/>
    </row>
    <row r="3002" spans="6:11" x14ac:dyDescent="0.2">
      <c r="F3002" s="233"/>
      <c r="G3002" s="5"/>
      <c r="H3002" s="37"/>
      <c r="I3002" s="37"/>
      <c r="K3002" s="11"/>
    </row>
    <row r="3003" spans="6:11" x14ac:dyDescent="0.2">
      <c r="F3003" s="233"/>
      <c r="G3003" s="5"/>
      <c r="H3003" s="37"/>
      <c r="I3003" s="37"/>
      <c r="K3003" s="11"/>
    </row>
    <row r="3004" spans="6:11" x14ac:dyDescent="0.2">
      <c r="F3004" s="233"/>
      <c r="G3004" s="5"/>
      <c r="H3004" s="37"/>
      <c r="I3004" s="37"/>
      <c r="K3004" s="11"/>
    </row>
    <row r="3005" spans="6:11" x14ac:dyDescent="0.2">
      <c r="F3005" s="233"/>
      <c r="G3005" s="5"/>
      <c r="H3005" s="37"/>
      <c r="I3005" s="37"/>
      <c r="K3005" s="11"/>
    </row>
    <row r="3006" spans="6:11" x14ac:dyDescent="0.2">
      <c r="F3006" s="233"/>
      <c r="G3006" s="5"/>
      <c r="H3006" s="37"/>
      <c r="I3006" s="37"/>
      <c r="K3006" s="11"/>
    </row>
    <row r="3007" spans="6:11" x14ac:dyDescent="0.2">
      <c r="F3007" s="233"/>
      <c r="G3007" s="5"/>
      <c r="H3007" s="37"/>
      <c r="I3007" s="37"/>
      <c r="K3007" s="11"/>
    </row>
    <row r="3008" spans="6:11" x14ac:dyDescent="0.2">
      <c r="F3008" s="233"/>
      <c r="G3008" s="5"/>
      <c r="H3008" s="37"/>
      <c r="I3008" s="37"/>
      <c r="K3008" s="11"/>
    </row>
    <row r="3009" spans="6:11" x14ac:dyDescent="0.2">
      <c r="F3009" s="233"/>
      <c r="G3009" s="5"/>
      <c r="H3009" s="37"/>
      <c r="I3009" s="37"/>
      <c r="K3009" s="11"/>
    </row>
    <row r="3010" spans="6:11" x14ac:dyDescent="0.2">
      <c r="F3010" s="233"/>
      <c r="G3010" s="5"/>
      <c r="H3010" s="37"/>
      <c r="I3010" s="37"/>
      <c r="K3010" s="11"/>
    </row>
    <row r="3011" spans="6:11" x14ac:dyDescent="0.2">
      <c r="F3011" s="233"/>
      <c r="G3011" s="5"/>
      <c r="H3011" s="37"/>
      <c r="I3011" s="37"/>
      <c r="K3011" s="11"/>
    </row>
    <row r="3012" spans="6:11" x14ac:dyDescent="0.2">
      <c r="F3012" s="233"/>
      <c r="G3012" s="5"/>
      <c r="H3012" s="37"/>
      <c r="I3012" s="37"/>
      <c r="K3012" s="11"/>
    </row>
    <row r="3013" spans="6:11" x14ac:dyDescent="0.2">
      <c r="F3013" s="233"/>
      <c r="G3013" s="5"/>
      <c r="H3013" s="37"/>
      <c r="I3013" s="37"/>
      <c r="K3013" s="11"/>
    </row>
    <row r="3014" spans="6:11" x14ac:dyDescent="0.2">
      <c r="F3014" s="233"/>
      <c r="G3014" s="5"/>
      <c r="H3014" s="37"/>
      <c r="I3014" s="37"/>
      <c r="K3014" s="11"/>
    </row>
    <row r="3015" spans="6:11" x14ac:dyDescent="0.2">
      <c r="F3015" s="233"/>
      <c r="G3015" s="5"/>
      <c r="H3015" s="37"/>
      <c r="I3015" s="37"/>
      <c r="K3015" s="11"/>
    </row>
    <row r="3016" spans="6:11" x14ac:dyDescent="0.2">
      <c r="F3016" s="233"/>
      <c r="G3016" s="5"/>
      <c r="H3016" s="37"/>
      <c r="I3016" s="37"/>
      <c r="K3016" s="11"/>
    </row>
    <row r="3017" spans="6:11" x14ac:dyDescent="0.2">
      <c r="F3017" s="233"/>
      <c r="G3017" s="5"/>
      <c r="H3017" s="37"/>
      <c r="I3017" s="37"/>
      <c r="K3017" s="11"/>
    </row>
    <row r="3018" spans="6:11" x14ac:dyDescent="0.2">
      <c r="F3018" s="233"/>
      <c r="G3018" s="5"/>
      <c r="H3018" s="37"/>
      <c r="I3018" s="37"/>
      <c r="K3018" s="11"/>
    </row>
    <row r="3019" spans="6:11" x14ac:dyDescent="0.2">
      <c r="F3019" s="233"/>
      <c r="G3019" s="5"/>
      <c r="H3019" s="37"/>
      <c r="I3019" s="37"/>
      <c r="K3019" s="11"/>
    </row>
    <row r="3020" spans="6:11" x14ac:dyDescent="0.2">
      <c r="F3020" s="233"/>
      <c r="G3020" s="5"/>
      <c r="H3020" s="37"/>
      <c r="I3020" s="37"/>
      <c r="K3020" s="11"/>
    </row>
    <row r="3021" spans="6:11" x14ac:dyDescent="0.2">
      <c r="F3021" s="233"/>
      <c r="G3021" s="5"/>
      <c r="H3021" s="37"/>
      <c r="I3021" s="37"/>
      <c r="K3021" s="11"/>
    </row>
    <row r="3022" spans="6:11" x14ac:dyDescent="0.2">
      <c r="F3022" s="233"/>
      <c r="G3022" s="5"/>
      <c r="H3022" s="37"/>
      <c r="I3022" s="37"/>
      <c r="K3022" s="11"/>
    </row>
    <row r="3023" spans="6:11" x14ac:dyDescent="0.2">
      <c r="F3023" s="233"/>
      <c r="G3023" s="5"/>
      <c r="H3023" s="37"/>
      <c r="I3023" s="37"/>
      <c r="K3023" s="11"/>
    </row>
    <row r="3024" spans="6:11" x14ac:dyDescent="0.2">
      <c r="F3024" s="233"/>
      <c r="G3024" s="5"/>
      <c r="H3024" s="37"/>
      <c r="I3024" s="37"/>
      <c r="K3024" s="11"/>
    </row>
    <row r="3025" spans="6:11" x14ac:dyDescent="0.2">
      <c r="F3025" s="233"/>
      <c r="G3025" s="5"/>
      <c r="H3025" s="37"/>
      <c r="I3025" s="37"/>
      <c r="K3025" s="11"/>
    </row>
    <row r="3026" spans="6:11" x14ac:dyDescent="0.2">
      <c r="F3026" s="233"/>
      <c r="G3026" s="5"/>
      <c r="H3026" s="37"/>
      <c r="I3026" s="37"/>
      <c r="K3026" s="11"/>
    </row>
    <row r="3027" spans="6:11" x14ac:dyDescent="0.2">
      <c r="F3027" s="233"/>
      <c r="G3027" s="5"/>
      <c r="H3027" s="37"/>
      <c r="I3027" s="37"/>
      <c r="K3027" s="11"/>
    </row>
    <row r="3028" spans="6:11" x14ac:dyDescent="0.2">
      <c r="F3028" s="233"/>
      <c r="G3028" s="5"/>
      <c r="H3028" s="37"/>
      <c r="I3028" s="37"/>
      <c r="K3028" s="11"/>
    </row>
    <row r="3029" spans="6:11" x14ac:dyDescent="0.2">
      <c r="F3029" s="233"/>
      <c r="G3029" s="5"/>
      <c r="H3029" s="37"/>
      <c r="I3029" s="37"/>
      <c r="K3029" s="11"/>
    </row>
    <row r="3030" spans="6:11" x14ac:dyDescent="0.2">
      <c r="F3030" s="233"/>
      <c r="G3030" s="5"/>
      <c r="H3030" s="37"/>
      <c r="I3030" s="37"/>
      <c r="K3030" s="11"/>
    </row>
    <row r="3031" spans="6:11" x14ac:dyDescent="0.2">
      <c r="F3031" s="233"/>
      <c r="G3031" s="5"/>
      <c r="H3031" s="37"/>
      <c r="I3031" s="37"/>
      <c r="K3031" s="11"/>
    </row>
    <row r="3032" spans="6:11" x14ac:dyDescent="0.2">
      <c r="F3032" s="233"/>
      <c r="G3032" s="5"/>
      <c r="H3032" s="37"/>
      <c r="I3032" s="37"/>
      <c r="K3032" s="11"/>
    </row>
    <row r="3033" spans="6:11" x14ac:dyDescent="0.2">
      <c r="F3033" s="233"/>
      <c r="G3033" s="5"/>
      <c r="H3033" s="37"/>
      <c r="I3033" s="37"/>
      <c r="K3033" s="11"/>
    </row>
    <row r="3034" spans="6:11" x14ac:dyDescent="0.2">
      <c r="F3034" s="233"/>
      <c r="G3034" s="5"/>
      <c r="H3034" s="37"/>
      <c r="I3034" s="37"/>
      <c r="K3034" s="11"/>
    </row>
    <row r="3035" spans="6:11" x14ac:dyDescent="0.2">
      <c r="F3035" s="233"/>
      <c r="G3035" s="5"/>
      <c r="H3035" s="37"/>
      <c r="I3035" s="37"/>
      <c r="K3035" s="11"/>
    </row>
    <row r="3036" spans="6:11" x14ac:dyDescent="0.2">
      <c r="F3036" s="233"/>
      <c r="G3036" s="5"/>
      <c r="H3036" s="37"/>
      <c r="I3036" s="37"/>
      <c r="K3036" s="11"/>
    </row>
    <row r="3037" spans="6:11" x14ac:dyDescent="0.2">
      <c r="F3037" s="233"/>
      <c r="G3037" s="5"/>
      <c r="H3037" s="37"/>
      <c r="I3037" s="37"/>
      <c r="K3037" s="11"/>
    </row>
    <row r="3038" spans="6:11" x14ac:dyDescent="0.2">
      <c r="F3038" s="233"/>
      <c r="G3038" s="5"/>
      <c r="H3038" s="37"/>
      <c r="I3038" s="37"/>
      <c r="K3038" s="11"/>
    </row>
    <row r="3039" spans="6:11" x14ac:dyDescent="0.2">
      <c r="F3039" s="233"/>
      <c r="G3039" s="5"/>
      <c r="H3039" s="37"/>
      <c r="I3039" s="37"/>
      <c r="K3039" s="11"/>
    </row>
    <row r="3040" spans="6:11" x14ac:dyDescent="0.2">
      <c r="F3040" s="233"/>
      <c r="G3040" s="5"/>
      <c r="H3040" s="37"/>
      <c r="I3040" s="37"/>
      <c r="K3040" s="11"/>
    </row>
    <row r="3041" spans="6:11" x14ac:dyDescent="0.2">
      <c r="F3041" s="233"/>
      <c r="G3041" s="5"/>
      <c r="H3041" s="37"/>
      <c r="I3041" s="37"/>
      <c r="K3041" s="11"/>
    </row>
    <row r="3042" spans="6:11" x14ac:dyDescent="0.2">
      <c r="F3042" s="233"/>
      <c r="G3042" s="5"/>
      <c r="H3042" s="37"/>
      <c r="I3042" s="37"/>
      <c r="K3042" s="11"/>
    </row>
    <row r="3043" spans="6:11" x14ac:dyDescent="0.2">
      <c r="F3043" s="233"/>
      <c r="G3043" s="5"/>
      <c r="H3043" s="37"/>
      <c r="I3043" s="37"/>
      <c r="K3043" s="11"/>
    </row>
    <row r="3044" spans="6:11" x14ac:dyDescent="0.2">
      <c r="F3044" s="233"/>
      <c r="G3044" s="5"/>
      <c r="H3044" s="37"/>
      <c r="I3044" s="37"/>
      <c r="K3044" s="11"/>
    </row>
    <row r="3045" spans="6:11" x14ac:dyDescent="0.2">
      <c r="F3045" s="233"/>
      <c r="G3045" s="5"/>
      <c r="H3045" s="37"/>
      <c r="I3045" s="37"/>
      <c r="K3045" s="11"/>
    </row>
    <row r="3046" spans="6:11" x14ac:dyDescent="0.2">
      <c r="F3046" s="233"/>
      <c r="G3046" s="5"/>
      <c r="H3046" s="37"/>
      <c r="I3046" s="37"/>
      <c r="K3046" s="11"/>
    </row>
    <row r="3047" spans="6:11" x14ac:dyDescent="0.2">
      <c r="F3047" s="233"/>
      <c r="G3047" s="5"/>
      <c r="H3047" s="37"/>
      <c r="I3047" s="37"/>
      <c r="K3047" s="11"/>
    </row>
    <row r="3048" spans="6:11" x14ac:dyDescent="0.2">
      <c r="F3048" s="233"/>
      <c r="G3048" s="5"/>
      <c r="H3048" s="37"/>
      <c r="I3048" s="37"/>
      <c r="K3048" s="11"/>
    </row>
    <row r="3049" spans="6:11" x14ac:dyDescent="0.2">
      <c r="F3049" s="233"/>
      <c r="G3049" s="5"/>
      <c r="H3049" s="37"/>
      <c r="I3049" s="37"/>
      <c r="K3049" s="11"/>
    </row>
    <row r="3050" spans="6:11" x14ac:dyDescent="0.2">
      <c r="F3050" s="233"/>
      <c r="G3050" s="5"/>
      <c r="H3050" s="37"/>
      <c r="I3050" s="37"/>
      <c r="K3050" s="11"/>
    </row>
    <row r="3051" spans="6:11" x14ac:dyDescent="0.2">
      <c r="F3051" s="233"/>
      <c r="G3051" s="5"/>
      <c r="H3051" s="37"/>
      <c r="I3051" s="37"/>
      <c r="K3051" s="11"/>
    </row>
    <row r="3052" spans="6:11" x14ac:dyDescent="0.2">
      <c r="F3052" s="233"/>
      <c r="G3052" s="5"/>
      <c r="H3052" s="37"/>
      <c r="I3052" s="37"/>
      <c r="K3052" s="11"/>
    </row>
    <row r="3053" spans="6:11" x14ac:dyDescent="0.2">
      <c r="F3053" s="233"/>
      <c r="G3053" s="5"/>
      <c r="H3053" s="37"/>
      <c r="I3053" s="37"/>
      <c r="K3053" s="11"/>
    </row>
    <row r="3054" spans="6:11" x14ac:dyDescent="0.2">
      <c r="F3054" s="233"/>
      <c r="G3054" s="5"/>
      <c r="H3054" s="37"/>
      <c r="I3054" s="37"/>
      <c r="K3054" s="11"/>
    </row>
    <row r="3055" spans="6:11" x14ac:dyDescent="0.2">
      <c r="F3055" s="233"/>
      <c r="G3055" s="5"/>
      <c r="H3055" s="37"/>
      <c r="I3055" s="37"/>
      <c r="K3055" s="11"/>
    </row>
    <row r="3056" spans="6:11" x14ac:dyDescent="0.2">
      <c r="F3056" s="233"/>
      <c r="G3056" s="5"/>
      <c r="H3056" s="37"/>
      <c r="I3056" s="37"/>
      <c r="K3056" s="11"/>
    </row>
    <row r="3057" spans="6:11" x14ac:dyDescent="0.2">
      <c r="F3057" s="233"/>
      <c r="G3057" s="5"/>
      <c r="H3057" s="37"/>
      <c r="I3057" s="37"/>
      <c r="K3057" s="11"/>
    </row>
    <row r="3058" spans="6:11" x14ac:dyDescent="0.2">
      <c r="F3058" s="233"/>
      <c r="G3058" s="5"/>
      <c r="H3058" s="37"/>
      <c r="I3058" s="37"/>
      <c r="K3058" s="11"/>
    </row>
    <row r="3059" spans="6:11" x14ac:dyDescent="0.2">
      <c r="F3059" s="233"/>
      <c r="G3059" s="5"/>
      <c r="H3059" s="37"/>
      <c r="I3059" s="37"/>
      <c r="K3059" s="11"/>
    </row>
    <row r="3060" spans="6:11" x14ac:dyDescent="0.2">
      <c r="F3060" s="233"/>
      <c r="G3060" s="5"/>
      <c r="H3060" s="37"/>
      <c r="I3060" s="37"/>
      <c r="K3060" s="11"/>
    </row>
    <row r="3061" spans="6:11" x14ac:dyDescent="0.2">
      <c r="F3061" s="233"/>
      <c r="G3061" s="5"/>
      <c r="H3061" s="37"/>
      <c r="I3061" s="37"/>
      <c r="K3061" s="11"/>
    </row>
    <row r="3062" spans="6:11" x14ac:dyDescent="0.2">
      <c r="F3062" s="233"/>
      <c r="G3062" s="5"/>
      <c r="H3062" s="37"/>
      <c r="I3062" s="37"/>
      <c r="K3062" s="11"/>
    </row>
    <row r="3063" spans="6:11" x14ac:dyDescent="0.2">
      <c r="F3063" s="233"/>
      <c r="G3063" s="5"/>
      <c r="H3063" s="37"/>
      <c r="I3063" s="37"/>
      <c r="K3063" s="11"/>
    </row>
    <row r="3064" spans="6:11" x14ac:dyDescent="0.2">
      <c r="F3064" s="233"/>
      <c r="G3064" s="5"/>
      <c r="H3064" s="37"/>
      <c r="I3064" s="37"/>
      <c r="K3064" s="11"/>
    </row>
    <row r="3065" spans="6:11" x14ac:dyDescent="0.2">
      <c r="F3065" s="233"/>
      <c r="G3065" s="5"/>
      <c r="H3065" s="37"/>
      <c r="I3065" s="37"/>
      <c r="K3065" s="11"/>
    </row>
    <row r="3066" spans="6:11" x14ac:dyDescent="0.2">
      <c r="F3066" s="233"/>
      <c r="G3066" s="5"/>
      <c r="H3066" s="37"/>
      <c r="I3066" s="37"/>
      <c r="K3066" s="11"/>
    </row>
    <row r="3067" spans="6:11" x14ac:dyDescent="0.2">
      <c r="F3067" s="233"/>
      <c r="G3067" s="5"/>
      <c r="H3067" s="37"/>
      <c r="I3067" s="37"/>
      <c r="K3067" s="11"/>
    </row>
    <row r="3068" spans="6:11" x14ac:dyDescent="0.2">
      <c r="F3068" s="233"/>
      <c r="G3068" s="5"/>
      <c r="H3068" s="37"/>
      <c r="I3068" s="37"/>
      <c r="K3068" s="11"/>
    </row>
    <row r="3069" spans="6:11" x14ac:dyDescent="0.2">
      <c r="F3069" s="233"/>
      <c r="G3069" s="5"/>
      <c r="H3069" s="37"/>
      <c r="I3069" s="37"/>
      <c r="K3069" s="11"/>
    </row>
    <row r="3070" spans="6:11" x14ac:dyDescent="0.2">
      <c r="F3070" s="233"/>
      <c r="G3070" s="5"/>
      <c r="H3070" s="37"/>
      <c r="I3070" s="37"/>
      <c r="K3070" s="11"/>
    </row>
    <row r="3071" spans="6:11" x14ac:dyDescent="0.2">
      <c r="F3071" s="233"/>
      <c r="G3071" s="5"/>
      <c r="H3071" s="37"/>
      <c r="I3071" s="37"/>
      <c r="K3071" s="11"/>
    </row>
    <row r="3072" spans="6:11" x14ac:dyDescent="0.2">
      <c r="F3072" s="233"/>
      <c r="G3072" s="5"/>
      <c r="H3072" s="37"/>
      <c r="I3072" s="37"/>
      <c r="K3072" s="11"/>
    </row>
    <row r="3073" spans="6:11" x14ac:dyDescent="0.2">
      <c r="F3073" s="233"/>
      <c r="G3073" s="5"/>
      <c r="H3073" s="37"/>
      <c r="I3073" s="37"/>
      <c r="K3073" s="11"/>
    </row>
    <row r="3074" spans="6:11" x14ac:dyDescent="0.2">
      <c r="F3074" s="233"/>
      <c r="G3074" s="5"/>
      <c r="H3074" s="37"/>
      <c r="I3074" s="37"/>
      <c r="K3074" s="11"/>
    </row>
    <row r="3075" spans="6:11" x14ac:dyDescent="0.2">
      <c r="F3075" s="233"/>
      <c r="G3075" s="5"/>
      <c r="H3075" s="37"/>
      <c r="I3075" s="37"/>
      <c r="K3075" s="11"/>
    </row>
    <row r="3076" spans="6:11" x14ac:dyDescent="0.2">
      <c r="F3076" s="233"/>
      <c r="G3076" s="5"/>
      <c r="H3076" s="37"/>
      <c r="I3076" s="37"/>
      <c r="K3076" s="11"/>
    </row>
    <row r="3077" spans="6:11" x14ac:dyDescent="0.2">
      <c r="F3077" s="233"/>
      <c r="G3077" s="5"/>
      <c r="H3077" s="37"/>
      <c r="I3077" s="37"/>
      <c r="K3077" s="11"/>
    </row>
    <row r="3078" spans="6:11" x14ac:dyDescent="0.2">
      <c r="F3078" s="233"/>
      <c r="G3078" s="5"/>
      <c r="H3078" s="37"/>
      <c r="I3078" s="37"/>
      <c r="K3078" s="11"/>
    </row>
    <row r="3079" spans="6:11" x14ac:dyDescent="0.2">
      <c r="F3079" s="233"/>
      <c r="G3079" s="5"/>
      <c r="H3079" s="37"/>
      <c r="I3079" s="37"/>
      <c r="K3079" s="11"/>
    </row>
    <row r="3080" spans="6:11" x14ac:dyDescent="0.2">
      <c r="F3080" s="233"/>
      <c r="G3080" s="5"/>
      <c r="H3080" s="37"/>
      <c r="I3080" s="37"/>
      <c r="K3080" s="11"/>
    </row>
    <row r="3081" spans="6:11" x14ac:dyDescent="0.2">
      <c r="F3081" s="233"/>
      <c r="G3081" s="5"/>
      <c r="H3081" s="37"/>
      <c r="I3081" s="37"/>
      <c r="K3081" s="11"/>
    </row>
    <row r="3082" spans="6:11" x14ac:dyDescent="0.2">
      <c r="F3082" s="233"/>
      <c r="G3082" s="5"/>
      <c r="H3082" s="37"/>
      <c r="I3082" s="37"/>
      <c r="K3082" s="11"/>
    </row>
    <row r="3083" spans="6:11" x14ac:dyDescent="0.2">
      <c r="F3083" s="233"/>
      <c r="G3083" s="5"/>
      <c r="H3083" s="37"/>
      <c r="I3083" s="37"/>
      <c r="K3083" s="11"/>
    </row>
    <row r="3084" spans="6:11" x14ac:dyDescent="0.2">
      <c r="F3084" s="233"/>
      <c r="G3084" s="5"/>
      <c r="H3084" s="37"/>
      <c r="I3084" s="37"/>
      <c r="K3084" s="11"/>
    </row>
    <row r="3085" spans="6:11" x14ac:dyDescent="0.2">
      <c r="F3085" s="233"/>
      <c r="G3085" s="5"/>
      <c r="H3085" s="37"/>
      <c r="I3085" s="37"/>
      <c r="K3085" s="11"/>
    </row>
    <row r="3086" spans="6:11" x14ac:dyDescent="0.2">
      <c r="F3086" s="233"/>
      <c r="G3086" s="5"/>
      <c r="H3086" s="37"/>
      <c r="I3086" s="37"/>
      <c r="K3086" s="11"/>
    </row>
    <row r="3087" spans="6:11" x14ac:dyDescent="0.2">
      <c r="F3087" s="233"/>
      <c r="G3087" s="5"/>
      <c r="H3087" s="37"/>
      <c r="I3087" s="37"/>
      <c r="K3087" s="11"/>
    </row>
    <row r="3088" spans="6:11" x14ac:dyDescent="0.2">
      <c r="F3088" s="233"/>
      <c r="G3088" s="5"/>
      <c r="H3088" s="37"/>
      <c r="I3088" s="37"/>
      <c r="K3088" s="11"/>
    </row>
    <row r="3089" spans="6:11" x14ac:dyDescent="0.2">
      <c r="F3089" s="233"/>
      <c r="G3089" s="5"/>
      <c r="H3089" s="37"/>
      <c r="I3089" s="37"/>
      <c r="K3089" s="11"/>
    </row>
    <row r="3090" spans="6:11" x14ac:dyDescent="0.2">
      <c r="F3090" s="233"/>
      <c r="G3090" s="5"/>
      <c r="H3090" s="37"/>
      <c r="I3090" s="37"/>
      <c r="K3090" s="11"/>
    </row>
    <row r="3091" spans="6:11" x14ac:dyDescent="0.2">
      <c r="F3091" s="233"/>
      <c r="G3091" s="5"/>
      <c r="H3091" s="37"/>
      <c r="I3091" s="37"/>
      <c r="K3091" s="11"/>
    </row>
    <row r="3092" spans="6:11" x14ac:dyDescent="0.2">
      <c r="F3092" s="233"/>
      <c r="G3092" s="5"/>
      <c r="H3092" s="37"/>
      <c r="I3092" s="37"/>
      <c r="K3092" s="11"/>
    </row>
    <row r="3093" spans="6:11" x14ac:dyDescent="0.2">
      <c r="F3093" s="233"/>
      <c r="G3093" s="5"/>
      <c r="H3093" s="37"/>
      <c r="I3093" s="37"/>
      <c r="K3093" s="11"/>
    </row>
    <row r="3094" spans="6:11" x14ac:dyDescent="0.2">
      <c r="F3094" s="233"/>
      <c r="G3094" s="5"/>
      <c r="H3094" s="37"/>
      <c r="I3094" s="37"/>
      <c r="K3094" s="11"/>
    </row>
    <row r="3095" spans="6:11" x14ac:dyDescent="0.2">
      <c r="F3095" s="233"/>
      <c r="G3095" s="5"/>
      <c r="H3095" s="37"/>
      <c r="I3095" s="37"/>
      <c r="K3095" s="11"/>
    </row>
    <row r="3096" spans="6:11" x14ac:dyDescent="0.2">
      <c r="F3096" s="233"/>
      <c r="G3096" s="5"/>
      <c r="H3096" s="37"/>
      <c r="I3096" s="37"/>
      <c r="K3096" s="11"/>
    </row>
    <row r="3097" spans="6:11" x14ac:dyDescent="0.2">
      <c r="F3097" s="233"/>
      <c r="G3097" s="5"/>
      <c r="H3097" s="37"/>
      <c r="I3097" s="37"/>
      <c r="K3097" s="11"/>
    </row>
    <row r="3098" spans="6:11" x14ac:dyDescent="0.2">
      <c r="F3098" s="233"/>
      <c r="G3098" s="5"/>
      <c r="H3098" s="37"/>
      <c r="I3098" s="37"/>
      <c r="K3098" s="11"/>
    </row>
    <row r="3099" spans="6:11" x14ac:dyDescent="0.2">
      <c r="F3099" s="233"/>
      <c r="G3099" s="5"/>
      <c r="H3099" s="37"/>
      <c r="I3099" s="37"/>
      <c r="K3099" s="11"/>
    </row>
    <row r="3100" spans="6:11" x14ac:dyDescent="0.2">
      <c r="F3100" s="233"/>
      <c r="G3100" s="5"/>
      <c r="H3100" s="37"/>
      <c r="I3100" s="37"/>
      <c r="K3100" s="11"/>
    </row>
    <row r="3101" spans="6:11" x14ac:dyDescent="0.2">
      <c r="F3101" s="233"/>
      <c r="G3101" s="5"/>
      <c r="H3101" s="37"/>
      <c r="I3101" s="37"/>
      <c r="K3101" s="11"/>
    </row>
    <row r="3102" spans="6:11" x14ac:dyDescent="0.2">
      <c r="F3102" s="233"/>
      <c r="G3102" s="5"/>
      <c r="H3102" s="37"/>
      <c r="I3102" s="37"/>
      <c r="K3102" s="11"/>
    </row>
    <row r="3103" spans="6:11" x14ac:dyDescent="0.2">
      <c r="F3103" s="233"/>
      <c r="G3103" s="5"/>
      <c r="H3103" s="37"/>
      <c r="I3103" s="37"/>
      <c r="K3103" s="11"/>
    </row>
    <row r="3104" spans="6:11" x14ac:dyDescent="0.2">
      <c r="F3104" s="233"/>
      <c r="G3104" s="5"/>
      <c r="H3104" s="37"/>
      <c r="I3104" s="37"/>
      <c r="K3104" s="11"/>
    </row>
    <row r="3105" spans="6:11" x14ac:dyDescent="0.2">
      <c r="F3105" s="233"/>
      <c r="G3105" s="5"/>
      <c r="H3105" s="37"/>
      <c r="I3105" s="37"/>
      <c r="K3105" s="11"/>
    </row>
    <row r="3106" spans="6:11" x14ac:dyDescent="0.2">
      <c r="F3106" s="233"/>
      <c r="G3106" s="5"/>
      <c r="H3106" s="37"/>
      <c r="I3106" s="37"/>
      <c r="K3106" s="11"/>
    </row>
    <row r="3107" spans="6:11" x14ac:dyDescent="0.2">
      <c r="F3107" s="233"/>
      <c r="G3107" s="5"/>
      <c r="H3107" s="37"/>
      <c r="I3107" s="37"/>
      <c r="K3107" s="11"/>
    </row>
    <row r="3108" spans="6:11" x14ac:dyDescent="0.2">
      <c r="F3108" s="233"/>
      <c r="G3108" s="5"/>
      <c r="H3108" s="37"/>
      <c r="I3108" s="37"/>
      <c r="K3108" s="11"/>
    </row>
    <row r="3109" spans="6:11" x14ac:dyDescent="0.2">
      <c r="F3109" s="233"/>
      <c r="G3109" s="5"/>
      <c r="H3109" s="37"/>
      <c r="I3109" s="37"/>
      <c r="K3109" s="11"/>
    </row>
    <row r="3110" spans="6:11" x14ac:dyDescent="0.2">
      <c r="F3110" s="233"/>
      <c r="G3110" s="5"/>
      <c r="H3110" s="37"/>
      <c r="I3110" s="37"/>
      <c r="K3110" s="11"/>
    </row>
    <row r="3111" spans="6:11" x14ac:dyDescent="0.2">
      <c r="F3111" s="233"/>
      <c r="G3111" s="5"/>
      <c r="H3111" s="37"/>
      <c r="I3111" s="37"/>
      <c r="K3111" s="11"/>
    </row>
    <row r="3112" spans="6:11" x14ac:dyDescent="0.2">
      <c r="F3112" s="233"/>
      <c r="G3112" s="5"/>
      <c r="H3112" s="37"/>
      <c r="I3112" s="37"/>
      <c r="K3112" s="11"/>
    </row>
    <row r="3113" spans="6:11" x14ac:dyDescent="0.2">
      <c r="F3113" s="233"/>
      <c r="G3113" s="5"/>
      <c r="H3113" s="37"/>
      <c r="I3113" s="37"/>
      <c r="K3113" s="11"/>
    </row>
    <row r="3114" spans="6:11" x14ac:dyDescent="0.2">
      <c r="F3114" s="233"/>
      <c r="G3114" s="5"/>
      <c r="H3114" s="37"/>
      <c r="I3114" s="37"/>
      <c r="K3114" s="11"/>
    </row>
    <row r="3115" spans="6:11" x14ac:dyDescent="0.2">
      <c r="F3115" s="233"/>
      <c r="G3115" s="5"/>
      <c r="H3115" s="37"/>
      <c r="I3115" s="37"/>
      <c r="K3115" s="11"/>
    </row>
    <row r="3116" spans="6:11" x14ac:dyDescent="0.2">
      <c r="F3116" s="233"/>
      <c r="G3116" s="5"/>
      <c r="H3116" s="37"/>
      <c r="I3116" s="37"/>
      <c r="K3116" s="11"/>
    </row>
    <row r="3117" spans="6:11" x14ac:dyDescent="0.2">
      <c r="F3117" s="233"/>
      <c r="G3117" s="5"/>
      <c r="H3117" s="37"/>
      <c r="I3117" s="37"/>
      <c r="K3117" s="11"/>
    </row>
    <row r="3118" spans="6:11" x14ac:dyDescent="0.2">
      <c r="F3118" s="233"/>
      <c r="G3118" s="5"/>
      <c r="H3118" s="37"/>
      <c r="I3118" s="37"/>
      <c r="K3118" s="11"/>
    </row>
    <row r="3119" spans="6:11" x14ac:dyDescent="0.2">
      <c r="F3119" s="233"/>
      <c r="G3119" s="5"/>
      <c r="H3119" s="37"/>
      <c r="I3119" s="37"/>
      <c r="K3119" s="11"/>
    </row>
    <row r="3120" spans="6:11" x14ac:dyDescent="0.2">
      <c r="F3120" s="233"/>
      <c r="G3120" s="5"/>
      <c r="H3120" s="37"/>
      <c r="I3120" s="37"/>
      <c r="K3120" s="11"/>
    </row>
    <row r="3121" spans="6:11" x14ac:dyDescent="0.2">
      <c r="F3121" s="233"/>
      <c r="G3121" s="5"/>
      <c r="H3121" s="37"/>
      <c r="I3121" s="37"/>
      <c r="K3121" s="11"/>
    </row>
    <row r="3122" spans="6:11" x14ac:dyDescent="0.2">
      <c r="F3122" s="233"/>
      <c r="G3122" s="5"/>
      <c r="H3122" s="37"/>
      <c r="I3122" s="37"/>
      <c r="K3122" s="11"/>
    </row>
    <row r="3123" spans="6:11" x14ac:dyDescent="0.2">
      <c r="F3123" s="233"/>
      <c r="G3123" s="5"/>
      <c r="H3123" s="37"/>
      <c r="I3123" s="37"/>
      <c r="K3123" s="11"/>
    </row>
    <row r="3124" spans="6:11" x14ac:dyDescent="0.2">
      <c r="F3124" s="233"/>
      <c r="G3124" s="5"/>
      <c r="H3124" s="37"/>
      <c r="I3124" s="37"/>
      <c r="K3124" s="11"/>
    </row>
    <row r="3125" spans="6:11" x14ac:dyDescent="0.2">
      <c r="F3125" s="233"/>
      <c r="G3125" s="5"/>
      <c r="H3125" s="37"/>
      <c r="I3125" s="37"/>
      <c r="K3125" s="11"/>
    </row>
    <row r="3126" spans="6:11" x14ac:dyDescent="0.2">
      <c r="F3126" s="233"/>
      <c r="G3126" s="5"/>
      <c r="H3126" s="37"/>
      <c r="I3126" s="37"/>
      <c r="K3126" s="11"/>
    </row>
    <row r="3127" spans="6:11" x14ac:dyDescent="0.2">
      <c r="F3127" s="233"/>
      <c r="G3127" s="5"/>
      <c r="H3127" s="37"/>
      <c r="I3127" s="37"/>
      <c r="K3127" s="11"/>
    </row>
    <row r="3128" spans="6:11" x14ac:dyDescent="0.2">
      <c r="F3128" s="233"/>
      <c r="G3128" s="5"/>
      <c r="H3128" s="37"/>
      <c r="I3128" s="37"/>
      <c r="K3128" s="11"/>
    </row>
    <row r="3129" spans="6:11" x14ac:dyDescent="0.2">
      <c r="F3129" s="233"/>
      <c r="G3129" s="5"/>
      <c r="H3129" s="37"/>
      <c r="I3129" s="37"/>
      <c r="K3129" s="11"/>
    </row>
    <row r="3130" spans="6:11" x14ac:dyDescent="0.2">
      <c r="F3130" s="233"/>
      <c r="G3130" s="5"/>
      <c r="H3130" s="37"/>
      <c r="I3130" s="37"/>
      <c r="K3130" s="11"/>
    </row>
    <row r="3131" spans="6:11" x14ac:dyDescent="0.2">
      <c r="F3131" s="233"/>
      <c r="G3131" s="5"/>
      <c r="H3131" s="37"/>
      <c r="I3131" s="37"/>
      <c r="K3131" s="11"/>
    </row>
    <row r="3132" spans="6:11" x14ac:dyDescent="0.2">
      <c r="F3132" s="233"/>
      <c r="G3132" s="5"/>
      <c r="H3132" s="37"/>
      <c r="I3132" s="37"/>
      <c r="K3132" s="11"/>
    </row>
    <row r="3133" spans="6:11" x14ac:dyDescent="0.2">
      <c r="F3133" s="233"/>
      <c r="G3133" s="5"/>
      <c r="H3133" s="37"/>
      <c r="I3133" s="37"/>
      <c r="K3133" s="11"/>
    </row>
    <row r="3134" spans="6:11" x14ac:dyDescent="0.2">
      <c r="F3134" s="233"/>
      <c r="G3134" s="5"/>
      <c r="H3134" s="37"/>
      <c r="I3134" s="37"/>
      <c r="K3134" s="11"/>
    </row>
    <row r="3135" spans="6:11" x14ac:dyDescent="0.2">
      <c r="F3135" s="233"/>
      <c r="G3135" s="5"/>
      <c r="H3135" s="37"/>
      <c r="I3135" s="37"/>
      <c r="K3135" s="11"/>
    </row>
    <row r="3136" spans="6:11" x14ac:dyDescent="0.2">
      <c r="F3136" s="233"/>
      <c r="G3136" s="5"/>
      <c r="H3136" s="37"/>
      <c r="I3136" s="37"/>
      <c r="K3136" s="11"/>
    </row>
    <row r="3137" spans="6:11" x14ac:dyDescent="0.2">
      <c r="F3137" s="233"/>
      <c r="G3137" s="5"/>
      <c r="H3137" s="37"/>
      <c r="I3137" s="37"/>
      <c r="K3137" s="11"/>
    </row>
    <row r="3138" spans="6:11" x14ac:dyDescent="0.2">
      <c r="F3138" s="233"/>
      <c r="G3138" s="5"/>
      <c r="H3138" s="37"/>
      <c r="I3138" s="37"/>
      <c r="K3138" s="11"/>
    </row>
    <row r="3139" spans="6:11" x14ac:dyDescent="0.2">
      <c r="F3139" s="233"/>
      <c r="G3139" s="5"/>
      <c r="H3139" s="37"/>
      <c r="I3139" s="37"/>
      <c r="K3139" s="11"/>
    </row>
    <row r="3140" spans="6:11" x14ac:dyDescent="0.2">
      <c r="F3140" s="233"/>
      <c r="G3140" s="5"/>
      <c r="H3140" s="37"/>
      <c r="I3140" s="37"/>
      <c r="K3140" s="11"/>
    </row>
    <row r="3141" spans="6:11" x14ac:dyDescent="0.2">
      <c r="F3141" s="233"/>
      <c r="G3141" s="5"/>
      <c r="H3141" s="37"/>
      <c r="I3141" s="37"/>
      <c r="K3141" s="11"/>
    </row>
    <row r="3142" spans="6:11" x14ac:dyDescent="0.2">
      <c r="F3142" s="233"/>
      <c r="G3142" s="5"/>
      <c r="H3142" s="37"/>
      <c r="I3142" s="37"/>
      <c r="K3142" s="11"/>
    </row>
    <row r="3143" spans="6:11" x14ac:dyDescent="0.2">
      <c r="F3143" s="233"/>
      <c r="G3143" s="5"/>
      <c r="H3143" s="37"/>
      <c r="I3143" s="37"/>
      <c r="K3143" s="11"/>
    </row>
    <row r="3144" spans="6:11" x14ac:dyDescent="0.2">
      <c r="F3144" s="233"/>
      <c r="G3144" s="5"/>
      <c r="H3144" s="37"/>
      <c r="I3144" s="37"/>
      <c r="K3144" s="11"/>
    </row>
    <row r="3145" spans="6:11" x14ac:dyDescent="0.2">
      <c r="F3145" s="233"/>
      <c r="G3145" s="5"/>
      <c r="H3145" s="37"/>
      <c r="I3145" s="37"/>
      <c r="K3145" s="11"/>
    </row>
    <row r="3146" spans="6:11" x14ac:dyDescent="0.2">
      <c r="F3146" s="233"/>
      <c r="G3146" s="5"/>
      <c r="H3146" s="37"/>
      <c r="I3146" s="37"/>
      <c r="K3146" s="11"/>
    </row>
    <row r="3147" spans="6:11" x14ac:dyDescent="0.2">
      <c r="F3147" s="233"/>
      <c r="G3147" s="5"/>
      <c r="H3147" s="37"/>
      <c r="I3147" s="37"/>
      <c r="K3147" s="11"/>
    </row>
    <row r="3148" spans="6:11" x14ac:dyDescent="0.2">
      <c r="F3148" s="233"/>
      <c r="G3148" s="5"/>
      <c r="H3148" s="37"/>
      <c r="I3148" s="37"/>
      <c r="K3148" s="11"/>
    </row>
    <row r="3149" spans="6:11" x14ac:dyDescent="0.2">
      <c r="F3149" s="233"/>
      <c r="G3149" s="5"/>
      <c r="H3149" s="37"/>
      <c r="I3149" s="37"/>
      <c r="K3149" s="11"/>
    </row>
    <row r="3150" spans="6:11" x14ac:dyDescent="0.2">
      <c r="F3150" s="233"/>
      <c r="G3150" s="5"/>
      <c r="H3150" s="37"/>
      <c r="I3150" s="37"/>
      <c r="K3150" s="11"/>
    </row>
    <row r="3151" spans="6:11" x14ac:dyDescent="0.2">
      <c r="F3151" s="233"/>
      <c r="G3151" s="5"/>
      <c r="H3151" s="37"/>
      <c r="I3151" s="37"/>
      <c r="K3151" s="11"/>
    </row>
    <row r="3152" spans="6:11" x14ac:dyDescent="0.2">
      <c r="F3152" s="233"/>
      <c r="G3152" s="5"/>
      <c r="H3152" s="37"/>
      <c r="I3152" s="37"/>
      <c r="K3152" s="11"/>
    </row>
    <row r="3153" spans="6:11" x14ac:dyDescent="0.2">
      <c r="F3153" s="233"/>
      <c r="G3153" s="5"/>
      <c r="H3153" s="37"/>
      <c r="I3153" s="37"/>
      <c r="K3153" s="11"/>
    </row>
    <row r="3154" spans="6:11" x14ac:dyDescent="0.2">
      <c r="F3154" s="233"/>
      <c r="G3154" s="5"/>
      <c r="H3154" s="37"/>
      <c r="I3154" s="37"/>
      <c r="K3154" s="11"/>
    </row>
    <row r="3155" spans="6:11" x14ac:dyDescent="0.2">
      <c r="F3155" s="233"/>
      <c r="G3155" s="5"/>
      <c r="H3155" s="37"/>
      <c r="I3155" s="37"/>
      <c r="K3155" s="11"/>
    </row>
    <row r="3156" spans="6:11" x14ac:dyDescent="0.2">
      <c r="F3156" s="233"/>
      <c r="G3156" s="5"/>
      <c r="H3156" s="37"/>
      <c r="I3156" s="37"/>
      <c r="K3156" s="11"/>
    </row>
    <row r="3157" spans="6:11" x14ac:dyDescent="0.2">
      <c r="F3157" s="233"/>
      <c r="G3157" s="5"/>
      <c r="H3157" s="37"/>
      <c r="I3157" s="37"/>
      <c r="K3157" s="11"/>
    </row>
    <row r="3158" spans="6:11" x14ac:dyDescent="0.2">
      <c r="F3158" s="233"/>
      <c r="G3158" s="5"/>
      <c r="H3158" s="37"/>
      <c r="I3158" s="37"/>
      <c r="K3158" s="11"/>
    </row>
    <row r="3159" spans="6:11" x14ac:dyDescent="0.2">
      <c r="F3159" s="233"/>
      <c r="G3159" s="5"/>
      <c r="H3159" s="37"/>
      <c r="I3159" s="37"/>
      <c r="K3159" s="11"/>
    </row>
    <row r="3160" spans="6:11" x14ac:dyDescent="0.2">
      <c r="F3160" s="233"/>
      <c r="G3160" s="5"/>
      <c r="H3160" s="37"/>
      <c r="I3160" s="37"/>
      <c r="K3160" s="11"/>
    </row>
    <row r="3161" spans="6:11" x14ac:dyDescent="0.2">
      <c r="F3161" s="233"/>
      <c r="G3161" s="5"/>
      <c r="H3161" s="37"/>
      <c r="I3161" s="37"/>
      <c r="K3161" s="11"/>
    </row>
    <row r="3162" spans="6:11" x14ac:dyDescent="0.2">
      <c r="F3162" s="233"/>
      <c r="G3162" s="5"/>
      <c r="H3162" s="37"/>
      <c r="I3162" s="37"/>
      <c r="K3162" s="11"/>
    </row>
    <row r="3163" spans="6:11" x14ac:dyDescent="0.2">
      <c r="F3163" s="233"/>
      <c r="G3163" s="5"/>
      <c r="H3163" s="37"/>
      <c r="I3163" s="37"/>
      <c r="K3163" s="11"/>
    </row>
    <row r="3164" spans="6:11" x14ac:dyDescent="0.2">
      <c r="F3164" s="233"/>
      <c r="G3164" s="5"/>
      <c r="H3164" s="37"/>
      <c r="I3164" s="37"/>
      <c r="K3164" s="11"/>
    </row>
    <row r="3165" spans="6:11" x14ac:dyDescent="0.2">
      <c r="F3165" s="233"/>
      <c r="G3165" s="5"/>
      <c r="H3165" s="37"/>
      <c r="I3165" s="37"/>
      <c r="K3165" s="11"/>
    </row>
    <row r="3166" spans="6:11" x14ac:dyDescent="0.2">
      <c r="F3166" s="233"/>
      <c r="G3166" s="5"/>
      <c r="H3166" s="37"/>
      <c r="I3166" s="37"/>
      <c r="K3166" s="11"/>
    </row>
    <row r="3167" spans="6:11" x14ac:dyDescent="0.2">
      <c r="F3167" s="233"/>
      <c r="G3167" s="5"/>
      <c r="H3167" s="37"/>
      <c r="I3167" s="37"/>
      <c r="K3167" s="11"/>
    </row>
    <row r="3168" spans="6:11" x14ac:dyDescent="0.2">
      <c r="F3168" s="233"/>
      <c r="G3168" s="5"/>
      <c r="H3168" s="37"/>
      <c r="I3168" s="37"/>
      <c r="K3168" s="11"/>
    </row>
    <row r="3169" spans="6:11" x14ac:dyDescent="0.2">
      <c r="F3169" s="233"/>
      <c r="G3169" s="5"/>
      <c r="H3169" s="37"/>
      <c r="I3169" s="37"/>
      <c r="K3169" s="11"/>
    </row>
    <row r="3170" spans="6:11" x14ac:dyDescent="0.2">
      <c r="F3170" s="233"/>
      <c r="G3170" s="5"/>
      <c r="H3170" s="37"/>
      <c r="I3170" s="37"/>
      <c r="K3170" s="11"/>
    </row>
    <row r="3171" spans="6:11" x14ac:dyDescent="0.2">
      <c r="F3171" s="233"/>
      <c r="G3171" s="5"/>
      <c r="H3171" s="37"/>
      <c r="I3171" s="37"/>
      <c r="K3171" s="11"/>
    </row>
    <row r="3172" spans="6:11" x14ac:dyDescent="0.2">
      <c r="F3172" s="233"/>
      <c r="G3172" s="5"/>
      <c r="H3172" s="37"/>
      <c r="I3172" s="37"/>
      <c r="K3172" s="11"/>
    </row>
    <row r="3173" spans="6:11" x14ac:dyDescent="0.2">
      <c r="F3173" s="233"/>
      <c r="G3173" s="5"/>
      <c r="H3173" s="37"/>
      <c r="I3173" s="37"/>
      <c r="K3173" s="11"/>
    </row>
    <row r="3174" spans="6:11" x14ac:dyDescent="0.2">
      <c r="F3174" s="233"/>
      <c r="G3174" s="5"/>
      <c r="H3174" s="37"/>
      <c r="I3174" s="37"/>
      <c r="K3174" s="11"/>
    </row>
    <row r="3175" spans="6:11" x14ac:dyDescent="0.2">
      <c r="F3175" s="233"/>
      <c r="G3175" s="5"/>
      <c r="H3175" s="37"/>
      <c r="I3175" s="37"/>
      <c r="K3175" s="11"/>
    </row>
    <row r="3176" spans="6:11" x14ac:dyDescent="0.2">
      <c r="F3176" s="233"/>
      <c r="G3176" s="5"/>
      <c r="H3176" s="37"/>
      <c r="I3176" s="37"/>
      <c r="K3176" s="11"/>
    </row>
    <row r="3177" spans="6:11" x14ac:dyDescent="0.2">
      <c r="F3177" s="233"/>
      <c r="G3177" s="5"/>
      <c r="H3177" s="37"/>
      <c r="I3177" s="37"/>
      <c r="K3177" s="11"/>
    </row>
    <row r="3178" spans="6:11" x14ac:dyDescent="0.2">
      <c r="F3178" s="233"/>
      <c r="G3178" s="5"/>
      <c r="H3178" s="37"/>
      <c r="I3178" s="37"/>
      <c r="K3178" s="11"/>
    </row>
    <row r="3179" spans="6:11" x14ac:dyDescent="0.2">
      <c r="F3179" s="233"/>
      <c r="G3179" s="5"/>
      <c r="H3179" s="37"/>
      <c r="I3179" s="37"/>
      <c r="K3179" s="11"/>
    </row>
    <row r="3180" spans="6:11" x14ac:dyDescent="0.2">
      <c r="F3180" s="233"/>
      <c r="G3180" s="5"/>
      <c r="H3180" s="37"/>
      <c r="I3180" s="37"/>
      <c r="K3180" s="11"/>
    </row>
    <row r="3181" spans="6:11" x14ac:dyDescent="0.2">
      <c r="F3181" s="233"/>
      <c r="G3181" s="5"/>
      <c r="H3181" s="37"/>
      <c r="I3181" s="37"/>
      <c r="K3181" s="11"/>
    </row>
    <row r="3182" spans="6:11" x14ac:dyDescent="0.2">
      <c r="F3182" s="233"/>
      <c r="G3182" s="5"/>
      <c r="H3182" s="37"/>
      <c r="I3182" s="37"/>
      <c r="K3182" s="11"/>
    </row>
    <row r="3183" spans="6:11" x14ac:dyDescent="0.2">
      <c r="F3183" s="233"/>
      <c r="G3183" s="5"/>
      <c r="H3183" s="37"/>
      <c r="I3183" s="37"/>
      <c r="K3183" s="11"/>
    </row>
    <row r="3184" spans="6:11" x14ac:dyDescent="0.2">
      <c r="F3184" s="233"/>
      <c r="G3184" s="5"/>
      <c r="H3184" s="37"/>
      <c r="I3184" s="37"/>
      <c r="K3184" s="11"/>
    </row>
    <row r="3185" spans="6:11" x14ac:dyDescent="0.2">
      <c r="F3185" s="233"/>
      <c r="G3185" s="5"/>
      <c r="H3185" s="37"/>
      <c r="I3185" s="37"/>
      <c r="K3185" s="11"/>
    </row>
    <row r="3186" spans="6:11" x14ac:dyDescent="0.2">
      <c r="F3186" s="233"/>
      <c r="G3186" s="5"/>
      <c r="H3186" s="37"/>
      <c r="I3186" s="37"/>
      <c r="K3186" s="11"/>
    </row>
    <row r="3187" spans="6:11" x14ac:dyDescent="0.2">
      <c r="F3187" s="233"/>
      <c r="G3187" s="5"/>
      <c r="H3187" s="37"/>
      <c r="I3187" s="37"/>
      <c r="K3187" s="11"/>
    </row>
    <row r="3188" spans="6:11" x14ac:dyDescent="0.2">
      <c r="F3188" s="233"/>
      <c r="G3188" s="5"/>
      <c r="H3188" s="37"/>
      <c r="I3188" s="37"/>
      <c r="K3188" s="11"/>
    </row>
    <row r="3189" spans="6:11" x14ac:dyDescent="0.2">
      <c r="F3189" s="233"/>
      <c r="G3189" s="5"/>
      <c r="H3189" s="37"/>
      <c r="I3189" s="37"/>
      <c r="K3189" s="11"/>
    </row>
    <row r="3190" spans="6:11" x14ac:dyDescent="0.2">
      <c r="F3190" s="233"/>
      <c r="G3190" s="5"/>
      <c r="H3190" s="37"/>
      <c r="I3190" s="37"/>
      <c r="K3190" s="11"/>
    </row>
    <row r="3191" spans="6:11" x14ac:dyDescent="0.2">
      <c r="F3191" s="233"/>
      <c r="G3191" s="5"/>
      <c r="H3191" s="37"/>
      <c r="I3191" s="37"/>
      <c r="K3191" s="11"/>
    </row>
    <row r="3192" spans="6:11" x14ac:dyDescent="0.2">
      <c r="F3192" s="233"/>
      <c r="G3192" s="5"/>
      <c r="H3192" s="37"/>
      <c r="I3192" s="37"/>
      <c r="K3192" s="11"/>
    </row>
    <row r="3193" spans="6:11" x14ac:dyDescent="0.2">
      <c r="F3193" s="233"/>
      <c r="G3193" s="5"/>
      <c r="H3193" s="37"/>
      <c r="I3193" s="37"/>
      <c r="K3193" s="11"/>
    </row>
    <row r="3194" spans="6:11" x14ac:dyDescent="0.2">
      <c r="F3194" s="233"/>
      <c r="G3194" s="5"/>
      <c r="H3194" s="37"/>
      <c r="I3194" s="37"/>
      <c r="K3194" s="11"/>
    </row>
    <row r="3195" spans="6:11" x14ac:dyDescent="0.2">
      <c r="F3195" s="233"/>
      <c r="G3195" s="5"/>
      <c r="H3195" s="37"/>
      <c r="I3195" s="37"/>
      <c r="K3195" s="11"/>
    </row>
    <row r="3196" spans="6:11" x14ac:dyDescent="0.2">
      <c r="F3196" s="233"/>
      <c r="G3196" s="5"/>
      <c r="H3196" s="37"/>
      <c r="I3196" s="37"/>
      <c r="K3196" s="11"/>
    </row>
    <row r="3197" spans="6:11" x14ac:dyDescent="0.2">
      <c r="F3197" s="233"/>
      <c r="G3197" s="5"/>
      <c r="H3197" s="37"/>
      <c r="I3197" s="37"/>
      <c r="K3197" s="11"/>
    </row>
    <row r="3198" spans="6:11" x14ac:dyDescent="0.2">
      <c r="F3198" s="233"/>
      <c r="G3198" s="5"/>
      <c r="H3198" s="37"/>
      <c r="I3198" s="37"/>
      <c r="K3198" s="11"/>
    </row>
    <row r="3199" spans="6:11" x14ac:dyDescent="0.2">
      <c r="F3199" s="233"/>
      <c r="G3199" s="5"/>
      <c r="H3199" s="37"/>
      <c r="I3199" s="37"/>
      <c r="K3199" s="11"/>
    </row>
    <row r="3200" spans="6:11" x14ac:dyDescent="0.2">
      <c r="F3200" s="233"/>
      <c r="G3200" s="5"/>
      <c r="H3200" s="37"/>
      <c r="I3200" s="37"/>
      <c r="K3200" s="11"/>
    </row>
    <row r="3201" spans="6:11" x14ac:dyDescent="0.2">
      <c r="F3201" s="233"/>
      <c r="G3201" s="5"/>
      <c r="H3201" s="37"/>
      <c r="I3201" s="37"/>
      <c r="K3201" s="11"/>
    </row>
    <row r="3202" spans="6:11" x14ac:dyDescent="0.2">
      <c r="F3202" s="233"/>
      <c r="G3202" s="5"/>
      <c r="H3202" s="37"/>
      <c r="I3202" s="37"/>
      <c r="K3202" s="11"/>
    </row>
    <row r="3203" spans="6:11" x14ac:dyDescent="0.2">
      <c r="F3203" s="233"/>
      <c r="G3203" s="5"/>
      <c r="H3203" s="37"/>
      <c r="I3203" s="37"/>
      <c r="K3203" s="11"/>
    </row>
    <row r="3204" spans="6:11" x14ac:dyDescent="0.2">
      <c r="F3204" s="233"/>
      <c r="G3204" s="5"/>
      <c r="H3204" s="37"/>
      <c r="I3204" s="37"/>
      <c r="K3204" s="11"/>
    </row>
    <row r="3205" spans="6:11" x14ac:dyDescent="0.2">
      <c r="F3205" s="233"/>
      <c r="G3205" s="5"/>
      <c r="H3205" s="37"/>
      <c r="I3205" s="37"/>
      <c r="K3205" s="11"/>
    </row>
    <row r="3206" spans="6:11" x14ac:dyDescent="0.2">
      <c r="F3206" s="233"/>
      <c r="G3206" s="5"/>
      <c r="H3206" s="37"/>
      <c r="I3206" s="37"/>
      <c r="K3206" s="11"/>
    </row>
    <row r="3207" spans="6:11" x14ac:dyDescent="0.2">
      <c r="F3207" s="233"/>
      <c r="G3207" s="5"/>
      <c r="H3207" s="37"/>
      <c r="I3207" s="37"/>
      <c r="K3207" s="11"/>
    </row>
    <row r="3208" spans="6:11" x14ac:dyDescent="0.2">
      <c r="F3208" s="233"/>
      <c r="G3208" s="5"/>
      <c r="H3208" s="37"/>
      <c r="I3208" s="37"/>
      <c r="K3208" s="11"/>
    </row>
    <row r="3209" spans="6:11" x14ac:dyDescent="0.2">
      <c r="F3209" s="233"/>
      <c r="G3209" s="5"/>
      <c r="H3209" s="37"/>
      <c r="I3209" s="37"/>
      <c r="K3209" s="11"/>
    </row>
    <row r="3210" spans="6:11" x14ac:dyDescent="0.2">
      <c r="F3210" s="233"/>
      <c r="G3210" s="5"/>
      <c r="H3210" s="37"/>
      <c r="I3210" s="37"/>
      <c r="K3210" s="11"/>
    </row>
    <row r="3211" spans="6:11" x14ac:dyDescent="0.2">
      <c r="F3211" s="233"/>
      <c r="G3211" s="5"/>
      <c r="H3211" s="37"/>
      <c r="I3211" s="37"/>
      <c r="K3211" s="11"/>
    </row>
    <row r="3212" spans="6:11" x14ac:dyDescent="0.2">
      <c r="F3212" s="233"/>
      <c r="G3212" s="5"/>
      <c r="H3212" s="37"/>
      <c r="I3212" s="37"/>
      <c r="K3212" s="11"/>
    </row>
    <row r="3213" spans="6:11" x14ac:dyDescent="0.2">
      <c r="F3213" s="233"/>
      <c r="G3213" s="5"/>
      <c r="H3213" s="37"/>
      <c r="I3213" s="37"/>
      <c r="K3213" s="11"/>
    </row>
    <row r="3214" spans="6:11" x14ac:dyDescent="0.2">
      <c r="F3214" s="233"/>
      <c r="G3214" s="5"/>
      <c r="H3214" s="37"/>
      <c r="I3214" s="37"/>
      <c r="K3214" s="11"/>
    </row>
    <row r="3215" spans="6:11" x14ac:dyDescent="0.2">
      <c r="F3215" s="233"/>
      <c r="G3215" s="5"/>
      <c r="H3215" s="37"/>
      <c r="I3215" s="37"/>
      <c r="K3215" s="11"/>
    </row>
    <row r="3216" spans="6:11" x14ac:dyDescent="0.2">
      <c r="F3216" s="233"/>
      <c r="G3216" s="5"/>
      <c r="H3216" s="37"/>
      <c r="I3216" s="37"/>
      <c r="K3216" s="11"/>
    </row>
    <row r="3217" spans="6:11" x14ac:dyDescent="0.2">
      <c r="F3217" s="233"/>
      <c r="G3217" s="5"/>
      <c r="H3217" s="37"/>
      <c r="I3217" s="37"/>
      <c r="K3217" s="11"/>
    </row>
    <row r="3218" spans="6:11" x14ac:dyDescent="0.2">
      <c r="F3218" s="233"/>
      <c r="G3218" s="5"/>
      <c r="H3218" s="37"/>
      <c r="I3218" s="37"/>
      <c r="K3218" s="11"/>
    </row>
    <row r="3219" spans="6:11" x14ac:dyDescent="0.2">
      <c r="F3219" s="233"/>
      <c r="G3219" s="5"/>
      <c r="H3219" s="37"/>
      <c r="I3219" s="37"/>
      <c r="K3219" s="11"/>
    </row>
    <row r="3220" spans="6:11" x14ac:dyDescent="0.2">
      <c r="F3220" s="233"/>
      <c r="G3220" s="5"/>
      <c r="H3220" s="37"/>
      <c r="I3220" s="37"/>
      <c r="K3220" s="11"/>
    </row>
    <row r="3221" spans="6:11" x14ac:dyDescent="0.2">
      <c r="F3221" s="233"/>
      <c r="G3221" s="5"/>
      <c r="H3221" s="37"/>
      <c r="I3221" s="37"/>
      <c r="K3221" s="11"/>
    </row>
    <row r="3222" spans="6:11" x14ac:dyDescent="0.2">
      <c r="F3222" s="233"/>
      <c r="G3222" s="5"/>
      <c r="H3222" s="37"/>
      <c r="I3222" s="37"/>
      <c r="K3222" s="11"/>
    </row>
    <row r="3223" spans="6:11" x14ac:dyDescent="0.2">
      <c r="F3223" s="233"/>
      <c r="G3223" s="5"/>
      <c r="H3223" s="37"/>
      <c r="I3223" s="37"/>
      <c r="K3223" s="11"/>
    </row>
    <row r="3224" spans="6:11" x14ac:dyDescent="0.2">
      <c r="F3224" s="233"/>
      <c r="G3224" s="5"/>
      <c r="H3224" s="37"/>
      <c r="I3224" s="37"/>
      <c r="K3224" s="11"/>
    </row>
    <row r="3225" spans="6:11" x14ac:dyDescent="0.2">
      <c r="F3225" s="233"/>
      <c r="G3225" s="5"/>
      <c r="H3225" s="37"/>
      <c r="I3225" s="37"/>
      <c r="K3225" s="11"/>
    </row>
    <row r="3226" spans="6:11" x14ac:dyDescent="0.2">
      <c r="F3226" s="233"/>
      <c r="G3226" s="5"/>
      <c r="H3226" s="37"/>
      <c r="I3226" s="37"/>
      <c r="K3226" s="11"/>
    </row>
    <row r="3227" spans="6:11" x14ac:dyDescent="0.2">
      <c r="F3227" s="233"/>
      <c r="G3227" s="5"/>
      <c r="H3227" s="37"/>
      <c r="I3227" s="37"/>
      <c r="K3227" s="11"/>
    </row>
    <row r="3228" spans="6:11" x14ac:dyDescent="0.2">
      <c r="F3228" s="233"/>
      <c r="G3228" s="5"/>
      <c r="H3228" s="37"/>
      <c r="I3228" s="37"/>
      <c r="K3228" s="11"/>
    </row>
    <row r="3229" spans="6:11" x14ac:dyDescent="0.2">
      <c r="F3229" s="233"/>
      <c r="G3229" s="5"/>
      <c r="H3229" s="37"/>
      <c r="I3229" s="37"/>
      <c r="K3229" s="11"/>
    </row>
    <row r="3230" spans="6:11" x14ac:dyDescent="0.2">
      <c r="F3230" s="233"/>
      <c r="G3230" s="5"/>
      <c r="H3230" s="37"/>
      <c r="I3230" s="37"/>
      <c r="K3230" s="11"/>
    </row>
    <row r="3231" spans="6:11" x14ac:dyDescent="0.2">
      <c r="F3231" s="233"/>
      <c r="G3231" s="5"/>
      <c r="H3231" s="37"/>
      <c r="I3231" s="37"/>
      <c r="K3231" s="11"/>
    </row>
    <row r="3232" spans="6:11" x14ac:dyDescent="0.2">
      <c r="F3232" s="233"/>
      <c r="G3232" s="5"/>
      <c r="H3232" s="37"/>
      <c r="I3232" s="37"/>
      <c r="K3232" s="11"/>
    </row>
    <row r="3233" spans="6:11" x14ac:dyDescent="0.2">
      <c r="F3233" s="233"/>
      <c r="G3233" s="5"/>
      <c r="H3233" s="37"/>
      <c r="I3233" s="37"/>
      <c r="K3233" s="11"/>
    </row>
    <row r="3234" spans="6:11" x14ac:dyDescent="0.2">
      <c r="F3234" s="233"/>
      <c r="G3234" s="5"/>
      <c r="H3234" s="37"/>
      <c r="I3234" s="37"/>
      <c r="K3234" s="11"/>
    </row>
    <row r="3235" spans="6:11" x14ac:dyDescent="0.2">
      <c r="F3235" s="233"/>
      <c r="G3235" s="5"/>
      <c r="H3235" s="37"/>
      <c r="I3235" s="37"/>
      <c r="K3235" s="11"/>
    </row>
    <row r="3236" spans="6:11" x14ac:dyDescent="0.2">
      <c r="F3236" s="233"/>
      <c r="G3236" s="5"/>
      <c r="H3236" s="37"/>
      <c r="I3236" s="37"/>
      <c r="K3236" s="11"/>
    </row>
    <row r="3237" spans="6:11" x14ac:dyDescent="0.2">
      <c r="F3237" s="233"/>
      <c r="G3237" s="5"/>
      <c r="H3237" s="37"/>
      <c r="I3237" s="37"/>
      <c r="K3237" s="11"/>
    </row>
    <row r="3238" spans="6:11" x14ac:dyDescent="0.2">
      <c r="F3238" s="233"/>
      <c r="G3238" s="5"/>
      <c r="H3238" s="37"/>
      <c r="I3238" s="37"/>
      <c r="K3238" s="11"/>
    </row>
    <row r="3239" spans="6:11" x14ac:dyDescent="0.2">
      <c r="F3239" s="233"/>
      <c r="G3239" s="5"/>
      <c r="H3239" s="37"/>
      <c r="I3239" s="37"/>
      <c r="K3239" s="11"/>
    </row>
    <row r="3240" spans="6:11" x14ac:dyDescent="0.2">
      <c r="F3240" s="233"/>
      <c r="G3240" s="5"/>
      <c r="H3240" s="37"/>
      <c r="I3240" s="37"/>
      <c r="K3240" s="11"/>
    </row>
    <row r="3241" spans="6:11" x14ac:dyDescent="0.2">
      <c r="F3241" s="233"/>
      <c r="G3241" s="5"/>
      <c r="H3241" s="37"/>
      <c r="I3241" s="37"/>
      <c r="K3241" s="11"/>
    </row>
    <row r="3242" spans="6:11" x14ac:dyDescent="0.2">
      <c r="F3242" s="233"/>
      <c r="G3242" s="5"/>
      <c r="H3242" s="37"/>
      <c r="I3242" s="37"/>
      <c r="K3242" s="11"/>
    </row>
    <row r="3243" spans="6:11" x14ac:dyDescent="0.2">
      <c r="F3243" s="233"/>
      <c r="G3243" s="5"/>
      <c r="H3243" s="37"/>
      <c r="I3243" s="37"/>
      <c r="K3243" s="11"/>
    </row>
    <row r="3244" spans="6:11" x14ac:dyDescent="0.2">
      <c r="F3244" s="233"/>
      <c r="G3244" s="5"/>
      <c r="H3244" s="37"/>
      <c r="I3244" s="37"/>
      <c r="K3244" s="11"/>
    </row>
    <row r="3245" spans="6:11" x14ac:dyDescent="0.2">
      <c r="F3245" s="233"/>
      <c r="G3245" s="5"/>
      <c r="H3245" s="37"/>
      <c r="I3245" s="37"/>
      <c r="K3245" s="11"/>
    </row>
    <row r="3246" spans="6:11" x14ac:dyDescent="0.2">
      <c r="F3246" s="233"/>
      <c r="G3246" s="5"/>
      <c r="H3246" s="37"/>
      <c r="I3246" s="37"/>
      <c r="K3246" s="11"/>
    </row>
    <row r="3247" spans="6:11" x14ac:dyDescent="0.2">
      <c r="F3247" s="233"/>
      <c r="G3247" s="5"/>
      <c r="H3247" s="37"/>
      <c r="I3247" s="37"/>
      <c r="K3247" s="11"/>
    </row>
    <row r="3248" spans="6:11" x14ac:dyDescent="0.2">
      <c r="F3248" s="233"/>
      <c r="G3248" s="5"/>
      <c r="H3248" s="37"/>
      <c r="I3248" s="37"/>
      <c r="K3248" s="11"/>
    </row>
    <row r="3249" spans="6:11" x14ac:dyDescent="0.2">
      <c r="F3249" s="233"/>
      <c r="G3249" s="5"/>
      <c r="H3249" s="37"/>
      <c r="I3249" s="37"/>
      <c r="K3249" s="11"/>
    </row>
    <row r="3250" spans="6:11" x14ac:dyDescent="0.2">
      <c r="F3250" s="233"/>
      <c r="G3250" s="5"/>
      <c r="H3250" s="37"/>
      <c r="I3250" s="37"/>
      <c r="K3250" s="11"/>
    </row>
    <row r="3251" spans="6:11" x14ac:dyDescent="0.2">
      <c r="F3251" s="233"/>
      <c r="G3251" s="5"/>
      <c r="H3251" s="37"/>
      <c r="I3251" s="37"/>
      <c r="K3251" s="11"/>
    </row>
    <row r="3252" spans="6:11" x14ac:dyDescent="0.2">
      <c r="F3252" s="233"/>
      <c r="G3252" s="5"/>
      <c r="H3252" s="37"/>
      <c r="I3252" s="37"/>
      <c r="K3252" s="11"/>
    </row>
    <row r="3253" spans="6:11" x14ac:dyDescent="0.2">
      <c r="F3253" s="233"/>
      <c r="G3253" s="5"/>
      <c r="H3253" s="37"/>
      <c r="I3253" s="37"/>
      <c r="K3253" s="11"/>
    </row>
    <row r="3254" spans="6:11" x14ac:dyDescent="0.2">
      <c r="F3254" s="233"/>
      <c r="G3254" s="5"/>
      <c r="H3254" s="37"/>
      <c r="I3254" s="37"/>
      <c r="K3254" s="11"/>
    </row>
    <row r="3255" spans="6:11" x14ac:dyDescent="0.2">
      <c r="F3255" s="233"/>
      <c r="G3255" s="5"/>
      <c r="H3255" s="37"/>
      <c r="I3255" s="37"/>
      <c r="K3255" s="11"/>
    </row>
    <row r="3256" spans="6:11" x14ac:dyDescent="0.2">
      <c r="F3256" s="233"/>
      <c r="G3256" s="5"/>
      <c r="H3256" s="37"/>
      <c r="I3256" s="37"/>
      <c r="K3256" s="11"/>
    </row>
    <row r="3257" spans="6:11" x14ac:dyDescent="0.2">
      <c r="F3257" s="233"/>
      <c r="G3257" s="5"/>
      <c r="H3257" s="37"/>
      <c r="I3257" s="37"/>
      <c r="K3257" s="11"/>
    </row>
    <row r="3258" spans="6:11" x14ac:dyDescent="0.2">
      <c r="F3258" s="233"/>
      <c r="G3258" s="5"/>
      <c r="H3258" s="37"/>
      <c r="I3258" s="37"/>
      <c r="K3258" s="11"/>
    </row>
    <row r="3259" spans="6:11" x14ac:dyDescent="0.2">
      <c r="F3259" s="233"/>
      <c r="G3259" s="5"/>
      <c r="H3259" s="37"/>
      <c r="I3259" s="37"/>
      <c r="K3259" s="11"/>
    </row>
    <row r="3260" spans="6:11" x14ac:dyDescent="0.2">
      <c r="F3260" s="233"/>
      <c r="G3260" s="5"/>
      <c r="H3260" s="37"/>
      <c r="I3260" s="37"/>
      <c r="K3260" s="11"/>
    </row>
    <row r="3261" spans="6:11" x14ac:dyDescent="0.2">
      <c r="F3261" s="233"/>
      <c r="G3261" s="5"/>
      <c r="H3261" s="37"/>
      <c r="I3261" s="37"/>
      <c r="K3261" s="11"/>
    </row>
    <row r="3262" spans="6:11" x14ac:dyDescent="0.2">
      <c r="F3262" s="233"/>
      <c r="G3262" s="5"/>
      <c r="H3262" s="37"/>
      <c r="I3262" s="37"/>
      <c r="K3262" s="11"/>
    </row>
    <row r="3263" spans="6:11" x14ac:dyDescent="0.2">
      <c r="F3263" s="233"/>
      <c r="G3263" s="5"/>
      <c r="H3263" s="37"/>
      <c r="I3263" s="37"/>
      <c r="K3263" s="11"/>
    </row>
    <row r="3264" spans="6:11" x14ac:dyDescent="0.2">
      <c r="F3264" s="233"/>
      <c r="G3264" s="5"/>
      <c r="H3264" s="37"/>
      <c r="I3264" s="37"/>
      <c r="K3264" s="11"/>
    </row>
    <row r="3265" spans="6:11" x14ac:dyDescent="0.2">
      <c r="F3265" s="233"/>
      <c r="G3265" s="5"/>
      <c r="H3265" s="37"/>
      <c r="I3265" s="37"/>
      <c r="K3265" s="11"/>
    </row>
    <row r="3266" spans="6:11" x14ac:dyDescent="0.2">
      <c r="F3266" s="233"/>
      <c r="G3266" s="5"/>
      <c r="H3266" s="37"/>
      <c r="I3266" s="37"/>
      <c r="K3266" s="11"/>
    </row>
    <row r="3267" spans="6:11" x14ac:dyDescent="0.2">
      <c r="F3267" s="233"/>
      <c r="G3267" s="5"/>
      <c r="H3267" s="37"/>
      <c r="I3267" s="37"/>
      <c r="K3267" s="11"/>
    </row>
    <row r="3268" spans="6:11" x14ac:dyDescent="0.2">
      <c r="F3268" s="233"/>
      <c r="G3268" s="5"/>
      <c r="H3268" s="37"/>
      <c r="I3268" s="37"/>
      <c r="K3268" s="11"/>
    </row>
    <row r="3269" spans="6:11" x14ac:dyDescent="0.2">
      <c r="F3269" s="233"/>
      <c r="G3269" s="5"/>
      <c r="H3269" s="37"/>
      <c r="I3269" s="37"/>
      <c r="K3269" s="11"/>
    </row>
    <row r="3270" spans="6:11" x14ac:dyDescent="0.2">
      <c r="F3270" s="233"/>
      <c r="G3270" s="5"/>
      <c r="H3270" s="37"/>
      <c r="I3270" s="37"/>
      <c r="K3270" s="11"/>
    </row>
    <row r="3271" spans="6:11" x14ac:dyDescent="0.2">
      <c r="F3271" s="233"/>
      <c r="G3271" s="5"/>
      <c r="H3271" s="37"/>
      <c r="I3271" s="37"/>
      <c r="K3271" s="11"/>
    </row>
    <row r="3272" spans="6:11" x14ac:dyDescent="0.2">
      <c r="F3272" s="233"/>
      <c r="G3272" s="5"/>
      <c r="H3272" s="37"/>
      <c r="I3272" s="37"/>
      <c r="K3272" s="11"/>
    </row>
    <row r="3273" spans="6:11" x14ac:dyDescent="0.2">
      <c r="F3273" s="233"/>
      <c r="G3273" s="5"/>
      <c r="H3273" s="37"/>
      <c r="I3273" s="37"/>
      <c r="K3273" s="11"/>
    </row>
    <row r="3274" spans="6:11" x14ac:dyDescent="0.2">
      <c r="F3274" s="233"/>
      <c r="G3274" s="5"/>
      <c r="H3274" s="37"/>
      <c r="I3274" s="37"/>
      <c r="K3274" s="11"/>
    </row>
    <row r="3275" spans="6:11" x14ac:dyDescent="0.2">
      <c r="F3275" s="233"/>
      <c r="G3275" s="5"/>
      <c r="H3275" s="37"/>
      <c r="I3275" s="37"/>
      <c r="K3275" s="11"/>
    </row>
    <row r="3276" spans="6:11" x14ac:dyDescent="0.2">
      <c r="F3276" s="233"/>
      <c r="G3276" s="5"/>
      <c r="H3276" s="37"/>
      <c r="I3276" s="37"/>
      <c r="K3276" s="11"/>
    </row>
    <row r="3277" spans="6:11" x14ac:dyDescent="0.2">
      <c r="F3277" s="233"/>
      <c r="G3277" s="5"/>
      <c r="H3277" s="37"/>
      <c r="I3277" s="37"/>
      <c r="K3277" s="11"/>
    </row>
    <row r="3278" spans="6:11" x14ac:dyDescent="0.2">
      <c r="F3278" s="233"/>
      <c r="G3278" s="5"/>
      <c r="H3278" s="37"/>
      <c r="I3278" s="37"/>
      <c r="K3278" s="11"/>
    </row>
    <row r="3279" spans="6:11" x14ac:dyDescent="0.2">
      <c r="F3279" s="233"/>
      <c r="G3279" s="5"/>
      <c r="H3279" s="37"/>
      <c r="I3279" s="37"/>
      <c r="K3279" s="11"/>
    </row>
    <row r="3280" spans="6:11" x14ac:dyDescent="0.2">
      <c r="F3280" s="233"/>
      <c r="G3280" s="5"/>
      <c r="H3280" s="37"/>
      <c r="I3280" s="37"/>
      <c r="K3280" s="11"/>
    </row>
    <row r="3281" spans="6:11" x14ac:dyDescent="0.2">
      <c r="F3281" s="233"/>
      <c r="G3281" s="5"/>
      <c r="H3281" s="37"/>
      <c r="I3281" s="37"/>
      <c r="K3281" s="11"/>
    </row>
    <row r="3282" spans="6:11" x14ac:dyDescent="0.2">
      <c r="F3282" s="233"/>
      <c r="G3282" s="5"/>
      <c r="H3282" s="37"/>
      <c r="I3282" s="37"/>
      <c r="K3282" s="11"/>
    </row>
    <row r="3283" spans="6:11" x14ac:dyDescent="0.2">
      <c r="F3283" s="233"/>
      <c r="G3283" s="5"/>
      <c r="H3283" s="37"/>
      <c r="I3283" s="37"/>
      <c r="K3283" s="11"/>
    </row>
    <row r="3284" spans="6:11" x14ac:dyDescent="0.2">
      <c r="F3284" s="233"/>
      <c r="G3284" s="5"/>
      <c r="H3284" s="37"/>
      <c r="I3284" s="37"/>
      <c r="K3284" s="11"/>
    </row>
    <row r="3285" spans="6:11" x14ac:dyDescent="0.2">
      <c r="F3285" s="233"/>
      <c r="G3285" s="5"/>
      <c r="H3285" s="37"/>
      <c r="I3285" s="37"/>
      <c r="K3285" s="11"/>
    </row>
    <row r="3286" spans="6:11" x14ac:dyDescent="0.2">
      <c r="F3286" s="233"/>
      <c r="G3286" s="5"/>
      <c r="H3286" s="37"/>
      <c r="I3286" s="37"/>
      <c r="K3286" s="11"/>
    </row>
    <row r="3287" spans="6:11" x14ac:dyDescent="0.2">
      <c r="F3287" s="233"/>
      <c r="G3287" s="5"/>
      <c r="H3287" s="37"/>
      <c r="I3287" s="37"/>
      <c r="K3287" s="11"/>
    </row>
    <row r="3288" spans="6:11" x14ac:dyDescent="0.2">
      <c r="F3288" s="233"/>
      <c r="G3288" s="5"/>
      <c r="H3288" s="37"/>
      <c r="I3288" s="37"/>
      <c r="K3288" s="11"/>
    </row>
    <row r="3289" spans="6:11" x14ac:dyDescent="0.2">
      <c r="F3289" s="233"/>
      <c r="G3289" s="5"/>
      <c r="H3289" s="37"/>
      <c r="I3289" s="37"/>
      <c r="K3289" s="11"/>
    </row>
    <row r="3290" spans="6:11" x14ac:dyDescent="0.2">
      <c r="F3290" s="233"/>
      <c r="G3290" s="5"/>
      <c r="H3290" s="37"/>
      <c r="I3290" s="37"/>
      <c r="K3290" s="11"/>
    </row>
    <row r="3291" spans="6:11" x14ac:dyDescent="0.2">
      <c r="F3291" s="233"/>
      <c r="G3291" s="5"/>
      <c r="H3291" s="37"/>
      <c r="I3291" s="37"/>
      <c r="K3291" s="11"/>
    </row>
    <row r="3292" spans="6:11" x14ac:dyDescent="0.2">
      <c r="F3292" s="233"/>
      <c r="G3292" s="5"/>
      <c r="H3292" s="37"/>
      <c r="I3292" s="37"/>
      <c r="K3292" s="11"/>
    </row>
    <row r="3293" spans="6:11" x14ac:dyDescent="0.2">
      <c r="F3293" s="233"/>
      <c r="G3293" s="5"/>
      <c r="H3293" s="37"/>
      <c r="I3293" s="37"/>
      <c r="K3293" s="11"/>
    </row>
    <row r="3294" spans="6:11" x14ac:dyDescent="0.2">
      <c r="F3294" s="233"/>
      <c r="G3294" s="5"/>
      <c r="H3294" s="37"/>
      <c r="I3294" s="37"/>
      <c r="K3294" s="11"/>
    </row>
    <row r="3295" spans="6:11" x14ac:dyDescent="0.2">
      <c r="F3295" s="233"/>
      <c r="G3295" s="5"/>
      <c r="H3295" s="37"/>
      <c r="I3295" s="37"/>
      <c r="K3295" s="11"/>
    </row>
    <row r="3296" spans="6:11" x14ac:dyDescent="0.2">
      <c r="F3296" s="233"/>
      <c r="G3296" s="5"/>
      <c r="H3296" s="37"/>
      <c r="I3296" s="37"/>
      <c r="K3296" s="11"/>
    </row>
    <row r="3297" spans="6:11" x14ac:dyDescent="0.2">
      <c r="F3297" s="233"/>
      <c r="G3297" s="5"/>
      <c r="H3297" s="37"/>
      <c r="I3297" s="37"/>
      <c r="K3297" s="11"/>
    </row>
    <row r="3298" spans="6:11" x14ac:dyDescent="0.2">
      <c r="F3298" s="233"/>
      <c r="G3298" s="5"/>
      <c r="H3298" s="37"/>
      <c r="I3298" s="37"/>
      <c r="K3298" s="11"/>
    </row>
    <row r="3299" spans="6:11" x14ac:dyDescent="0.2">
      <c r="F3299" s="233"/>
      <c r="G3299" s="5"/>
      <c r="H3299" s="37"/>
      <c r="I3299" s="37"/>
      <c r="K3299" s="11"/>
    </row>
    <row r="3300" spans="6:11" x14ac:dyDescent="0.2">
      <c r="F3300" s="233"/>
      <c r="G3300" s="5"/>
      <c r="H3300" s="37"/>
      <c r="I3300" s="37"/>
      <c r="K3300" s="11"/>
    </row>
    <row r="3301" spans="6:11" x14ac:dyDescent="0.2">
      <c r="F3301" s="233"/>
      <c r="G3301" s="5"/>
      <c r="H3301" s="37"/>
      <c r="I3301" s="37"/>
      <c r="K3301" s="11"/>
    </row>
    <row r="3302" spans="6:11" x14ac:dyDescent="0.2">
      <c r="F3302" s="233"/>
      <c r="G3302" s="5"/>
      <c r="H3302" s="37"/>
      <c r="I3302" s="37"/>
      <c r="K3302" s="11"/>
    </row>
    <row r="3303" spans="6:11" x14ac:dyDescent="0.2">
      <c r="F3303" s="233"/>
      <c r="G3303" s="5"/>
      <c r="H3303" s="37"/>
      <c r="I3303" s="37"/>
      <c r="K3303" s="11"/>
    </row>
    <row r="3304" spans="6:11" x14ac:dyDescent="0.2">
      <c r="F3304" s="233"/>
      <c r="G3304" s="5"/>
      <c r="H3304" s="37"/>
      <c r="I3304" s="37"/>
      <c r="K3304" s="11"/>
    </row>
    <row r="3305" spans="6:11" x14ac:dyDescent="0.2">
      <c r="F3305" s="233"/>
      <c r="G3305" s="5"/>
      <c r="H3305" s="37"/>
      <c r="I3305" s="37"/>
      <c r="K3305" s="11"/>
    </row>
    <row r="3306" spans="6:11" x14ac:dyDescent="0.2">
      <c r="F3306" s="233"/>
      <c r="G3306" s="5"/>
      <c r="H3306" s="37"/>
      <c r="I3306" s="37"/>
      <c r="K3306" s="11"/>
    </row>
    <row r="3307" spans="6:11" x14ac:dyDescent="0.2">
      <c r="F3307" s="233"/>
      <c r="G3307" s="5"/>
      <c r="H3307" s="37"/>
      <c r="I3307" s="37"/>
      <c r="K3307" s="11"/>
    </row>
    <row r="3308" spans="6:11" x14ac:dyDescent="0.2">
      <c r="F3308" s="233"/>
      <c r="G3308" s="5"/>
      <c r="H3308" s="37"/>
      <c r="I3308" s="37"/>
      <c r="K3308" s="11"/>
    </row>
    <row r="3309" spans="6:11" x14ac:dyDescent="0.2">
      <c r="F3309" s="233"/>
      <c r="G3309" s="5"/>
      <c r="H3309" s="37"/>
      <c r="I3309" s="37"/>
      <c r="K3309" s="11"/>
    </row>
    <row r="3310" spans="6:11" x14ac:dyDescent="0.2">
      <c r="F3310" s="233"/>
      <c r="G3310" s="5"/>
      <c r="H3310" s="37"/>
      <c r="I3310" s="37"/>
      <c r="K3310" s="11"/>
    </row>
    <row r="3311" spans="6:11" x14ac:dyDescent="0.2">
      <c r="F3311" s="233"/>
      <c r="G3311" s="5"/>
      <c r="H3311" s="37"/>
      <c r="I3311" s="37"/>
      <c r="K3311" s="11"/>
    </row>
    <row r="3312" spans="6:11" x14ac:dyDescent="0.2">
      <c r="F3312" s="233"/>
      <c r="G3312" s="5"/>
      <c r="H3312" s="37"/>
      <c r="I3312" s="37"/>
      <c r="K3312" s="11"/>
    </row>
    <row r="3313" spans="6:11" x14ac:dyDescent="0.2">
      <c r="F3313" s="233"/>
      <c r="G3313" s="5"/>
      <c r="H3313" s="37"/>
      <c r="I3313" s="37"/>
      <c r="K3313" s="11"/>
    </row>
    <row r="3314" spans="6:11" x14ac:dyDescent="0.2">
      <c r="F3314" s="233"/>
      <c r="G3314" s="5"/>
      <c r="H3314" s="37"/>
      <c r="I3314" s="37"/>
      <c r="K3314" s="11"/>
    </row>
    <row r="3315" spans="6:11" x14ac:dyDescent="0.2">
      <c r="F3315" s="233"/>
      <c r="G3315" s="5"/>
      <c r="H3315" s="37"/>
      <c r="I3315" s="37"/>
      <c r="K3315" s="11"/>
    </row>
    <row r="3316" spans="6:11" x14ac:dyDescent="0.2">
      <c r="F3316" s="233"/>
      <c r="G3316" s="5"/>
      <c r="H3316" s="37"/>
      <c r="I3316" s="37"/>
      <c r="K3316" s="11"/>
    </row>
    <row r="3317" spans="6:11" x14ac:dyDescent="0.2">
      <c r="F3317" s="233"/>
      <c r="G3317" s="5"/>
      <c r="H3317" s="37"/>
      <c r="I3317" s="37"/>
      <c r="K3317" s="11"/>
    </row>
    <row r="3318" spans="6:11" x14ac:dyDescent="0.2">
      <c r="F3318" s="233"/>
      <c r="G3318" s="5"/>
      <c r="H3318" s="37"/>
      <c r="I3318" s="37"/>
      <c r="K3318" s="11"/>
    </row>
    <row r="3319" spans="6:11" x14ac:dyDescent="0.2">
      <c r="F3319" s="233"/>
      <c r="G3319" s="5"/>
      <c r="H3319" s="37"/>
      <c r="I3319" s="37"/>
      <c r="K3319" s="11"/>
    </row>
    <row r="3320" spans="6:11" x14ac:dyDescent="0.2">
      <c r="F3320" s="233"/>
      <c r="G3320" s="5"/>
      <c r="H3320" s="37"/>
      <c r="I3320" s="37"/>
      <c r="K3320" s="11"/>
    </row>
    <row r="3321" spans="6:11" x14ac:dyDescent="0.2">
      <c r="F3321" s="233"/>
      <c r="G3321" s="5"/>
      <c r="H3321" s="37"/>
      <c r="I3321" s="37"/>
      <c r="K3321" s="11"/>
    </row>
    <row r="3322" spans="6:11" x14ac:dyDescent="0.2">
      <c r="F3322" s="233"/>
      <c r="G3322" s="5"/>
      <c r="H3322" s="37"/>
      <c r="I3322" s="37"/>
      <c r="K3322" s="11"/>
    </row>
    <row r="3323" spans="6:11" x14ac:dyDescent="0.2">
      <c r="F3323" s="233"/>
      <c r="G3323" s="5"/>
      <c r="H3323" s="37"/>
      <c r="I3323" s="37"/>
      <c r="K3323" s="11"/>
    </row>
    <row r="3324" spans="6:11" x14ac:dyDescent="0.2">
      <c r="F3324" s="233"/>
      <c r="G3324" s="5"/>
      <c r="H3324" s="37"/>
      <c r="I3324" s="37"/>
      <c r="K3324" s="11"/>
    </row>
    <row r="3325" spans="6:11" x14ac:dyDescent="0.2">
      <c r="F3325" s="233"/>
      <c r="G3325" s="5"/>
      <c r="H3325" s="37"/>
      <c r="I3325" s="37"/>
      <c r="K3325" s="11"/>
    </row>
    <row r="3326" spans="6:11" x14ac:dyDescent="0.2">
      <c r="F3326" s="233"/>
      <c r="G3326" s="5"/>
      <c r="H3326" s="37"/>
      <c r="I3326" s="37"/>
      <c r="K3326" s="11"/>
    </row>
    <row r="3327" spans="6:11" x14ac:dyDescent="0.2">
      <c r="F3327" s="233"/>
      <c r="G3327" s="5"/>
      <c r="H3327" s="37"/>
      <c r="I3327" s="37"/>
      <c r="K3327" s="11"/>
    </row>
    <row r="3328" spans="6:11" x14ac:dyDescent="0.2">
      <c r="F3328" s="233"/>
      <c r="G3328" s="5"/>
      <c r="H3328" s="37"/>
      <c r="I3328" s="37"/>
      <c r="K3328" s="11"/>
    </row>
    <row r="3329" spans="6:11" x14ac:dyDescent="0.2">
      <c r="F3329" s="233"/>
      <c r="G3329" s="5"/>
      <c r="H3329" s="37"/>
      <c r="I3329" s="37"/>
      <c r="K3329" s="11"/>
    </row>
    <row r="3330" spans="6:11" x14ac:dyDescent="0.2">
      <c r="F3330" s="233"/>
      <c r="G3330" s="5"/>
      <c r="H3330" s="37"/>
      <c r="I3330" s="37"/>
      <c r="K3330" s="11"/>
    </row>
    <row r="3331" spans="6:11" x14ac:dyDescent="0.2">
      <c r="F3331" s="233"/>
      <c r="G3331" s="5"/>
      <c r="H3331" s="37"/>
      <c r="I3331" s="37"/>
      <c r="K3331" s="11"/>
    </row>
    <row r="3332" spans="6:11" x14ac:dyDescent="0.2">
      <c r="F3332" s="233"/>
      <c r="G3332" s="5"/>
      <c r="H3332" s="37"/>
      <c r="I3332" s="37"/>
      <c r="K3332" s="11"/>
    </row>
    <row r="3333" spans="6:11" x14ac:dyDescent="0.2">
      <c r="F3333" s="233"/>
      <c r="G3333" s="5"/>
      <c r="H3333" s="37"/>
      <c r="I3333" s="37"/>
      <c r="K3333" s="11"/>
    </row>
    <row r="3334" spans="6:11" x14ac:dyDescent="0.2">
      <c r="F3334" s="233"/>
      <c r="G3334" s="5"/>
      <c r="H3334" s="37"/>
      <c r="I3334" s="37"/>
      <c r="K3334" s="11"/>
    </row>
    <row r="3335" spans="6:11" x14ac:dyDescent="0.2">
      <c r="F3335" s="233"/>
      <c r="G3335" s="5"/>
      <c r="H3335" s="37"/>
      <c r="I3335" s="37"/>
      <c r="K3335" s="11"/>
    </row>
    <row r="3336" spans="6:11" x14ac:dyDescent="0.2">
      <c r="F3336" s="233"/>
      <c r="G3336" s="5"/>
      <c r="H3336" s="37"/>
      <c r="I3336" s="37"/>
      <c r="K3336" s="11"/>
    </row>
    <row r="3337" spans="6:11" x14ac:dyDescent="0.2">
      <c r="F3337" s="233"/>
      <c r="G3337" s="5"/>
      <c r="H3337" s="37"/>
      <c r="I3337" s="37"/>
      <c r="K3337" s="11"/>
    </row>
    <row r="3338" spans="6:11" x14ac:dyDescent="0.2">
      <c r="F3338" s="233"/>
      <c r="G3338" s="5"/>
      <c r="H3338" s="37"/>
      <c r="I3338" s="37"/>
      <c r="K3338" s="11"/>
    </row>
    <row r="3339" spans="6:11" x14ac:dyDescent="0.2">
      <c r="F3339" s="233"/>
      <c r="G3339" s="5"/>
      <c r="H3339" s="37"/>
      <c r="I3339" s="37"/>
      <c r="K3339" s="11"/>
    </row>
    <row r="3340" spans="6:11" x14ac:dyDescent="0.2">
      <c r="F3340" s="233"/>
      <c r="G3340" s="5"/>
      <c r="H3340" s="37"/>
      <c r="I3340" s="37"/>
      <c r="K3340" s="11"/>
    </row>
    <row r="3341" spans="6:11" x14ac:dyDescent="0.2">
      <c r="F3341" s="233"/>
      <c r="G3341" s="5"/>
      <c r="H3341" s="37"/>
      <c r="I3341" s="37"/>
      <c r="K3341" s="11"/>
    </row>
    <row r="3342" spans="6:11" x14ac:dyDescent="0.2">
      <c r="F3342" s="233"/>
      <c r="G3342" s="5"/>
      <c r="H3342" s="37"/>
      <c r="I3342" s="37"/>
      <c r="K3342" s="11"/>
    </row>
    <row r="3343" spans="6:11" x14ac:dyDescent="0.2">
      <c r="F3343" s="233"/>
      <c r="G3343" s="5"/>
      <c r="H3343" s="37"/>
      <c r="I3343" s="37"/>
      <c r="K3343" s="11"/>
    </row>
    <row r="3344" spans="6:11" x14ac:dyDescent="0.2">
      <c r="F3344" s="233"/>
      <c r="G3344" s="5"/>
      <c r="H3344" s="37"/>
      <c r="I3344" s="37"/>
      <c r="K3344" s="11"/>
    </row>
    <row r="3345" spans="6:11" x14ac:dyDescent="0.2">
      <c r="F3345" s="233"/>
      <c r="G3345" s="5"/>
      <c r="H3345" s="37"/>
      <c r="I3345" s="37"/>
      <c r="K3345" s="11"/>
    </row>
    <row r="3346" spans="6:11" x14ac:dyDescent="0.2">
      <c r="F3346" s="233"/>
      <c r="G3346" s="5"/>
      <c r="H3346" s="37"/>
      <c r="I3346" s="37"/>
      <c r="K3346" s="11"/>
    </row>
    <row r="3347" spans="6:11" x14ac:dyDescent="0.2">
      <c r="F3347" s="233"/>
      <c r="G3347" s="5"/>
      <c r="H3347" s="37"/>
      <c r="I3347" s="37"/>
      <c r="K3347" s="11"/>
    </row>
    <row r="3348" spans="6:11" x14ac:dyDescent="0.2">
      <c r="F3348" s="233"/>
      <c r="G3348" s="5"/>
      <c r="H3348" s="37"/>
      <c r="I3348" s="37"/>
      <c r="K3348" s="11"/>
    </row>
    <row r="3349" spans="6:11" x14ac:dyDescent="0.2">
      <c r="F3349" s="233"/>
      <c r="G3349" s="5"/>
      <c r="H3349" s="37"/>
      <c r="I3349" s="37"/>
      <c r="K3349" s="11"/>
    </row>
    <row r="3350" spans="6:11" x14ac:dyDescent="0.2">
      <c r="F3350" s="233"/>
      <c r="G3350" s="5"/>
      <c r="H3350" s="37"/>
      <c r="I3350" s="37"/>
      <c r="K3350" s="11"/>
    </row>
    <row r="3351" spans="6:11" x14ac:dyDescent="0.2">
      <c r="F3351" s="233"/>
      <c r="G3351" s="5"/>
      <c r="H3351" s="37"/>
      <c r="I3351" s="37"/>
      <c r="K3351" s="11"/>
    </row>
    <row r="3352" spans="6:11" x14ac:dyDescent="0.2">
      <c r="F3352" s="233"/>
      <c r="G3352" s="5"/>
      <c r="H3352" s="37"/>
      <c r="I3352" s="37"/>
      <c r="K3352" s="11"/>
    </row>
    <row r="3353" spans="6:11" x14ac:dyDescent="0.2">
      <c r="F3353" s="233"/>
      <c r="G3353" s="5"/>
      <c r="H3353" s="37"/>
      <c r="I3353" s="37"/>
      <c r="K3353" s="11"/>
    </row>
    <row r="3354" spans="6:11" x14ac:dyDescent="0.2">
      <c r="F3354" s="233"/>
      <c r="G3354" s="5"/>
      <c r="H3354" s="37"/>
      <c r="I3354" s="37"/>
      <c r="K3354" s="11"/>
    </row>
    <row r="3355" spans="6:11" x14ac:dyDescent="0.2">
      <c r="F3355" s="233"/>
      <c r="G3355" s="5"/>
      <c r="H3355" s="37"/>
      <c r="I3355" s="37"/>
      <c r="K3355" s="11"/>
    </row>
    <row r="3356" spans="6:11" x14ac:dyDescent="0.2">
      <c r="F3356" s="233"/>
      <c r="G3356" s="5"/>
      <c r="H3356" s="37"/>
      <c r="I3356" s="37"/>
      <c r="K3356" s="11"/>
    </row>
    <row r="3357" spans="6:11" x14ac:dyDescent="0.2">
      <c r="F3357" s="233"/>
      <c r="G3357" s="5"/>
      <c r="H3357" s="37"/>
      <c r="I3357" s="37"/>
      <c r="K3357" s="11"/>
    </row>
    <row r="3358" spans="6:11" x14ac:dyDescent="0.2">
      <c r="F3358" s="233"/>
      <c r="G3358" s="5"/>
      <c r="H3358" s="37"/>
      <c r="I3358" s="37"/>
      <c r="K3358" s="11"/>
    </row>
    <row r="3359" spans="6:11" x14ac:dyDescent="0.2">
      <c r="F3359" s="233"/>
      <c r="G3359" s="5"/>
      <c r="H3359" s="37"/>
      <c r="I3359" s="37"/>
      <c r="K3359" s="11"/>
    </row>
    <row r="3360" spans="6:11" x14ac:dyDescent="0.2">
      <c r="F3360" s="233"/>
      <c r="G3360" s="5"/>
      <c r="H3360" s="37"/>
      <c r="I3360" s="37"/>
      <c r="K3360" s="11"/>
    </row>
    <row r="3361" spans="6:11" x14ac:dyDescent="0.2">
      <c r="F3361" s="233"/>
      <c r="G3361" s="5"/>
      <c r="H3361" s="37"/>
      <c r="I3361" s="37"/>
      <c r="K3361" s="11"/>
    </row>
    <row r="3362" spans="6:11" x14ac:dyDescent="0.2">
      <c r="F3362" s="233"/>
      <c r="G3362" s="5"/>
      <c r="H3362" s="37"/>
      <c r="I3362" s="37"/>
      <c r="K3362" s="11"/>
    </row>
    <row r="3363" spans="6:11" x14ac:dyDescent="0.2">
      <c r="F3363" s="233"/>
      <c r="G3363" s="5"/>
      <c r="H3363" s="37"/>
      <c r="I3363" s="37"/>
      <c r="K3363" s="11"/>
    </row>
    <row r="3364" spans="6:11" x14ac:dyDescent="0.2">
      <c r="F3364" s="233"/>
      <c r="G3364" s="5"/>
      <c r="H3364" s="37"/>
      <c r="I3364" s="37"/>
      <c r="K3364" s="11"/>
    </row>
    <row r="3365" spans="6:11" x14ac:dyDescent="0.2">
      <c r="F3365" s="233"/>
      <c r="G3365" s="5"/>
      <c r="H3365" s="37"/>
      <c r="I3365" s="37"/>
      <c r="K3365" s="11"/>
    </row>
    <row r="3366" spans="6:11" x14ac:dyDescent="0.2">
      <c r="F3366" s="233"/>
      <c r="G3366" s="5"/>
      <c r="H3366" s="37"/>
      <c r="I3366" s="37"/>
      <c r="K3366" s="11"/>
    </row>
    <row r="3367" spans="6:11" x14ac:dyDescent="0.2">
      <c r="F3367" s="233"/>
      <c r="G3367" s="5"/>
      <c r="H3367" s="37"/>
      <c r="I3367" s="37"/>
      <c r="K3367" s="11"/>
    </row>
    <row r="3368" spans="6:11" x14ac:dyDescent="0.2">
      <c r="F3368" s="233"/>
      <c r="G3368" s="5"/>
      <c r="H3368" s="37"/>
      <c r="I3368" s="37"/>
      <c r="K3368" s="11"/>
    </row>
    <row r="3369" spans="6:11" x14ac:dyDescent="0.2">
      <c r="F3369" s="233"/>
      <c r="G3369" s="5"/>
      <c r="H3369" s="37"/>
      <c r="I3369" s="37"/>
      <c r="K3369" s="11"/>
    </row>
    <row r="3370" spans="6:11" x14ac:dyDescent="0.2">
      <c r="F3370" s="233"/>
      <c r="G3370" s="5"/>
      <c r="H3370" s="37"/>
      <c r="I3370" s="37"/>
      <c r="K3370" s="11"/>
    </row>
    <row r="3371" spans="6:11" x14ac:dyDescent="0.2">
      <c r="F3371" s="233"/>
      <c r="G3371" s="5"/>
      <c r="H3371" s="37"/>
      <c r="I3371" s="37"/>
      <c r="K3371" s="11"/>
    </row>
    <row r="3372" spans="6:11" x14ac:dyDescent="0.2">
      <c r="F3372" s="233"/>
      <c r="G3372" s="5"/>
      <c r="H3372" s="37"/>
      <c r="I3372" s="37"/>
      <c r="K3372" s="11"/>
    </row>
    <row r="3373" spans="6:11" x14ac:dyDescent="0.2">
      <c r="F3373" s="233"/>
      <c r="G3373" s="5"/>
      <c r="H3373" s="37"/>
      <c r="I3373" s="37"/>
      <c r="K3373" s="11"/>
    </row>
    <row r="3374" spans="6:11" x14ac:dyDescent="0.2">
      <c r="F3374" s="233"/>
      <c r="G3374" s="5"/>
      <c r="H3374" s="37"/>
      <c r="I3374" s="37"/>
      <c r="K3374" s="11"/>
    </row>
    <row r="3375" spans="6:11" x14ac:dyDescent="0.2">
      <c r="F3375" s="233"/>
      <c r="G3375" s="5"/>
      <c r="H3375" s="37"/>
      <c r="I3375" s="37"/>
      <c r="K3375" s="11"/>
    </row>
    <row r="3376" spans="6:11" x14ac:dyDescent="0.2">
      <c r="F3376" s="233"/>
      <c r="G3376" s="5"/>
      <c r="H3376" s="37"/>
      <c r="I3376" s="37"/>
      <c r="K3376" s="11"/>
    </row>
    <row r="3377" spans="6:11" x14ac:dyDescent="0.2">
      <c r="F3377" s="233"/>
      <c r="G3377" s="5"/>
      <c r="H3377" s="37"/>
      <c r="I3377" s="37"/>
      <c r="K3377" s="11"/>
    </row>
    <row r="3378" spans="6:11" x14ac:dyDescent="0.2">
      <c r="F3378" s="233"/>
      <c r="G3378" s="5"/>
      <c r="H3378" s="37"/>
      <c r="I3378" s="37"/>
      <c r="K3378" s="11"/>
    </row>
    <row r="3379" spans="6:11" x14ac:dyDescent="0.2">
      <c r="F3379" s="233"/>
      <c r="G3379" s="5"/>
      <c r="H3379" s="37"/>
      <c r="I3379" s="37"/>
      <c r="K3379" s="11"/>
    </row>
    <row r="3380" spans="6:11" x14ac:dyDescent="0.2">
      <c r="F3380" s="233"/>
      <c r="G3380" s="5"/>
      <c r="H3380" s="37"/>
      <c r="I3380" s="37"/>
      <c r="K3380" s="11"/>
    </row>
    <row r="3381" spans="6:11" x14ac:dyDescent="0.2">
      <c r="F3381" s="233"/>
      <c r="G3381" s="5"/>
      <c r="H3381" s="37"/>
      <c r="I3381" s="37"/>
      <c r="K3381" s="11"/>
    </row>
    <row r="3382" spans="6:11" x14ac:dyDescent="0.2">
      <c r="F3382" s="233"/>
      <c r="G3382" s="5"/>
      <c r="H3382" s="37"/>
      <c r="I3382" s="37"/>
      <c r="K3382" s="11"/>
    </row>
    <row r="3383" spans="6:11" x14ac:dyDescent="0.2">
      <c r="F3383" s="233"/>
      <c r="G3383" s="5"/>
      <c r="H3383" s="37"/>
      <c r="I3383" s="37"/>
      <c r="K3383" s="11"/>
    </row>
    <row r="3384" spans="6:11" x14ac:dyDescent="0.2">
      <c r="F3384" s="233"/>
      <c r="G3384" s="5"/>
      <c r="H3384" s="37"/>
      <c r="I3384" s="37"/>
      <c r="K3384" s="11"/>
    </row>
    <row r="3385" spans="6:11" x14ac:dyDescent="0.2">
      <c r="F3385" s="233"/>
      <c r="G3385" s="5"/>
      <c r="H3385" s="37"/>
      <c r="I3385" s="37"/>
      <c r="K3385" s="11"/>
    </row>
    <row r="3386" spans="6:11" x14ac:dyDescent="0.2">
      <c r="F3386" s="233"/>
      <c r="G3386" s="5"/>
      <c r="H3386" s="37"/>
      <c r="I3386" s="37"/>
      <c r="K3386" s="11"/>
    </row>
    <row r="3387" spans="6:11" x14ac:dyDescent="0.2">
      <c r="F3387" s="233"/>
      <c r="G3387" s="5"/>
      <c r="H3387" s="37"/>
      <c r="I3387" s="37"/>
      <c r="K3387" s="11"/>
    </row>
    <row r="3388" spans="6:11" x14ac:dyDescent="0.2">
      <c r="F3388" s="233"/>
      <c r="G3388" s="5"/>
      <c r="H3388" s="37"/>
      <c r="I3388" s="37"/>
      <c r="K3388" s="11"/>
    </row>
    <row r="3389" spans="6:11" x14ac:dyDescent="0.2">
      <c r="F3389" s="233"/>
      <c r="G3389" s="5"/>
      <c r="H3389" s="37"/>
      <c r="I3389" s="37"/>
      <c r="K3389" s="11"/>
    </row>
    <row r="3390" spans="6:11" x14ac:dyDescent="0.2">
      <c r="F3390" s="233"/>
      <c r="G3390" s="5"/>
      <c r="H3390" s="37"/>
      <c r="I3390" s="37"/>
      <c r="K3390" s="11"/>
    </row>
    <row r="3391" spans="6:11" x14ac:dyDescent="0.2">
      <c r="F3391" s="233"/>
      <c r="G3391" s="5"/>
      <c r="H3391" s="37"/>
      <c r="I3391" s="37"/>
      <c r="K3391" s="11"/>
    </row>
    <row r="3392" spans="6:11" x14ac:dyDescent="0.2">
      <c r="F3392" s="233"/>
      <c r="G3392" s="5"/>
      <c r="H3392" s="37"/>
      <c r="I3392" s="37"/>
      <c r="K3392" s="11"/>
    </row>
    <row r="3393" spans="6:11" x14ac:dyDescent="0.2">
      <c r="F3393" s="233"/>
      <c r="G3393" s="5"/>
      <c r="H3393" s="37"/>
      <c r="I3393" s="37"/>
      <c r="K3393" s="11"/>
    </row>
    <row r="3394" spans="6:11" x14ac:dyDescent="0.2">
      <c r="F3394" s="233"/>
      <c r="G3394" s="5"/>
      <c r="H3394" s="37"/>
      <c r="I3394" s="37"/>
      <c r="K3394" s="11"/>
    </row>
    <row r="3395" spans="6:11" x14ac:dyDescent="0.2">
      <c r="F3395" s="233"/>
      <c r="G3395" s="5"/>
      <c r="H3395" s="37"/>
      <c r="I3395" s="37"/>
      <c r="K3395" s="11"/>
    </row>
    <row r="3396" spans="6:11" x14ac:dyDescent="0.2">
      <c r="F3396" s="233"/>
      <c r="G3396" s="5"/>
      <c r="H3396" s="37"/>
      <c r="I3396" s="37"/>
      <c r="K3396" s="11"/>
    </row>
    <row r="3397" spans="6:11" x14ac:dyDescent="0.2">
      <c r="F3397" s="233"/>
      <c r="G3397" s="5"/>
      <c r="H3397" s="37"/>
      <c r="I3397" s="37"/>
      <c r="K3397" s="11"/>
    </row>
    <row r="3398" spans="6:11" x14ac:dyDescent="0.2">
      <c r="F3398" s="233"/>
      <c r="G3398" s="5"/>
      <c r="H3398" s="37"/>
      <c r="I3398" s="37"/>
      <c r="K3398" s="11"/>
    </row>
    <row r="3399" spans="6:11" x14ac:dyDescent="0.2">
      <c r="F3399" s="233"/>
      <c r="G3399" s="5"/>
      <c r="H3399" s="37"/>
      <c r="I3399" s="37"/>
      <c r="K3399" s="11"/>
    </row>
    <row r="3400" spans="6:11" x14ac:dyDescent="0.2">
      <c r="F3400" s="233"/>
      <c r="G3400" s="5"/>
      <c r="H3400" s="37"/>
      <c r="I3400" s="37"/>
      <c r="K3400" s="11"/>
    </row>
    <row r="3401" spans="6:11" x14ac:dyDescent="0.2">
      <c r="F3401" s="233"/>
      <c r="G3401" s="5"/>
      <c r="H3401" s="37"/>
      <c r="I3401" s="37"/>
      <c r="K3401" s="11"/>
    </row>
    <row r="3402" spans="6:11" x14ac:dyDescent="0.2">
      <c r="F3402" s="233"/>
      <c r="G3402" s="5"/>
      <c r="H3402" s="37"/>
      <c r="I3402" s="37"/>
      <c r="K3402" s="11"/>
    </row>
    <row r="3403" spans="6:11" x14ac:dyDescent="0.2">
      <c r="F3403" s="233"/>
      <c r="G3403" s="5"/>
      <c r="H3403" s="37"/>
      <c r="I3403" s="37"/>
      <c r="K3403" s="11"/>
    </row>
    <row r="3404" spans="6:11" x14ac:dyDescent="0.2">
      <c r="F3404" s="233"/>
      <c r="G3404" s="5"/>
      <c r="H3404" s="37"/>
      <c r="I3404" s="37"/>
      <c r="K3404" s="11"/>
    </row>
    <row r="3405" spans="6:11" x14ac:dyDescent="0.2">
      <c r="F3405" s="233"/>
      <c r="G3405" s="5"/>
      <c r="H3405" s="37"/>
      <c r="I3405" s="37"/>
      <c r="K3405" s="11"/>
    </row>
    <row r="3406" spans="6:11" x14ac:dyDescent="0.2">
      <c r="F3406" s="233"/>
      <c r="G3406" s="5"/>
      <c r="H3406" s="37"/>
      <c r="I3406" s="37"/>
      <c r="K3406" s="11"/>
    </row>
    <row r="3407" spans="6:11" x14ac:dyDescent="0.2">
      <c r="F3407" s="233"/>
      <c r="G3407" s="5"/>
      <c r="H3407" s="37"/>
      <c r="I3407" s="37"/>
      <c r="K3407" s="11"/>
    </row>
    <row r="3408" spans="6:11" x14ac:dyDescent="0.2">
      <c r="F3408" s="233"/>
      <c r="G3408" s="5"/>
      <c r="H3408" s="37"/>
      <c r="I3408" s="37"/>
      <c r="K3408" s="11"/>
    </row>
    <row r="3409" spans="6:11" x14ac:dyDescent="0.2">
      <c r="F3409" s="233"/>
      <c r="G3409" s="5"/>
      <c r="H3409" s="37"/>
      <c r="I3409" s="37"/>
      <c r="K3409" s="11"/>
    </row>
    <row r="3410" spans="6:11" x14ac:dyDescent="0.2">
      <c r="F3410" s="233"/>
      <c r="G3410" s="5"/>
      <c r="H3410" s="37"/>
      <c r="I3410" s="37"/>
      <c r="K3410" s="11"/>
    </row>
    <row r="3411" spans="6:11" x14ac:dyDescent="0.2">
      <c r="F3411" s="233"/>
      <c r="G3411" s="5"/>
      <c r="H3411" s="37"/>
      <c r="I3411" s="37"/>
      <c r="K3411" s="11"/>
    </row>
    <row r="3412" spans="6:11" x14ac:dyDescent="0.2">
      <c r="F3412" s="233"/>
      <c r="G3412" s="5"/>
      <c r="H3412" s="37"/>
      <c r="I3412" s="37"/>
      <c r="K3412" s="11"/>
    </row>
    <row r="3413" spans="6:11" x14ac:dyDescent="0.2">
      <c r="F3413" s="233"/>
      <c r="G3413" s="5"/>
      <c r="H3413" s="37"/>
      <c r="I3413" s="37"/>
      <c r="K3413" s="11"/>
    </row>
    <row r="3414" spans="6:11" x14ac:dyDescent="0.2">
      <c r="F3414" s="233"/>
      <c r="G3414" s="5"/>
      <c r="H3414" s="37"/>
      <c r="I3414" s="37"/>
      <c r="K3414" s="11"/>
    </row>
    <row r="3415" spans="6:11" x14ac:dyDescent="0.2">
      <c r="F3415" s="233"/>
      <c r="G3415" s="5"/>
      <c r="H3415" s="37"/>
      <c r="I3415" s="37"/>
      <c r="K3415" s="11"/>
    </row>
    <row r="3416" spans="6:11" x14ac:dyDescent="0.2">
      <c r="F3416" s="233"/>
      <c r="G3416" s="5"/>
      <c r="H3416" s="37"/>
      <c r="I3416" s="37"/>
      <c r="K3416" s="11"/>
    </row>
    <row r="3417" spans="6:11" x14ac:dyDescent="0.2">
      <c r="F3417" s="233"/>
      <c r="G3417" s="5"/>
      <c r="H3417" s="37"/>
      <c r="I3417" s="37"/>
      <c r="K3417" s="11"/>
    </row>
    <row r="3418" spans="6:11" x14ac:dyDescent="0.2">
      <c r="F3418" s="233"/>
      <c r="G3418" s="5"/>
      <c r="H3418" s="37"/>
      <c r="I3418" s="37"/>
      <c r="K3418" s="11"/>
    </row>
    <row r="3419" spans="6:11" x14ac:dyDescent="0.2">
      <c r="F3419" s="233"/>
      <c r="G3419" s="5"/>
      <c r="H3419" s="37"/>
      <c r="I3419" s="37"/>
      <c r="K3419" s="11"/>
    </row>
    <row r="3420" spans="6:11" x14ac:dyDescent="0.2">
      <c r="F3420" s="233"/>
      <c r="G3420" s="5"/>
      <c r="H3420" s="37"/>
      <c r="I3420" s="37"/>
      <c r="K3420" s="11"/>
    </row>
    <row r="3421" spans="6:11" x14ac:dyDescent="0.2">
      <c r="F3421" s="233"/>
      <c r="G3421" s="5"/>
      <c r="H3421" s="37"/>
      <c r="I3421" s="37"/>
      <c r="K3421" s="11"/>
    </row>
    <row r="3422" spans="6:11" x14ac:dyDescent="0.2">
      <c r="F3422" s="233"/>
      <c r="G3422" s="5"/>
      <c r="H3422" s="37"/>
      <c r="I3422" s="37"/>
      <c r="K3422" s="11"/>
    </row>
    <row r="3423" spans="6:11" x14ac:dyDescent="0.2">
      <c r="F3423" s="233"/>
      <c r="G3423" s="5"/>
      <c r="H3423" s="37"/>
      <c r="I3423" s="37"/>
      <c r="K3423" s="11"/>
    </row>
    <row r="3424" spans="6:11" x14ac:dyDescent="0.2">
      <c r="F3424" s="233"/>
      <c r="G3424" s="5"/>
      <c r="H3424" s="37"/>
      <c r="I3424" s="37"/>
      <c r="K3424" s="11"/>
    </row>
    <row r="3425" spans="6:11" x14ac:dyDescent="0.2">
      <c r="F3425" s="233"/>
      <c r="G3425" s="5"/>
      <c r="H3425" s="37"/>
      <c r="I3425" s="37"/>
      <c r="K3425" s="11"/>
    </row>
    <row r="3426" spans="6:11" x14ac:dyDescent="0.2">
      <c r="F3426" s="233"/>
      <c r="G3426" s="5"/>
      <c r="H3426" s="37"/>
      <c r="I3426" s="37"/>
      <c r="K3426" s="11"/>
    </row>
    <row r="3427" spans="6:11" x14ac:dyDescent="0.2">
      <c r="F3427" s="233"/>
      <c r="G3427" s="5"/>
      <c r="H3427" s="37"/>
      <c r="I3427" s="37"/>
      <c r="K3427" s="11"/>
    </row>
    <row r="3428" spans="6:11" x14ac:dyDescent="0.2">
      <c r="F3428" s="233"/>
      <c r="G3428" s="5"/>
      <c r="H3428" s="37"/>
      <c r="I3428" s="37"/>
      <c r="K3428" s="11"/>
    </row>
    <row r="3429" spans="6:11" x14ac:dyDescent="0.2">
      <c r="F3429" s="233"/>
      <c r="G3429" s="5"/>
      <c r="H3429" s="37"/>
      <c r="I3429" s="37"/>
      <c r="K3429" s="11"/>
    </row>
    <row r="3430" spans="6:11" x14ac:dyDescent="0.2">
      <c r="F3430" s="233"/>
      <c r="G3430" s="5"/>
      <c r="H3430" s="37"/>
      <c r="I3430" s="37"/>
      <c r="K3430" s="11"/>
    </row>
    <row r="3431" spans="6:11" x14ac:dyDescent="0.2">
      <c r="F3431" s="233"/>
      <c r="G3431" s="5"/>
      <c r="H3431" s="37"/>
      <c r="I3431" s="37"/>
      <c r="K3431" s="11"/>
    </row>
    <row r="3432" spans="6:11" x14ac:dyDescent="0.2">
      <c r="F3432" s="233"/>
      <c r="G3432" s="5"/>
      <c r="H3432" s="37"/>
      <c r="I3432" s="37"/>
      <c r="K3432" s="11"/>
    </row>
    <row r="3433" spans="6:11" x14ac:dyDescent="0.2">
      <c r="F3433" s="233"/>
      <c r="G3433" s="5"/>
      <c r="H3433" s="37"/>
      <c r="I3433" s="37"/>
      <c r="K3433" s="11"/>
    </row>
    <row r="3434" spans="6:11" x14ac:dyDescent="0.2">
      <c r="F3434" s="233"/>
      <c r="G3434" s="5"/>
      <c r="H3434" s="37"/>
      <c r="I3434" s="37"/>
      <c r="K3434" s="11"/>
    </row>
    <row r="3435" spans="6:11" x14ac:dyDescent="0.2">
      <c r="F3435" s="233"/>
      <c r="G3435" s="5"/>
      <c r="H3435" s="37"/>
      <c r="I3435" s="37"/>
      <c r="K3435" s="11"/>
    </row>
    <row r="3436" spans="6:11" x14ac:dyDescent="0.2">
      <c r="F3436" s="233"/>
      <c r="G3436" s="5"/>
      <c r="H3436" s="37"/>
      <c r="I3436" s="37"/>
      <c r="K3436" s="11"/>
    </row>
    <row r="3437" spans="6:11" x14ac:dyDescent="0.2">
      <c r="F3437" s="233"/>
      <c r="G3437" s="5"/>
      <c r="H3437" s="37"/>
      <c r="I3437" s="37"/>
      <c r="K3437" s="11"/>
    </row>
    <row r="3438" spans="6:11" x14ac:dyDescent="0.2">
      <c r="F3438" s="233"/>
      <c r="G3438" s="5"/>
      <c r="H3438" s="37"/>
      <c r="I3438" s="37"/>
      <c r="K3438" s="11"/>
    </row>
    <row r="3439" spans="6:11" x14ac:dyDescent="0.2">
      <c r="F3439" s="233"/>
      <c r="G3439" s="5"/>
      <c r="H3439" s="37"/>
      <c r="I3439" s="37"/>
      <c r="K3439" s="11"/>
    </row>
    <row r="3440" spans="6:11" x14ac:dyDescent="0.2">
      <c r="F3440" s="233"/>
      <c r="G3440" s="5"/>
      <c r="H3440" s="37"/>
      <c r="I3440" s="37"/>
      <c r="K3440" s="11"/>
    </row>
    <row r="3441" spans="6:11" x14ac:dyDescent="0.2">
      <c r="F3441" s="233"/>
      <c r="G3441" s="5"/>
      <c r="H3441" s="37"/>
      <c r="I3441" s="37"/>
      <c r="K3441" s="11"/>
    </row>
    <row r="3442" spans="6:11" x14ac:dyDescent="0.2">
      <c r="F3442" s="233"/>
      <c r="G3442" s="5"/>
      <c r="H3442" s="37"/>
      <c r="I3442" s="37"/>
      <c r="K3442" s="11"/>
    </row>
    <row r="3443" spans="6:11" x14ac:dyDescent="0.2">
      <c r="F3443" s="233"/>
      <c r="G3443" s="5"/>
      <c r="H3443" s="37"/>
      <c r="I3443" s="37"/>
      <c r="K3443" s="11"/>
    </row>
    <row r="3444" spans="6:11" x14ac:dyDescent="0.2">
      <c r="F3444" s="233"/>
      <c r="G3444" s="5"/>
      <c r="H3444" s="37"/>
      <c r="I3444" s="37"/>
      <c r="K3444" s="11"/>
    </row>
    <row r="3445" spans="6:11" x14ac:dyDescent="0.2">
      <c r="F3445" s="233"/>
      <c r="G3445" s="5"/>
      <c r="H3445" s="37"/>
      <c r="I3445" s="37"/>
      <c r="K3445" s="11"/>
    </row>
    <row r="3446" spans="6:11" x14ac:dyDescent="0.2">
      <c r="F3446" s="233"/>
      <c r="G3446" s="5"/>
      <c r="H3446" s="37"/>
      <c r="I3446" s="37"/>
      <c r="K3446" s="11"/>
    </row>
    <row r="3447" spans="6:11" x14ac:dyDescent="0.2">
      <c r="F3447" s="233"/>
      <c r="G3447" s="5"/>
      <c r="H3447" s="37"/>
      <c r="I3447" s="37"/>
      <c r="K3447" s="11"/>
    </row>
    <row r="3448" spans="6:11" x14ac:dyDescent="0.2">
      <c r="F3448" s="233"/>
      <c r="G3448" s="5"/>
      <c r="H3448" s="37"/>
      <c r="I3448" s="37"/>
      <c r="K3448" s="11"/>
    </row>
    <row r="3449" spans="6:11" x14ac:dyDescent="0.2">
      <c r="F3449" s="233"/>
      <c r="G3449" s="5"/>
      <c r="H3449" s="37"/>
      <c r="I3449" s="37"/>
      <c r="K3449" s="11"/>
    </row>
    <row r="3450" spans="6:11" x14ac:dyDescent="0.2">
      <c r="F3450" s="233"/>
      <c r="G3450" s="5"/>
      <c r="H3450" s="37"/>
      <c r="I3450" s="37"/>
      <c r="K3450" s="11"/>
    </row>
    <row r="3451" spans="6:11" x14ac:dyDescent="0.2">
      <c r="F3451" s="233"/>
      <c r="G3451" s="5"/>
      <c r="H3451" s="37"/>
      <c r="I3451" s="37"/>
      <c r="K3451" s="11"/>
    </row>
    <row r="3452" spans="6:11" x14ac:dyDescent="0.2">
      <c r="F3452" s="233"/>
      <c r="G3452" s="5"/>
      <c r="H3452" s="37"/>
      <c r="I3452" s="37"/>
      <c r="K3452" s="11"/>
    </row>
    <row r="3453" spans="6:11" x14ac:dyDescent="0.2">
      <c r="F3453" s="233"/>
      <c r="G3453" s="5"/>
      <c r="H3453" s="37"/>
      <c r="I3453" s="37"/>
      <c r="K3453" s="11"/>
    </row>
    <row r="3454" spans="6:11" x14ac:dyDescent="0.2">
      <c r="F3454" s="233"/>
      <c r="G3454" s="5"/>
      <c r="H3454" s="37"/>
      <c r="I3454" s="37"/>
      <c r="K3454" s="11"/>
    </row>
    <row r="3455" spans="6:11" x14ac:dyDescent="0.2">
      <c r="F3455" s="233"/>
      <c r="G3455" s="5"/>
      <c r="H3455" s="37"/>
      <c r="I3455" s="37"/>
      <c r="K3455" s="11"/>
    </row>
    <row r="3456" spans="6:11" x14ac:dyDescent="0.2">
      <c r="F3456" s="233"/>
      <c r="G3456" s="5"/>
      <c r="H3456" s="37"/>
      <c r="I3456" s="37"/>
      <c r="K3456" s="11"/>
    </row>
    <row r="3457" spans="6:11" x14ac:dyDescent="0.2">
      <c r="F3457" s="233"/>
      <c r="G3457" s="5"/>
      <c r="H3457" s="37"/>
      <c r="I3457" s="37"/>
      <c r="K3457" s="11"/>
    </row>
    <row r="3458" spans="6:11" x14ac:dyDescent="0.2">
      <c r="F3458" s="233"/>
      <c r="G3458" s="5"/>
      <c r="H3458" s="37"/>
      <c r="I3458" s="37"/>
      <c r="K3458" s="11"/>
    </row>
    <row r="3459" spans="6:11" x14ac:dyDescent="0.2">
      <c r="F3459" s="233"/>
      <c r="G3459" s="5"/>
      <c r="H3459" s="37"/>
      <c r="I3459" s="37"/>
      <c r="K3459" s="11"/>
    </row>
    <row r="3460" spans="6:11" x14ac:dyDescent="0.2">
      <c r="F3460" s="233"/>
      <c r="G3460" s="5"/>
      <c r="H3460" s="37"/>
      <c r="I3460" s="37"/>
      <c r="K3460" s="11"/>
    </row>
    <row r="3461" spans="6:11" x14ac:dyDescent="0.2">
      <c r="F3461" s="233"/>
      <c r="G3461" s="5"/>
      <c r="H3461" s="37"/>
      <c r="I3461" s="37"/>
      <c r="K3461" s="11"/>
    </row>
    <row r="3462" spans="6:11" x14ac:dyDescent="0.2">
      <c r="F3462" s="233"/>
      <c r="G3462" s="5"/>
      <c r="H3462" s="37"/>
      <c r="I3462" s="37"/>
      <c r="K3462" s="11"/>
    </row>
    <row r="3463" spans="6:11" x14ac:dyDescent="0.2">
      <c r="F3463" s="233"/>
      <c r="G3463" s="5"/>
      <c r="H3463" s="37"/>
      <c r="I3463" s="37"/>
      <c r="K3463" s="11"/>
    </row>
    <row r="3464" spans="6:11" x14ac:dyDescent="0.2">
      <c r="F3464" s="233"/>
      <c r="G3464" s="5"/>
      <c r="H3464" s="37"/>
      <c r="I3464" s="37"/>
      <c r="K3464" s="11"/>
    </row>
    <row r="3465" spans="6:11" x14ac:dyDescent="0.2">
      <c r="F3465" s="233"/>
      <c r="G3465" s="5"/>
      <c r="H3465" s="37"/>
      <c r="I3465" s="37"/>
      <c r="K3465" s="11"/>
    </row>
    <row r="3466" spans="6:11" x14ac:dyDescent="0.2">
      <c r="F3466" s="233"/>
      <c r="G3466" s="5"/>
      <c r="H3466" s="37"/>
      <c r="I3466" s="37"/>
      <c r="K3466" s="11"/>
    </row>
    <row r="3467" spans="6:11" x14ac:dyDescent="0.2">
      <c r="F3467" s="233"/>
      <c r="G3467" s="5"/>
      <c r="H3467" s="37"/>
      <c r="I3467" s="37"/>
      <c r="K3467" s="11"/>
    </row>
    <row r="3468" spans="6:11" x14ac:dyDescent="0.2">
      <c r="F3468" s="233"/>
      <c r="G3468" s="5"/>
      <c r="H3468" s="37"/>
      <c r="I3468" s="37"/>
      <c r="K3468" s="11"/>
    </row>
    <row r="3469" spans="6:11" x14ac:dyDescent="0.2">
      <c r="F3469" s="233"/>
      <c r="G3469" s="5"/>
      <c r="H3469" s="37"/>
      <c r="I3469" s="37"/>
      <c r="K3469" s="11"/>
    </row>
    <row r="3470" spans="6:11" x14ac:dyDescent="0.2">
      <c r="F3470" s="233"/>
      <c r="G3470" s="5"/>
      <c r="H3470" s="37"/>
      <c r="I3470" s="37"/>
      <c r="K3470" s="11"/>
    </row>
    <row r="3471" spans="6:11" x14ac:dyDescent="0.2">
      <c r="F3471" s="233"/>
      <c r="G3471" s="5"/>
      <c r="H3471" s="37"/>
      <c r="I3471" s="37"/>
      <c r="K3471" s="11"/>
    </row>
    <row r="3472" spans="6:11" x14ac:dyDescent="0.2">
      <c r="F3472" s="233"/>
      <c r="G3472" s="5"/>
      <c r="H3472" s="37"/>
      <c r="I3472" s="37"/>
      <c r="K3472" s="11"/>
    </row>
    <row r="3473" spans="6:11" x14ac:dyDescent="0.2">
      <c r="F3473" s="233"/>
      <c r="G3473" s="5"/>
      <c r="H3473" s="37"/>
      <c r="I3473" s="37"/>
      <c r="K3473" s="11"/>
    </row>
    <row r="3474" spans="6:11" x14ac:dyDescent="0.2">
      <c r="F3474" s="233"/>
      <c r="G3474" s="5"/>
      <c r="H3474" s="37"/>
      <c r="I3474" s="37"/>
      <c r="K3474" s="11"/>
    </row>
    <row r="3475" spans="6:11" x14ac:dyDescent="0.2">
      <c r="F3475" s="233"/>
      <c r="G3475" s="5"/>
      <c r="H3475" s="37"/>
      <c r="I3475" s="37"/>
      <c r="K3475" s="11"/>
    </row>
    <row r="3476" spans="6:11" x14ac:dyDescent="0.2">
      <c r="F3476" s="233"/>
      <c r="G3476" s="5"/>
      <c r="H3476" s="37"/>
      <c r="I3476" s="37"/>
      <c r="K3476" s="11"/>
    </row>
    <row r="3477" spans="6:11" x14ac:dyDescent="0.2">
      <c r="F3477" s="233"/>
      <c r="G3477" s="5"/>
      <c r="H3477" s="37"/>
      <c r="I3477" s="37"/>
      <c r="K3477" s="11"/>
    </row>
    <row r="3478" spans="6:11" x14ac:dyDescent="0.2">
      <c r="F3478" s="233"/>
      <c r="G3478" s="5"/>
      <c r="H3478" s="37"/>
      <c r="I3478" s="37"/>
      <c r="K3478" s="11"/>
    </row>
    <row r="3479" spans="6:11" x14ac:dyDescent="0.2">
      <c r="F3479" s="233"/>
      <c r="G3479" s="5"/>
      <c r="H3479" s="37"/>
      <c r="I3479" s="37"/>
      <c r="K3479" s="11"/>
    </row>
    <row r="3480" spans="6:11" x14ac:dyDescent="0.2">
      <c r="F3480" s="233"/>
      <c r="G3480" s="5"/>
      <c r="H3480" s="37"/>
      <c r="I3480" s="37"/>
      <c r="K3480" s="11"/>
    </row>
    <row r="3481" spans="6:11" x14ac:dyDescent="0.2">
      <c r="F3481" s="233"/>
      <c r="G3481" s="5"/>
      <c r="H3481" s="37"/>
      <c r="I3481" s="37"/>
      <c r="K3481" s="11"/>
    </row>
    <row r="3482" spans="6:11" x14ac:dyDescent="0.2">
      <c r="F3482" s="233"/>
      <c r="G3482" s="5"/>
      <c r="H3482" s="37"/>
      <c r="I3482" s="37"/>
      <c r="K3482" s="11"/>
    </row>
    <row r="3483" spans="6:11" x14ac:dyDescent="0.2">
      <c r="F3483" s="233"/>
      <c r="G3483" s="5"/>
      <c r="H3483" s="37"/>
      <c r="I3483" s="37"/>
      <c r="K3483" s="11"/>
    </row>
    <row r="3484" spans="6:11" x14ac:dyDescent="0.2">
      <c r="F3484" s="233"/>
      <c r="G3484" s="5"/>
      <c r="H3484" s="37"/>
      <c r="I3484" s="37"/>
      <c r="K3484" s="11"/>
    </row>
    <row r="3485" spans="6:11" x14ac:dyDescent="0.2">
      <c r="F3485" s="233"/>
      <c r="G3485" s="5"/>
      <c r="H3485" s="37"/>
      <c r="I3485" s="37"/>
      <c r="K3485" s="11"/>
    </row>
    <row r="3486" spans="6:11" x14ac:dyDescent="0.2">
      <c r="F3486" s="233"/>
      <c r="G3486" s="5"/>
      <c r="H3486" s="37"/>
      <c r="I3486" s="37"/>
      <c r="K3486" s="11"/>
    </row>
    <row r="3487" spans="6:11" x14ac:dyDescent="0.2">
      <c r="F3487" s="233"/>
      <c r="G3487" s="5"/>
      <c r="H3487" s="37"/>
      <c r="I3487" s="37"/>
      <c r="K3487" s="11"/>
    </row>
    <row r="3488" spans="6:11" x14ac:dyDescent="0.2">
      <c r="F3488" s="233"/>
      <c r="G3488" s="5"/>
      <c r="H3488" s="37"/>
      <c r="I3488" s="37"/>
      <c r="K3488" s="11"/>
    </row>
    <row r="3489" spans="6:11" x14ac:dyDescent="0.2">
      <c r="F3489" s="233"/>
      <c r="G3489" s="5"/>
      <c r="H3489" s="37"/>
      <c r="I3489" s="37"/>
      <c r="K3489" s="11"/>
    </row>
    <row r="3490" spans="6:11" x14ac:dyDescent="0.2">
      <c r="F3490" s="233"/>
      <c r="G3490" s="5"/>
      <c r="H3490" s="37"/>
      <c r="I3490" s="37"/>
      <c r="K3490" s="11"/>
    </row>
    <row r="3491" spans="6:11" x14ac:dyDescent="0.2">
      <c r="F3491" s="233"/>
      <c r="G3491" s="5"/>
      <c r="H3491" s="37"/>
      <c r="I3491" s="37"/>
      <c r="K3491" s="11"/>
    </row>
    <row r="3492" spans="6:11" x14ac:dyDescent="0.2">
      <c r="F3492" s="233"/>
      <c r="G3492" s="5"/>
      <c r="H3492" s="37"/>
      <c r="I3492" s="37"/>
      <c r="K3492" s="11"/>
    </row>
    <row r="3493" spans="6:11" x14ac:dyDescent="0.2">
      <c r="F3493" s="233"/>
      <c r="G3493" s="5"/>
      <c r="H3493" s="37"/>
      <c r="I3493" s="37"/>
      <c r="K3493" s="11"/>
    </row>
    <row r="3494" spans="6:11" x14ac:dyDescent="0.2">
      <c r="F3494" s="233"/>
      <c r="G3494" s="5"/>
      <c r="H3494" s="37"/>
      <c r="I3494" s="37"/>
      <c r="K3494" s="11"/>
    </row>
    <row r="3495" spans="6:11" x14ac:dyDescent="0.2">
      <c r="F3495" s="233"/>
      <c r="G3495" s="5"/>
      <c r="H3495" s="37"/>
      <c r="I3495" s="37"/>
      <c r="K3495" s="11"/>
    </row>
    <row r="3496" spans="6:11" x14ac:dyDescent="0.2">
      <c r="F3496" s="233"/>
      <c r="G3496" s="5"/>
      <c r="H3496" s="37"/>
      <c r="I3496" s="37"/>
      <c r="K3496" s="11"/>
    </row>
    <row r="3497" spans="6:11" x14ac:dyDescent="0.2">
      <c r="F3497" s="233"/>
      <c r="G3497" s="5"/>
      <c r="H3497" s="37"/>
      <c r="I3497" s="37"/>
      <c r="K3497" s="11"/>
    </row>
    <row r="3498" spans="6:11" x14ac:dyDescent="0.2">
      <c r="F3498" s="233"/>
      <c r="G3498" s="5"/>
      <c r="H3498" s="37"/>
      <c r="I3498" s="37"/>
      <c r="K3498" s="11"/>
    </row>
    <row r="3499" spans="6:11" x14ac:dyDescent="0.2">
      <c r="F3499" s="233"/>
      <c r="G3499" s="5"/>
      <c r="H3499" s="37"/>
      <c r="I3499" s="37"/>
      <c r="K3499" s="11"/>
    </row>
    <row r="3500" spans="6:11" x14ac:dyDescent="0.2">
      <c r="F3500" s="233"/>
      <c r="G3500" s="5"/>
      <c r="H3500" s="37"/>
      <c r="I3500" s="37"/>
      <c r="K3500" s="11"/>
    </row>
    <row r="3501" spans="6:11" x14ac:dyDescent="0.2">
      <c r="F3501" s="233"/>
      <c r="G3501" s="5"/>
      <c r="H3501" s="37"/>
      <c r="I3501" s="37"/>
      <c r="K3501" s="11"/>
    </row>
    <row r="3502" spans="6:11" x14ac:dyDescent="0.2">
      <c r="F3502" s="233"/>
      <c r="G3502" s="5"/>
      <c r="H3502" s="37"/>
      <c r="I3502" s="37"/>
      <c r="K3502" s="11"/>
    </row>
    <row r="3503" spans="6:11" x14ac:dyDescent="0.2">
      <c r="F3503" s="233"/>
      <c r="G3503" s="5"/>
      <c r="H3503" s="37"/>
      <c r="I3503" s="37"/>
      <c r="K3503" s="11"/>
    </row>
    <row r="3504" spans="6:11" x14ac:dyDescent="0.2">
      <c r="F3504" s="233"/>
      <c r="G3504" s="5"/>
      <c r="H3504" s="37"/>
      <c r="I3504" s="37"/>
      <c r="K3504" s="11"/>
    </row>
    <row r="3505" spans="6:11" x14ac:dyDescent="0.2">
      <c r="F3505" s="233"/>
      <c r="G3505" s="5"/>
      <c r="H3505" s="37"/>
      <c r="I3505" s="37"/>
      <c r="K3505" s="11"/>
    </row>
    <row r="3506" spans="6:11" x14ac:dyDescent="0.2">
      <c r="F3506" s="233"/>
      <c r="G3506" s="5"/>
      <c r="H3506" s="37"/>
      <c r="I3506" s="37"/>
      <c r="K3506" s="11"/>
    </row>
    <row r="3507" spans="6:11" x14ac:dyDescent="0.2">
      <c r="F3507" s="233"/>
      <c r="G3507" s="5"/>
      <c r="H3507" s="37"/>
      <c r="I3507" s="37"/>
      <c r="K3507" s="11"/>
    </row>
    <row r="3508" spans="6:11" x14ac:dyDescent="0.2">
      <c r="F3508" s="233"/>
      <c r="G3508" s="5"/>
      <c r="H3508" s="37"/>
      <c r="I3508" s="37"/>
      <c r="K3508" s="11"/>
    </row>
    <row r="3509" spans="6:11" x14ac:dyDescent="0.2">
      <c r="F3509" s="233"/>
      <c r="G3509" s="5"/>
      <c r="H3509" s="37"/>
      <c r="I3509" s="37"/>
      <c r="K3509" s="11"/>
    </row>
    <row r="3510" spans="6:11" x14ac:dyDescent="0.2">
      <c r="F3510" s="233"/>
      <c r="G3510" s="5"/>
      <c r="H3510" s="37"/>
      <c r="I3510" s="37"/>
      <c r="K3510" s="11"/>
    </row>
    <row r="3511" spans="6:11" x14ac:dyDescent="0.2">
      <c r="F3511" s="233"/>
      <c r="G3511" s="5"/>
      <c r="H3511" s="37"/>
      <c r="I3511" s="37"/>
      <c r="K3511" s="11"/>
    </row>
    <row r="3512" spans="6:11" x14ac:dyDescent="0.2">
      <c r="F3512" s="233"/>
      <c r="G3512" s="5"/>
      <c r="H3512" s="37"/>
      <c r="I3512" s="37"/>
      <c r="K3512" s="11"/>
    </row>
    <row r="3513" spans="6:11" x14ac:dyDescent="0.2">
      <c r="F3513" s="233"/>
      <c r="G3513" s="5"/>
      <c r="H3513" s="37"/>
      <c r="I3513" s="37"/>
      <c r="K3513" s="11"/>
    </row>
    <row r="3514" spans="6:11" x14ac:dyDescent="0.2">
      <c r="F3514" s="233"/>
      <c r="G3514" s="5"/>
      <c r="H3514" s="37"/>
      <c r="I3514" s="37"/>
      <c r="K3514" s="11"/>
    </row>
    <row r="3515" spans="6:11" x14ac:dyDescent="0.2">
      <c r="F3515" s="233"/>
      <c r="G3515" s="5"/>
      <c r="H3515" s="37"/>
      <c r="I3515" s="37"/>
      <c r="K3515" s="11"/>
    </row>
    <row r="3516" spans="6:11" x14ac:dyDescent="0.2">
      <c r="F3516" s="233"/>
      <c r="G3516" s="5"/>
      <c r="H3516" s="37"/>
      <c r="I3516" s="37"/>
      <c r="K3516" s="11"/>
    </row>
    <row r="3517" spans="6:11" x14ac:dyDescent="0.2">
      <c r="F3517" s="233"/>
      <c r="G3517" s="5"/>
      <c r="H3517" s="37"/>
      <c r="I3517" s="37"/>
      <c r="K3517" s="11"/>
    </row>
    <row r="3518" spans="6:11" x14ac:dyDescent="0.2">
      <c r="F3518" s="233"/>
      <c r="G3518" s="5"/>
      <c r="H3518" s="37"/>
      <c r="I3518" s="37"/>
      <c r="K3518" s="11"/>
    </row>
    <row r="3519" spans="6:11" x14ac:dyDescent="0.2">
      <c r="F3519" s="233"/>
      <c r="G3519" s="5"/>
      <c r="H3519" s="37"/>
      <c r="I3519" s="37"/>
      <c r="K3519" s="11"/>
    </row>
    <row r="3520" spans="6:11" x14ac:dyDescent="0.2">
      <c r="F3520" s="233"/>
      <c r="G3520" s="5"/>
      <c r="H3520" s="37"/>
      <c r="I3520" s="37"/>
      <c r="K3520" s="11"/>
    </row>
    <row r="3521" spans="6:11" x14ac:dyDescent="0.2">
      <c r="F3521" s="233"/>
      <c r="G3521" s="5"/>
      <c r="H3521" s="37"/>
      <c r="I3521" s="37"/>
      <c r="K3521" s="11"/>
    </row>
    <row r="3522" spans="6:11" x14ac:dyDescent="0.2">
      <c r="F3522" s="233"/>
      <c r="G3522" s="5"/>
      <c r="H3522" s="37"/>
      <c r="I3522" s="37"/>
      <c r="K3522" s="11"/>
    </row>
    <row r="3523" spans="6:11" x14ac:dyDescent="0.2">
      <c r="F3523" s="233"/>
      <c r="G3523" s="5"/>
      <c r="H3523" s="37"/>
      <c r="I3523" s="37"/>
      <c r="K3523" s="11"/>
    </row>
    <row r="3524" spans="6:11" x14ac:dyDescent="0.2">
      <c r="F3524" s="233"/>
      <c r="G3524" s="5"/>
      <c r="H3524" s="37"/>
      <c r="I3524" s="37"/>
      <c r="K3524" s="11"/>
    </row>
    <row r="3525" spans="6:11" x14ac:dyDescent="0.2">
      <c r="F3525" s="233"/>
      <c r="G3525" s="5"/>
      <c r="H3525" s="37"/>
      <c r="I3525" s="37"/>
      <c r="K3525" s="11"/>
    </row>
    <row r="3526" spans="6:11" x14ac:dyDescent="0.2">
      <c r="F3526" s="233"/>
      <c r="G3526" s="5"/>
      <c r="H3526" s="37"/>
      <c r="I3526" s="37"/>
      <c r="K3526" s="11"/>
    </row>
    <row r="3527" spans="6:11" x14ac:dyDescent="0.2">
      <c r="F3527" s="233"/>
      <c r="G3527" s="5"/>
      <c r="H3527" s="37"/>
      <c r="I3527" s="37"/>
      <c r="K3527" s="11"/>
    </row>
    <row r="3528" spans="6:11" x14ac:dyDescent="0.2">
      <c r="F3528" s="233"/>
      <c r="G3528" s="5"/>
      <c r="H3528" s="37"/>
      <c r="I3528" s="37"/>
      <c r="K3528" s="11"/>
    </row>
    <row r="3529" spans="6:11" x14ac:dyDescent="0.2">
      <c r="F3529" s="233"/>
      <c r="G3529" s="5"/>
      <c r="H3529" s="37"/>
      <c r="I3529" s="37"/>
      <c r="K3529" s="11"/>
    </row>
    <row r="3530" spans="6:11" x14ac:dyDescent="0.2">
      <c r="F3530" s="233"/>
      <c r="G3530" s="5"/>
      <c r="H3530" s="37"/>
      <c r="I3530" s="37"/>
      <c r="K3530" s="11"/>
    </row>
    <row r="3531" spans="6:11" x14ac:dyDescent="0.2">
      <c r="F3531" s="233"/>
      <c r="G3531" s="5"/>
      <c r="H3531" s="37"/>
      <c r="I3531" s="37"/>
      <c r="K3531" s="11"/>
    </row>
    <row r="3532" spans="6:11" x14ac:dyDescent="0.2">
      <c r="F3532" s="233"/>
      <c r="G3532" s="5"/>
      <c r="H3532" s="37"/>
      <c r="I3532" s="37"/>
      <c r="K3532" s="11"/>
    </row>
    <row r="3533" spans="6:11" x14ac:dyDescent="0.2">
      <c r="F3533" s="233"/>
      <c r="G3533" s="5"/>
      <c r="H3533" s="37"/>
      <c r="I3533" s="37"/>
      <c r="K3533" s="11"/>
    </row>
    <row r="3534" spans="6:11" x14ac:dyDescent="0.2">
      <c r="F3534" s="233"/>
      <c r="G3534" s="5"/>
      <c r="H3534" s="37"/>
      <c r="I3534" s="37"/>
      <c r="K3534" s="11"/>
    </row>
    <row r="3535" spans="6:11" x14ac:dyDescent="0.2">
      <c r="F3535" s="233"/>
      <c r="G3535" s="5"/>
      <c r="H3535" s="37"/>
      <c r="I3535" s="37"/>
      <c r="K3535" s="11"/>
    </row>
    <row r="3536" spans="6:11" x14ac:dyDescent="0.2">
      <c r="F3536" s="233"/>
      <c r="G3536" s="5"/>
      <c r="H3536" s="37"/>
      <c r="I3536" s="37"/>
      <c r="K3536" s="11"/>
    </row>
    <row r="3537" spans="6:11" x14ac:dyDescent="0.2">
      <c r="F3537" s="233"/>
      <c r="G3537" s="5"/>
      <c r="H3537" s="37"/>
      <c r="I3537" s="37"/>
      <c r="K3537" s="11"/>
    </row>
    <row r="3538" spans="6:11" x14ac:dyDescent="0.2">
      <c r="F3538" s="233"/>
      <c r="G3538" s="5"/>
      <c r="H3538" s="37"/>
      <c r="I3538" s="37"/>
      <c r="K3538" s="11"/>
    </row>
    <row r="3539" spans="6:11" x14ac:dyDescent="0.2">
      <c r="F3539" s="233"/>
      <c r="G3539" s="5"/>
      <c r="H3539" s="37"/>
      <c r="I3539" s="37"/>
      <c r="K3539" s="11"/>
    </row>
    <row r="3540" spans="6:11" x14ac:dyDescent="0.2">
      <c r="F3540" s="233"/>
      <c r="G3540" s="5"/>
      <c r="H3540" s="37"/>
      <c r="I3540" s="37"/>
      <c r="K3540" s="11"/>
    </row>
    <row r="3541" spans="6:11" x14ac:dyDescent="0.2">
      <c r="F3541" s="233"/>
      <c r="G3541" s="5"/>
      <c r="H3541" s="37"/>
      <c r="I3541" s="37"/>
      <c r="K3541" s="11"/>
    </row>
    <row r="3542" spans="6:11" x14ac:dyDescent="0.2">
      <c r="F3542" s="233"/>
      <c r="G3542" s="5"/>
      <c r="H3542" s="37"/>
      <c r="I3542" s="37"/>
      <c r="K3542" s="11"/>
    </row>
    <row r="3543" spans="6:11" x14ac:dyDescent="0.2">
      <c r="F3543" s="233"/>
      <c r="G3543" s="5"/>
      <c r="H3543" s="37"/>
      <c r="I3543" s="37"/>
      <c r="K3543" s="11"/>
    </row>
    <row r="3544" spans="6:11" x14ac:dyDescent="0.2">
      <c r="F3544" s="233"/>
      <c r="G3544" s="5"/>
      <c r="H3544" s="37"/>
      <c r="I3544" s="37"/>
      <c r="K3544" s="11"/>
    </row>
    <row r="3545" spans="6:11" x14ac:dyDescent="0.2">
      <c r="F3545" s="233"/>
      <c r="G3545" s="5"/>
      <c r="H3545" s="37"/>
      <c r="I3545" s="37"/>
      <c r="K3545" s="11"/>
    </row>
    <row r="3546" spans="6:11" x14ac:dyDescent="0.2">
      <c r="F3546" s="233"/>
      <c r="G3546" s="5"/>
      <c r="H3546" s="37"/>
      <c r="I3546" s="37"/>
      <c r="K3546" s="11"/>
    </row>
    <row r="3547" spans="6:11" x14ac:dyDescent="0.2">
      <c r="F3547" s="233"/>
      <c r="G3547" s="5"/>
      <c r="H3547" s="37"/>
      <c r="I3547" s="37"/>
      <c r="K3547" s="11"/>
    </row>
    <row r="3548" spans="6:11" x14ac:dyDescent="0.2">
      <c r="F3548" s="233"/>
      <c r="G3548" s="5"/>
      <c r="H3548" s="37"/>
      <c r="I3548" s="37"/>
      <c r="K3548" s="11"/>
    </row>
    <row r="3549" spans="6:11" x14ac:dyDescent="0.2">
      <c r="F3549" s="233"/>
      <c r="G3549" s="5"/>
      <c r="H3549" s="37"/>
      <c r="I3549" s="37"/>
      <c r="K3549" s="11"/>
    </row>
    <row r="3550" spans="6:11" x14ac:dyDescent="0.2">
      <c r="F3550" s="233"/>
      <c r="G3550" s="5"/>
      <c r="H3550" s="37"/>
      <c r="I3550" s="37"/>
      <c r="K3550" s="11"/>
    </row>
    <row r="3551" spans="6:11" x14ac:dyDescent="0.2">
      <c r="F3551" s="233"/>
      <c r="G3551" s="5"/>
      <c r="H3551" s="37"/>
      <c r="I3551" s="37"/>
      <c r="K3551" s="11"/>
    </row>
    <row r="3552" spans="6:11" x14ac:dyDescent="0.2">
      <c r="F3552" s="233"/>
      <c r="G3552" s="5"/>
      <c r="H3552" s="37"/>
      <c r="I3552" s="37"/>
      <c r="K3552" s="11"/>
    </row>
    <row r="3553" spans="6:11" x14ac:dyDescent="0.2">
      <c r="F3553" s="233"/>
      <c r="G3553" s="5"/>
      <c r="H3553" s="37"/>
      <c r="I3553" s="37"/>
      <c r="K3553" s="11"/>
    </row>
    <row r="3554" spans="6:11" x14ac:dyDescent="0.2">
      <c r="F3554" s="233"/>
      <c r="G3554" s="5"/>
      <c r="H3554" s="37"/>
      <c r="I3554" s="37"/>
      <c r="K3554" s="11"/>
    </row>
    <row r="3555" spans="6:11" x14ac:dyDescent="0.2">
      <c r="F3555" s="233"/>
      <c r="G3555" s="5"/>
      <c r="H3555" s="37"/>
      <c r="I3555" s="37"/>
      <c r="K3555" s="11"/>
    </row>
    <row r="3556" spans="6:11" x14ac:dyDescent="0.2">
      <c r="F3556" s="233"/>
      <c r="G3556" s="5"/>
      <c r="H3556" s="37"/>
      <c r="I3556" s="37"/>
      <c r="K3556" s="11"/>
    </row>
    <row r="3557" spans="6:11" x14ac:dyDescent="0.2">
      <c r="F3557" s="233"/>
      <c r="G3557" s="5"/>
      <c r="H3557" s="37"/>
      <c r="I3557" s="37"/>
      <c r="K3557" s="11"/>
    </row>
    <row r="3558" spans="6:11" x14ac:dyDescent="0.2">
      <c r="F3558" s="233"/>
      <c r="G3558" s="5"/>
      <c r="H3558" s="37"/>
      <c r="I3558" s="37"/>
      <c r="K3558" s="11"/>
    </row>
    <row r="3559" spans="6:11" x14ac:dyDescent="0.2">
      <c r="F3559" s="233"/>
      <c r="G3559" s="5"/>
      <c r="H3559" s="37"/>
      <c r="I3559" s="37"/>
      <c r="K3559" s="11"/>
    </row>
    <row r="3560" spans="6:11" x14ac:dyDescent="0.2">
      <c r="F3560" s="233"/>
      <c r="G3560" s="5"/>
      <c r="H3560" s="37"/>
      <c r="I3560" s="37"/>
      <c r="K3560" s="11"/>
    </row>
    <row r="3561" spans="6:11" x14ac:dyDescent="0.2">
      <c r="F3561" s="233"/>
      <c r="G3561" s="5"/>
      <c r="H3561" s="37"/>
      <c r="I3561" s="37"/>
      <c r="K3561" s="11"/>
    </row>
    <row r="3562" spans="6:11" x14ac:dyDescent="0.2">
      <c r="F3562" s="233"/>
      <c r="G3562" s="5"/>
      <c r="H3562" s="37"/>
      <c r="I3562" s="37"/>
      <c r="K3562" s="11"/>
    </row>
    <row r="3563" spans="6:11" x14ac:dyDescent="0.2">
      <c r="F3563" s="233"/>
      <c r="G3563" s="5"/>
      <c r="H3563" s="37"/>
      <c r="I3563" s="37"/>
      <c r="K3563" s="11"/>
    </row>
    <row r="3564" spans="6:11" x14ac:dyDescent="0.2">
      <c r="F3564" s="233"/>
      <c r="G3564" s="5"/>
      <c r="H3564" s="37"/>
      <c r="I3564" s="37"/>
      <c r="K3564" s="11"/>
    </row>
    <row r="3565" spans="6:11" x14ac:dyDescent="0.2">
      <c r="F3565" s="233"/>
      <c r="G3565" s="5"/>
      <c r="H3565" s="37"/>
      <c r="I3565" s="37"/>
      <c r="K3565" s="11"/>
    </row>
    <row r="3566" spans="6:11" x14ac:dyDescent="0.2">
      <c r="F3566" s="233"/>
      <c r="G3566" s="5"/>
      <c r="H3566" s="37"/>
      <c r="I3566" s="37"/>
      <c r="K3566" s="11"/>
    </row>
    <row r="3567" spans="6:11" x14ac:dyDescent="0.2">
      <c r="F3567" s="233"/>
      <c r="G3567" s="5"/>
      <c r="H3567" s="37"/>
      <c r="I3567" s="37"/>
      <c r="K3567" s="11"/>
    </row>
    <row r="3568" spans="6:11" x14ac:dyDescent="0.2">
      <c r="F3568" s="233"/>
      <c r="G3568" s="5"/>
      <c r="H3568" s="37"/>
      <c r="I3568" s="37"/>
      <c r="K3568" s="11"/>
    </row>
    <row r="3569" spans="6:11" x14ac:dyDescent="0.2">
      <c r="F3569" s="233"/>
      <c r="G3569" s="5"/>
      <c r="H3569" s="37"/>
      <c r="I3569" s="37"/>
      <c r="K3569" s="11"/>
    </row>
    <row r="3570" spans="6:11" x14ac:dyDescent="0.2">
      <c r="F3570" s="233"/>
      <c r="G3570" s="5"/>
      <c r="H3570" s="37"/>
      <c r="I3570" s="37"/>
      <c r="K3570" s="11"/>
    </row>
    <row r="3571" spans="6:11" x14ac:dyDescent="0.2">
      <c r="F3571" s="233"/>
      <c r="G3571" s="5"/>
      <c r="H3571" s="37"/>
      <c r="I3571" s="37"/>
      <c r="K3571" s="11"/>
    </row>
    <row r="3572" spans="6:11" x14ac:dyDescent="0.2">
      <c r="F3572" s="233"/>
      <c r="G3572" s="5"/>
      <c r="H3572" s="37"/>
      <c r="I3572" s="37"/>
      <c r="K3572" s="11"/>
    </row>
    <row r="3573" spans="6:11" x14ac:dyDescent="0.2">
      <c r="F3573" s="233"/>
      <c r="G3573" s="5"/>
      <c r="H3573" s="37"/>
      <c r="I3573" s="37"/>
      <c r="K3573" s="11"/>
    </row>
    <row r="3574" spans="6:11" x14ac:dyDescent="0.2">
      <c r="F3574" s="233"/>
      <c r="G3574" s="5"/>
      <c r="H3574" s="37"/>
      <c r="I3574" s="37"/>
      <c r="K3574" s="11"/>
    </row>
    <row r="3575" spans="6:11" x14ac:dyDescent="0.2">
      <c r="F3575" s="233"/>
      <c r="G3575" s="5"/>
      <c r="H3575" s="37"/>
      <c r="I3575" s="37"/>
      <c r="K3575" s="11"/>
    </row>
    <row r="3576" spans="6:11" x14ac:dyDescent="0.2">
      <c r="F3576" s="233"/>
      <c r="G3576" s="5"/>
      <c r="H3576" s="37"/>
      <c r="I3576" s="37"/>
      <c r="K3576" s="11"/>
    </row>
    <row r="3577" spans="6:11" x14ac:dyDescent="0.2">
      <c r="F3577" s="233"/>
      <c r="G3577" s="5"/>
      <c r="H3577" s="37"/>
      <c r="I3577" s="37"/>
      <c r="K3577" s="11"/>
    </row>
    <row r="3578" spans="6:11" x14ac:dyDescent="0.2">
      <c r="F3578" s="233"/>
      <c r="G3578" s="5"/>
      <c r="H3578" s="37"/>
      <c r="I3578" s="37"/>
      <c r="K3578" s="11"/>
    </row>
    <row r="3579" spans="6:11" x14ac:dyDescent="0.2">
      <c r="F3579" s="233"/>
      <c r="G3579" s="5"/>
      <c r="H3579" s="37"/>
      <c r="I3579" s="37"/>
      <c r="K3579" s="11"/>
    </row>
    <row r="3580" spans="6:11" x14ac:dyDescent="0.2">
      <c r="F3580" s="233"/>
      <c r="G3580" s="5"/>
      <c r="H3580" s="37"/>
      <c r="I3580" s="37"/>
      <c r="K3580" s="11"/>
    </row>
    <row r="3581" spans="6:11" x14ac:dyDescent="0.2">
      <c r="F3581" s="233"/>
      <c r="G3581" s="5"/>
      <c r="H3581" s="37"/>
      <c r="I3581" s="37"/>
      <c r="K3581" s="11"/>
    </row>
    <row r="3582" spans="6:11" x14ac:dyDescent="0.2">
      <c r="F3582" s="233"/>
      <c r="G3582" s="5"/>
      <c r="H3582" s="37"/>
      <c r="I3582" s="37"/>
      <c r="K3582" s="11"/>
    </row>
    <row r="3583" spans="6:11" x14ac:dyDescent="0.2">
      <c r="F3583" s="233"/>
      <c r="G3583" s="5"/>
      <c r="H3583" s="37"/>
      <c r="I3583" s="37"/>
      <c r="K3583" s="11"/>
    </row>
    <row r="3584" spans="6:11" x14ac:dyDescent="0.2">
      <c r="F3584" s="233"/>
      <c r="G3584" s="5"/>
      <c r="H3584" s="37"/>
      <c r="I3584" s="37"/>
      <c r="K3584" s="11"/>
    </row>
    <row r="3585" spans="6:11" x14ac:dyDescent="0.2">
      <c r="F3585" s="233"/>
      <c r="G3585" s="5"/>
      <c r="H3585" s="37"/>
      <c r="I3585" s="37"/>
      <c r="K3585" s="11"/>
    </row>
    <row r="3586" spans="6:11" x14ac:dyDescent="0.2">
      <c r="F3586" s="233"/>
      <c r="G3586" s="5"/>
      <c r="H3586" s="37"/>
      <c r="I3586" s="37"/>
      <c r="K3586" s="11"/>
    </row>
    <row r="3587" spans="6:11" x14ac:dyDescent="0.2">
      <c r="F3587" s="233"/>
      <c r="G3587" s="5"/>
      <c r="H3587" s="37"/>
      <c r="I3587" s="37"/>
      <c r="K3587" s="11"/>
    </row>
    <row r="3588" spans="6:11" x14ac:dyDescent="0.2">
      <c r="F3588" s="233"/>
      <c r="G3588" s="5"/>
      <c r="H3588" s="37"/>
      <c r="I3588" s="37"/>
      <c r="K3588" s="11"/>
    </row>
    <row r="3589" spans="6:11" x14ac:dyDescent="0.2">
      <c r="F3589" s="233"/>
      <c r="G3589" s="5"/>
      <c r="H3589" s="37"/>
      <c r="I3589" s="37"/>
      <c r="K3589" s="11"/>
    </row>
    <row r="3590" spans="6:11" x14ac:dyDescent="0.2">
      <c r="F3590" s="233"/>
      <c r="G3590" s="5"/>
      <c r="H3590" s="37"/>
      <c r="I3590" s="37"/>
      <c r="K3590" s="11"/>
    </row>
    <row r="3591" spans="6:11" x14ac:dyDescent="0.2">
      <c r="F3591" s="233"/>
      <c r="G3591" s="5"/>
      <c r="H3591" s="37"/>
      <c r="I3591" s="37"/>
      <c r="K3591" s="11"/>
    </row>
    <row r="3592" spans="6:11" x14ac:dyDescent="0.2">
      <c r="F3592" s="233"/>
      <c r="G3592" s="5"/>
      <c r="H3592" s="37"/>
      <c r="I3592" s="37"/>
      <c r="K3592" s="11"/>
    </row>
    <row r="3593" spans="6:11" x14ac:dyDescent="0.2">
      <c r="F3593" s="233"/>
      <c r="G3593" s="5"/>
      <c r="H3593" s="37"/>
      <c r="I3593" s="37"/>
      <c r="K3593" s="11"/>
    </row>
    <row r="3594" spans="6:11" x14ac:dyDescent="0.2">
      <c r="F3594" s="233"/>
      <c r="G3594" s="5"/>
      <c r="H3594" s="37"/>
      <c r="I3594" s="37"/>
      <c r="K3594" s="11"/>
    </row>
    <row r="3595" spans="6:11" x14ac:dyDescent="0.2">
      <c r="F3595" s="233"/>
      <c r="G3595" s="5"/>
      <c r="H3595" s="37"/>
      <c r="I3595" s="37"/>
      <c r="K3595" s="11"/>
    </row>
    <row r="3596" spans="6:11" x14ac:dyDescent="0.2">
      <c r="F3596" s="233"/>
      <c r="G3596" s="5"/>
      <c r="H3596" s="37"/>
      <c r="I3596" s="37"/>
      <c r="K3596" s="11"/>
    </row>
    <row r="3597" spans="6:11" x14ac:dyDescent="0.2">
      <c r="F3597" s="233"/>
      <c r="G3597" s="5"/>
      <c r="H3597" s="37"/>
      <c r="I3597" s="37"/>
      <c r="K3597" s="11"/>
    </row>
    <row r="3598" spans="6:11" x14ac:dyDescent="0.2">
      <c r="F3598" s="233"/>
      <c r="G3598" s="5"/>
      <c r="H3598" s="37"/>
      <c r="I3598" s="37"/>
      <c r="K3598" s="11"/>
    </row>
    <row r="3599" spans="6:11" x14ac:dyDescent="0.2">
      <c r="F3599" s="233"/>
      <c r="G3599" s="5"/>
      <c r="H3599" s="37"/>
      <c r="I3599" s="37"/>
      <c r="K3599" s="11"/>
    </row>
    <row r="3600" spans="6:11" x14ac:dyDescent="0.2">
      <c r="F3600" s="233"/>
      <c r="G3600" s="5"/>
      <c r="H3600" s="37"/>
      <c r="I3600" s="37"/>
      <c r="K3600" s="11"/>
    </row>
    <row r="3601" spans="6:11" x14ac:dyDescent="0.2">
      <c r="F3601" s="233"/>
      <c r="G3601" s="5"/>
      <c r="H3601" s="37"/>
      <c r="I3601" s="37"/>
      <c r="K3601" s="11"/>
    </row>
    <row r="3602" spans="6:11" x14ac:dyDescent="0.2">
      <c r="F3602" s="233"/>
      <c r="G3602" s="5"/>
      <c r="H3602" s="37"/>
      <c r="I3602" s="37"/>
      <c r="K3602" s="11"/>
    </row>
    <row r="3603" spans="6:11" x14ac:dyDescent="0.2">
      <c r="F3603" s="233"/>
      <c r="G3603" s="5"/>
      <c r="H3603" s="37"/>
      <c r="I3603" s="37"/>
      <c r="K3603" s="11"/>
    </row>
    <row r="3604" spans="6:11" x14ac:dyDescent="0.2">
      <c r="F3604" s="233"/>
      <c r="G3604" s="5"/>
      <c r="H3604" s="37"/>
      <c r="I3604" s="37"/>
      <c r="K3604" s="11"/>
    </row>
    <row r="3605" spans="6:11" x14ac:dyDescent="0.2">
      <c r="F3605" s="233"/>
      <c r="G3605" s="5"/>
      <c r="H3605" s="37"/>
      <c r="I3605" s="37"/>
      <c r="K3605" s="11"/>
    </row>
    <row r="3606" spans="6:11" x14ac:dyDescent="0.2">
      <c r="F3606" s="233"/>
      <c r="G3606" s="5"/>
      <c r="H3606" s="37"/>
      <c r="I3606" s="37"/>
      <c r="K3606" s="11"/>
    </row>
    <row r="3607" spans="6:11" x14ac:dyDescent="0.2">
      <c r="F3607" s="233"/>
      <c r="G3607" s="5"/>
      <c r="H3607" s="37"/>
      <c r="I3607" s="37"/>
      <c r="K3607" s="11"/>
    </row>
    <row r="3608" spans="6:11" x14ac:dyDescent="0.2">
      <c r="F3608" s="233"/>
      <c r="G3608" s="5"/>
      <c r="H3608" s="37"/>
      <c r="I3608" s="37"/>
      <c r="K3608" s="11"/>
    </row>
    <row r="3609" spans="6:11" x14ac:dyDescent="0.2">
      <c r="F3609" s="233"/>
      <c r="G3609" s="5"/>
      <c r="H3609" s="37"/>
      <c r="I3609" s="37"/>
      <c r="K3609" s="11"/>
    </row>
    <row r="3610" spans="6:11" x14ac:dyDescent="0.2">
      <c r="F3610" s="233"/>
      <c r="G3610" s="5"/>
      <c r="H3610" s="37"/>
      <c r="I3610" s="37"/>
      <c r="K3610" s="11"/>
    </row>
    <row r="3611" spans="6:11" x14ac:dyDescent="0.2">
      <c r="F3611" s="233"/>
      <c r="G3611" s="5"/>
      <c r="H3611" s="37"/>
      <c r="I3611" s="37"/>
      <c r="K3611" s="11"/>
    </row>
    <row r="3612" spans="6:11" x14ac:dyDescent="0.2">
      <c r="F3612" s="233"/>
      <c r="G3612" s="5"/>
      <c r="H3612" s="37"/>
      <c r="I3612" s="37"/>
      <c r="K3612" s="11"/>
    </row>
    <row r="3613" spans="6:11" x14ac:dyDescent="0.2">
      <c r="F3613" s="233"/>
      <c r="G3613" s="5"/>
      <c r="H3613" s="37"/>
      <c r="I3613" s="37"/>
      <c r="K3613" s="11"/>
    </row>
    <row r="3614" spans="6:11" x14ac:dyDescent="0.2">
      <c r="F3614" s="233"/>
      <c r="G3614" s="5"/>
      <c r="H3614" s="37"/>
      <c r="I3614" s="37"/>
      <c r="K3614" s="11"/>
    </row>
    <row r="3615" spans="6:11" x14ac:dyDescent="0.2">
      <c r="F3615" s="233"/>
      <c r="G3615" s="5"/>
      <c r="H3615" s="37"/>
      <c r="I3615" s="37"/>
      <c r="K3615" s="11"/>
    </row>
    <row r="3616" spans="6:11" x14ac:dyDescent="0.2">
      <c r="F3616" s="233"/>
      <c r="G3616" s="5"/>
      <c r="H3616" s="37"/>
      <c r="I3616" s="37"/>
      <c r="K3616" s="11"/>
    </row>
    <row r="3617" spans="6:11" x14ac:dyDescent="0.2">
      <c r="F3617" s="233"/>
      <c r="G3617" s="5"/>
      <c r="H3617" s="37"/>
      <c r="I3617" s="37"/>
      <c r="K3617" s="11"/>
    </row>
    <row r="3618" spans="6:11" x14ac:dyDescent="0.2">
      <c r="F3618" s="233"/>
      <c r="G3618" s="5"/>
      <c r="H3618" s="37"/>
      <c r="I3618" s="37"/>
      <c r="K3618" s="11"/>
    </row>
    <row r="3619" spans="6:11" x14ac:dyDescent="0.2">
      <c r="F3619" s="233"/>
      <c r="G3619" s="5"/>
      <c r="H3619" s="37"/>
      <c r="I3619" s="37"/>
      <c r="K3619" s="11"/>
    </row>
    <row r="3620" spans="6:11" x14ac:dyDescent="0.2">
      <c r="F3620" s="233"/>
      <c r="G3620" s="5"/>
      <c r="H3620" s="37"/>
      <c r="I3620" s="37"/>
      <c r="K3620" s="11"/>
    </row>
    <row r="3621" spans="6:11" x14ac:dyDescent="0.2">
      <c r="F3621" s="233"/>
      <c r="G3621" s="5"/>
      <c r="H3621" s="37"/>
      <c r="I3621" s="37"/>
      <c r="K3621" s="11"/>
    </row>
    <row r="3622" spans="6:11" x14ac:dyDescent="0.2">
      <c r="F3622" s="233"/>
      <c r="G3622" s="5"/>
      <c r="H3622" s="37"/>
      <c r="I3622" s="37"/>
      <c r="K3622" s="11"/>
    </row>
    <row r="3623" spans="6:11" x14ac:dyDescent="0.2">
      <c r="F3623" s="233"/>
      <c r="G3623" s="5"/>
      <c r="H3623" s="37"/>
      <c r="I3623" s="37"/>
      <c r="K3623" s="11"/>
    </row>
    <row r="3624" spans="6:11" x14ac:dyDescent="0.2">
      <c r="F3624" s="233"/>
      <c r="G3624" s="5"/>
      <c r="H3624" s="37"/>
      <c r="I3624" s="37"/>
      <c r="K3624" s="11"/>
    </row>
    <row r="3625" spans="6:11" x14ac:dyDescent="0.2">
      <c r="F3625" s="233"/>
      <c r="G3625" s="5"/>
      <c r="H3625" s="37"/>
      <c r="I3625" s="37"/>
      <c r="K3625" s="11"/>
    </row>
    <row r="3626" spans="6:11" x14ac:dyDescent="0.2">
      <c r="F3626" s="233"/>
      <c r="G3626" s="5"/>
      <c r="H3626" s="37"/>
      <c r="I3626" s="37"/>
      <c r="K3626" s="11"/>
    </row>
    <row r="3627" spans="6:11" x14ac:dyDescent="0.2">
      <c r="F3627" s="233"/>
      <c r="G3627" s="5"/>
      <c r="H3627" s="37"/>
      <c r="I3627" s="37"/>
      <c r="K3627" s="11"/>
    </row>
    <row r="3628" spans="6:11" x14ac:dyDescent="0.2">
      <c r="F3628" s="233"/>
      <c r="G3628" s="5"/>
      <c r="H3628" s="37"/>
      <c r="I3628" s="37"/>
      <c r="K3628" s="11"/>
    </row>
    <row r="3629" spans="6:11" x14ac:dyDescent="0.2">
      <c r="F3629" s="233"/>
      <c r="G3629" s="5"/>
      <c r="H3629" s="37"/>
      <c r="I3629" s="37"/>
      <c r="K3629" s="11"/>
    </row>
    <row r="3630" spans="6:11" x14ac:dyDescent="0.2">
      <c r="F3630" s="233"/>
      <c r="G3630" s="5"/>
      <c r="H3630" s="37"/>
      <c r="I3630" s="37"/>
      <c r="K3630" s="11"/>
    </row>
    <row r="3631" spans="6:11" x14ac:dyDescent="0.2">
      <c r="F3631" s="233"/>
      <c r="G3631" s="5"/>
      <c r="H3631" s="37"/>
      <c r="I3631" s="37"/>
      <c r="K3631" s="11"/>
    </row>
    <row r="3632" spans="6:11" x14ac:dyDescent="0.2">
      <c r="F3632" s="233"/>
      <c r="G3632" s="5"/>
      <c r="H3632" s="37"/>
      <c r="I3632" s="37"/>
      <c r="K3632" s="11"/>
    </row>
    <row r="3633" spans="6:11" x14ac:dyDescent="0.2">
      <c r="F3633" s="233"/>
      <c r="G3633" s="5"/>
      <c r="H3633" s="37"/>
      <c r="I3633" s="37"/>
      <c r="K3633" s="11"/>
    </row>
    <row r="3634" spans="6:11" x14ac:dyDescent="0.2">
      <c r="F3634" s="233"/>
      <c r="G3634" s="5"/>
      <c r="H3634" s="37"/>
      <c r="I3634" s="37"/>
      <c r="K3634" s="11"/>
    </row>
    <row r="3635" spans="6:11" x14ac:dyDescent="0.2">
      <c r="F3635" s="233"/>
      <c r="G3635" s="5"/>
      <c r="H3635" s="37"/>
      <c r="I3635" s="37"/>
      <c r="K3635" s="11"/>
    </row>
    <row r="3636" spans="6:11" x14ac:dyDescent="0.2">
      <c r="F3636" s="233"/>
      <c r="G3636" s="5"/>
      <c r="H3636" s="37"/>
      <c r="I3636" s="37"/>
      <c r="K3636" s="11"/>
    </row>
    <row r="3637" spans="6:11" x14ac:dyDescent="0.2">
      <c r="F3637" s="233"/>
      <c r="G3637" s="5"/>
      <c r="H3637" s="37"/>
      <c r="I3637" s="37"/>
      <c r="K3637" s="11"/>
    </row>
    <row r="3638" spans="6:11" x14ac:dyDescent="0.2">
      <c r="F3638" s="233"/>
      <c r="G3638" s="5"/>
      <c r="H3638" s="37"/>
      <c r="I3638" s="37"/>
      <c r="K3638" s="11"/>
    </row>
    <row r="3639" spans="6:11" x14ac:dyDescent="0.2">
      <c r="F3639" s="233"/>
      <c r="G3639" s="5"/>
      <c r="H3639" s="37"/>
      <c r="I3639" s="37"/>
      <c r="K3639" s="11"/>
    </row>
    <row r="3640" spans="6:11" x14ac:dyDescent="0.2">
      <c r="F3640" s="233"/>
      <c r="G3640" s="5"/>
      <c r="H3640" s="37"/>
      <c r="I3640" s="37"/>
      <c r="K3640" s="11"/>
    </row>
    <row r="3641" spans="6:11" x14ac:dyDescent="0.2">
      <c r="F3641" s="233"/>
      <c r="G3641" s="5"/>
      <c r="H3641" s="37"/>
      <c r="I3641" s="37"/>
      <c r="K3641" s="11"/>
    </row>
    <row r="3642" spans="6:11" x14ac:dyDescent="0.2">
      <c r="F3642" s="233"/>
      <c r="G3642" s="5"/>
      <c r="H3642" s="37"/>
      <c r="I3642" s="37"/>
      <c r="K3642" s="11"/>
    </row>
    <row r="3643" spans="6:11" x14ac:dyDescent="0.2">
      <c r="F3643" s="233"/>
      <c r="G3643" s="5"/>
      <c r="H3643" s="37"/>
      <c r="I3643" s="37"/>
      <c r="K3643" s="11"/>
    </row>
    <row r="3644" spans="6:11" x14ac:dyDescent="0.2">
      <c r="F3644" s="233"/>
      <c r="G3644" s="5"/>
      <c r="H3644" s="37"/>
      <c r="I3644" s="37"/>
      <c r="K3644" s="11"/>
    </row>
    <row r="3645" spans="6:11" x14ac:dyDescent="0.2">
      <c r="F3645" s="233"/>
      <c r="G3645" s="5"/>
      <c r="H3645" s="37"/>
      <c r="I3645" s="37"/>
      <c r="K3645" s="11"/>
    </row>
    <row r="3646" spans="6:11" x14ac:dyDescent="0.2">
      <c r="F3646" s="233"/>
      <c r="G3646" s="5"/>
      <c r="H3646" s="37"/>
      <c r="I3646" s="37"/>
      <c r="K3646" s="11"/>
    </row>
    <row r="3647" spans="6:11" x14ac:dyDescent="0.2">
      <c r="F3647" s="233"/>
      <c r="G3647" s="5"/>
      <c r="H3647" s="37"/>
      <c r="I3647" s="37"/>
      <c r="K3647" s="11"/>
    </row>
    <row r="3648" spans="6:11" x14ac:dyDescent="0.2">
      <c r="F3648" s="233"/>
      <c r="G3648" s="5"/>
      <c r="H3648" s="37"/>
      <c r="I3648" s="37"/>
      <c r="K3648" s="11"/>
    </row>
    <row r="3649" spans="6:11" x14ac:dyDescent="0.2">
      <c r="F3649" s="233"/>
      <c r="G3649" s="5"/>
      <c r="H3649" s="37"/>
      <c r="I3649" s="37"/>
      <c r="K3649" s="11"/>
    </row>
    <row r="3650" spans="6:11" x14ac:dyDescent="0.2">
      <c r="F3650" s="233"/>
      <c r="G3650" s="5"/>
      <c r="H3650" s="37"/>
      <c r="I3650" s="37"/>
      <c r="K3650" s="11"/>
    </row>
    <row r="3651" spans="6:11" x14ac:dyDescent="0.2">
      <c r="F3651" s="233"/>
      <c r="G3651" s="5"/>
      <c r="H3651" s="37"/>
      <c r="I3651" s="37"/>
      <c r="K3651" s="11"/>
    </row>
    <row r="3652" spans="6:11" x14ac:dyDescent="0.2">
      <c r="F3652" s="233"/>
      <c r="G3652" s="5"/>
      <c r="H3652" s="37"/>
      <c r="I3652" s="37"/>
      <c r="K3652" s="11"/>
    </row>
    <row r="3653" spans="6:11" x14ac:dyDescent="0.2">
      <c r="F3653" s="233"/>
      <c r="G3653" s="5"/>
      <c r="H3653" s="37"/>
      <c r="I3653" s="37"/>
      <c r="K3653" s="11"/>
    </row>
    <row r="3654" spans="6:11" x14ac:dyDescent="0.2">
      <c r="F3654" s="233"/>
      <c r="G3654" s="5"/>
      <c r="H3654" s="37"/>
      <c r="I3654" s="37"/>
      <c r="K3654" s="11"/>
    </row>
    <row r="3655" spans="6:11" x14ac:dyDescent="0.2">
      <c r="F3655" s="233"/>
      <c r="G3655" s="5"/>
      <c r="H3655" s="37"/>
      <c r="I3655" s="37"/>
      <c r="K3655" s="11"/>
    </row>
    <row r="3656" spans="6:11" x14ac:dyDescent="0.2">
      <c r="F3656" s="233"/>
      <c r="G3656" s="5"/>
      <c r="H3656" s="37"/>
      <c r="I3656" s="37"/>
      <c r="K3656" s="11"/>
    </row>
    <row r="3657" spans="6:11" x14ac:dyDescent="0.2">
      <c r="F3657" s="233"/>
      <c r="G3657" s="5"/>
      <c r="H3657" s="37"/>
      <c r="I3657" s="37"/>
      <c r="K3657" s="11"/>
    </row>
    <row r="3658" spans="6:11" x14ac:dyDescent="0.2">
      <c r="F3658" s="233"/>
      <c r="G3658" s="5"/>
      <c r="H3658" s="37"/>
      <c r="I3658" s="37"/>
      <c r="K3658" s="11"/>
    </row>
    <row r="3659" spans="6:11" x14ac:dyDescent="0.2">
      <c r="F3659" s="233"/>
      <c r="G3659" s="5"/>
      <c r="H3659" s="37"/>
      <c r="I3659" s="37"/>
      <c r="K3659" s="11"/>
    </row>
    <row r="3660" spans="6:11" x14ac:dyDescent="0.2">
      <c r="F3660" s="233"/>
      <c r="G3660" s="5"/>
      <c r="H3660" s="37"/>
      <c r="I3660" s="37"/>
      <c r="K3660" s="11"/>
    </row>
    <row r="3661" spans="6:11" x14ac:dyDescent="0.2">
      <c r="F3661" s="233"/>
      <c r="G3661" s="5"/>
      <c r="H3661" s="37"/>
      <c r="I3661" s="37"/>
      <c r="K3661" s="11"/>
    </row>
    <row r="3662" spans="6:11" x14ac:dyDescent="0.2">
      <c r="F3662" s="233"/>
      <c r="G3662" s="5"/>
      <c r="H3662" s="37"/>
      <c r="I3662" s="37"/>
      <c r="K3662" s="11"/>
    </row>
    <row r="3663" spans="6:11" x14ac:dyDescent="0.2">
      <c r="F3663" s="233"/>
      <c r="G3663" s="5"/>
      <c r="H3663" s="37"/>
      <c r="I3663" s="37"/>
      <c r="K3663" s="11"/>
    </row>
    <row r="3664" spans="6:11" x14ac:dyDescent="0.2">
      <c r="F3664" s="233"/>
      <c r="G3664" s="5"/>
      <c r="H3664" s="37"/>
      <c r="I3664" s="37"/>
      <c r="K3664" s="11"/>
    </row>
    <row r="3665" spans="6:11" x14ac:dyDescent="0.2">
      <c r="F3665" s="233"/>
      <c r="G3665" s="5"/>
      <c r="H3665" s="37"/>
      <c r="I3665" s="37"/>
      <c r="K3665" s="11"/>
    </row>
    <row r="3666" spans="6:11" x14ac:dyDescent="0.2">
      <c r="F3666" s="233"/>
      <c r="G3666" s="5"/>
      <c r="H3666" s="37"/>
      <c r="I3666" s="37"/>
      <c r="K3666" s="11"/>
    </row>
    <row r="3667" spans="6:11" x14ac:dyDescent="0.2">
      <c r="F3667" s="233"/>
      <c r="G3667" s="5"/>
      <c r="H3667" s="37"/>
      <c r="I3667" s="37"/>
      <c r="K3667" s="11"/>
    </row>
    <row r="3668" spans="6:11" x14ac:dyDescent="0.2">
      <c r="F3668" s="233"/>
      <c r="G3668" s="5"/>
      <c r="H3668" s="37"/>
      <c r="I3668" s="37"/>
      <c r="K3668" s="11"/>
    </row>
    <row r="3669" spans="6:11" x14ac:dyDescent="0.2">
      <c r="F3669" s="233"/>
      <c r="G3669" s="5"/>
      <c r="H3669" s="37"/>
      <c r="I3669" s="37"/>
      <c r="K3669" s="11"/>
    </row>
    <row r="3670" spans="6:11" x14ac:dyDescent="0.2">
      <c r="F3670" s="233"/>
      <c r="G3670" s="5"/>
      <c r="H3670" s="37"/>
      <c r="I3670" s="37"/>
      <c r="K3670" s="11"/>
    </row>
    <row r="3671" spans="6:11" x14ac:dyDescent="0.2">
      <c r="F3671" s="233"/>
      <c r="G3671" s="5"/>
      <c r="H3671" s="37"/>
      <c r="I3671" s="37"/>
      <c r="K3671" s="11"/>
    </row>
    <row r="3672" spans="6:11" x14ac:dyDescent="0.2">
      <c r="F3672" s="233"/>
      <c r="G3672" s="5"/>
      <c r="H3672" s="37"/>
      <c r="I3672" s="37"/>
      <c r="K3672" s="11"/>
    </row>
    <row r="3673" spans="6:11" x14ac:dyDescent="0.2">
      <c r="F3673" s="233"/>
      <c r="G3673" s="5"/>
      <c r="H3673" s="37"/>
      <c r="I3673" s="37"/>
      <c r="K3673" s="11"/>
    </row>
    <row r="3674" spans="6:11" x14ac:dyDescent="0.2">
      <c r="F3674" s="233"/>
      <c r="G3674" s="5"/>
      <c r="H3674" s="37"/>
      <c r="I3674" s="37"/>
      <c r="K3674" s="11"/>
    </row>
    <row r="3675" spans="6:11" x14ac:dyDescent="0.2">
      <c r="F3675" s="233"/>
      <c r="G3675" s="5"/>
      <c r="H3675" s="37"/>
      <c r="I3675" s="37"/>
      <c r="K3675" s="11"/>
    </row>
    <row r="3676" spans="6:11" x14ac:dyDescent="0.2">
      <c r="F3676" s="233"/>
      <c r="G3676" s="5"/>
      <c r="H3676" s="37"/>
      <c r="I3676" s="37"/>
      <c r="K3676" s="11"/>
    </row>
    <row r="3677" spans="6:11" x14ac:dyDescent="0.2">
      <c r="F3677" s="233"/>
      <c r="G3677" s="5"/>
      <c r="H3677" s="37"/>
      <c r="I3677" s="37"/>
      <c r="K3677" s="11"/>
    </row>
    <row r="3678" spans="6:11" x14ac:dyDescent="0.2">
      <c r="F3678" s="233"/>
      <c r="G3678" s="5"/>
      <c r="H3678" s="37"/>
      <c r="I3678" s="37"/>
      <c r="K3678" s="11"/>
    </row>
    <row r="3679" spans="6:11" x14ac:dyDescent="0.2">
      <c r="F3679" s="233"/>
      <c r="G3679" s="5"/>
      <c r="H3679" s="37"/>
      <c r="I3679" s="37"/>
      <c r="K3679" s="11"/>
    </row>
    <row r="3680" spans="6:11" x14ac:dyDescent="0.2">
      <c r="F3680" s="233"/>
      <c r="G3680" s="5"/>
      <c r="H3680" s="37"/>
      <c r="I3680" s="37"/>
      <c r="K3680" s="11"/>
    </row>
    <row r="3681" spans="6:11" x14ac:dyDescent="0.2">
      <c r="F3681" s="233"/>
      <c r="G3681" s="5"/>
      <c r="H3681" s="37"/>
      <c r="I3681" s="37"/>
      <c r="K3681" s="11"/>
    </row>
    <row r="3682" spans="6:11" x14ac:dyDescent="0.2">
      <c r="F3682" s="233"/>
      <c r="G3682" s="5"/>
      <c r="H3682" s="37"/>
      <c r="I3682" s="37"/>
      <c r="K3682" s="11"/>
    </row>
    <row r="3683" spans="6:11" x14ac:dyDescent="0.2">
      <c r="F3683" s="233"/>
      <c r="G3683" s="5"/>
      <c r="H3683" s="37"/>
      <c r="I3683" s="37"/>
      <c r="K3683" s="11"/>
    </row>
    <row r="3684" spans="6:11" x14ac:dyDescent="0.2">
      <c r="F3684" s="233"/>
      <c r="G3684" s="5"/>
      <c r="H3684" s="37"/>
      <c r="I3684" s="37"/>
      <c r="K3684" s="11"/>
    </row>
    <row r="3685" spans="6:11" x14ac:dyDescent="0.2">
      <c r="F3685" s="233"/>
      <c r="G3685" s="5"/>
      <c r="H3685" s="37"/>
      <c r="I3685" s="37"/>
      <c r="K3685" s="11"/>
    </row>
    <row r="3686" spans="6:11" x14ac:dyDescent="0.2">
      <c r="F3686" s="233"/>
      <c r="G3686" s="5"/>
      <c r="H3686" s="37"/>
      <c r="I3686" s="37"/>
      <c r="K3686" s="11"/>
    </row>
    <row r="3687" spans="6:11" x14ac:dyDescent="0.2">
      <c r="F3687" s="233"/>
      <c r="G3687" s="5"/>
      <c r="H3687" s="37"/>
      <c r="I3687" s="37"/>
      <c r="K3687" s="11"/>
    </row>
    <row r="3688" spans="6:11" x14ac:dyDescent="0.2">
      <c r="F3688" s="233"/>
      <c r="G3688" s="5"/>
      <c r="H3688" s="37"/>
      <c r="I3688" s="37"/>
      <c r="K3688" s="11"/>
    </row>
    <row r="3689" spans="6:11" x14ac:dyDescent="0.2">
      <c r="F3689" s="233"/>
      <c r="G3689" s="5"/>
      <c r="H3689" s="37"/>
      <c r="I3689" s="37"/>
      <c r="K3689" s="11"/>
    </row>
    <row r="3690" spans="6:11" x14ac:dyDescent="0.2">
      <c r="F3690" s="233"/>
      <c r="G3690" s="5"/>
      <c r="H3690" s="37"/>
      <c r="I3690" s="37"/>
      <c r="K3690" s="11"/>
    </row>
    <row r="3691" spans="6:11" x14ac:dyDescent="0.2">
      <c r="F3691" s="233"/>
      <c r="G3691" s="5"/>
      <c r="H3691" s="37"/>
      <c r="I3691" s="37"/>
      <c r="K3691" s="11"/>
    </row>
    <row r="3692" spans="6:11" x14ac:dyDescent="0.2">
      <c r="F3692" s="233"/>
      <c r="G3692" s="5"/>
      <c r="H3692" s="37"/>
      <c r="I3692" s="37"/>
      <c r="K3692" s="11"/>
    </row>
    <row r="3693" spans="6:11" x14ac:dyDescent="0.2">
      <c r="F3693" s="233"/>
      <c r="G3693" s="5"/>
      <c r="H3693" s="37"/>
      <c r="I3693" s="37"/>
      <c r="K3693" s="11"/>
    </row>
    <row r="3694" spans="6:11" x14ac:dyDescent="0.2">
      <c r="F3694" s="233"/>
      <c r="G3694" s="5"/>
      <c r="H3694" s="37"/>
      <c r="I3694" s="37"/>
      <c r="K3694" s="11"/>
    </row>
    <row r="3695" spans="6:11" x14ac:dyDescent="0.2">
      <c r="F3695" s="233"/>
      <c r="G3695" s="5"/>
      <c r="H3695" s="37"/>
      <c r="I3695" s="37"/>
      <c r="K3695" s="11"/>
    </row>
    <row r="3696" spans="6:11" x14ac:dyDescent="0.2">
      <c r="F3696" s="233"/>
      <c r="G3696" s="5"/>
      <c r="H3696" s="37"/>
      <c r="I3696" s="37"/>
      <c r="K3696" s="11"/>
    </row>
    <row r="3697" spans="6:11" x14ac:dyDescent="0.2">
      <c r="F3697" s="233"/>
      <c r="G3697" s="5"/>
      <c r="H3697" s="37"/>
      <c r="I3697" s="37"/>
      <c r="K3697" s="11"/>
    </row>
    <row r="3698" spans="6:11" x14ac:dyDescent="0.2">
      <c r="F3698" s="233"/>
      <c r="G3698" s="5"/>
      <c r="H3698" s="37"/>
      <c r="I3698" s="37"/>
      <c r="K3698" s="11"/>
    </row>
    <row r="3699" spans="6:11" x14ac:dyDescent="0.2">
      <c r="F3699" s="233"/>
      <c r="G3699" s="5"/>
      <c r="H3699" s="37"/>
      <c r="I3699" s="37"/>
      <c r="K3699" s="11"/>
    </row>
    <row r="3700" spans="6:11" x14ac:dyDescent="0.2">
      <c r="F3700" s="233"/>
      <c r="G3700" s="5"/>
      <c r="H3700" s="37"/>
      <c r="I3700" s="37"/>
      <c r="K3700" s="11"/>
    </row>
    <row r="3701" spans="6:11" x14ac:dyDescent="0.2">
      <c r="F3701" s="233"/>
      <c r="G3701" s="5"/>
      <c r="H3701" s="37"/>
      <c r="I3701" s="37"/>
      <c r="K3701" s="11"/>
    </row>
    <row r="3702" spans="6:11" x14ac:dyDescent="0.2">
      <c r="F3702" s="233"/>
      <c r="G3702" s="5"/>
      <c r="H3702" s="37"/>
      <c r="I3702" s="37"/>
      <c r="K3702" s="11"/>
    </row>
    <row r="3703" spans="6:11" x14ac:dyDescent="0.2">
      <c r="F3703" s="233"/>
      <c r="G3703" s="5"/>
      <c r="H3703" s="37"/>
      <c r="I3703" s="37"/>
      <c r="K3703" s="11"/>
    </row>
    <row r="3704" spans="6:11" x14ac:dyDescent="0.2">
      <c r="F3704" s="233"/>
      <c r="G3704" s="5"/>
      <c r="H3704" s="37"/>
      <c r="I3704" s="37"/>
      <c r="K3704" s="11"/>
    </row>
    <row r="3705" spans="6:11" x14ac:dyDescent="0.2">
      <c r="F3705" s="233"/>
      <c r="G3705" s="5"/>
      <c r="H3705" s="37"/>
      <c r="I3705" s="37"/>
      <c r="K3705" s="11"/>
    </row>
    <row r="3706" spans="6:11" x14ac:dyDescent="0.2">
      <c r="F3706" s="233"/>
      <c r="G3706" s="5"/>
      <c r="H3706" s="37"/>
      <c r="I3706" s="37"/>
      <c r="K3706" s="11"/>
    </row>
    <row r="3707" spans="6:11" x14ac:dyDescent="0.2">
      <c r="F3707" s="233"/>
      <c r="G3707" s="5"/>
      <c r="H3707" s="37"/>
      <c r="I3707" s="37"/>
      <c r="K3707" s="11"/>
    </row>
    <row r="3708" spans="6:11" x14ac:dyDescent="0.2">
      <c r="F3708" s="233"/>
      <c r="G3708" s="5"/>
      <c r="H3708" s="37"/>
      <c r="I3708" s="37"/>
      <c r="K3708" s="11"/>
    </row>
    <row r="3709" spans="6:11" x14ac:dyDescent="0.2">
      <c r="F3709" s="233"/>
      <c r="G3709" s="5"/>
      <c r="H3709" s="37"/>
      <c r="I3709" s="37"/>
      <c r="K3709" s="11"/>
    </row>
    <row r="3710" spans="6:11" x14ac:dyDescent="0.2">
      <c r="F3710" s="233"/>
      <c r="G3710" s="5"/>
      <c r="H3710" s="37"/>
      <c r="I3710" s="37"/>
      <c r="K3710" s="11"/>
    </row>
    <row r="3711" spans="6:11" x14ac:dyDescent="0.2">
      <c r="F3711" s="233"/>
      <c r="G3711" s="5"/>
      <c r="H3711" s="37"/>
      <c r="I3711" s="37"/>
      <c r="K3711" s="11"/>
    </row>
    <row r="3712" spans="6:11" x14ac:dyDescent="0.2">
      <c r="F3712" s="233"/>
      <c r="G3712" s="5"/>
      <c r="H3712" s="37"/>
      <c r="I3712" s="37"/>
      <c r="K3712" s="11"/>
    </row>
    <row r="3713" spans="6:11" x14ac:dyDescent="0.2">
      <c r="F3713" s="233"/>
      <c r="G3713" s="5"/>
      <c r="H3713" s="37"/>
      <c r="I3713" s="37"/>
      <c r="K3713" s="11"/>
    </row>
    <row r="3714" spans="6:11" x14ac:dyDescent="0.2">
      <c r="F3714" s="233"/>
      <c r="G3714" s="5"/>
      <c r="H3714" s="37"/>
      <c r="I3714" s="37"/>
      <c r="K3714" s="11"/>
    </row>
    <row r="3715" spans="6:11" x14ac:dyDescent="0.2">
      <c r="F3715" s="233"/>
      <c r="G3715" s="5"/>
      <c r="H3715" s="37"/>
      <c r="I3715" s="37"/>
      <c r="K3715" s="11"/>
    </row>
    <row r="3716" spans="6:11" x14ac:dyDescent="0.2">
      <c r="F3716" s="233"/>
      <c r="G3716" s="5"/>
      <c r="H3716" s="37"/>
      <c r="I3716" s="37"/>
      <c r="K3716" s="11"/>
    </row>
    <row r="3717" spans="6:11" x14ac:dyDescent="0.2">
      <c r="F3717" s="233"/>
      <c r="G3717" s="5"/>
      <c r="H3717" s="37"/>
      <c r="I3717" s="37"/>
      <c r="K3717" s="11"/>
    </row>
    <row r="3718" spans="6:11" x14ac:dyDescent="0.2">
      <c r="F3718" s="233"/>
      <c r="G3718" s="5"/>
      <c r="H3718" s="37"/>
      <c r="I3718" s="37"/>
      <c r="K3718" s="11"/>
    </row>
    <row r="3719" spans="6:11" x14ac:dyDescent="0.2">
      <c r="F3719" s="233"/>
      <c r="G3719" s="5"/>
      <c r="H3719" s="37"/>
      <c r="I3719" s="37"/>
      <c r="K3719" s="11"/>
    </row>
    <row r="3720" spans="6:11" x14ac:dyDescent="0.2">
      <c r="F3720" s="233"/>
      <c r="G3720" s="5"/>
      <c r="H3720" s="37"/>
      <c r="I3720" s="37"/>
      <c r="K3720" s="11"/>
    </row>
    <row r="3721" spans="6:11" x14ac:dyDescent="0.2">
      <c r="F3721" s="233"/>
      <c r="G3721" s="5"/>
      <c r="H3721" s="37"/>
      <c r="I3721" s="37"/>
      <c r="K3721" s="11"/>
    </row>
    <row r="3722" spans="6:11" x14ac:dyDescent="0.2">
      <c r="F3722" s="233"/>
      <c r="G3722" s="5"/>
      <c r="H3722" s="37"/>
      <c r="I3722" s="37"/>
      <c r="K3722" s="11"/>
    </row>
    <row r="3723" spans="6:11" x14ac:dyDescent="0.2">
      <c r="F3723" s="233"/>
      <c r="G3723" s="5"/>
      <c r="H3723" s="37"/>
      <c r="I3723" s="37"/>
      <c r="K3723" s="11"/>
    </row>
    <row r="3724" spans="6:11" x14ac:dyDescent="0.2">
      <c r="F3724" s="233"/>
      <c r="G3724" s="5"/>
      <c r="H3724" s="37"/>
      <c r="I3724" s="37"/>
      <c r="K3724" s="11"/>
    </row>
    <row r="3725" spans="6:11" x14ac:dyDescent="0.2">
      <c r="F3725" s="233"/>
      <c r="G3725" s="5"/>
      <c r="H3725" s="37"/>
      <c r="I3725" s="37"/>
      <c r="K3725" s="11"/>
    </row>
    <row r="3726" spans="6:11" x14ac:dyDescent="0.2">
      <c r="F3726" s="233"/>
      <c r="G3726" s="5"/>
      <c r="H3726" s="37"/>
      <c r="I3726" s="37"/>
      <c r="K3726" s="11"/>
    </row>
    <row r="3727" spans="6:11" x14ac:dyDescent="0.2">
      <c r="F3727" s="233"/>
      <c r="G3727" s="5"/>
      <c r="H3727" s="37"/>
      <c r="I3727" s="37"/>
      <c r="K3727" s="11"/>
    </row>
    <row r="3728" spans="6:11" x14ac:dyDescent="0.2">
      <c r="F3728" s="233"/>
      <c r="G3728" s="5"/>
      <c r="H3728" s="37"/>
      <c r="I3728" s="37"/>
      <c r="K3728" s="11"/>
    </row>
    <row r="3729" spans="6:11" x14ac:dyDescent="0.2">
      <c r="F3729" s="233"/>
      <c r="G3729" s="5"/>
      <c r="H3729" s="37"/>
      <c r="I3729" s="37"/>
      <c r="K3729" s="11"/>
    </row>
    <row r="3730" spans="6:11" x14ac:dyDescent="0.2">
      <c r="F3730" s="233"/>
      <c r="G3730" s="5"/>
      <c r="H3730" s="37"/>
      <c r="I3730" s="37"/>
      <c r="K3730" s="11"/>
    </row>
    <row r="3731" spans="6:11" x14ac:dyDescent="0.2">
      <c r="F3731" s="233"/>
      <c r="G3731" s="5"/>
      <c r="H3731" s="37"/>
      <c r="I3731" s="37"/>
      <c r="K3731" s="11"/>
    </row>
    <row r="3732" spans="6:11" x14ac:dyDescent="0.2">
      <c r="F3732" s="233"/>
      <c r="G3732" s="5"/>
      <c r="H3732" s="37"/>
      <c r="I3732" s="37"/>
      <c r="K3732" s="11"/>
    </row>
    <row r="3733" spans="6:11" x14ac:dyDescent="0.2">
      <c r="F3733" s="233"/>
      <c r="G3733" s="5"/>
      <c r="H3733" s="37"/>
      <c r="I3733" s="37"/>
      <c r="K3733" s="11"/>
    </row>
    <row r="3734" spans="6:11" x14ac:dyDescent="0.2">
      <c r="F3734" s="233"/>
      <c r="G3734" s="5"/>
      <c r="H3734" s="37"/>
      <c r="I3734" s="37"/>
      <c r="K3734" s="11"/>
    </row>
    <row r="3735" spans="6:11" x14ac:dyDescent="0.2">
      <c r="F3735" s="233"/>
      <c r="G3735" s="5"/>
      <c r="H3735" s="37"/>
      <c r="I3735" s="37"/>
      <c r="K3735" s="11"/>
    </row>
    <row r="3736" spans="6:11" x14ac:dyDescent="0.2">
      <c r="F3736" s="233"/>
      <c r="G3736" s="5"/>
      <c r="H3736" s="37"/>
      <c r="I3736" s="37"/>
      <c r="K3736" s="11"/>
    </row>
    <row r="3737" spans="6:11" x14ac:dyDescent="0.2">
      <c r="F3737" s="233"/>
      <c r="G3737" s="5"/>
      <c r="H3737" s="37"/>
      <c r="I3737" s="37"/>
      <c r="K3737" s="11"/>
    </row>
    <row r="3738" spans="6:11" x14ac:dyDescent="0.2">
      <c r="F3738" s="233"/>
      <c r="G3738" s="5"/>
      <c r="H3738" s="37"/>
      <c r="I3738" s="37"/>
      <c r="K3738" s="11"/>
    </row>
    <row r="3739" spans="6:11" x14ac:dyDescent="0.2">
      <c r="F3739" s="233"/>
      <c r="G3739" s="5"/>
      <c r="H3739" s="37"/>
      <c r="I3739" s="37"/>
      <c r="K3739" s="11"/>
    </row>
    <row r="3740" spans="6:11" x14ac:dyDescent="0.2">
      <c r="F3740" s="233"/>
      <c r="G3740" s="5"/>
      <c r="H3740" s="37"/>
      <c r="I3740" s="37"/>
      <c r="K3740" s="11"/>
    </row>
    <row r="3741" spans="6:11" x14ac:dyDescent="0.2">
      <c r="F3741" s="233"/>
      <c r="G3741" s="5"/>
      <c r="H3741" s="37"/>
      <c r="I3741" s="37"/>
      <c r="K3741" s="11"/>
    </row>
    <row r="3742" spans="6:11" x14ac:dyDescent="0.2">
      <c r="F3742" s="233"/>
      <c r="G3742" s="5"/>
      <c r="H3742" s="37"/>
      <c r="I3742" s="37"/>
      <c r="K3742" s="11"/>
    </row>
    <row r="3743" spans="6:11" x14ac:dyDescent="0.2">
      <c r="F3743" s="233"/>
      <c r="G3743" s="5"/>
      <c r="H3743" s="37"/>
      <c r="I3743" s="37"/>
      <c r="K3743" s="11"/>
    </row>
    <row r="3744" spans="6:11" x14ac:dyDescent="0.2">
      <c r="F3744" s="233"/>
      <c r="G3744" s="5"/>
      <c r="H3744" s="37"/>
      <c r="I3744" s="37"/>
      <c r="K3744" s="11"/>
    </row>
    <row r="3745" spans="6:11" x14ac:dyDescent="0.2">
      <c r="F3745" s="233"/>
      <c r="G3745" s="5"/>
      <c r="H3745" s="37"/>
      <c r="I3745" s="37"/>
      <c r="K3745" s="11"/>
    </row>
    <row r="3746" spans="6:11" x14ac:dyDescent="0.2">
      <c r="F3746" s="233"/>
      <c r="G3746" s="5"/>
      <c r="H3746" s="37"/>
      <c r="I3746" s="37"/>
      <c r="K3746" s="11"/>
    </row>
    <row r="3747" spans="6:11" x14ac:dyDescent="0.2">
      <c r="F3747" s="233"/>
      <c r="G3747" s="5"/>
      <c r="H3747" s="37"/>
      <c r="I3747" s="37"/>
      <c r="K3747" s="11"/>
    </row>
    <row r="3748" spans="6:11" x14ac:dyDescent="0.2">
      <c r="F3748" s="233"/>
      <c r="G3748" s="5"/>
      <c r="H3748" s="37"/>
      <c r="I3748" s="37"/>
      <c r="K3748" s="11"/>
    </row>
    <row r="3749" spans="6:11" x14ac:dyDescent="0.2">
      <c r="F3749" s="233"/>
      <c r="G3749" s="5"/>
      <c r="H3749" s="37"/>
      <c r="I3749" s="37"/>
      <c r="K3749" s="11"/>
    </row>
    <row r="3750" spans="6:11" x14ac:dyDescent="0.2">
      <c r="F3750" s="233"/>
      <c r="G3750" s="5"/>
      <c r="H3750" s="37"/>
      <c r="I3750" s="37"/>
      <c r="K3750" s="11"/>
    </row>
    <row r="3751" spans="6:11" x14ac:dyDescent="0.2">
      <c r="F3751" s="233"/>
      <c r="G3751" s="5"/>
      <c r="H3751" s="37"/>
      <c r="I3751" s="37"/>
      <c r="K3751" s="11"/>
    </row>
    <row r="3752" spans="6:11" x14ac:dyDescent="0.2">
      <c r="F3752" s="233"/>
      <c r="G3752" s="5"/>
      <c r="H3752" s="37"/>
      <c r="I3752" s="37"/>
      <c r="K3752" s="11"/>
    </row>
    <row r="3753" spans="6:11" x14ac:dyDescent="0.2">
      <c r="F3753" s="233"/>
      <c r="G3753" s="5"/>
      <c r="H3753" s="37"/>
      <c r="I3753" s="37"/>
      <c r="K3753" s="11"/>
    </row>
    <row r="3754" spans="6:11" x14ac:dyDescent="0.2">
      <c r="F3754" s="233"/>
      <c r="G3754" s="5"/>
      <c r="H3754" s="37"/>
      <c r="I3754" s="37"/>
      <c r="K3754" s="11"/>
    </row>
    <row r="3755" spans="6:11" x14ac:dyDescent="0.2">
      <c r="F3755" s="233"/>
      <c r="G3755" s="5"/>
      <c r="H3755" s="37"/>
      <c r="I3755" s="37"/>
      <c r="K3755" s="11"/>
    </row>
    <row r="3756" spans="6:11" x14ac:dyDescent="0.2">
      <c r="F3756" s="233"/>
      <c r="G3756" s="5"/>
      <c r="H3756" s="37"/>
      <c r="I3756" s="37"/>
      <c r="K3756" s="11"/>
    </row>
    <row r="3757" spans="6:11" x14ac:dyDescent="0.2">
      <c r="F3757" s="233"/>
      <c r="G3757" s="5"/>
      <c r="H3757" s="37"/>
      <c r="I3757" s="37"/>
      <c r="K3757" s="11"/>
    </row>
    <row r="3758" spans="6:11" x14ac:dyDescent="0.2">
      <c r="F3758" s="233"/>
      <c r="G3758" s="5"/>
      <c r="H3758" s="37"/>
      <c r="I3758" s="37"/>
      <c r="K3758" s="11"/>
    </row>
    <row r="3759" spans="6:11" x14ac:dyDescent="0.2">
      <c r="F3759" s="233"/>
      <c r="G3759" s="5"/>
      <c r="H3759" s="37"/>
      <c r="I3759" s="37"/>
      <c r="K3759" s="11"/>
    </row>
    <row r="3760" spans="6:11" x14ac:dyDescent="0.2">
      <c r="F3760" s="233"/>
      <c r="G3760" s="5"/>
      <c r="H3760" s="37"/>
      <c r="I3760" s="37"/>
      <c r="K3760" s="11"/>
    </row>
    <row r="3761" spans="6:11" x14ac:dyDescent="0.2">
      <c r="F3761" s="233"/>
      <c r="G3761" s="5"/>
      <c r="H3761" s="37"/>
      <c r="I3761" s="37"/>
      <c r="K3761" s="11"/>
    </row>
    <row r="3762" spans="6:11" x14ac:dyDescent="0.2">
      <c r="F3762" s="233"/>
      <c r="G3762" s="5"/>
      <c r="H3762" s="37"/>
      <c r="I3762" s="37"/>
      <c r="K3762" s="11"/>
    </row>
    <row r="3763" spans="6:11" x14ac:dyDescent="0.2">
      <c r="F3763" s="233"/>
      <c r="G3763" s="5"/>
      <c r="H3763" s="37"/>
      <c r="I3763" s="37"/>
      <c r="K3763" s="11"/>
    </row>
    <row r="3764" spans="6:11" x14ac:dyDescent="0.2">
      <c r="F3764" s="233"/>
      <c r="G3764" s="5"/>
      <c r="H3764" s="37"/>
      <c r="I3764" s="37"/>
      <c r="K3764" s="11"/>
    </row>
    <row r="3765" spans="6:11" x14ac:dyDescent="0.2">
      <c r="F3765" s="233"/>
      <c r="G3765" s="5"/>
      <c r="H3765" s="37"/>
      <c r="I3765" s="37"/>
      <c r="K3765" s="11"/>
    </row>
    <row r="3766" spans="6:11" x14ac:dyDescent="0.2">
      <c r="F3766" s="233"/>
      <c r="G3766" s="5"/>
      <c r="H3766" s="37"/>
      <c r="I3766" s="37"/>
      <c r="K3766" s="11"/>
    </row>
    <row r="3767" spans="6:11" x14ac:dyDescent="0.2">
      <c r="F3767" s="233"/>
      <c r="G3767" s="5"/>
      <c r="H3767" s="37"/>
      <c r="I3767" s="37"/>
      <c r="K3767" s="11"/>
    </row>
    <row r="3768" spans="6:11" x14ac:dyDescent="0.2">
      <c r="F3768" s="233"/>
      <c r="G3768" s="5"/>
      <c r="H3768" s="37"/>
      <c r="I3768" s="37"/>
      <c r="K3768" s="11"/>
    </row>
    <row r="3769" spans="6:11" x14ac:dyDescent="0.2">
      <c r="F3769" s="233"/>
      <c r="G3769" s="5"/>
      <c r="H3769" s="37"/>
      <c r="I3769" s="37"/>
      <c r="K3769" s="11"/>
    </row>
    <row r="3770" spans="6:11" x14ac:dyDescent="0.2">
      <c r="F3770" s="233"/>
      <c r="G3770" s="5"/>
      <c r="H3770" s="37"/>
      <c r="I3770" s="37"/>
      <c r="K3770" s="11"/>
    </row>
    <row r="3771" spans="6:11" x14ac:dyDescent="0.2">
      <c r="F3771" s="233"/>
      <c r="G3771" s="5"/>
      <c r="H3771" s="37"/>
      <c r="I3771" s="37"/>
      <c r="K3771" s="11"/>
    </row>
    <row r="3772" spans="6:11" x14ac:dyDescent="0.2">
      <c r="F3772" s="233"/>
      <c r="G3772" s="5"/>
      <c r="H3772" s="37"/>
      <c r="I3772" s="37"/>
      <c r="K3772" s="11"/>
    </row>
    <row r="3773" spans="6:11" x14ac:dyDescent="0.2">
      <c r="F3773" s="233"/>
      <c r="G3773" s="5"/>
      <c r="H3773" s="37"/>
      <c r="I3773" s="37"/>
      <c r="K3773" s="11"/>
    </row>
    <row r="3774" spans="6:11" x14ac:dyDescent="0.2">
      <c r="F3774" s="233"/>
      <c r="G3774" s="5"/>
      <c r="H3774" s="37"/>
      <c r="I3774" s="37"/>
      <c r="K3774" s="11"/>
    </row>
    <row r="3775" spans="6:11" x14ac:dyDescent="0.2">
      <c r="F3775" s="233"/>
      <c r="G3775" s="5"/>
      <c r="H3775" s="37"/>
      <c r="I3775" s="37"/>
      <c r="K3775" s="11"/>
    </row>
    <row r="3776" spans="6:11" x14ac:dyDescent="0.2">
      <c r="F3776" s="233"/>
      <c r="G3776" s="5"/>
      <c r="H3776" s="37"/>
      <c r="I3776" s="37"/>
      <c r="K3776" s="11"/>
    </row>
    <row r="3777" spans="6:11" x14ac:dyDescent="0.2">
      <c r="F3777" s="233"/>
      <c r="G3777" s="5"/>
      <c r="H3777" s="37"/>
      <c r="I3777" s="37"/>
      <c r="K3777" s="11"/>
    </row>
    <row r="3778" spans="6:11" x14ac:dyDescent="0.2">
      <c r="F3778" s="233"/>
      <c r="G3778" s="5"/>
      <c r="H3778" s="37"/>
      <c r="I3778" s="37"/>
      <c r="K3778" s="11"/>
    </row>
    <row r="3779" spans="6:11" x14ac:dyDescent="0.2">
      <c r="F3779" s="233"/>
      <c r="G3779" s="5"/>
      <c r="H3779" s="37"/>
      <c r="I3779" s="37"/>
      <c r="K3779" s="11"/>
    </row>
    <row r="3780" spans="6:11" x14ac:dyDescent="0.2">
      <c r="F3780" s="233"/>
      <c r="G3780" s="5"/>
      <c r="H3780" s="37"/>
      <c r="I3780" s="37"/>
      <c r="K3780" s="11"/>
    </row>
    <row r="3781" spans="6:11" x14ac:dyDescent="0.2">
      <c r="F3781" s="233"/>
      <c r="G3781" s="5"/>
      <c r="H3781" s="37"/>
      <c r="I3781" s="37"/>
      <c r="K3781" s="11"/>
    </row>
    <row r="3782" spans="6:11" x14ac:dyDescent="0.2">
      <c r="F3782" s="233"/>
      <c r="G3782" s="5"/>
      <c r="H3782" s="37"/>
      <c r="I3782" s="37"/>
      <c r="K3782" s="11"/>
    </row>
    <row r="3783" spans="6:11" x14ac:dyDescent="0.2">
      <c r="F3783" s="233"/>
      <c r="G3783" s="5"/>
      <c r="H3783" s="37"/>
      <c r="I3783" s="37"/>
      <c r="K3783" s="11"/>
    </row>
    <row r="3784" spans="6:11" x14ac:dyDescent="0.2">
      <c r="F3784" s="233"/>
      <c r="G3784" s="5"/>
      <c r="H3784" s="37"/>
      <c r="I3784" s="37"/>
      <c r="K3784" s="11"/>
    </row>
    <row r="3785" spans="6:11" x14ac:dyDescent="0.2">
      <c r="F3785" s="233"/>
      <c r="G3785" s="5"/>
      <c r="H3785" s="37"/>
      <c r="I3785" s="37"/>
      <c r="K3785" s="11"/>
    </row>
    <row r="3786" spans="6:11" x14ac:dyDescent="0.2">
      <c r="F3786" s="233"/>
      <c r="G3786" s="5"/>
      <c r="H3786" s="37"/>
      <c r="I3786" s="37"/>
      <c r="K3786" s="11"/>
    </row>
    <row r="3787" spans="6:11" x14ac:dyDescent="0.2">
      <c r="F3787" s="233"/>
      <c r="G3787" s="5"/>
      <c r="H3787" s="37"/>
      <c r="I3787" s="37"/>
      <c r="K3787" s="11"/>
    </row>
    <row r="3788" spans="6:11" x14ac:dyDescent="0.2">
      <c r="F3788" s="233"/>
      <c r="G3788" s="5"/>
      <c r="H3788" s="37"/>
      <c r="I3788" s="37"/>
      <c r="K3788" s="11"/>
    </row>
    <row r="3789" spans="6:11" x14ac:dyDescent="0.2">
      <c r="F3789" s="233"/>
      <c r="G3789" s="5"/>
      <c r="H3789" s="37"/>
      <c r="I3789" s="37"/>
      <c r="K3789" s="11"/>
    </row>
    <row r="3790" spans="6:11" x14ac:dyDescent="0.2">
      <c r="F3790" s="233"/>
      <c r="G3790" s="5"/>
      <c r="H3790" s="37"/>
      <c r="I3790" s="37"/>
      <c r="K3790" s="11"/>
    </row>
    <row r="3791" spans="6:11" x14ac:dyDescent="0.2">
      <c r="F3791" s="233"/>
      <c r="G3791" s="5"/>
      <c r="H3791" s="37"/>
      <c r="I3791" s="37"/>
      <c r="K3791" s="11"/>
    </row>
    <row r="3792" spans="6:11" x14ac:dyDescent="0.2">
      <c r="F3792" s="233"/>
      <c r="G3792" s="5"/>
      <c r="H3792" s="37"/>
      <c r="I3792" s="37"/>
      <c r="K3792" s="11"/>
    </row>
    <row r="3793" spans="6:11" x14ac:dyDescent="0.2">
      <c r="F3793" s="233"/>
      <c r="G3793" s="5"/>
      <c r="H3793" s="37"/>
      <c r="I3793" s="37"/>
      <c r="K3793" s="11"/>
    </row>
    <row r="3794" spans="6:11" x14ac:dyDescent="0.2">
      <c r="F3794" s="233"/>
      <c r="G3794" s="5"/>
      <c r="H3794" s="37"/>
      <c r="I3794" s="37"/>
      <c r="K3794" s="11"/>
    </row>
    <row r="3795" spans="6:11" x14ac:dyDescent="0.2">
      <c r="F3795" s="233"/>
      <c r="G3795" s="5"/>
      <c r="H3795" s="37"/>
      <c r="I3795" s="37"/>
      <c r="K3795" s="11"/>
    </row>
    <row r="3796" spans="6:11" x14ac:dyDescent="0.2">
      <c r="F3796" s="233"/>
      <c r="G3796" s="5"/>
      <c r="H3796" s="37"/>
      <c r="I3796" s="37"/>
      <c r="K3796" s="11"/>
    </row>
    <row r="3797" spans="6:11" x14ac:dyDescent="0.2">
      <c r="F3797" s="233"/>
      <c r="G3797" s="5"/>
      <c r="H3797" s="37"/>
      <c r="I3797" s="37"/>
      <c r="K3797" s="11"/>
    </row>
    <row r="3798" spans="6:11" x14ac:dyDescent="0.2">
      <c r="F3798" s="233"/>
      <c r="G3798" s="5"/>
      <c r="H3798" s="37"/>
      <c r="I3798" s="37"/>
      <c r="K3798" s="11"/>
    </row>
    <row r="3799" spans="6:11" x14ac:dyDescent="0.2">
      <c r="F3799" s="233"/>
      <c r="G3799" s="5"/>
      <c r="H3799" s="37"/>
      <c r="I3799" s="37"/>
      <c r="K3799" s="11"/>
    </row>
    <row r="3800" spans="6:11" x14ac:dyDescent="0.2">
      <c r="F3800" s="233"/>
      <c r="G3800" s="5"/>
      <c r="H3800" s="37"/>
      <c r="I3800" s="37"/>
      <c r="K3800" s="11"/>
    </row>
    <row r="3801" spans="6:11" x14ac:dyDescent="0.2">
      <c r="F3801" s="233"/>
      <c r="G3801" s="5"/>
      <c r="H3801" s="37"/>
      <c r="I3801" s="37"/>
      <c r="K3801" s="11"/>
    </row>
    <row r="3802" spans="6:11" x14ac:dyDescent="0.2">
      <c r="F3802" s="233"/>
      <c r="G3802" s="5"/>
      <c r="H3802" s="37"/>
      <c r="I3802" s="37"/>
      <c r="K3802" s="11"/>
    </row>
    <row r="3803" spans="6:11" x14ac:dyDescent="0.2">
      <c r="F3803" s="233"/>
      <c r="G3803" s="5"/>
      <c r="H3803" s="37"/>
      <c r="I3803" s="37"/>
      <c r="K3803" s="11"/>
    </row>
    <row r="3804" spans="6:11" x14ac:dyDescent="0.2">
      <c r="F3804" s="233"/>
      <c r="G3804" s="5"/>
      <c r="H3804" s="37"/>
      <c r="I3804" s="37"/>
      <c r="K3804" s="11"/>
    </row>
    <row r="3805" spans="6:11" x14ac:dyDescent="0.2">
      <c r="F3805" s="233"/>
      <c r="G3805" s="5"/>
      <c r="H3805" s="37"/>
      <c r="I3805" s="37"/>
      <c r="K3805" s="11"/>
    </row>
    <row r="3806" spans="6:11" x14ac:dyDescent="0.2">
      <c r="F3806" s="233"/>
      <c r="G3806" s="5"/>
      <c r="H3806" s="37"/>
      <c r="I3806" s="37"/>
      <c r="K3806" s="11"/>
    </row>
    <row r="3807" spans="6:11" x14ac:dyDescent="0.2">
      <c r="F3807" s="233"/>
      <c r="G3807" s="5"/>
      <c r="H3807" s="37"/>
      <c r="I3807" s="37"/>
      <c r="K3807" s="11"/>
    </row>
    <row r="3808" spans="6:11" x14ac:dyDescent="0.2">
      <c r="F3808" s="233"/>
      <c r="G3808" s="5"/>
      <c r="H3808" s="37"/>
      <c r="I3808" s="37"/>
      <c r="K3808" s="11"/>
    </row>
    <row r="3809" spans="6:11" x14ac:dyDescent="0.2">
      <c r="F3809" s="233"/>
      <c r="G3809" s="5"/>
      <c r="H3809" s="37"/>
      <c r="I3809" s="37"/>
      <c r="K3809" s="11"/>
    </row>
    <row r="3810" spans="6:11" x14ac:dyDescent="0.2">
      <c r="F3810" s="233"/>
      <c r="G3810" s="5"/>
      <c r="H3810" s="37"/>
      <c r="I3810" s="37"/>
      <c r="K3810" s="11"/>
    </row>
    <row r="3811" spans="6:11" x14ac:dyDescent="0.2">
      <c r="F3811" s="233"/>
      <c r="G3811" s="5"/>
      <c r="H3811" s="37"/>
      <c r="I3811" s="37"/>
      <c r="K3811" s="11"/>
    </row>
    <row r="3812" spans="6:11" x14ac:dyDescent="0.2">
      <c r="F3812" s="233"/>
      <c r="G3812" s="5"/>
      <c r="H3812" s="37"/>
      <c r="I3812" s="37"/>
      <c r="K3812" s="11"/>
    </row>
    <row r="3813" spans="6:11" x14ac:dyDescent="0.2">
      <c r="F3813" s="233"/>
      <c r="G3813" s="5"/>
      <c r="H3813" s="37"/>
      <c r="I3813" s="37"/>
      <c r="K3813" s="11"/>
    </row>
    <row r="3814" spans="6:11" x14ac:dyDescent="0.2">
      <c r="F3814" s="233"/>
      <c r="G3814" s="5"/>
      <c r="H3814" s="37"/>
      <c r="I3814" s="37"/>
      <c r="K3814" s="11"/>
    </row>
    <row r="3815" spans="6:11" x14ac:dyDescent="0.2">
      <c r="F3815" s="233"/>
      <c r="G3815" s="5"/>
      <c r="H3815" s="37"/>
      <c r="I3815" s="37"/>
      <c r="K3815" s="11"/>
    </row>
    <row r="3816" spans="6:11" x14ac:dyDescent="0.2">
      <c r="F3816" s="233"/>
      <c r="G3816" s="5"/>
      <c r="H3816" s="37"/>
      <c r="I3816" s="37"/>
      <c r="K3816" s="11"/>
    </row>
    <row r="3817" spans="6:11" x14ac:dyDescent="0.2">
      <c r="F3817" s="233"/>
      <c r="G3817" s="5"/>
      <c r="H3817" s="37"/>
      <c r="I3817" s="37"/>
      <c r="K3817" s="11"/>
    </row>
    <row r="3818" spans="6:11" x14ac:dyDescent="0.2">
      <c r="F3818" s="233"/>
      <c r="G3818" s="5"/>
      <c r="H3818" s="37"/>
      <c r="I3818" s="37"/>
      <c r="K3818" s="11"/>
    </row>
    <row r="3819" spans="6:11" x14ac:dyDescent="0.2">
      <c r="F3819" s="233"/>
      <c r="G3819" s="5"/>
      <c r="H3819" s="37"/>
      <c r="I3819" s="37"/>
      <c r="K3819" s="11"/>
    </row>
    <row r="3820" spans="6:11" x14ac:dyDescent="0.2">
      <c r="F3820" s="233"/>
      <c r="G3820" s="5"/>
      <c r="H3820" s="37"/>
      <c r="I3820" s="37"/>
      <c r="K3820" s="11"/>
    </row>
    <row r="3821" spans="6:11" x14ac:dyDescent="0.2">
      <c r="F3821" s="233"/>
      <c r="G3821" s="5"/>
      <c r="H3821" s="37"/>
      <c r="I3821" s="37"/>
      <c r="K3821" s="11"/>
    </row>
    <row r="3822" spans="6:11" x14ac:dyDescent="0.2">
      <c r="F3822" s="233"/>
      <c r="G3822" s="5"/>
      <c r="H3822" s="37"/>
      <c r="I3822" s="37"/>
      <c r="K3822" s="11"/>
    </row>
    <row r="3823" spans="6:11" x14ac:dyDescent="0.2">
      <c r="F3823" s="233"/>
      <c r="G3823" s="5"/>
      <c r="H3823" s="37"/>
      <c r="I3823" s="37"/>
      <c r="K3823" s="11"/>
    </row>
    <row r="3824" spans="6:11" x14ac:dyDescent="0.2">
      <c r="F3824" s="233"/>
      <c r="G3824" s="5"/>
      <c r="H3824" s="37"/>
      <c r="I3824" s="37"/>
      <c r="K3824" s="11"/>
    </row>
    <row r="3825" spans="6:11" x14ac:dyDescent="0.2">
      <c r="F3825" s="233"/>
      <c r="G3825" s="5"/>
      <c r="H3825" s="37"/>
      <c r="I3825" s="37"/>
      <c r="K3825" s="11"/>
    </row>
    <row r="3826" spans="6:11" x14ac:dyDescent="0.2">
      <c r="F3826" s="233"/>
      <c r="G3826" s="5"/>
      <c r="H3826" s="37"/>
      <c r="I3826" s="37"/>
      <c r="K3826" s="11"/>
    </row>
    <row r="3827" spans="6:11" x14ac:dyDescent="0.2">
      <c r="F3827" s="233"/>
      <c r="G3827" s="5"/>
      <c r="H3827" s="37"/>
      <c r="I3827" s="37"/>
      <c r="K3827" s="11"/>
    </row>
    <row r="3828" spans="6:11" x14ac:dyDescent="0.2">
      <c r="F3828" s="233"/>
      <c r="G3828" s="5"/>
      <c r="H3828" s="37"/>
      <c r="I3828" s="37"/>
      <c r="K3828" s="11"/>
    </row>
    <row r="3829" spans="6:11" x14ac:dyDescent="0.2">
      <c r="F3829" s="233"/>
      <c r="G3829" s="5"/>
      <c r="H3829" s="37"/>
      <c r="I3829" s="37"/>
      <c r="K3829" s="11"/>
    </row>
    <row r="3830" spans="6:11" x14ac:dyDescent="0.2">
      <c r="F3830" s="233"/>
      <c r="G3830" s="5"/>
      <c r="H3830" s="37"/>
      <c r="I3830" s="37"/>
      <c r="K3830" s="11"/>
    </row>
    <row r="3831" spans="6:11" x14ac:dyDescent="0.2">
      <c r="F3831" s="233"/>
      <c r="G3831" s="5"/>
      <c r="H3831" s="37"/>
      <c r="I3831" s="37"/>
      <c r="K3831" s="11"/>
    </row>
    <row r="3832" spans="6:11" x14ac:dyDescent="0.2">
      <c r="F3832" s="233"/>
      <c r="G3832" s="5"/>
      <c r="H3832" s="37"/>
      <c r="I3832" s="37"/>
      <c r="K3832" s="11"/>
    </row>
    <row r="3833" spans="6:11" x14ac:dyDescent="0.2">
      <c r="F3833" s="233"/>
      <c r="G3833" s="5"/>
      <c r="H3833" s="37"/>
      <c r="I3833" s="37"/>
      <c r="K3833" s="11"/>
    </row>
    <row r="3834" spans="6:11" x14ac:dyDescent="0.2">
      <c r="F3834" s="233"/>
      <c r="G3834" s="5"/>
      <c r="H3834" s="37"/>
      <c r="I3834" s="37"/>
      <c r="K3834" s="11"/>
    </row>
    <row r="3835" spans="6:11" x14ac:dyDescent="0.2">
      <c r="F3835" s="233"/>
      <c r="G3835" s="5"/>
      <c r="H3835" s="37"/>
      <c r="I3835" s="37"/>
      <c r="K3835" s="11"/>
    </row>
    <row r="3836" spans="6:11" x14ac:dyDescent="0.2">
      <c r="F3836" s="233"/>
      <c r="G3836" s="5"/>
      <c r="H3836" s="37"/>
      <c r="I3836" s="37"/>
      <c r="K3836" s="11"/>
    </row>
    <row r="3837" spans="6:11" x14ac:dyDescent="0.2">
      <c r="F3837" s="233"/>
      <c r="G3837" s="5"/>
      <c r="H3837" s="37"/>
      <c r="I3837" s="37"/>
      <c r="K3837" s="11"/>
    </row>
    <row r="3838" spans="6:11" x14ac:dyDescent="0.2">
      <c r="F3838" s="233"/>
      <c r="G3838" s="5"/>
      <c r="H3838" s="37"/>
      <c r="I3838" s="37"/>
      <c r="K3838" s="11"/>
    </row>
    <row r="3839" spans="6:11" x14ac:dyDescent="0.2">
      <c r="F3839" s="233"/>
      <c r="G3839" s="5"/>
      <c r="H3839" s="37"/>
      <c r="I3839" s="37"/>
      <c r="K3839" s="11"/>
    </row>
    <row r="3840" spans="6:11" x14ac:dyDescent="0.2">
      <c r="F3840" s="233"/>
      <c r="G3840" s="5"/>
      <c r="H3840" s="37"/>
      <c r="I3840" s="37"/>
      <c r="K3840" s="11"/>
    </row>
    <row r="3841" spans="6:11" x14ac:dyDescent="0.2">
      <c r="F3841" s="233"/>
      <c r="G3841" s="5"/>
      <c r="H3841" s="37"/>
      <c r="I3841" s="37"/>
      <c r="K3841" s="11"/>
    </row>
    <row r="3842" spans="6:11" x14ac:dyDescent="0.2">
      <c r="F3842" s="233"/>
      <c r="G3842" s="5"/>
      <c r="H3842" s="37"/>
      <c r="I3842" s="37"/>
      <c r="K3842" s="11"/>
    </row>
    <row r="3843" spans="6:11" x14ac:dyDescent="0.2">
      <c r="F3843" s="233"/>
      <c r="G3843" s="5"/>
      <c r="H3843" s="37"/>
      <c r="I3843" s="37"/>
      <c r="K3843" s="11"/>
    </row>
    <row r="3844" spans="6:11" x14ac:dyDescent="0.2">
      <c r="F3844" s="233"/>
      <c r="G3844" s="5"/>
      <c r="H3844" s="37"/>
      <c r="I3844" s="37"/>
      <c r="K3844" s="11"/>
    </row>
    <row r="3845" spans="6:11" x14ac:dyDescent="0.2">
      <c r="F3845" s="233"/>
      <c r="G3845" s="5"/>
      <c r="H3845" s="37"/>
      <c r="I3845" s="37"/>
      <c r="K3845" s="11"/>
    </row>
    <row r="3846" spans="6:11" x14ac:dyDescent="0.2">
      <c r="F3846" s="233"/>
      <c r="G3846" s="5"/>
      <c r="H3846" s="37"/>
      <c r="I3846" s="37"/>
      <c r="K3846" s="11"/>
    </row>
    <row r="3847" spans="6:11" x14ac:dyDescent="0.2">
      <c r="F3847" s="233"/>
      <c r="G3847" s="5"/>
      <c r="H3847" s="37"/>
      <c r="I3847" s="37"/>
      <c r="K3847" s="11"/>
    </row>
    <row r="3848" spans="6:11" x14ac:dyDescent="0.2">
      <c r="F3848" s="233"/>
      <c r="G3848" s="5"/>
      <c r="H3848" s="37"/>
      <c r="I3848" s="37"/>
      <c r="K3848" s="11"/>
    </row>
    <row r="3849" spans="6:11" x14ac:dyDescent="0.2">
      <c r="F3849" s="233"/>
      <c r="G3849" s="5"/>
      <c r="H3849" s="37"/>
      <c r="I3849" s="37"/>
      <c r="K3849" s="11"/>
    </row>
    <row r="3850" spans="6:11" x14ac:dyDescent="0.2">
      <c r="F3850" s="233"/>
      <c r="G3850" s="5"/>
      <c r="H3850" s="37"/>
      <c r="I3850" s="37"/>
      <c r="K3850" s="11"/>
    </row>
    <row r="3851" spans="6:11" x14ac:dyDescent="0.2">
      <c r="F3851" s="233"/>
      <c r="G3851" s="5"/>
      <c r="H3851" s="37"/>
      <c r="I3851" s="37"/>
      <c r="K3851" s="11"/>
    </row>
    <row r="3852" spans="6:11" x14ac:dyDescent="0.2">
      <c r="F3852" s="233"/>
      <c r="G3852" s="5"/>
      <c r="H3852" s="37"/>
      <c r="I3852" s="37"/>
      <c r="K3852" s="11"/>
    </row>
    <row r="3853" spans="6:11" x14ac:dyDescent="0.2">
      <c r="F3853" s="233"/>
      <c r="G3853" s="5"/>
      <c r="H3853" s="37"/>
      <c r="I3853" s="37"/>
      <c r="K3853" s="11"/>
    </row>
    <row r="3854" spans="6:11" x14ac:dyDescent="0.2">
      <c r="F3854" s="233"/>
      <c r="G3854" s="5"/>
      <c r="H3854" s="37"/>
      <c r="I3854" s="37"/>
      <c r="K3854" s="11"/>
    </row>
    <row r="3855" spans="6:11" x14ac:dyDescent="0.2">
      <c r="F3855" s="233"/>
      <c r="G3855" s="5"/>
      <c r="H3855" s="37"/>
      <c r="I3855" s="37"/>
      <c r="K3855" s="11"/>
    </row>
    <row r="3856" spans="6:11" x14ac:dyDescent="0.2">
      <c r="F3856" s="233"/>
      <c r="G3856" s="5"/>
      <c r="H3856" s="37"/>
      <c r="I3856" s="37"/>
      <c r="K3856" s="11"/>
    </row>
    <row r="3857" spans="6:11" x14ac:dyDescent="0.2">
      <c r="F3857" s="233"/>
      <c r="G3857" s="5"/>
      <c r="H3857" s="37"/>
      <c r="I3857" s="37"/>
      <c r="K3857" s="11"/>
    </row>
    <row r="3858" spans="6:11" x14ac:dyDescent="0.2">
      <c r="F3858" s="233"/>
      <c r="G3858" s="5"/>
      <c r="H3858" s="37"/>
      <c r="I3858" s="37"/>
      <c r="K3858" s="11"/>
    </row>
    <row r="3859" spans="6:11" x14ac:dyDescent="0.2">
      <c r="F3859" s="233"/>
      <c r="G3859" s="5"/>
      <c r="H3859" s="37"/>
      <c r="I3859" s="37"/>
      <c r="K3859" s="11"/>
    </row>
    <row r="3860" spans="6:11" x14ac:dyDescent="0.2">
      <c r="F3860" s="233"/>
      <c r="G3860" s="5"/>
      <c r="H3860" s="37"/>
      <c r="I3860" s="37"/>
      <c r="K3860" s="11"/>
    </row>
    <row r="3861" spans="6:11" x14ac:dyDescent="0.2">
      <c r="F3861" s="233"/>
      <c r="G3861" s="5"/>
      <c r="H3861" s="37"/>
      <c r="I3861" s="37"/>
      <c r="K3861" s="11"/>
    </row>
    <row r="3862" spans="6:11" x14ac:dyDescent="0.2">
      <c r="F3862" s="233"/>
      <c r="G3862" s="5"/>
      <c r="H3862" s="37"/>
      <c r="I3862" s="37"/>
      <c r="K3862" s="11"/>
    </row>
    <row r="3863" spans="6:11" x14ac:dyDescent="0.2">
      <c r="F3863" s="233"/>
      <c r="G3863" s="5"/>
      <c r="H3863" s="37"/>
      <c r="I3863" s="37"/>
      <c r="K3863" s="11"/>
    </row>
    <row r="3864" spans="6:11" x14ac:dyDescent="0.2">
      <c r="F3864" s="233"/>
      <c r="G3864" s="5"/>
      <c r="H3864" s="37"/>
      <c r="I3864" s="37"/>
      <c r="K3864" s="11"/>
    </row>
    <row r="3865" spans="6:11" x14ac:dyDescent="0.2">
      <c r="F3865" s="233"/>
      <c r="G3865" s="5"/>
      <c r="H3865" s="37"/>
      <c r="I3865" s="37"/>
      <c r="K3865" s="11"/>
    </row>
    <row r="3866" spans="6:11" x14ac:dyDescent="0.2">
      <c r="F3866" s="233"/>
      <c r="G3866" s="5"/>
      <c r="H3866" s="37"/>
      <c r="I3866" s="37"/>
      <c r="K3866" s="11"/>
    </row>
    <row r="3867" spans="6:11" x14ac:dyDescent="0.2">
      <c r="F3867" s="233"/>
      <c r="G3867" s="5"/>
      <c r="H3867" s="37"/>
      <c r="I3867" s="37"/>
      <c r="K3867" s="11"/>
    </row>
    <row r="3868" spans="6:11" x14ac:dyDescent="0.2">
      <c r="F3868" s="233"/>
      <c r="G3868" s="5"/>
      <c r="H3868" s="37"/>
      <c r="I3868" s="37"/>
      <c r="K3868" s="11"/>
    </row>
    <row r="3869" spans="6:11" x14ac:dyDescent="0.2">
      <c r="F3869" s="233"/>
      <c r="G3869" s="5"/>
      <c r="H3869" s="37"/>
      <c r="I3869" s="37"/>
      <c r="K3869" s="11"/>
    </row>
    <row r="3870" spans="6:11" x14ac:dyDescent="0.2">
      <c r="F3870" s="233"/>
      <c r="G3870" s="5"/>
      <c r="H3870" s="37"/>
      <c r="I3870" s="37"/>
      <c r="K3870" s="11"/>
    </row>
    <row r="3871" spans="6:11" x14ac:dyDescent="0.2">
      <c r="F3871" s="233"/>
      <c r="G3871" s="5"/>
      <c r="H3871" s="37"/>
      <c r="I3871" s="37"/>
      <c r="K3871" s="11"/>
    </row>
    <row r="3872" spans="6:11" x14ac:dyDescent="0.2">
      <c r="F3872" s="233"/>
      <c r="G3872" s="5"/>
      <c r="H3872" s="37"/>
      <c r="I3872" s="37"/>
      <c r="K3872" s="11"/>
    </row>
    <row r="3873" spans="6:11" x14ac:dyDescent="0.2">
      <c r="F3873" s="233"/>
      <c r="G3873" s="5"/>
      <c r="H3873" s="37"/>
      <c r="I3873" s="37"/>
      <c r="K3873" s="11"/>
    </row>
    <row r="3874" spans="6:11" x14ac:dyDescent="0.2">
      <c r="F3874" s="233"/>
      <c r="G3874" s="5"/>
      <c r="H3874" s="37"/>
      <c r="I3874" s="37"/>
      <c r="K3874" s="11"/>
    </row>
    <row r="3875" spans="6:11" x14ac:dyDescent="0.2">
      <c r="F3875" s="233"/>
      <c r="G3875" s="5"/>
      <c r="H3875" s="37"/>
      <c r="I3875" s="37"/>
      <c r="K3875" s="11"/>
    </row>
    <row r="3876" spans="6:11" x14ac:dyDescent="0.2">
      <c r="F3876" s="233"/>
      <c r="G3876" s="5"/>
      <c r="H3876" s="37"/>
      <c r="I3876" s="37"/>
      <c r="K3876" s="11"/>
    </row>
    <row r="3877" spans="6:11" x14ac:dyDescent="0.2">
      <c r="F3877" s="233"/>
      <c r="G3877" s="5"/>
      <c r="H3877" s="37"/>
      <c r="I3877" s="37"/>
      <c r="K3877" s="11"/>
    </row>
    <row r="3878" spans="6:11" x14ac:dyDescent="0.2">
      <c r="F3878" s="233"/>
      <c r="G3878" s="5"/>
      <c r="H3878" s="37"/>
      <c r="I3878" s="37"/>
      <c r="K3878" s="11"/>
    </row>
    <row r="3879" spans="6:11" x14ac:dyDescent="0.2">
      <c r="F3879" s="233"/>
      <c r="G3879" s="5"/>
      <c r="H3879" s="37"/>
      <c r="I3879" s="37"/>
      <c r="K3879" s="11"/>
    </row>
    <row r="3880" spans="6:11" x14ac:dyDescent="0.2">
      <c r="F3880" s="233"/>
      <c r="G3880" s="5"/>
      <c r="H3880" s="37"/>
      <c r="I3880" s="37"/>
      <c r="K3880" s="11"/>
    </row>
    <row r="3881" spans="6:11" x14ac:dyDescent="0.2">
      <c r="F3881" s="233"/>
      <c r="G3881" s="5"/>
      <c r="H3881" s="37"/>
      <c r="I3881" s="37"/>
      <c r="K3881" s="11"/>
    </row>
    <row r="3882" spans="6:11" x14ac:dyDescent="0.2">
      <c r="F3882" s="233"/>
      <c r="G3882" s="5"/>
      <c r="H3882" s="37"/>
      <c r="I3882" s="37"/>
      <c r="K3882" s="11"/>
    </row>
    <row r="3883" spans="6:11" x14ac:dyDescent="0.2">
      <c r="F3883" s="233"/>
      <c r="G3883" s="5"/>
      <c r="H3883" s="37"/>
      <c r="I3883" s="37"/>
      <c r="K3883" s="11"/>
    </row>
    <row r="3884" spans="6:11" x14ac:dyDescent="0.2">
      <c r="F3884" s="233"/>
      <c r="G3884" s="5"/>
      <c r="H3884" s="37"/>
      <c r="I3884" s="37"/>
      <c r="K3884" s="11"/>
    </row>
    <row r="3885" spans="6:11" x14ac:dyDescent="0.2">
      <c r="F3885" s="233"/>
      <c r="G3885" s="5"/>
      <c r="H3885" s="37"/>
      <c r="I3885" s="37"/>
      <c r="K3885" s="11"/>
    </row>
    <row r="3886" spans="6:11" x14ac:dyDescent="0.2">
      <c r="F3886" s="233"/>
      <c r="G3886" s="5"/>
      <c r="H3886" s="37"/>
      <c r="I3886" s="37"/>
      <c r="K3886" s="11"/>
    </row>
    <row r="3887" spans="6:11" x14ac:dyDescent="0.2">
      <c r="F3887" s="233"/>
      <c r="G3887" s="5"/>
      <c r="H3887" s="37"/>
      <c r="I3887" s="37"/>
      <c r="K3887" s="11"/>
    </row>
    <row r="3888" spans="6:11" x14ac:dyDescent="0.2">
      <c r="F3888" s="233"/>
      <c r="G3888" s="5"/>
      <c r="H3888" s="37"/>
      <c r="I3888" s="37"/>
      <c r="K3888" s="11"/>
    </row>
    <row r="3889" spans="6:11" x14ac:dyDescent="0.2">
      <c r="F3889" s="233"/>
      <c r="G3889" s="5"/>
      <c r="H3889" s="37"/>
      <c r="I3889" s="37"/>
      <c r="K3889" s="11"/>
    </row>
    <row r="3890" spans="6:11" x14ac:dyDescent="0.2">
      <c r="F3890" s="233"/>
      <c r="G3890" s="5"/>
      <c r="H3890" s="37"/>
      <c r="I3890" s="37"/>
      <c r="K3890" s="11"/>
    </row>
    <row r="3891" spans="6:11" x14ac:dyDescent="0.2">
      <c r="F3891" s="233"/>
      <c r="G3891" s="5"/>
      <c r="H3891" s="37"/>
      <c r="I3891" s="37"/>
      <c r="K3891" s="11"/>
    </row>
    <row r="3892" spans="6:11" x14ac:dyDescent="0.2">
      <c r="F3892" s="233"/>
      <c r="G3892" s="5"/>
      <c r="H3892" s="37"/>
      <c r="I3892" s="37"/>
      <c r="K3892" s="11"/>
    </row>
    <row r="3893" spans="6:11" x14ac:dyDescent="0.2">
      <c r="F3893" s="233"/>
      <c r="G3893" s="5"/>
      <c r="H3893" s="37"/>
      <c r="I3893" s="37"/>
      <c r="K3893" s="11"/>
    </row>
    <row r="3894" spans="6:11" x14ac:dyDescent="0.2">
      <c r="F3894" s="233"/>
      <c r="G3894" s="5"/>
      <c r="H3894" s="37"/>
      <c r="I3894" s="37"/>
      <c r="K3894" s="11"/>
    </row>
    <row r="3895" spans="6:11" x14ac:dyDescent="0.2">
      <c r="F3895" s="233"/>
      <c r="G3895" s="5"/>
      <c r="H3895" s="37"/>
      <c r="I3895" s="37"/>
      <c r="K3895" s="11"/>
    </row>
    <row r="3896" spans="6:11" x14ac:dyDescent="0.2">
      <c r="F3896" s="233"/>
      <c r="G3896" s="5"/>
      <c r="H3896" s="37"/>
      <c r="I3896" s="37"/>
      <c r="K3896" s="11"/>
    </row>
    <row r="3897" spans="6:11" x14ac:dyDescent="0.2">
      <c r="F3897" s="233"/>
      <c r="G3897" s="5"/>
      <c r="H3897" s="37"/>
      <c r="I3897" s="37"/>
      <c r="K3897" s="11"/>
    </row>
    <row r="3898" spans="6:11" x14ac:dyDescent="0.2">
      <c r="F3898" s="233"/>
      <c r="G3898" s="5"/>
      <c r="H3898" s="37"/>
      <c r="I3898" s="37"/>
      <c r="K3898" s="11"/>
    </row>
    <row r="3899" spans="6:11" x14ac:dyDescent="0.2">
      <c r="F3899" s="233"/>
      <c r="G3899" s="5"/>
      <c r="H3899" s="37"/>
      <c r="I3899" s="37"/>
      <c r="K3899" s="11"/>
    </row>
    <row r="3900" spans="6:11" x14ac:dyDescent="0.2">
      <c r="F3900" s="233"/>
      <c r="G3900" s="5"/>
      <c r="H3900" s="37"/>
      <c r="I3900" s="37"/>
      <c r="K3900" s="11"/>
    </row>
    <row r="3901" spans="6:11" x14ac:dyDescent="0.2">
      <c r="F3901" s="233"/>
      <c r="G3901" s="5"/>
      <c r="H3901" s="37"/>
      <c r="I3901" s="37"/>
      <c r="K3901" s="11"/>
    </row>
    <row r="3902" spans="6:11" x14ac:dyDescent="0.2">
      <c r="F3902" s="233"/>
      <c r="G3902" s="5"/>
      <c r="H3902" s="37"/>
      <c r="I3902" s="37"/>
      <c r="K3902" s="11"/>
    </row>
    <row r="3903" spans="6:11" x14ac:dyDescent="0.2">
      <c r="F3903" s="233"/>
      <c r="G3903" s="5"/>
      <c r="H3903" s="37"/>
      <c r="I3903" s="37"/>
      <c r="K3903" s="11"/>
    </row>
    <row r="3904" spans="6:11" x14ac:dyDescent="0.2">
      <c r="F3904" s="233"/>
      <c r="G3904" s="5"/>
      <c r="H3904" s="37"/>
      <c r="I3904" s="37"/>
      <c r="K3904" s="11"/>
    </row>
    <row r="3905" spans="6:11" x14ac:dyDescent="0.2">
      <c r="F3905" s="233"/>
      <c r="G3905" s="5"/>
      <c r="H3905" s="37"/>
      <c r="I3905" s="37"/>
      <c r="K3905" s="11"/>
    </row>
    <row r="3906" spans="6:11" x14ac:dyDescent="0.2">
      <c r="F3906" s="233"/>
      <c r="G3906" s="5"/>
      <c r="H3906" s="37"/>
      <c r="I3906" s="37"/>
      <c r="K3906" s="11"/>
    </row>
    <row r="3907" spans="6:11" x14ac:dyDescent="0.2">
      <c r="F3907" s="233"/>
      <c r="G3907" s="5"/>
      <c r="H3907" s="37"/>
      <c r="I3907" s="37"/>
      <c r="K3907" s="11"/>
    </row>
    <row r="3908" spans="6:11" x14ac:dyDescent="0.2">
      <c r="F3908" s="233"/>
      <c r="G3908" s="5"/>
      <c r="H3908" s="37"/>
      <c r="I3908" s="37"/>
      <c r="K3908" s="11"/>
    </row>
    <row r="3909" spans="6:11" x14ac:dyDescent="0.2">
      <c r="F3909" s="233"/>
      <c r="G3909" s="5"/>
      <c r="H3909" s="37"/>
      <c r="I3909" s="37"/>
      <c r="K3909" s="11"/>
    </row>
    <row r="3910" spans="6:11" x14ac:dyDescent="0.2">
      <c r="F3910" s="233"/>
      <c r="G3910" s="5"/>
      <c r="H3910" s="37"/>
      <c r="I3910" s="37"/>
      <c r="K3910" s="11"/>
    </row>
    <row r="3911" spans="6:11" x14ac:dyDescent="0.2">
      <c r="F3911" s="233"/>
      <c r="G3911" s="5"/>
      <c r="H3911" s="37"/>
      <c r="I3911" s="37"/>
      <c r="K3911" s="11"/>
    </row>
    <row r="3912" spans="6:11" x14ac:dyDescent="0.2">
      <c r="F3912" s="233"/>
      <c r="G3912" s="5"/>
      <c r="H3912" s="37"/>
      <c r="I3912" s="37"/>
      <c r="K3912" s="11"/>
    </row>
    <row r="3913" spans="6:11" x14ac:dyDescent="0.2">
      <c r="F3913" s="233"/>
      <c r="G3913" s="5"/>
      <c r="H3913" s="37"/>
      <c r="I3913" s="37"/>
      <c r="K3913" s="11"/>
    </row>
    <row r="3914" spans="6:11" x14ac:dyDescent="0.2">
      <c r="F3914" s="233"/>
      <c r="G3914" s="5"/>
      <c r="H3914" s="37"/>
      <c r="I3914" s="37"/>
      <c r="K3914" s="11"/>
    </row>
    <row r="3915" spans="6:11" x14ac:dyDescent="0.2">
      <c r="F3915" s="233"/>
      <c r="G3915" s="5"/>
      <c r="H3915" s="37"/>
      <c r="I3915" s="37"/>
      <c r="K3915" s="11"/>
    </row>
    <row r="3916" spans="6:11" x14ac:dyDescent="0.2">
      <c r="F3916" s="233"/>
      <c r="G3916" s="5"/>
      <c r="H3916" s="37"/>
      <c r="I3916" s="37"/>
      <c r="K3916" s="11"/>
    </row>
    <row r="3917" spans="6:11" x14ac:dyDescent="0.2">
      <c r="F3917" s="233"/>
      <c r="G3917" s="5"/>
      <c r="H3917" s="37"/>
      <c r="I3917" s="37"/>
      <c r="K3917" s="11"/>
    </row>
    <row r="3918" spans="6:11" x14ac:dyDescent="0.2">
      <c r="F3918" s="233"/>
      <c r="G3918" s="5"/>
      <c r="H3918" s="37"/>
      <c r="I3918" s="37"/>
      <c r="K3918" s="11"/>
    </row>
    <row r="3919" spans="6:11" x14ac:dyDescent="0.2">
      <c r="F3919" s="233"/>
      <c r="G3919" s="5"/>
      <c r="H3919" s="37"/>
      <c r="I3919" s="37"/>
      <c r="K3919" s="11"/>
    </row>
    <row r="3920" spans="6:11" x14ac:dyDescent="0.2">
      <c r="F3920" s="233"/>
      <c r="G3920" s="5"/>
      <c r="H3920" s="37"/>
      <c r="I3920" s="37"/>
      <c r="K3920" s="11"/>
    </row>
    <row r="3921" spans="6:11" x14ac:dyDescent="0.2">
      <c r="F3921" s="233"/>
      <c r="G3921" s="5"/>
      <c r="H3921" s="37"/>
      <c r="I3921" s="37"/>
      <c r="K3921" s="11"/>
    </row>
    <row r="3922" spans="6:11" x14ac:dyDescent="0.2">
      <c r="F3922" s="233"/>
      <c r="G3922" s="5"/>
      <c r="H3922" s="37"/>
      <c r="I3922" s="37"/>
      <c r="K3922" s="11"/>
    </row>
    <row r="3923" spans="6:11" x14ac:dyDescent="0.2">
      <c r="F3923" s="233"/>
      <c r="G3923" s="5"/>
      <c r="H3923" s="37"/>
      <c r="I3923" s="37"/>
      <c r="K3923" s="11"/>
    </row>
    <row r="3924" spans="6:11" x14ac:dyDescent="0.2">
      <c r="F3924" s="233"/>
      <c r="G3924" s="5"/>
      <c r="H3924" s="37"/>
      <c r="I3924" s="37"/>
      <c r="K3924" s="11"/>
    </row>
    <row r="3925" spans="6:11" x14ac:dyDescent="0.2">
      <c r="F3925" s="233"/>
      <c r="G3925" s="5"/>
      <c r="H3925" s="37"/>
      <c r="I3925" s="37"/>
      <c r="K3925" s="11"/>
    </row>
    <row r="3926" spans="6:11" x14ac:dyDescent="0.2">
      <c r="F3926" s="233"/>
      <c r="G3926" s="5"/>
      <c r="H3926" s="37"/>
      <c r="I3926" s="37"/>
      <c r="K3926" s="11"/>
    </row>
    <row r="3927" spans="6:11" x14ac:dyDescent="0.2">
      <c r="F3927" s="233"/>
      <c r="G3927" s="5"/>
      <c r="H3927" s="37"/>
      <c r="I3927" s="37"/>
      <c r="K3927" s="11"/>
    </row>
    <row r="3928" spans="6:11" x14ac:dyDescent="0.2">
      <c r="F3928" s="233"/>
      <c r="G3928" s="5"/>
      <c r="H3928" s="37"/>
      <c r="I3928" s="37"/>
      <c r="K3928" s="11"/>
    </row>
    <row r="3929" spans="6:11" x14ac:dyDescent="0.2">
      <c r="F3929" s="233"/>
      <c r="G3929" s="5"/>
      <c r="H3929" s="37"/>
      <c r="I3929" s="37"/>
      <c r="K3929" s="11"/>
    </row>
    <row r="3930" spans="6:11" x14ac:dyDescent="0.2">
      <c r="F3930" s="233"/>
      <c r="G3930" s="5"/>
      <c r="H3930" s="37"/>
      <c r="I3930" s="37"/>
      <c r="K3930" s="11"/>
    </row>
    <row r="3931" spans="6:11" x14ac:dyDescent="0.2">
      <c r="F3931" s="233"/>
      <c r="G3931" s="5"/>
      <c r="H3931" s="37"/>
      <c r="I3931" s="37"/>
      <c r="K3931" s="11"/>
    </row>
    <row r="3932" spans="6:11" x14ac:dyDescent="0.2">
      <c r="F3932" s="233"/>
      <c r="G3932" s="5"/>
      <c r="H3932" s="37"/>
      <c r="I3932" s="37"/>
      <c r="K3932" s="11"/>
    </row>
    <row r="3933" spans="6:11" x14ac:dyDescent="0.2">
      <c r="F3933" s="233"/>
      <c r="G3933" s="5"/>
      <c r="H3933" s="37"/>
      <c r="I3933" s="37"/>
      <c r="K3933" s="11"/>
    </row>
    <row r="3934" spans="6:11" x14ac:dyDescent="0.2">
      <c r="F3934" s="233"/>
      <c r="G3934" s="5"/>
      <c r="H3934" s="37"/>
      <c r="I3934" s="37"/>
      <c r="K3934" s="11"/>
    </row>
    <row r="3935" spans="6:11" x14ac:dyDescent="0.2">
      <c r="F3935" s="233"/>
      <c r="G3935" s="5"/>
      <c r="H3935" s="37"/>
      <c r="I3935" s="37"/>
      <c r="K3935" s="11"/>
    </row>
    <row r="3936" spans="6:11" x14ac:dyDescent="0.2">
      <c r="F3936" s="233"/>
      <c r="G3936" s="5"/>
      <c r="H3936" s="37"/>
      <c r="I3936" s="37"/>
      <c r="K3936" s="11"/>
    </row>
    <row r="3937" spans="6:11" x14ac:dyDescent="0.2">
      <c r="F3937" s="233"/>
      <c r="G3937" s="5"/>
      <c r="H3937" s="37"/>
      <c r="I3937" s="37"/>
      <c r="K3937" s="11"/>
    </row>
    <row r="3938" spans="6:11" x14ac:dyDescent="0.2">
      <c r="F3938" s="233"/>
      <c r="G3938" s="5"/>
      <c r="H3938" s="37"/>
      <c r="I3938" s="37"/>
      <c r="K3938" s="11"/>
    </row>
    <row r="3939" spans="6:11" x14ac:dyDescent="0.2">
      <c r="F3939" s="233"/>
      <c r="G3939" s="5"/>
      <c r="H3939" s="37"/>
      <c r="I3939" s="37"/>
      <c r="K3939" s="11"/>
    </row>
    <row r="3940" spans="6:11" x14ac:dyDescent="0.2">
      <c r="F3940" s="233"/>
      <c r="G3940" s="5"/>
      <c r="H3940" s="37"/>
      <c r="I3940" s="37"/>
      <c r="K3940" s="11"/>
    </row>
    <row r="3941" spans="6:11" x14ac:dyDescent="0.2">
      <c r="F3941" s="233"/>
      <c r="G3941" s="5"/>
      <c r="H3941" s="37"/>
      <c r="I3941" s="37"/>
      <c r="K3941" s="11"/>
    </row>
    <row r="3942" spans="6:11" x14ac:dyDescent="0.2">
      <c r="F3942" s="233"/>
      <c r="G3942" s="5"/>
      <c r="H3942" s="37"/>
      <c r="I3942" s="37"/>
      <c r="K3942" s="11"/>
    </row>
    <row r="3943" spans="6:11" x14ac:dyDescent="0.2">
      <c r="F3943" s="233"/>
      <c r="G3943" s="5"/>
      <c r="H3943" s="37"/>
      <c r="I3943" s="37"/>
      <c r="K3943" s="11"/>
    </row>
    <row r="3944" spans="6:11" x14ac:dyDescent="0.2">
      <c r="F3944" s="233"/>
      <c r="G3944" s="5"/>
      <c r="H3944" s="37"/>
      <c r="I3944" s="37"/>
      <c r="K3944" s="11"/>
    </row>
    <row r="3945" spans="6:11" x14ac:dyDescent="0.2">
      <c r="F3945" s="233"/>
      <c r="G3945" s="5"/>
      <c r="H3945" s="37"/>
      <c r="I3945" s="37"/>
      <c r="K3945" s="11"/>
    </row>
    <row r="3946" spans="6:11" x14ac:dyDescent="0.2">
      <c r="F3946" s="233"/>
      <c r="G3946" s="5"/>
      <c r="H3946" s="37"/>
      <c r="I3946" s="37"/>
      <c r="K3946" s="11"/>
    </row>
    <row r="3947" spans="6:11" x14ac:dyDescent="0.2">
      <c r="F3947" s="233"/>
      <c r="G3947" s="5"/>
      <c r="H3947" s="37"/>
      <c r="I3947" s="37"/>
      <c r="K3947" s="11"/>
    </row>
    <row r="3948" spans="6:11" x14ac:dyDescent="0.2">
      <c r="F3948" s="233"/>
      <c r="G3948" s="5"/>
      <c r="H3948" s="37"/>
      <c r="I3948" s="37"/>
      <c r="K3948" s="11"/>
    </row>
    <row r="3949" spans="6:11" x14ac:dyDescent="0.2">
      <c r="F3949" s="233"/>
      <c r="G3949" s="5"/>
      <c r="H3949" s="37"/>
      <c r="I3949" s="37"/>
      <c r="K3949" s="11"/>
    </row>
    <row r="3950" spans="6:11" x14ac:dyDescent="0.2">
      <c r="F3950" s="233"/>
      <c r="G3950" s="5"/>
      <c r="H3950" s="37"/>
      <c r="I3950" s="37"/>
      <c r="K3950" s="11"/>
    </row>
    <row r="3951" spans="6:11" x14ac:dyDescent="0.2">
      <c r="F3951" s="233"/>
      <c r="G3951" s="5"/>
      <c r="H3951" s="37"/>
      <c r="I3951" s="37"/>
      <c r="K3951" s="11"/>
    </row>
    <row r="3952" spans="6:11" x14ac:dyDescent="0.2">
      <c r="F3952" s="233"/>
      <c r="G3952" s="5"/>
      <c r="H3952" s="37"/>
      <c r="I3952" s="37"/>
      <c r="K3952" s="11"/>
    </row>
    <row r="3953" spans="6:11" x14ac:dyDescent="0.2">
      <c r="F3953" s="233"/>
      <c r="G3953" s="5"/>
      <c r="H3953" s="37"/>
      <c r="I3953" s="37"/>
      <c r="K3953" s="11"/>
    </row>
    <row r="3954" spans="6:11" x14ac:dyDescent="0.2">
      <c r="F3954" s="233"/>
      <c r="G3954" s="5"/>
      <c r="H3954" s="37"/>
      <c r="I3954" s="37"/>
      <c r="K3954" s="11"/>
    </row>
    <row r="3955" spans="6:11" x14ac:dyDescent="0.2">
      <c r="F3955" s="233"/>
      <c r="G3955" s="5"/>
      <c r="H3955" s="37"/>
      <c r="I3955" s="37"/>
      <c r="K3955" s="11"/>
    </row>
    <row r="3956" spans="6:11" x14ac:dyDescent="0.2">
      <c r="F3956" s="233"/>
      <c r="G3956" s="5"/>
      <c r="H3956" s="37"/>
      <c r="I3956" s="37"/>
      <c r="K3956" s="11"/>
    </row>
    <row r="3957" spans="6:11" x14ac:dyDescent="0.2">
      <c r="F3957" s="233"/>
      <c r="G3957" s="5"/>
      <c r="H3957" s="37"/>
      <c r="I3957" s="37"/>
      <c r="K3957" s="11"/>
    </row>
    <row r="3958" spans="6:11" x14ac:dyDescent="0.2">
      <c r="F3958" s="233"/>
      <c r="G3958" s="5"/>
      <c r="H3958" s="37"/>
      <c r="I3958" s="37"/>
      <c r="K3958" s="11"/>
    </row>
    <row r="3959" spans="6:11" x14ac:dyDescent="0.2">
      <c r="F3959" s="233"/>
      <c r="G3959" s="5"/>
      <c r="H3959" s="37"/>
      <c r="I3959" s="37"/>
      <c r="K3959" s="11"/>
    </row>
    <row r="3960" spans="6:11" x14ac:dyDescent="0.2">
      <c r="F3960" s="233"/>
      <c r="G3960" s="5"/>
      <c r="H3960" s="37"/>
      <c r="I3960" s="37"/>
      <c r="K3960" s="11"/>
    </row>
    <row r="3961" spans="6:11" x14ac:dyDescent="0.2">
      <c r="F3961" s="233"/>
      <c r="G3961" s="5"/>
      <c r="H3961" s="37"/>
      <c r="I3961" s="37"/>
      <c r="K3961" s="11"/>
    </row>
    <row r="3962" spans="6:11" x14ac:dyDescent="0.2">
      <c r="F3962" s="233"/>
      <c r="G3962" s="5"/>
      <c r="H3962" s="37"/>
      <c r="I3962" s="37"/>
      <c r="K3962" s="11"/>
    </row>
    <row r="3963" spans="6:11" x14ac:dyDescent="0.2">
      <c r="F3963" s="233"/>
      <c r="G3963" s="5"/>
      <c r="H3963" s="37"/>
      <c r="I3963" s="37"/>
      <c r="K3963" s="11"/>
    </row>
    <row r="3964" spans="6:11" x14ac:dyDescent="0.2">
      <c r="F3964" s="233"/>
      <c r="G3964" s="5"/>
      <c r="H3964" s="37"/>
      <c r="I3964" s="37"/>
      <c r="K3964" s="11"/>
    </row>
    <row r="3965" spans="6:11" x14ac:dyDescent="0.2">
      <c r="F3965" s="233"/>
      <c r="G3965" s="5"/>
      <c r="H3965" s="37"/>
      <c r="I3965" s="37"/>
      <c r="K3965" s="11"/>
    </row>
    <row r="3966" spans="6:11" x14ac:dyDescent="0.2">
      <c r="F3966" s="233"/>
      <c r="G3966" s="5"/>
      <c r="H3966" s="37"/>
      <c r="I3966" s="37"/>
      <c r="K3966" s="11"/>
    </row>
    <row r="3967" spans="6:11" x14ac:dyDescent="0.2">
      <c r="F3967" s="233"/>
      <c r="G3967" s="5"/>
      <c r="H3967" s="37"/>
      <c r="I3967" s="37"/>
      <c r="K3967" s="11"/>
    </row>
    <row r="3968" spans="6:11" x14ac:dyDescent="0.2">
      <c r="F3968" s="233"/>
      <c r="G3968" s="5"/>
      <c r="H3968" s="37"/>
      <c r="I3968" s="37"/>
      <c r="K3968" s="11"/>
    </row>
    <row r="3969" spans="6:11" x14ac:dyDescent="0.2">
      <c r="F3969" s="233"/>
      <c r="G3969" s="5"/>
      <c r="H3969" s="37"/>
      <c r="I3969" s="37"/>
      <c r="K3969" s="11"/>
    </row>
    <row r="3970" spans="6:11" x14ac:dyDescent="0.2">
      <c r="F3970" s="233"/>
      <c r="G3970" s="5"/>
      <c r="H3970" s="37"/>
      <c r="I3970" s="37"/>
      <c r="K3970" s="11"/>
    </row>
    <row r="3971" spans="6:11" x14ac:dyDescent="0.2">
      <c r="F3971" s="233"/>
      <c r="G3971" s="5"/>
      <c r="H3971" s="37"/>
      <c r="I3971" s="37"/>
      <c r="K3971" s="11"/>
    </row>
    <row r="3972" spans="6:11" x14ac:dyDescent="0.2">
      <c r="F3972" s="233"/>
      <c r="G3972" s="5"/>
      <c r="H3972" s="37"/>
      <c r="I3972" s="37"/>
      <c r="K3972" s="11"/>
    </row>
    <row r="3973" spans="6:11" x14ac:dyDescent="0.2">
      <c r="F3973" s="233"/>
      <c r="G3973" s="5"/>
      <c r="H3973" s="37"/>
      <c r="I3973" s="37"/>
      <c r="K3973" s="11"/>
    </row>
    <row r="3974" spans="6:11" x14ac:dyDescent="0.2">
      <c r="F3974" s="233"/>
      <c r="G3974" s="5"/>
      <c r="H3974" s="37"/>
      <c r="I3974" s="37"/>
      <c r="K3974" s="11"/>
    </row>
    <row r="3975" spans="6:11" x14ac:dyDescent="0.2">
      <c r="F3975" s="233"/>
      <c r="G3975" s="5"/>
      <c r="H3975" s="37"/>
      <c r="I3975" s="37"/>
      <c r="K3975" s="11"/>
    </row>
    <row r="3976" spans="6:11" x14ac:dyDescent="0.2">
      <c r="F3976" s="233"/>
      <c r="G3976" s="5"/>
      <c r="H3976" s="37"/>
      <c r="I3976" s="37"/>
      <c r="K3976" s="11"/>
    </row>
    <row r="3977" spans="6:11" x14ac:dyDescent="0.2">
      <c r="F3977" s="233"/>
      <c r="G3977" s="5"/>
      <c r="H3977" s="37"/>
      <c r="I3977" s="37"/>
      <c r="K3977" s="11"/>
    </row>
    <row r="3978" spans="6:11" x14ac:dyDescent="0.2">
      <c r="F3978" s="233"/>
      <c r="G3978" s="5"/>
      <c r="H3978" s="37"/>
      <c r="I3978" s="37"/>
      <c r="K3978" s="11"/>
    </row>
    <row r="3979" spans="6:11" x14ac:dyDescent="0.2">
      <c r="F3979" s="233"/>
      <c r="G3979" s="5"/>
      <c r="H3979" s="37"/>
      <c r="I3979" s="37"/>
      <c r="K3979" s="11"/>
    </row>
    <row r="3980" spans="6:11" x14ac:dyDescent="0.2">
      <c r="F3980" s="233"/>
      <c r="G3980" s="5"/>
      <c r="H3980" s="37"/>
      <c r="I3980" s="37"/>
      <c r="K3980" s="11"/>
    </row>
    <row r="3981" spans="6:11" x14ac:dyDescent="0.2">
      <c r="F3981" s="233"/>
      <c r="G3981" s="5"/>
      <c r="H3981" s="37"/>
      <c r="I3981" s="37"/>
      <c r="K3981" s="11"/>
    </row>
    <row r="3982" spans="6:11" x14ac:dyDescent="0.2">
      <c r="F3982" s="233"/>
      <c r="G3982" s="5"/>
      <c r="H3982" s="37"/>
      <c r="I3982" s="37"/>
      <c r="K3982" s="11"/>
    </row>
    <row r="3983" spans="6:11" x14ac:dyDescent="0.2">
      <c r="F3983" s="233"/>
      <c r="G3983" s="5"/>
      <c r="H3983" s="37"/>
      <c r="I3983" s="37"/>
      <c r="K3983" s="11"/>
    </row>
    <row r="3984" spans="6:11" x14ac:dyDescent="0.2">
      <c r="F3984" s="233"/>
      <c r="G3984" s="5"/>
      <c r="H3984" s="37"/>
      <c r="I3984" s="37"/>
      <c r="K3984" s="11"/>
    </row>
    <row r="3985" spans="6:11" x14ac:dyDescent="0.2">
      <c r="F3985" s="233"/>
      <c r="G3985" s="5"/>
      <c r="H3985" s="37"/>
      <c r="I3985" s="37"/>
      <c r="K3985" s="11"/>
    </row>
    <row r="3986" spans="6:11" x14ac:dyDescent="0.2">
      <c r="F3986" s="233"/>
      <c r="G3986" s="5"/>
      <c r="H3986" s="37"/>
      <c r="I3986" s="37"/>
      <c r="K3986" s="11"/>
    </row>
    <row r="3987" spans="6:11" x14ac:dyDescent="0.2">
      <c r="F3987" s="233"/>
      <c r="G3987" s="5"/>
      <c r="H3987" s="37"/>
      <c r="I3987" s="37"/>
      <c r="K3987" s="11"/>
    </row>
    <row r="3988" spans="6:11" x14ac:dyDescent="0.2">
      <c r="F3988" s="233"/>
      <c r="G3988" s="5"/>
      <c r="H3988" s="37"/>
      <c r="I3988" s="37"/>
      <c r="K3988" s="11"/>
    </row>
    <row r="3989" spans="6:11" x14ac:dyDescent="0.2">
      <c r="F3989" s="233"/>
      <c r="G3989" s="5"/>
      <c r="H3989" s="37"/>
      <c r="I3989" s="37"/>
      <c r="K3989" s="11"/>
    </row>
    <row r="3990" spans="6:11" x14ac:dyDescent="0.2">
      <c r="F3990" s="233"/>
      <c r="G3990" s="5"/>
      <c r="H3990" s="37"/>
      <c r="I3990" s="37"/>
      <c r="K3990" s="11"/>
    </row>
    <row r="3991" spans="6:11" x14ac:dyDescent="0.2">
      <c r="F3991" s="233"/>
      <c r="G3991" s="5"/>
      <c r="H3991" s="37"/>
      <c r="I3991" s="37"/>
      <c r="K3991" s="11"/>
    </row>
    <row r="3992" spans="6:11" x14ac:dyDescent="0.2">
      <c r="F3992" s="233"/>
      <c r="G3992" s="5"/>
      <c r="H3992" s="37"/>
      <c r="I3992" s="37"/>
      <c r="K3992" s="11"/>
    </row>
    <row r="3993" spans="6:11" x14ac:dyDescent="0.2">
      <c r="F3993" s="233"/>
      <c r="G3993" s="5"/>
      <c r="H3993" s="37"/>
      <c r="I3993" s="37"/>
      <c r="K3993" s="11"/>
    </row>
    <row r="3994" spans="6:11" x14ac:dyDescent="0.2">
      <c r="F3994" s="233"/>
      <c r="G3994" s="5"/>
      <c r="H3994" s="37"/>
      <c r="I3994" s="37"/>
      <c r="K3994" s="11"/>
    </row>
    <row r="3995" spans="6:11" x14ac:dyDescent="0.2">
      <c r="F3995" s="233"/>
      <c r="G3995" s="5"/>
      <c r="H3995" s="37"/>
      <c r="I3995" s="37"/>
      <c r="K3995" s="11"/>
    </row>
    <row r="3996" spans="6:11" x14ac:dyDescent="0.2">
      <c r="F3996" s="233"/>
      <c r="G3996" s="5"/>
      <c r="H3996" s="37"/>
      <c r="I3996" s="37"/>
      <c r="K3996" s="11"/>
    </row>
    <row r="3997" spans="6:11" x14ac:dyDescent="0.2">
      <c r="F3997" s="233"/>
      <c r="G3997" s="5"/>
      <c r="H3997" s="37"/>
      <c r="I3997" s="37"/>
      <c r="K3997" s="11"/>
    </row>
    <row r="3998" spans="6:11" x14ac:dyDescent="0.2">
      <c r="F3998" s="233"/>
      <c r="G3998" s="5"/>
      <c r="H3998" s="37"/>
      <c r="I3998" s="37"/>
      <c r="K3998" s="11"/>
    </row>
    <row r="3999" spans="6:11" x14ac:dyDescent="0.2">
      <c r="F3999" s="233"/>
      <c r="G3999" s="5"/>
      <c r="H3999" s="37"/>
      <c r="I3999" s="37"/>
      <c r="K3999" s="11"/>
    </row>
    <row r="4000" spans="6:11" x14ac:dyDescent="0.2">
      <c r="F4000" s="233"/>
      <c r="G4000" s="5"/>
      <c r="H4000" s="37"/>
      <c r="I4000" s="37"/>
      <c r="K4000" s="11"/>
    </row>
    <row r="4001" spans="6:11" x14ac:dyDescent="0.2">
      <c r="F4001" s="233"/>
      <c r="G4001" s="5"/>
      <c r="H4001" s="37"/>
      <c r="I4001" s="37"/>
      <c r="K4001" s="11"/>
    </row>
    <row r="4002" spans="6:11" x14ac:dyDescent="0.2">
      <c r="F4002" s="233"/>
      <c r="G4002" s="5"/>
      <c r="H4002" s="37"/>
      <c r="I4002" s="37"/>
      <c r="K4002" s="11"/>
    </row>
    <row r="4003" spans="6:11" x14ac:dyDescent="0.2">
      <c r="F4003" s="233"/>
      <c r="G4003" s="5"/>
      <c r="H4003" s="37"/>
      <c r="I4003" s="37"/>
      <c r="K4003" s="11"/>
    </row>
    <row r="4004" spans="6:11" x14ac:dyDescent="0.2">
      <c r="F4004" s="233"/>
      <c r="G4004" s="5"/>
      <c r="H4004" s="37"/>
      <c r="I4004" s="37"/>
      <c r="K4004" s="11"/>
    </row>
    <row r="4005" spans="6:11" x14ac:dyDescent="0.2">
      <c r="F4005" s="233"/>
      <c r="G4005" s="5"/>
      <c r="H4005" s="37"/>
      <c r="I4005" s="37"/>
      <c r="K4005" s="11"/>
    </row>
    <row r="4006" spans="6:11" x14ac:dyDescent="0.2">
      <c r="F4006" s="233"/>
      <c r="G4006" s="5"/>
      <c r="H4006" s="37"/>
      <c r="I4006" s="37"/>
      <c r="K4006" s="11"/>
    </row>
    <row r="4007" spans="6:11" x14ac:dyDescent="0.2">
      <c r="F4007" s="233"/>
      <c r="G4007" s="5"/>
      <c r="H4007" s="37"/>
      <c r="I4007" s="37"/>
      <c r="K4007" s="11"/>
    </row>
    <row r="4008" spans="6:11" x14ac:dyDescent="0.2">
      <c r="F4008" s="233"/>
      <c r="G4008" s="5"/>
      <c r="H4008" s="37"/>
      <c r="I4008" s="37"/>
      <c r="K4008" s="11"/>
    </row>
    <row r="4009" spans="6:11" x14ac:dyDescent="0.2">
      <c r="F4009" s="233"/>
      <c r="G4009" s="5"/>
      <c r="H4009" s="37"/>
      <c r="I4009" s="37"/>
      <c r="K4009" s="11"/>
    </row>
    <row r="4010" spans="6:11" x14ac:dyDescent="0.2">
      <c r="F4010" s="233"/>
      <c r="G4010" s="5"/>
      <c r="H4010" s="37"/>
      <c r="I4010" s="37"/>
      <c r="K4010" s="11"/>
    </row>
    <row r="4011" spans="6:11" x14ac:dyDescent="0.2">
      <c r="F4011" s="233"/>
      <c r="G4011" s="5"/>
      <c r="H4011" s="37"/>
      <c r="I4011" s="37"/>
      <c r="K4011" s="11"/>
    </row>
    <row r="4012" spans="6:11" x14ac:dyDescent="0.2">
      <c r="F4012" s="233"/>
      <c r="G4012" s="5"/>
      <c r="H4012" s="37"/>
      <c r="I4012" s="37"/>
      <c r="K4012" s="11"/>
    </row>
    <row r="4013" spans="6:11" x14ac:dyDescent="0.2">
      <c r="F4013" s="233"/>
      <c r="G4013" s="5"/>
      <c r="H4013" s="37"/>
      <c r="I4013" s="37"/>
      <c r="K4013" s="11"/>
    </row>
    <row r="4014" spans="6:11" x14ac:dyDescent="0.2">
      <c r="F4014" s="233"/>
      <c r="G4014" s="5"/>
      <c r="H4014" s="37"/>
      <c r="I4014" s="37"/>
      <c r="K4014" s="11"/>
    </row>
    <row r="4015" spans="6:11" x14ac:dyDescent="0.2">
      <c r="F4015" s="233"/>
      <c r="G4015" s="5"/>
      <c r="H4015" s="37"/>
      <c r="I4015" s="37"/>
      <c r="K4015" s="11"/>
    </row>
    <row r="4016" spans="6:11" x14ac:dyDescent="0.2">
      <c r="F4016" s="233"/>
      <c r="G4016" s="5"/>
      <c r="H4016" s="37"/>
      <c r="I4016" s="37"/>
      <c r="K4016" s="11"/>
    </row>
    <row r="4017" spans="6:11" x14ac:dyDescent="0.2">
      <c r="F4017" s="233"/>
      <c r="G4017" s="5"/>
      <c r="H4017" s="37"/>
      <c r="I4017" s="37"/>
      <c r="K4017" s="11"/>
    </row>
    <row r="4018" spans="6:11" x14ac:dyDescent="0.2">
      <c r="F4018" s="233"/>
      <c r="G4018" s="5"/>
      <c r="H4018" s="37"/>
      <c r="I4018" s="37"/>
      <c r="K4018" s="11"/>
    </row>
    <row r="4019" spans="6:11" x14ac:dyDescent="0.2">
      <c r="F4019" s="233"/>
      <c r="G4019" s="5"/>
      <c r="H4019" s="37"/>
      <c r="I4019" s="37"/>
      <c r="K4019" s="11"/>
    </row>
    <row r="4020" spans="6:11" x14ac:dyDescent="0.2">
      <c r="F4020" s="233"/>
      <c r="G4020" s="5"/>
      <c r="H4020" s="37"/>
      <c r="I4020" s="37"/>
      <c r="K4020" s="11"/>
    </row>
    <row r="4021" spans="6:11" x14ac:dyDescent="0.2">
      <c r="F4021" s="233"/>
      <c r="G4021" s="5"/>
      <c r="H4021" s="37"/>
      <c r="I4021" s="37"/>
      <c r="K4021" s="11"/>
    </row>
    <row r="4022" spans="6:11" x14ac:dyDescent="0.2">
      <c r="F4022" s="233"/>
      <c r="G4022" s="5"/>
      <c r="H4022" s="37"/>
      <c r="I4022" s="37"/>
      <c r="K4022" s="11"/>
    </row>
    <row r="4023" spans="6:11" x14ac:dyDescent="0.2">
      <c r="F4023" s="233"/>
      <c r="G4023" s="5"/>
      <c r="H4023" s="37"/>
      <c r="I4023" s="37"/>
      <c r="K4023" s="11"/>
    </row>
    <row r="4024" spans="6:11" x14ac:dyDescent="0.2">
      <c r="F4024" s="233"/>
      <c r="G4024" s="5"/>
      <c r="H4024" s="37"/>
      <c r="I4024" s="37"/>
      <c r="K4024" s="11"/>
    </row>
    <row r="4025" spans="6:11" x14ac:dyDescent="0.2">
      <c r="F4025" s="233"/>
      <c r="G4025" s="5"/>
      <c r="H4025" s="37"/>
      <c r="I4025" s="37"/>
      <c r="K4025" s="11"/>
    </row>
    <row r="4026" spans="6:11" x14ac:dyDescent="0.2">
      <c r="F4026" s="233"/>
      <c r="G4026" s="5"/>
      <c r="H4026" s="37"/>
      <c r="I4026" s="37"/>
      <c r="K4026" s="11"/>
    </row>
    <row r="4027" spans="6:11" x14ac:dyDescent="0.2">
      <c r="F4027" s="233"/>
      <c r="G4027" s="5"/>
      <c r="H4027" s="37"/>
      <c r="I4027" s="37"/>
      <c r="K4027" s="11"/>
    </row>
    <row r="4028" spans="6:11" x14ac:dyDescent="0.2">
      <c r="F4028" s="233"/>
      <c r="G4028" s="5"/>
      <c r="H4028" s="37"/>
      <c r="I4028" s="37"/>
      <c r="K4028" s="11"/>
    </row>
    <row r="4029" spans="6:11" x14ac:dyDescent="0.2">
      <c r="F4029" s="233"/>
      <c r="G4029" s="5"/>
      <c r="H4029" s="37"/>
      <c r="I4029" s="37"/>
      <c r="K4029" s="11"/>
    </row>
    <row r="4030" spans="6:11" x14ac:dyDescent="0.2">
      <c r="F4030" s="233"/>
      <c r="G4030" s="5"/>
      <c r="H4030" s="37"/>
      <c r="I4030" s="37"/>
      <c r="K4030" s="11"/>
    </row>
    <row r="4031" spans="6:11" x14ac:dyDescent="0.2">
      <c r="F4031" s="233"/>
      <c r="G4031" s="5"/>
      <c r="H4031" s="37"/>
      <c r="I4031" s="37"/>
      <c r="K4031" s="11"/>
    </row>
    <row r="4032" spans="6:11" x14ac:dyDescent="0.2">
      <c r="F4032" s="233"/>
      <c r="G4032" s="5"/>
      <c r="H4032" s="37"/>
      <c r="I4032" s="37"/>
      <c r="K4032" s="11"/>
    </row>
    <row r="4033" spans="6:11" x14ac:dyDescent="0.2">
      <c r="F4033" s="233"/>
      <c r="G4033" s="5"/>
      <c r="H4033" s="37"/>
      <c r="I4033" s="37"/>
      <c r="K4033" s="11"/>
    </row>
    <row r="4034" spans="6:11" x14ac:dyDescent="0.2">
      <c r="F4034" s="233"/>
      <c r="G4034" s="5"/>
      <c r="H4034" s="37"/>
      <c r="I4034" s="37"/>
      <c r="K4034" s="11"/>
    </row>
    <row r="4035" spans="6:11" x14ac:dyDescent="0.2">
      <c r="F4035" s="233"/>
      <c r="G4035" s="5"/>
      <c r="H4035" s="37"/>
      <c r="I4035" s="37"/>
      <c r="K4035" s="11"/>
    </row>
    <row r="4036" spans="6:11" x14ac:dyDescent="0.2">
      <c r="F4036" s="233"/>
      <c r="G4036" s="5"/>
      <c r="H4036" s="37"/>
      <c r="I4036" s="37"/>
      <c r="K4036" s="11"/>
    </row>
    <row r="4037" spans="6:11" x14ac:dyDescent="0.2">
      <c r="F4037" s="233"/>
      <c r="G4037" s="5"/>
      <c r="H4037" s="37"/>
      <c r="I4037" s="37"/>
      <c r="K4037" s="11"/>
    </row>
    <row r="4038" spans="6:11" x14ac:dyDescent="0.2">
      <c r="F4038" s="233"/>
      <c r="G4038" s="5"/>
      <c r="H4038" s="37"/>
      <c r="I4038" s="37"/>
      <c r="K4038" s="11"/>
    </row>
    <row r="4039" spans="6:11" x14ac:dyDescent="0.2">
      <c r="F4039" s="233"/>
      <c r="G4039" s="5"/>
      <c r="H4039" s="37"/>
      <c r="I4039" s="37"/>
      <c r="K4039" s="11"/>
    </row>
    <row r="4040" spans="6:11" x14ac:dyDescent="0.2">
      <c r="F4040" s="233"/>
      <c r="G4040" s="5"/>
      <c r="H4040" s="37"/>
      <c r="I4040" s="37"/>
      <c r="K4040" s="11"/>
    </row>
    <row r="4041" spans="6:11" x14ac:dyDescent="0.2">
      <c r="F4041" s="233"/>
      <c r="G4041" s="5"/>
      <c r="H4041" s="37"/>
      <c r="I4041" s="37"/>
      <c r="K4041" s="11"/>
    </row>
    <row r="4042" spans="6:11" x14ac:dyDescent="0.2">
      <c r="F4042" s="233"/>
      <c r="G4042" s="5"/>
      <c r="H4042" s="37"/>
      <c r="I4042" s="37"/>
      <c r="K4042" s="11"/>
    </row>
    <row r="4043" spans="6:11" x14ac:dyDescent="0.2">
      <c r="F4043" s="233"/>
      <c r="G4043" s="5"/>
      <c r="H4043" s="37"/>
      <c r="I4043" s="37"/>
      <c r="K4043" s="11"/>
    </row>
    <row r="4044" spans="6:11" x14ac:dyDescent="0.2">
      <c r="F4044" s="233"/>
      <c r="G4044" s="5"/>
      <c r="H4044" s="37"/>
      <c r="I4044" s="37"/>
      <c r="K4044" s="11"/>
    </row>
    <row r="4045" spans="6:11" x14ac:dyDescent="0.2">
      <c r="F4045" s="233"/>
      <c r="G4045" s="5"/>
      <c r="H4045" s="37"/>
      <c r="I4045" s="37"/>
      <c r="K4045" s="11"/>
    </row>
    <row r="4046" spans="6:11" x14ac:dyDescent="0.2">
      <c r="F4046" s="233"/>
      <c r="G4046" s="5"/>
      <c r="H4046" s="37"/>
      <c r="I4046" s="37"/>
      <c r="K4046" s="11"/>
    </row>
    <row r="4047" spans="6:11" x14ac:dyDescent="0.2">
      <c r="F4047" s="233"/>
      <c r="G4047" s="5"/>
      <c r="H4047" s="37"/>
      <c r="I4047" s="37"/>
      <c r="K4047" s="11"/>
    </row>
    <row r="4048" spans="6:11" x14ac:dyDescent="0.2">
      <c r="F4048" s="233"/>
      <c r="G4048" s="5"/>
      <c r="H4048" s="37"/>
      <c r="I4048" s="37"/>
      <c r="K4048" s="11"/>
    </row>
    <row r="4049" spans="6:11" x14ac:dyDescent="0.2">
      <c r="F4049" s="233"/>
      <c r="G4049" s="5"/>
      <c r="H4049" s="37"/>
      <c r="I4049" s="37"/>
      <c r="K4049" s="11"/>
    </row>
    <row r="4050" spans="6:11" x14ac:dyDescent="0.2">
      <c r="F4050" s="233"/>
      <c r="G4050" s="5"/>
      <c r="H4050" s="37"/>
      <c r="I4050" s="37"/>
      <c r="K4050" s="11"/>
    </row>
    <row r="4051" spans="6:11" x14ac:dyDescent="0.2">
      <c r="F4051" s="233"/>
      <c r="G4051" s="5"/>
      <c r="H4051" s="37"/>
      <c r="I4051" s="37"/>
      <c r="K4051" s="11"/>
    </row>
    <row r="4052" spans="6:11" x14ac:dyDescent="0.2">
      <c r="F4052" s="233"/>
      <c r="G4052" s="5"/>
      <c r="H4052" s="37"/>
      <c r="I4052" s="37"/>
      <c r="K4052" s="11"/>
    </row>
    <row r="4053" spans="6:11" x14ac:dyDescent="0.2">
      <c r="F4053" s="233"/>
      <c r="G4053" s="5"/>
      <c r="H4053" s="37"/>
      <c r="I4053" s="37"/>
      <c r="K4053" s="11"/>
    </row>
    <row r="4054" spans="6:11" x14ac:dyDescent="0.2">
      <c r="F4054" s="233"/>
      <c r="G4054" s="5"/>
      <c r="H4054" s="37"/>
      <c r="I4054" s="37"/>
      <c r="K4054" s="11"/>
    </row>
    <row r="4055" spans="6:11" x14ac:dyDescent="0.2">
      <c r="F4055" s="233"/>
      <c r="G4055" s="5"/>
      <c r="H4055" s="37"/>
      <c r="I4055" s="37"/>
      <c r="K4055" s="11"/>
    </row>
    <row r="4056" spans="6:11" x14ac:dyDescent="0.2">
      <c r="F4056" s="233"/>
      <c r="G4056" s="5"/>
      <c r="H4056" s="37"/>
      <c r="I4056" s="37"/>
      <c r="K4056" s="11"/>
    </row>
    <row r="4057" spans="6:11" x14ac:dyDescent="0.2">
      <c r="F4057" s="233"/>
      <c r="G4057" s="5"/>
      <c r="H4057" s="37"/>
      <c r="I4057" s="37"/>
      <c r="K4057" s="11"/>
    </row>
    <row r="4058" spans="6:11" x14ac:dyDescent="0.2">
      <c r="F4058" s="233"/>
      <c r="G4058" s="5"/>
      <c r="H4058" s="37"/>
      <c r="I4058" s="37"/>
      <c r="K4058" s="11"/>
    </row>
    <row r="4059" spans="6:11" x14ac:dyDescent="0.2">
      <c r="F4059" s="233"/>
      <c r="G4059" s="5"/>
      <c r="H4059" s="37"/>
      <c r="I4059" s="37"/>
      <c r="K4059" s="11"/>
    </row>
    <row r="4060" spans="6:11" x14ac:dyDescent="0.2">
      <c r="F4060" s="233"/>
      <c r="G4060" s="5"/>
      <c r="H4060" s="37"/>
      <c r="I4060" s="37"/>
      <c r="K4060" s="11"/>
    </row>
    <row r="4061" spans="6:11" x14ac:dyDescent="0.2">
      <c r="F4061" s="233"/>
      <c r="G4061" s="5"/>
      <c r="H4061" s="37"/>
      <c r="I4061" s="37"/>
      <c r="K4061" s="11"/>
    </row>
    <row r="4062" spans="6:11" x14ac:dyDescent="0.2">
      <c r="F4062" s="233"/>
      <c r="G4062" s="5"/>
      <c r="H4062" s="37"/>
      <c r="I4062" s="37"/>
      <c r="K4062" s="11"/>
    </row>
    <row r="4063" spans="6:11" x14ac:dyDescent="0.2">
      <c r="F4063" s="233"/>
      <c r="G4063" s="5"/>
      <c r="H4063" s="37"/>
      <c r="I4063" s="37"/>
      <c r="K4063" s="11"/>
    </row>
    <row r="4064" spans="6:11" x14ac:dyDescent="0.2">
      <c r="F4064" s="233"/>
      <c r="G4064" s="5"/>
      <c r="H4064" s="37"/>
      <c r="I4064" s="37"/>
      <c r="K4064" s="11"/>
    </row>
    <row r="4065" spans="6:11" x14ac:dyDescent="0.2">
      <c r="F4065" s="233"/>
      <c r="G4065" s="5"/>
      <c r="H4065" s="37"/>
      <c r="I4065" s="37"/>
      <c r="K4065" s="11"/>
    </row>
    <row r="4066" spans="6:11" x14ac:dyDescent="0.2">
      <c r="F4066" s="233"/>
      <c r="G4066" s="5"/>
      <c r="H4066" s="37"/>
      <c r="I4066" s="37"/>
      <c r="K4066" s="11"/>
    </row>
    <row r="4067" spans="6:11" x14ac:dyDescent="0.2">
      <c r="F4067" s="233"/>
      <c r="G4067" s="5"/>
      <c r="H4067" s="37"/>
      <c r="I4067" s="37"/>
      <c r="K4067" s="11"/>
    </row>
    <row r="4068" spans="6:11" x14ac:dyDescent="0.2">
      <c r="F4068" s="233"/>
      <c r="G4068" s="5"/>
      <c r="H4068" s="37"/>
      <c r="I4068" s="37"/>
      <c r="K4068" s="11"/>
    </row>
    <row r="4069" spans="6:11" x14ac:dyDescent="0.2">
      <c r="F4069" s="233"/>
      <c r="G4069" s="5"/>
      <c r="H4069" s="37"/>
      <c r="I4069" s="37"/>
      <c r="K4069" s="11"/>
    </row>
    <row r="4070" spans="6:11" x14ac:dyDescent="0.2">
      <c r="F4070" s="233"/>
      <c r="G4070" s="5"/>
      <c r="H4070" s="37"/>
      <c r="I4070" s="37"/>
      <c r="K4070" s="11"/>
    </row>
    <row r="4071" spans="6:11" x14ac:dyDescent="0.2">
      <c r="F4071" s="233"/>
      <c r="G4071" s="5"/>
      <c r="H4071" s="37"/>
      <c r="I4071" s="37"/>
      <c r="K4071" s="11"/>
    </row>
    <row r="4072" spans="6:11" x14ac:dyDescent="0.2">
      <c r="F4072" s="233"/>
      <c r="G4072" s="5"/>
      <c r="H4072" s="37"/>
      <c r="I4072" s="37"/>
      <c r="K4072" s="11"/>
    </row>
    <row r="4073" spans="6:11" x14ac:dyDescent="0.2">
      <c r="F4073" s="233"/>
      <c r="G4073" s="5"/>
      <c r="H4073" s="37"/>
      <c r="I4073" s="37"/>
      <c r="K4073" s="11"/>
    </row>
    <row r="4074" spans="6:11" x14ac:dyDescent="0.2">
      <c r="F4074" s="233"/>
      <c r="G4074" s="5"/>
      <c r="H4074" s="37"/>
      <c r="I4074" s="37"/>
      <c r="K4074" s="11"/>
    </row>
    <row r="4075" spans="6:11" x14ac:dyDescent="0.2">
      <c r="F4075" s="233"/>
      <c r="G4075" s="5"/>
      <c r="H4075" s="37"/>
      <c r="I4075" s="37"/>
      <c r="K4075" s="11"/>
    </row>
    <row r="4076" spans="6:11" x14ac:dyDescent="0.2">
      <c r="F4076" s="233"/>
      <c r="G4076" s="5"/>
      <c r="H4076" s="37"/>
      <c r="I4076" s="37"/>
      <c r="K4076" s="11"/>
    </row>
    <row r="4077" spans="6:11" x14ac:dyDescent="0.2">
      <c r="F4077" s="233"/>
      <c r="G4077" s="5"/>
      <c r="H4077" s="37"/>
      <c r="I4077" s="37"/>
      <c r="K4077" s="11"/>
    </row>
    <row r="4078" spans="6:11" x14ac:dyDescent="0.2">
      <c r="F4078" s="233"/>
      <c r="G4078" s="5"/>
      <c r="H4078" s="37"/>
      <c r="I4078" s="37"/>
      <c r="K4078" s="11"/>
    </row>
    <row r="4079" spans="6:11" x14ac:dyDescent="0.2">
      <c r="F4079" s="233"/>
      <c r="G4079" s="5"/>
      <c r="H4079" s="37"/>
      <c r="I4079" s="37"/>
      <c r="K4079" s="11"/>
    </row>
    <row r="4080" spans="6:11" x14ac:dyDescent="0.2">
      <c r="F4080" s="233"/>
      <c r="G4080" s="5"/>
      <c r="H4080" s="37"/>
      <c r="I4080" s="37"/>
      <c r="K4080" s="11"/>
    </row>
    <row r="4081" spans="6:11" x14ac:dyDescent="0.2">
      <c r="F4081" s="233"/>
      <c r="G4081" s="5"/>
      <c r="H4081" s="37"/>
      <c r="I4081" s="37"/>
      <c r="K4081" s="11"/>
    </row>
    <row r="4082" spans="6:11" x14ac:dyDescent="0.2">
      <c r="F4082" s="233"/>
      <c r="G4082" s="5"/>
      <c r="H4082" s="37"/>
      <c r="I4082" s="37"/>
      <c r="K4082" s="11"/>
    </row>
    <row r="4083" spans="6:11" x14ac:dyDescent="0.2">
      <c r="F4083" s="233"/>
      <c r="G4083" s="5"/>
      <c r="H4083" s="37"/>
      <c r="I4083" s="37"/>
      <c r="K4083" s="11"/>
    </row>
    <row r="4084" spans="6:11" x14ac:dyDescent="0.2">
      <c r="F4084" s="233"/>
      <c r="G4084" s="5"/>
      <c r="H4084" s="37"/>
      <c r="I4084" s="37"/>
      <c r="K4084" s="11"/>
    </row>
    <row r="4085" spans="6:11" x14ac:dyDescent="0.2">
      <c r="F4085" s="233"/>
      <c r="G4085" s="5"/>
      <c r="H4085" s="37"/>
      <c r="I4085" s="37"/>
      <c r="K4085" s="11"/>
    </row>
    <row r="4086" spans="6:11" x14ac:dyDescent="0.2">
      <c r="F4086" s="233"/>
      <c r="G4086" s="5"/>
      <c r="H4086" s="37"/>
      <c r="I4086" s="37"/>
      <c r="K4086" s="11"/>
    </row>
    <row r="4087" spans="6:11" x14ac:dyDescent="0.2">
      <c r="F4087" s="233"/>
      <c r="G4087" s="5"/>
      <c r="H4087" s="37"/>
      <c r="I4087" s="37"/>
      <c r="K4087" s="11"/>
    </row>
    <row r="4088" spans="6:11" x14ac:dyDescent="0.2">
      <c r="F4088" s="233"/>
      <c r="G4088" s="5"/>
      <c r="H4088" s="37"/>
      <c r="I4088" s="37"/>
      <c r="K4088" s="11"/>
    </row>
    <row r="4089" spans="6:11" x14ac:dyDescent="0.2">
      <c r="F4089" s="233"/>
      <c r="G4089" s="5"/>
      <c r="H4089" s="37"/>
      <c r="I4089" s="37"/>
      <c r="K4089" s="11"/>
    </row>
    <row r="4090" spans="6:11" x14ac:dyDescent="0.2">
      <c r="F4090" s="233"/>
      <c r="G4090" s="5"/>
      <c r="H4090" s="37"/>
      <c r="I4090" s="37"/>
      <c r="K4090" s="11"/>
    </row>
    <row r="4091" spans="6:11" x14ac:dyDescent="0.2">
      <c r="F4091" s="233"/>
      <c r="G4091" s="5"/>
      <c r="H4091" s="37"/>
      <c r="I4091" s="37"/>
      <c r="K4091" s="11"/>
    </row>
    <row r="4092" spans="6:11" x14ac:dyDescent="0.2">
      <c r="F4092" s="233"/>
      <c r="G4092" s="5"/>
      <c r="H4092" s="37"/>
      <c r="I4092" s="37"/>
      <c r="K4092" s="11"/>
    </row>
    <row r="4093" spans="6:11" x14ac:dyDescent="0.2">
      <c r="F4093" s="233"/>
      <c r="G4093" s="5"/>
      <c r="H4093" s="37"/>
      <c r="I4093" s="37"/>
      <c r="K4093" s="11"/>
    </row>
    <row r="4094" spans="6:11" x14ac:dyDescent="0.2">
      <c r="F4094" s="233"/>
      <c r="G4094" s="5"/>
      <c r="H4094" s="37"/>
      <c r="I4094" s="37"/>
      <c r="K4094" s="11"/>
    </row>
    <row r="4095" spans="6:11" x14ac:dyDescent="0.2">
      <c r="F4095" s="233"/>
      <c r="G4095" s="5"/>
      <c r="H4095" s="37"/>
      <c r="I4095" s="37"/>
      <c r="K4095" s="11"/>
    </row>
    <row r="4096" spans="6:11" x14ac:dyDescent="0.2">
      <c r="F4096" s="233"/>
      <c r="G4096" s="5"/>
      <c r="H4096" s="37"/>
      <c r="I4096" s="37"/>
      <c r="K4096" s="11"/>
    </row>
    <row r="4097" spans="6:11" x14ac:dyDescent="0.2">
      <c r="F4097" s="233"/>
      <c r="G4097" s="5"/>
      <c r="H4097" s="37"/>
      <c r="I4097" s="37"/>
      <c r="K4097" s="11"/>
    </row>
    <row r="4098" spans="6:11" x14ac:dyDescent="0.2">
      <c r="F4098" s="233"/>
      <c r="G4098" s="5"/>
      <c r="H4098" s="37"/>
      <c r="I4098" s="37"/>
      <c r="K4098" s="11"/>
    </row>
    <row r="4099" spans="6:11" x14ac:dyDescent="0.2">
      <c r="F4099" s="233"/>
      <c r="G4099" s="5"/>
      <c r="H4099" s="37"/>
      <c r="I4099" s="37"/>
      <c r="K4099" s="11"/>
    </row>
    <row r="4100" spans="6:11" x14ac:dyDescent="0.2">
      <c r="F4100" s="233"/>
      <c r="G4100" s="5"/>
      <c r="H4100" s="37"/>
      <c r="I4100" s="37"/>
      <c r="K4100" s="11"/>
    </row>
    <row r="4101" spans="6:11" x14ac:dyDescent="0.2">
      <c r="F4101" s="233"/>
      <c r="G4101" s="5"/>
      <c r="H4101" s="37"/>
      <c r="I4101" s="37"/>
      <c r="K4101" s="11"/>
    </row>
    <row r="4102" spans="6:11" x14ac:dyDescent="0.2">
      <c r="F4102" s="233"/>
      <c r="G4102" s="5"/>
      <c r="H4102" s="37"/>
      <c r="I4102" s="37"/>
      <c r="K4102" s="11"/>
    </row>
    <row r="4103" spans="6:11" x14ac:dyDescent="0.2">
      <c r="F4103" s="233"/>
      <c r="G4103" s="5"/>
      <c r="H4103" s="37"/>
      <c r="I4103" s="37"/>
      <c r="K4103" s="11"/>
    </row>
    <row r="4104" spans="6:11" x14ac:dyDescent="0.2">
      <c r="F4104" s="233"/>
      <c r="G4104" s="5"/>
      <c r="H4104" s="37"/>
      <c r="I4104" s="37"/>
      <c r="K4104" s="11"/>
    </row>
    <row r="4105" spans="6:11" x14ac:dyDescent="0.2">
      <c r="F4105" s="233"/>
      <c r="G4105" s="5"/>
      <c r="H4105" s="37"/>
      <c r="I4105" s="37"/>
      <c r="K4105" s="11"/>
    </row>
    <row r="4106" spans="6:11" x14ac:dyDescent="0.2">
      <c r="F4106" s="233"/>
      <c r="G4106" s="5"/>
      <c r="H4106" s="37"/>
      <c r="I4106" s="37"/>
      <c r="K4106" s="11"/>
    </row>
    <row r="4107" spans="6:11" x14ac:dyDescent="0.2">
      <c r="F4107" s="233"/>
      <c r="G4107" s="5"/>
      <c r="H4107" s="37"/>
      <c r="I4107" s="37"/>
      <c r="K4107" s="11"/>
    </row>
    <row r="4108" spans="6:11" x14ac:dyDescent="0.2">
      <c r="F4108" s="233"/>
      <c r="G4108" s="5"/>
      <c r="H4108" s="37"/>
      <c r="I4108" s="37"/>
      <c r="K4108" s="11"/>
    </row>
    <row r="4109" spans="6:11" x14ac:dyDescent="0.2">
      <c r="F4109" s="233"/>
      <c r="G4109" s="5"/>
      <c r="H4109" s="37"/>
      <c r="I4109" s="37"/>
      <c r="K4109" s="11"/>
    </row>
    <row r="4110" spans="6:11" x14ac:dyDescent="0.2">
      <c r="F4110" s="233"/>
      <c r="G4110" s="5"/>
      <c r="H4110" s="37"/>
      <c r="I4110" s="37"/>
      <c r="K4110" s="11"/>
    </row>
    <row r="4111" spans="6:11" x14ac:dyDescent="0.2">
      <c r="F4111" s="233"/>
      <c r="G4111" s="5"/>
      <c r="H4111" s="37"/>
      <c r="I4111" s="37"/>
      <c r="K4111" s="11"/>
    </row>
    <row r="4112" spans="6:11" x14ac:dyDescent="0.2">
      <c r="F4112" s="233"/>
      <c r="G4112" s="5"/>
      <c r="H4112" s="37"/>
      <c r="I4112" s="37"/>
      <c r="K4112" s="11"/>
    </row>
    <row r="4113" spans="6:11" x14ac:dyDescent="0.2">
      <c r="F4113" s="233"/>
      <c r="G4113" s="5"/>
      <c r="H4113" s="37"/>
      <c r="I4113" s="37"/>
      <c r="K4113" s="11"/>
    </row>
    <row r="4114" spans="6:11" x14ac:dyDescent="0.2">
      <c r="F4114" s="233"/>
      <c r="G4114" s="5"/>
      <c r="H4114" s="37"/>
      <c r="I4114" s="37"/>
      <c r="K4114" s="11"/>
    </row>
    <row r="4115" spans="6:11" x14ac:dyDescent="0.2">
      <c r="F4115" s="233"/>
      <c r="G4115" s="5"/>
      <c r="H4115" s="37"/>
      <c r="I4115" s="37"/>
      <c r="K4115" s="11"/>
    </row>
    <row r="4116" spans="6:11" x14ac:dyDescent="0.2">
      <c r="F4116" s="233"/>
      <c r="G4116" s="5"/>
      <c r="H4116" s="37"/>
      <c r="I4116" s="37"/>
      <c r="K4116" s="11"/>
    </row>
    <row r="4117" spans="6:11" x14ac:dyDescent="0.2">
      <c r="F4117" s="233"/>
      <c r="G4117" s="5"/>
      <c r="H4117" s="37"/>
      <c r="I4117" s="37"/>
      <c r="K4117" s="11"/>
    </row>
    <row r="4118" spans="6:11" x14ac:dyDescent="0.2">
      <c r="F4118" s="233"/>
      <c r="G4118" s="5"/>
      <c r="H4118" s="37"/>
      <c r="I4118" s="37"/>
      <c r="K4118" s="11"/>
    </row>
    <row r="4119" spans="6:11" x14ac:dyDescent="0.2">
      <c r="F4119" s="233"/>
      <c r="G4119" s="5"/>
      <c r="H4119" s="37"/>
      <c r="I4119" s="37"/>
      <c r="K4119" s="11"/>
    </row>
    <row r="4120" spans="6:11" x14ac:dyDescent="0.2">
      <c r="F4120" s="233"/>
      <c r="G4120" s="5"/>
      <c r="H4120" s="37"/>
      <c r="I4120" s="37"/>
      <c r="K4120" s="11"/>
    </row>
    <row r="4121" spans="6:11" x14ac:dyDescent="0.2">
      <c r="F4121" s="233"/>
      <c r="G4121" s="5"/>
      <c r="H4121" s="37"/>
      <c r="I4121" s="37"/>
      <c r="K4121" s="11"/>
    </row>
    <row r="4122" spans="6:11" x14ac:dyDescent="0.2">
      <c r="F4122" s="233"/>
      <c r="G4122" s="5"/>
      <c r="H4122" s="37"/>
      <c r="I4122" s="37"/>
      <c r="K4122" s="11"/>
    </row>
    <row r="4123" spans="6:11" x14ac:dyDescent="0.2">
      <c r="F4123" s="233"/>
      <c r="G4123" s="5"/>
      <c r="H4123" s="37"/>
      <c r="I4123" s="37"/>
      <c r="K4123" s="11"/>
    </row>
    <row r="4124" spans="6:11" x14ac:dyDescent="0.2">
      <c r="F4124" s="233"/>
      <c r="G4124" s="5"/>
      <c r="H4124" s="37"/>
      <c r="I4124" s="37"/>
      <c r="K4124" s="11"/>
    </row>
    <row r="4125" spans="6:11" x14ac:dyDescent="0.2">
      <c r="F4125" s="233"/>
      <c r="G4125" s="5"/>
      <c r="H4125" s="37"/>
      <c r="I4125" s="37"/>
      <c r="K4125" s="11"/>
    </row>
    <row r="4126" spans="6:11" x14ac:dyDescent="0.2">
      <c r="F4126" s="233"/>
      <c r="G4126" s="5"/>
      <c r="H4126" s="37"/>
      <c r="I4126" s="37"/>
      <c r="K4126" s="11"/>
    </row>
    <row r="4127" spans="6:11" x14ac:dyDescent="0.2">
      <c r="F4127" s="233"/>
      <c r="G4127" s="5"/>
      <c r="H4127" s="37"/>
      <c r="I4127" s="37"/>
      <c r="K4127" s="11"/>
    </row>
    <row r="4128" spans="6:11" x14ac:dyDescent="0.2">
      <c r="F4128" s="233"/>
      <c r="G4128" s="5"/>
      <c r="H4128" s="37"/>
      <c r="I4128" s="37"/>
      <c r="K4128" s="11"/>
    </row>
    <row r="4129" spans="6:11" x14ac:dyDescent="0.2">
      <c r="F4129" s="233"/>
      <c r="G4129" s="5"/>
      <c r="H4129" s="37"/>
      <c r="I4129" s="37"/>
      <c r="K4129" s="11"/>
    </row>
    <row r="4130" spans="6:11" x14ac:dyDescent="0.2">
      <c r="F4130" s="233"/>
      <c r="G4130" s="5"/>
      <c r="H4130" s="37"/>
      <c r="I4130" s="37"/>
      <c r="K4130" s="11"/>
    </row>
    <row r="4131" spans="6:11" x14ac:dyDescent="0.2">
      <c r="F4131" s="233"/>
      <c r="G4131" s="5"/>
      <c r="H4131" s="37"/>
      <c r="I4131" s="37"/>
      <c r="K4131" s="11"/>
    </row>
    <row r="4132" spans="6:11" x14ac:dyDescent="0.2">
      <c r="F4132" s="233"/>
      <c r="G4132" s="5"/>
      <c r="H4132" s="37"/>
      <c r="I4132" s="37"/>
      <c r="K4132" s="11"/>
    </row>
    <row r="4133" spans="6:11" x14ac:dyDescent="0.2">
      <c r="F4133" s="233"/>
      <c r="G4133" s="5"/>
      <c r="H4133" s="37"/>
      <c r="I4133" s="37"/>
      <c r="K4133" s="11"/>
    </row>
    <row r="4134" spans="6:11" x14ac:dyDescent="0.2">
      <c r="F4134" s="233"/>
      <c r="G4134" s="5"/>
      <c r="H4134" s="37"/>
      <c r="I4134" s="37"/>
      <c r="K4134" s="11"/>
    </row>
    <row r="4135" spans="6:11" x14ac:dyDescent="0.2">
      <c r="F4135" s="233"/>
      <c r="G4135" s="5"/>
      <c r="H4135" s="37"/>
      <c r="I4135" s="37"/>
      <c r="K4135" s="11"/>
    </row>
    <row r="4136" spans="6:11" x14ac:dyDescent="0.2">
      <c r="F4136" s="233"/>
      <c r="G4136" s="5"/>
      <c r="H4136" s="37"/>
      <c r="I4136" s="37"/>
      <c r="K4136" s="11"/>
    </row>
    <row r="4137" spans="6:11" x14ac:dyDescent="0.2">
      <c r="F4137" s="233"/>
      <c r="G4137" s="5"/>
      <c r="H4137" s="37"/>
      <c r="I4137" s="37"/>
      <c r="K4137" s="11"/>
    </row>
    <row r="4138" spans="6:11" x14ac:dyDescent="0.2">
      <c r="F4138" s="233"/>
      <c r="G4138" s="5"/>
      <c r="H4138" s="37"/>
      <c r="I4138" s="37"/>
      <c r="K4138" s="11"/>
    </row>
    <row r="4139" spans="6:11" x14ac:dyDescent="0.2">
      <c r="F4139" s="233"/>
      <c r="G4139" s="5"/>
      <c r="H4139" s="37"/>
      <c r="I4139" s="37"/>
      <c r="K4139" s="11"/>
    </row>
    <row r="4140" spans="6:11" x14ac:dyDescent="0.2">
      <c r="F4140" s="233"/>
      <c r="G4140" s="5"/>
      <c r="H4140" s="37"/>
      <c r="I4140" s="37"/>
      <c r="K4140" s="11"/>
    </row>
    <row r="4141" spans="6:11" x14ac:dyDescent="0.2">
      <c r="F4141" s="233"/>
      <c r="G4141" s="5"/>
      <c r="H4141" s="37"/>
      <c r="I4141" s="37"/>
      <c r="K4141" s="11"/>
    </row>
    <row r="4142" spans="6:11" x14ac:dyDescent="0.2">
      <c r="F4142" s="233"/>
      <c r="G4142" s="5"/>
      <c r="H4142" s="37"/>
      <c r="I4142" s="37"/>
      <c r="K4142" s="11"/>
    </row>
    <row r="4143" spans="6:11" x14ac:dyDescent="0.2">
      <c r="F4143" s="233"/>
      <c r="G4143" s="5"/>
      <c r="H4143" s="37"/>
      <c r="I4143" s="37"/>
      <c r="K4143" s="11"/>
    </row>
    <row r="4144" spans="6:11" x14ac:dyDescent="0.2">
      <c r="F4144" s="233"/>
      <c r="G4144" s="5"/>
      <c r="H4144" s="37"/>
      <c r="I4144" s="37"/>
      <c r="K4144" s="11"/>
    </row>
    <row r="4145" spans="6:11" x14ac:dyDescent="0.2">
      <c r="F4145" s="233"/>
      <c r="G4145" s="5"/>
      <c r="H4145" s="37"/>
      <c r="I4145" s="37"/>
      <c r="K4145" s="11"/>
    </row>
    <row r="4146" spans="6:11" x14ac:dyDescent="0.2">
      <c r="F4146" s="233"/>
      <c r="G4146" s="5"/>
      <c r="H4146" s="37"/>
      <c r="I4146" s="37"/>
      <c r="K4146" s="11"/>
    </row>
    <row r="4147" spans="6:11" x14ac:dyDescent="0.2">
      <c r="F4147" s="233"/>
      <c r="G4147" s="5"/>
      <c r="H4147" s="37"/>
      <c r="I4147" s="37"/>
      <c r="K4147" s="11"/>
    </row>
    <row r="4148" spans="6:11" x14ac:dyDescent="0.2">
      <c r="F4148" s="233"/>
      <c r="G4148" s="5"/>
      <c r="H4148" s="37"/>
      <c r="I4148" s="37"/>
      <c r="K4148" s="11"/>
    </row>
    <row r="4149" spans="6:11" x14ac:dyDescent="0.2">
      <c r="F4149" s="233"/>
      <c r="G4149" s="5"/>
      <c r="H4149" s="37"/>
      <c r="I4149" s="37"/>
      <c r="K4149" s="11"/>
    </row>
    <row r="4150" spans="6:11" x14ac:dyDescent="0.2">
      <c r="F4150" s="233"/>
      <c r="G4150" s="5"/>
      <c r="H4150" s="37"/>
      <c r="I4150" s="37"/>
      <c r="K4150" s="11"/>
    </row>
    <row r="4151" spans="6:11" x14ac:dyDescent="0.2">
      <c r="F4151" s="233"/>
      <c r="G4151" s="5"/>
      <c r="H4151" s="37"/>
      <c r="I4151" s="37"/>
      <c r="K4151" s="11"/>
    </row>
    <row r="4152" spans="6:11" x14ac:dyDescent="0.2">
      <c r="F4152" s="233"/>
      <c r="G4152" s="5"/>
      <c r="H4152" s="37"/>
      <c r="I4152" s="37"/>
      <c r="K4152" s="11"/>
    </row>
    <row r="4153" spans="6:11" x14ac:dyDescent="0.2">
      <c r="F4153" s="233"/>
      <c r="G4153" s="5"/>
      <c r="H4153" s="37"/>
      <c r="I4153" s="37"/>
      <c r="K4153" s="11"/>
    </row>
    <row r="4154" spans="6:11" x14ac:dyDescent="0.2">
      <c r="F4154" s="233"/>
      <c r="G4154" s="5"/>
      <c r="H4154" s="37"/>
      <c r="I4154" s="37"/>
      <c r="K4154" s="11"/>
    </row>
    <row r="4155" spans="6:11" x14ac:dyDescent="0.2">
      <c r="F4155" s="233"/>
      <c r="G4155" s="5"/>
      <c r="H4155" s="37"/>
      <c r="I4155" s="37"/>
      <c r="K4155" s="11"/>
    </row>
    <row r="4156" spans="6:11" x14ac:dyDescent="0.2">
      <c r="F4156" s="233"/>
      <c r="G4156" s="5"/>
      <c r="H4156" s="37"/>
      <c r="I4156" s="37"/>
      <c r="K4156" s="11"/>
    </row>
    <row r="4157" spans="6:11" x14ac:dyDescent="0.2">
      <c r="F4157" s="233"/>
      <c r="G4157" s="5"/>
      <c r="H4157" s="37"/>
      <c r="I4157" s="37"/>
      <c r="K4157" s="11"/>
    </row>
    <row r="4158" spans="6:11" x14ac:dyDescent="0.2">
      <c r="F4158" s="233"/>
      <c r="G4158" s="5"/>
      <c r="H4158" s="37"/>
      <c r="I4158" s="37"/>
      <c r="K4158" s="11"/>
    </row>
    <row r="4159" spans="6:11" x14ac:dyDescent="0.2">
      <c r="F4159" s="233"/>
      <c r="G4159" s="5"/>
      <c r="H4159" s="37"/>
      <c r="I4159" s="37"/>
      <c r="K4159" s="11"/>
    </row>
    <row r="4160" spans="6:11" x14ac:dyDescent="0.2">
      <c r="F4160" s="233"/>
      <c r="G4160" s="5"/>
      <c r="H4160" s="37"/>
      <c r="I4160" s="37"/>
      <c r="K4160" s="11"/>
    </row>
    <row r="4161" spans="6:11" x14ac:dyDescent="0.2">
      <c r="F4161" s="233"/>
      <c r="G4161" s="5"/>
      <c r="H4161" s="37"/>
      <c r="I4161" s="37"/>
      <c r="K4161" s="11"/>
    </row>
    <row r="4162" spans="6:11" x14ac:dyDescent="0.2">
      <c r="F4162" s="233"/>
      <c r="G4162" s="5"/>
      <c r="H4162" s="37"/>
      <c r="I4162" s="37"/>
      <c r="K4162" s="11"/>
    </row>
    <row r="4163" spans="6:11" x14ac:dyDescent="0.2">
      <c r="F4163" s="233"/>
      <c r="G4163" s="5"/>
      <c r="H4163" s="37"/>
      <c r="I4163" s="37"/>
      <c r="K4163" s="11"/>
    </row>
    <row r="4164" spans="6:11" x14ac:dyDescent="0.2">
      <c r="F4164" s="233"/>
      <c r="G4164" s="5"/>
      <c r="H4164" s="37"/>
      <c r="I4164" s="37"/>
      <c r="K4164" s="11"/>
    </row>
    <row r="4165" spans="6:11" x14ac:dyDescent="0.2">
      <c r="F4165" s="233"/>
      <c r="G4165" s="5"/>
      <c r="H4165" s="37"/>
      <c r="I4165" s="37"/>
      <c r="K4165" s="11"/>
    </row>
    <row r="4166" spans="6:11" x14ac:dyDescent="0.2">
      <c r="F4166" s="233"/>
      <c r="G4166" s="5"/>
      <c r="H4166" s="37"/>
      <c r="I4166" s="37"/>
      <c r="K4166" s="11"/>
    </row>
    <row r="4167" spans="6:11" x14ac:dyDescent="0.2">
      <c r="F4167" s="233"/>
      <c r="G4167" s="5"/>
      <c r="H4167" s="37"/>
      <c r="I4167" s="37"/>
      <c r="K4167" s="11"/>
    </row>
    <row r="4168" spans="6:11" x14ac:dyDescent="0.2">
      <c r="F4168" s="233"/>
      <c r="G4168" s="5"/>
      <c r="H4168" s="37"/>
      <c r="I4168" s="37"/>
      <c r="K4168" s="11"/>
    </row>
    <row r="4169" spans="6:11" x14ac:dyDescent="0.2">
      <c r="F4169" s="233"/>
      <c r="G4169" s="5"/>
      <c r="H4169" s="37"/>
      <c r="I4169" s="37"/>
      <c r="K4169" s="11"/>
    </row>
    <row r="4170" spans="6:11" x14ac:dyDescent="0.2">
      <c r="F4170" s="233"/>
      <c r="G4170" s="5"/>
      <c r="H4170" s="37"/>
      <c r="I4170" s="37"/>
      <c r="K4170" s="11"/>
    </row>
    <row r="4171" spans="6:11" x14ac:dyDescent="0.2">
      <c r="F4171" s="233"/>
      <c r="G4171" s="5"/>
      <c r="H4171" s="37"/>
      <c r="I4171" s="37"/>
      <c r="K4171" s="11"/>
    </row>
    <row r="4172" spans="6:11" x14ac:dyDescent="0.2">
      <c r="F4172" s="233"/>
      <c r="G4172" s="5"/>
      <c r="H4172" s="37"/>
      <c r="I4172" s="37"/>
      <c r="K4172" s="11"/>
    </row>
    <row r="4173" spans="6:11" x14ac:dyDescent="0.2">
      <c r="F4173" s="233"/>
      <c r="G4173" s="5"/>
      <c r="H4173" s="37"/>
      <c r="I4173" s="37"/>
      <c r="K4173" s="11"/>
    </row>
    <row r="4174" spans="6:11" x14ac:dyDescent="0.2">
      <c r="F4174" s="233"/>
      <c r="G4174" s="5"/>
      <c r="H4174" s="37"/>
      <c r="I4174" s="37"/>
      <c r="K4174" s="11"/>
    </row>
    <row r="4175" spans="6:11" x14ac:dyDescent="0.2">
      <c r="F4175" s="233"/>
      <c r="G4175" s="5"/>
      <c r="H4175" s="37"/>
      <c r="I4175" s="37"/>
      <c r="K4175" s="11"/>
    </row>
    <row r="4176" spans="6:11" x14ac:dyDescent="0.2">
      <c r="F4176" s="233"/>
      <c r="G4176" s="5"/>
      <c r="H4176" s="37"/>
      <c r="I4176" s="37"/>
      <c r="K4176" s="11"/>
    </row>
    <row r="4177" spans="6:11" x14ac:dyDescent="0.2">
      <c r="F4177" s="233"/>
      <c r="G4177" s="5"/>
      <c r="H4177" s="37"/>
      <c r="I4177" s="37"/>
      <c r="K4177" s="11"/>
    </row>
    <row r="4178" spans="6:11" x14ac:dyDescent="0.2">
      <c r="F4178" s="233"/>
      <c r="G4178" s="5"/>
      <c r="H4178" s="37"/>
      <c r="I4178" s="37"/>
      <c r="K4178" s="11"/>
    </row>
    <row r="4179" spans="6:11" x14ac:dyDescent="0.2">
      <c r="F4179" s="233"/>
      <c r="G4179" s="5"/>
      <c r="H4179" s="37"/>
      <c r="I4179" s="37"/>
      <c r="K4179" s="11"/>
    </row>
    <row r="4180" spans="6:11" x14ac:dyDescent="0.2">
      <c r="F4180" s="233"/>
      <c r="G4180" s="5"/>
      <c r="H4180" s="37"/>
      <c r="I4180" s="37"/>
      <c r="K4180" s="11"/>
    </row>
    <row r="4181" spans="6:11" x14ac:dyDescent="0.2">
      <c r="F4181" s="233"/>
      <c r="G4181" s="5"/>
      <c r="H4181" s="37"/>
      <c r="I4181" s="37"/>
      <c r="K4181" s="11"/>
    </row>
    <row r="4182" spans="6:11" x14ac:dyDescent="0.2">
      <c r="F4182" s="233"/>
      <c r="G4182" s="5"/>
      <c r="H4182" s="37"/>
      <c r="I4182" s="37"/>
      <c r="K4182" s="11"/>
    </row>
    <row r="4183" spans="6:11" x14ac:dyDescent="0.2">
      <c r="F4183" s="233"/>
      <c r="G4183" s="5"/>
      <c r="H4183" s="37"/>
      <c r="I4183" s="37"/>
      <c r="K4183" s="11"/>
    </row>
    <row r="4184" spans="6:11" x14ac:dyDescent="0.2">
      <c r="F4184" s="233"/>
      <c r="G4184" s="5"/>
      <c r="H4184" s="37"/>
      <c r="I4184" s="37"/>
      <c r="K4184" s="11"/>
    </row>
    <row r="4185" spans="6:11" x14ac:dyDescent="0.2">
      <c r="F4185" s="233"/>
      <c r="G4185" s="5"/>
      <c r="H4185" s="37"/>
      <c r="I4185" s="37"/>
      <c r="K4185" s="11"/>
    </row>
    <row r="4186" spans="6:11" x14ac:dyDescent="0.2">
      <c r="F4186" s="233"/>
      <c r="G4186" s="5"/>
      <c r="H4186" s="37"/>
      <c r="I4186" s="37"/>
      <c r="K4186" s="11"/>
    </row>
    <row r="4187" spans="6:11" x14ac:dyDescent="0.2">
      <c r="F4187" s="233"/>
      <c r="G4187" s="5"/>
      <c r="H4187" s="37"/>
      <c r="I4187" s="37"/>
      <c r="K4187" s="11"/>
    </row>
    <row r="4188" spans="6:11" x14ac:dyDescent="0.2">
      <c r="F4188" s="233"/>
      <c r="G4188" s="5"/>
      <c r="H4188" s="37"/>
      <c r="I4188" s="37"/>
      <c r="K4188" s="11"/>
    </row>
    <row r="4189" spans="6:11" x14ac:dyDescent="0.2">
      <c r="F4189" s="233"/>
      <c r="G4189" s="5"/>
      <c r="H4189" s="37"/>
      <c r="I4189" s="37"/>
      <c r="K4189" s="11"/>
    </row>
    <row r="4190" spans="6:11" x14ac:dyDescent="0.2">
      <c r="F4190" s="233"/>
      <c r="G4190" s="5"/>
      <c r="H4190" s="37"/>
      <c r="I4190" s="37"/>
      <c r="K4190" s="11"/>
    </row>
    <row r="4191" spans="6:11" x14ac:dyDescent="0.2">
      <c r="F4191" s="233"/>
      <c r="G4191" s="5"/>
      <c r="H4191" s="37"/>
      <c r="I4191" s="37"/>
      <c r="K4191" s="11"/>
    </row>
    <row r="4192" spans="6:11" x14ac:dyDescent="0.2">
      <c r="F4192" s="233"/>
      <c r="G4192" s="5"/>
      <c r="H4192" s="37"/>
      <c r="I4192" s="37"/>
      <c r="K4192" s="11"/>
    </row>
    <row r="4193" spans="6:11" x14ac:dyDescent="0.2">
      <c r="F4193" s="233"/>
      <c r="G4193" s="5"/>
      <c r="H4193" s="37"/>
      <c r="I4193" s="37"/>
      <c r="K4193" s="11"/>
    </row>
    <row r="4194" spans="6:11" x14ac:dyDescent="0.2">
      <c r="F4194" s="233"/>
      <c r="G4194" s="5"/>
      <c r="H4194" s="37"/>
      <c r="I4194" s="37"/>
      <c r="K4194" s="11"/>
    </row>
    <row r="4195" spans="6:11" x14ac:dyDescent="0.2">
      <c r="F4195" s="233"/>
      <c r="G4195" s="5"/>
      <c r="H4195" s="37"/>
      <c r="I4195" s="37"/>
      <c r="K4195" s="11"/>
    </row>
    <row r="4196" spans="6:11" x14ac:dyDescent="0.2">
      <c r="F4196" s="233"/>
      <c r="G4196" s="5"/>
      <c r="H4196" s="37"/>
      <c r="I4196" s="37"/>
      <c r="K4196" s="11"/>
    </row>
    <row r="4197" spans="6:11" x14ac:dyDescent="0.2">
      <c r="F4197" s="233"/>
      <c r="G4197" s="5"/>
      <c r="H4197" s="37"/>
      <c r="I4197" s="37"/>
      <c r="K4197" s="11"/>
    </row>
    <row r="4198" spans="6:11" x14ac:dyDescent="0.2">
      <c r="F4198" s="233"/>
      <c r="G4198" s="5"/>
      <c r="H4198" s="37"/>
      <c r="I4198" s="37"/>
      <c r="K4198" s="11"/>
    </row>
    <row r="4199" spans="6:11" x14ac:dyDescent="0.2">
      <c r="F4199" s="233"/>
      <c r="G4199" s="5"/>
      <c r="H4199" s="37"/>
      <c r="I4199" s="37"/>
      <c r="K4199" s="11"/>
    </row>
    <row r="4200" spans="6:11" x14ac:dyDescent="0.2">
      <c r="F4200" s="233"/>
      <c r="G4200" s="5"/>
      <c r="H4200" s="37"/>
      <c r="I4200" s="37"/>
      <c r="K4200" s="11"/>
    </row>
    <row r="4201" spans="6:11" x14ac:dyDescent="0.2">
      <c r="F4201" s="233"/>
      <c r="G4201" s="5"/>
      <c r="H4201" s="37"/>
      <c r="I4201" s="37"/>
      <c r="K4201" s="11"/>
    </row>
    <row r="4202" spans="6:11" x14ac:dyDescent="0.2">
      <c r="F4202" s="233"/>
      <c r="G4202" s="5"/>
      <c r="H4202" s="37"/>
      <c r="I4202" s="37"/>
      <c r="K4202" s="11"/>
    </row>
    <row r="4203" spans="6:11" x14ac:dyDescent="0.2">
      <c r="F4203" s="233"/>
      <c r="G4203" s="5"/>
      <c r="H4203" s="37"/>
      <c r="I4203" s="37"/>
      <c r="K4203" s="11"/>
    </row>
    <row r="4204" spans="6:11" x14ac:dyDescent="0.2">
      <c r="F4204" s="233"/>
      <c r="G4204" s="5"/>
      <c r="H4204" s="37"/>
      <c r="I4204" s="37"/>
      <c r="K4204" s="11"/>
    </row>
    <row r="4205" spans="6:11" x14ac:dyDescent="0.2">
      <c r="F4205" s="233"/>
      <c r="G4205" s="5"/>
      <c r="H4205" s="37"/>
      <c r="I4205" s="37"/>
      <c r="K4205" s="11"/>
    </row>
    <row r="4206" spans="6:11" x14ac:dyDescent="0.2">
      <c r="F4206" s="233"/>
      <c r="G4206" s="5"/>
      <c r="H4206" s="37"/>
      <c r="I4206" s="37"/>
      <c r="K4206" s="11"/>
    </row>
    <row r="4207" spans="6:11" x14ac:dyDescent="0.2">
      <c r="F4207" s="233"/>
      <c r="G4207" s="5"/>
      <c r="H4207" s="37"/>
      <c r="I4207" s="37"/>
      <c r="K4207" s="11"/>
    </row>
    <row r="4208" spans="6:11" x14ac:dyDescent="0.2">
      <c r="F4208" s="233"/>
      <c r="G4208" s="5"/>
      <c r="H4208" s="37"/>
      <c r="I4208" s="37"/>
      <c r="K4208" s="11"/>
    </row>
    <row r="4209" spans="6:11" x14ac:dyDescent="0.2">
      <c r="F4209" s="233"/>
      <c r="G4209" s="5"/>
      <c r="H4209" s="37"/>
      <c r="I4209" s="37"/>
      <c r="K4209" s="11"/>
    </row>
    <row r="4210" spans="6:11" x14ac:dyDescent="0.2">
      <c r="F4210" s="233"/>
      <c r="G4210" s="5"/>
      <c r="H4210" s="37"/>
      <c r="I4210" s="37"/>
      <c r="K4210" s="11"/>
    </row>
    <row r="4211" spans="6:11" x14ac:dyDescent="0.2">
      <c r="F4211" s="233"/>
      <c r="G4211" s="5"/>
      <c r="H4211" s="37"/>
      <c r="I4211" s="37"/>
      <c r="K4211" s="11"/>
    </row>
    <row r="4212" spans="6:11" x14ac:dyDescent="0.2">
      <c r="F4212" s="233"/>
      <c r="G4212" s="5"/>
      <c r="H4212" s="37"/>
      <c r="I4212" s="37"/>
      <c r="K4212" s="11"/>
    </row>
    <row r="4213" spans="6:11" x14ac:dyDescent="0.2">
      <c r="F4213" s="233"/>
      <c r="G4213" s="5"/>
      <c r="H4213" s="37"/>
      <c r="I4213" s="37"/>
      <c r="K4213" s="11"/>
    </row>
    <row r="4214" spans="6:11" x14ac:dyDescent="0.2">
      <c r="F4214" s="233"/>
      <c r="G4214" s="5"/>
      <c r="H4214" s="37"/>
      <c r="I4214" s="37"/>
      <c r="K4214" s="11"/>
    </row>
    <row r="4215" spans="6:11" x14ac:dyDescent="0.2">
      <c r="F4215" s="233"/>
      <c r="G4215" s="5"/>
      <c r="H4215" s="37"/>
      <c r="I4215" s="37"/>
      <c r="K4215" s="11"/>
    </row>
    <row r="4216" spans="6:11" x14ac:dyDescent="0.2">
      <c r="F4216" s="233"/>
      <c r="G4216" s="5"/>
      <c r="H4216" s="37"/>
      <c r="I4216" s="37"/>
      <c r="K4216" s="11"/>
    </row>
    <row r="4217" spans="6:11" x14ac:dyDescent="0.2">
      <c r="F4217" s="233"/>
      <c r="G4217" s="5"/>
      <c r="H4217" s="37"/>
      <c r="I4217" s="37"/>
      <c r="K4217" s="11"/>
    </row>
    <row r="4218" spans="6:11" x14ac:dyDescent="0.2">
      <c r="F4218" s="233"/>
      <c r="G4218" s="5"/>
      <c r="H4218" s="37"/>
      <c r="I4218" s="37"/>
      <c r="K4218" s="11"/>
    </row>
    <row r="4219" spans="6:11" x14ac:dyDescent="0.2">
      <c r="F4219" s="233"/>
      <c r="G4219" s="5"/>
      <c r="H4219" s="37"/>
      <c r="I4219" s="37"/>
      <c r="K4219" s="11"/>
    </row>
    <row r="4220" spans="6:11" x14ac:dyDescent="0.2">
      <c r="F4220" s="233"/>
      <c r="G4220" s="5"/>
      <c r="H4220" s="37"/>
      <c r="I4220" s="37"/>
      <c r="K4220" s="11"/>
    </row>
    <row r="4221" spans="6:11" x14ac:dyDescent="0.2">
      <c r="F4221" s="233"/>
      <c r="G4221" s="5"/>
      <c r="H4221" s="37"/>
      <c r="I4221" s="37"/>
      <c r="K4221" s="11"/>
    </row>
    <row r="4222" spans="6:11" x14ac:dyDescent="0.2">
      <c r="F4222" s="233"/>
      <c r="G4222" s="5"/>
      <c r="H4222" s="37"/>
      <c r="I4222" s="37"/>
      <c r="K4222" s="11"/>
    </row>
    <row r="4223" spans="6:11" x14ac:dyDescent="0.2">
      <c r="F4223" s="233"/>
      <c r="G4223" s="5"/>
      <c r="H4223" s="37"/>
      <c r="I4223" s="37"/>
      <c r="K4223" s="11"/>
    </row>
    <row r="4224" spans="6:11" x14ac:dyDescent="0.2">
      <c r="F4224" s="233"/>
      <c r="G4224" s="5"/>
      <c r="H4224" s="37"/>
      <c r="I4224" s="37"/>
      <c r="K4224" s="11"/>
    </row>
    <row r="4225" spans="6:11" x14ac:dyDescent="0.2">
      <c r="F4225" s="233"/>
      <c r="G4225" s="5"/>
      <c r="H4225" s="37"/>
      <c r="I4225" s="37"/>
      <c r="K4225" s="11"/>
    </row>
    <row r="4226" spans="6:11" x14ac:dyDescent="0.2">
      <c r="F4226" s="233"/>
      <c r="G4226" s="5"/>
      <c r="H4226" s="37"/>
      <c r="I4226" s="37"/>
      <c r="K4226" s="11"/>
    </row>
    <row r="4227" spans="6:11" x14ac:dyDescent="0.2">
      <c r="F4227" s="233"/>
      <c r="G4227" s="5"/>
      <c r="H4227" s="37"/>
      <c r="I4227" s="37"/>
      <c r="K4227" s="11"/>
    </row>
    <row r="4228" spans="6:11" x14ac:dyDescent="0.2">
      <c r="F4228" s="233"/>
      <c r="G4228" s="5"/>
      <c r="H4228" s="37"/>
      <c r="I4228" s="37"/>
      <c r="K4228" s="11"/>
    </row>
    <row r="4229" spans="6:11" x14ac:dyDescent="0.2">
      <c r="F4229" s="233"/>
      <c r="G4229" s="5"/>
      <c r="H4229" s="37"/>
      <c r="I4229" s="37"/>
      <c r="K4229" s="11"/>
    </row>
    <row r="4230" spans="6:11" x14ac:dyDescent="0.2">
      <c r="F4230" s="233"/>
      <c r="G4230" s="5"/>
      <c r="H4230" s="37"/>
      <c r="I4230" s="37"/>
      <c r="K4230" s="11"/>
    </row>
    <row r="4231" spans="6:11" x14ac:dyDescent="0.2">
      <c r="F4231" s="233"/>
      <c r="G4231" s="5"/>
      <c r="H4231" s="37"/>
      <c r="I4231" s="37"/>
      <c r="K4231" s="11"/>
    </row>
    <row r="4232" spans="6:11" x14ac:dyDescent="0.2">
      <c r="F4232" s="233"/>
      <c r="G4232" s="5"/>
      <c r="H4232" s="37"/>
      <c r="I4232" s="37"/>
      <c r="K4232" s="11"/>
    </row>
    <row r="4233" spans="6:11" x14ac:dyDescent="0.2">
      <c r="F4233" s="233"/>
      <c r="G4233" s="5"/>
      <c r="H4233" s="37"/>
      <c r="I4233" s="37"/>
      <c r="K4233" s="11"/>
    </row>
    <row r="4234" spans="6:11" x14ac:dyDescent="0.2">
      <c r="F4234" s="233"/>
      <c r="G4234" s="5"/>
      <c r="H4234" s="37"/>
      <c r="I4234" s="37"/>
      <c r="K4234" s="11"/>
    </row>
    <row r="4235" spans="6:11" x14ac:dyDescent="0.2">
      <c r="F4235" s="233"/>
      <c r="G4235" s="5"/>
      <c r="H4235" s="37"/>
      <c r="I4235" s="37"/>
      <c r="K4235" s="11"/>
    </row>
    <row r="4236" spans="6:11" x14ac:dyDescent="0.2">
      <c r="F4236" s="233"/>
      <c r="G4236" s="5"/>
      <c r="H4236" s="37"/>
      <c r="I4236" s="37"/>
      <c r="K4236" s="11"/>
    </row>
    <row r="4237" spans="6:11" x14ac:dyDescent="0.2">
      <c r="F4237" s="233"/>
      <c r="G4237" s="5"/>
      <c r="H4237" s="37"/>
      <c r="I4237" s="37"/>
      <c r="K4237" s="11"/>
    </row>
    <row r="4238" spans="6:11" x14ac:dyDescent="0.2">
      <c r="F4238" s="233"/>
      <c r="G4238" s="5"/>
      <c r="H4238" s="37"/>
      <c r="I4238" s="37"/>
      <c r="K4238" s="11"/>
    </row>
    <row r="4239" spans="6:11" x14ac:dyDescent="0.2">
      <c r="F4239" s="233"/>
      <c r="G4239" s="5"/>
      <c r="H4239" s="37"/>
      <c r="I4239" s="37"/>
      <c r="K4239" s="11"/>
    </row>
    <row r="4240" spans="6:11" x14ac:dyDescent="0.2">
      <c r="F4240" s="233"/>
      <c r="G4240" s="5"/>
      <c r="H4240" s="37"/>
      <c r="I4240" s="37"/>
      <c r="K4240" s="11"/>
    </row>
    <row r="4241" spans="6:11" x14ac:dyDescent="0.2">
      <c r="F4241" s="233"/>
      <c r="G4241" s="5"/>
      <c r="H4241" s="37"/>
      <c r="I4241" s="37"/>
      <c r="K4241" s="11"/>
    </row>
    <row r="4242" spans="6:11" x14ac:dyDescent="0.2">
      <c r="F4242" s="233"/>
      <c r="G4242" s="5"/>
      <c r="H4242" s="37"/>
      <c r="I4242" s="37"/>
      <c r="K4242" s="11"/>
    </row>
    <row r="4243" spans="6:11" x14ac:dyDescent="0.2">
      <c r="F4243" s="233"/>
      <c r="G4243" s="5"/>
      <c r="H4243" s="37"/>
      <c r="I4243" s="37"/>
      <c r="K4243" s="11"/>
    </row>
    <row r="4244" spans="6:11" x14ac:dyDescent="0.2">
      <c r="F4244" s="233"/>
      <c r="G4244" s="5"/>
      <c r="H4244" s="37"/>
      <c r="I4244" s="37"/>
      <c r="K4244" s="11"/>
    </row>
    <row r="4245" spans="6:11" x14ac:dyDescent="0.2">
      <c r="F4245" s="233"/>
      <c r="G4245" s="5"/>
      <c r="H4245" s="37"/>
      <c r="I4245" s="37"/>
      <c r="K4245" s="11"/>
    </row>
    <row r="4246" spans="6:11" x14ac:dyDescent="0.2">
      <c r="F4246" s="233"/>
      <c r="G4246" s="5"/>
      <c r="H4246" s="37"/>
      <c r="I4246" s="37"/>
      <c r="K4246" s="11"/>
    </row>
    <row r="4247" spans="6:11" x14ac:dyDescent="0.2">
      <c r="F4247" s="233"/>
      <c r="G4247" s="5"/>
      <c r="H4247" s="37"/>
      <c r="I4247" s="37"/>
      <c r="K4247" s="11"/>
    </row>
    <row r="4248" spans="6:11" x14ac:dyDescent="0.2">
      <c r="F4248" s="233"/>
      <c r="G4248" s="5"/>
      <c r="H4248" s="37"/>
      <c r="I4248" s="37"/>
      <c r="K4248" s="11"/>
    </row>
    <row r="4249" spans="6:11" x14ac:dyDescent="0.2">
      <c r="F4249" s="233"/>
      <c r="G4249" s="5"/>
      <c r="H4249" s="37"/>
      <c r="I4249" s="37"/>
      <c r="K4249" s="11"/>
    </row>
    <row r="4250" spans="6:11" x14ac:dyDescent="0.2">
      <c r="F4250" s="233"/>
      <c r="G4250" s="5"/>
      <c r="H4250" s="37"/>
      <c r="I4250" s="37"/>
      <c r="K4250" s="11"/>
    </row>
    <row r="4251" spans="6:11" x14ac:dyDescent="0.2">
      <c r="F4251" s="233"/>
      <c r="G4251" s="5"/>
      <c r="H4251" s="37"/>
      <c r="I4251" s="37"/>
      <c r="K4251" s="11"/>
    </row>
    <row r="4252" spans="6:11" x14ac:dyDescent="0.2">
      <c r="F4252" s="233"/>
      <c r="G4252" s="5"/>
      <c r="H4252" s="37"/>
      <c r="I4252" s="37"/>
      <c r="K4252" s="11"/>
    </row>
    <row r="4253" spans="6:11" x14ac:dyDescent="0.2">
      <c r="F4253" s="233"/>
      <c r="G4253" s="5"/>
      <c r="H4253" s="37"/>
      <c r="I4253" s="37"/>
      <c r="K4253" s="11"/>
    </row>
    <row r="4254" spans="6:11" x14ac:dyDescent="0.2">
      <c r="F4254" s="233"/>
      <c r="G4254" s="5"/>
      <c r="H4254" s="37"/>
      <c r="I4254" s="37"/>
      <c r="K4254" s="11"/>
    </row>
    <row r="4255" spans="6:11" x14ac:dyDescent="0.2">
      <c r="F4255" s="233"/>
      <c r="G4255" s="5"/>
      <c r="H4255" s="37"/>
      <c r="I4255" s="37"/>
      <c r="K4255" s="11"/>
    </row>
    <row r="4256" spans="6:11" x14ac:dyDescent="0.2">
      <c r="F4256" s="233"/>
      <c r="G4256" s="5"/>
      <c r="H4256" s="37"/>
      <c r="I4256" s="37"/>
      <c r="K4256" s="11"/>
    </row>
    <row r="4257" spans="6:11" x14ac:dyDescent="0.2">
      <c r="F4257" s="233"/>
      <c r="G4257" s="5"/>
      <c r="H4257" s="37"/>
      <c r="I4257" s="37"/>
      <c r="K4257" s="11"/>
    </row>
    <row r="4258" spans="6:11" x14ac:dyDescent="0.2">
      <c r="F4258" s="233"/>
      <c r="G4258" s="5"/>
      <c r="H4258" s="37"/>
      <c r="I4258" s="37"/>
      <c r="K4258" s="11"/>
    </row>
    <row r="4259" spans="6:11" x14ac:dyDescent="0.2">
      <c r="F4259" s="233"/>
      <c r="G4259" s="5"/>
      <c r="H4259" s="37"/>
      <c r="I4259" s="37"/>
      <c r="K4259" s="11"/>
    </row>
    <row r="4260" spans="6:11" x14ac:dyDescent="0.2">
      <c r="F4260" s="233"/>
      <c r="G4260" s="5"/>
      <c r="H4260" s="37"/>
      <c r="I4260" s="37"/>
      <c r="K4260" s="11"/>
    </row>
    <row r="4261" spans="6:11" x14ac:dyDescent="0.2">
      <c r="F4261" s="233"/>
      <c r="G4261" s="5"/>
      <c r="H4261" s="37"/>
      <c r="I4261" s="37"/>
      <c r="K4261" s="11"/>
    </row>
    <row r="4262" spans="6:11" x14ac:dyDescent="0.2">
      <c r="F4262" s="233"/>
      <c r="G4262" s="5"/>
      <c r="H4262" s="37"/>
      <c r="I4262" s="37"/>
      <c r="K4262" s="11"/>
    </row>
    <row r="4263" spans="6:11" x14ac:dyDescent="0.2">
      <c r="F4263" s="233"/>
      <c r="G4263" s="5"/>
      <c r="H4263" s="37"/>
      <c r="I4263" s="37"/>
      <c r="K4263" s="11"/>
    </row>
    <row r="4264" spans="6:11" x14ac:dyDescent="0.2">
      <c r="F4264" s="233"/>
      <c r="G4264" s="5"/>
      <c r="H4264" s="37"/>
      <c r="I4264" s="37"/>
      <c r="K4264" s="11"/>
    </row>
    <row r="4265" spans="6:11" x14ac:dyDescent="0.2">
      <c r="F4265" s="233"/>
      <c r="G4265" s="5"/>
      <c r="H4265" s="37"/>
      <c r="I4265" s="37"/>
      <c r="K4265" s="11"/>
    </row>
    <row r="4266" spans="6:11" x14ac:dyDescent="0.2">
      <c r="F4266" s="233"/>
      <c r="G4266" s="5"/>
      <c r="H4266" s="37"/>
      <c r="I4266" s="37"/>
      <c r="K4266" s="11"/>
    </row>
    <row r="4267" spans="6:11" x14ac:dyDescent="0.2">
      <c r="F4267" s="233"/>
      <c r="G4267" s="5"/>
      <c r="H4267" s="37"/>
      <c r="I4267" s="37"/>
      <c r="K4267" s="11"/>
    </row>
    <row r="4268" spans="6:11" x14ac:dyDescent="0.2">
      <c r="F4268" s="233"/>
      <c r="G4268" s="5"/>
      <c r="H4268" s="37"/>
      <c r="I4268" s="37"/>
      <c r="K4268" s="11"/>
    </row>
    <row r="4269" spans="6:11" x14ac:dyDescent="0.2">
      <c r="F4269" s="233"/>
      <c r="G4269" s="5"/>
      <c r="H4269" s="37"/>
      <c r="I4269" s="37"/>
      <c r="K4269" s="11"/>
    </row>
    <row r="4270" spans="6:11" x14ac:dyDescent="0.2">
      <c r="F4270" s="233"/>
      <c r="G4270" s="5"/>
      <c r="H4270" s="37"/>
      <c r="I4270" s="37"/>
      <c r="K4270" s="11"/>
    </row>
    <row r="4271" spans="6:11" x14ac:dyDescent="0.2">
      <c r="F4271" s="233"/>
      <c r="G4271" s="5"/>
      <c r="H4271" s="37"/>
      <c r="I4271" s="37"/>
      <c r="K4271" s="11"/>
    </row>
    <row r="4272" spans="6:11" x14ac:dyDescent="0.2">
      <c r="F4272" s="233"/>
      <c r="G4272" s="5"/>
      <c r="H4272" s="37"/>
      <c r="I4272" s="37"/>
      <c r="K4272" s="11"/>
    </row>
    <row r="4273" spans="6:11" x14ac:dyDescent="0.2">
      <c r="F4273" s="233"/>
      <c r="G4273" s="5"/>
      <c r="H4273" s="37"/>
      <c r="I4273" s="37"/>
      <c r="K4273" s="11"/>
    </row>
    <row r="4274" spans="6:11" x14ac:dyDescent="0.2">
      <c r="F4274" s="233"/>
      <c r="G4274" s="5"/>
      <c r="H4274" s="37"/>
      <c r="I4274" s="37"/>
      <c r="K4274" s="11"/>
    </row>
    <row r="4275" spans="6:11" x14ac:dyDescent="0.2">
      <c r="F4275" s="233"/>
      <c r="G4275" s="5"/>
      <c r="H4275" s="37"/>
      <c r="I4275" s="37"/>
      <c r="K4275" s="11"/>
    </row>
    <row r="4276" spans="6:11" x14ac:dyDescent="0.2">
      <c r="F4276" s="233"/>
      <c r="G4276" s="5"/>
      <c r="H4276" s="37"/>
      <c r="I4276" s="37"/>
      <c r="K4276" s="11"/>
    </row>
    <row r="4277" spans="6:11" x14ac:dyDescent="0.2">
      <c r="F4277" s="233"/>
      <c r="G4277" s="5"/>
      <c r="H4277" s="37"/>
      <c r="I4277" s="37"/>
      <c r="K4277" s="11"/>
    </row>
    <row r="4278" spans="6:11" x14ac:dyDescent="0.2">
      <c r="F4278" s="233"/>
      <c r="G4278" s="5"/>
      <c r="H4278" s="37"/>
      <c r="I4278" s="37"/>
      <c r="K4278" s="11"/>
    </row>
    <row r="4279" spans="6:11" x14ac:dyDescent="0.2">
      <c r="F4279" s="233"/>
      <c r="G4279" s="5"/>
      <c r="H4279" s="37"/>
      <c r="I4279" s="37"/>
      <c r="K4279" s="11"/>
    </row>
    <row r="4280" spans="6:11" x14ac:dyDescent="0.2">
      <c r="F4280" s="233"/>
      <c r="G4280" s="5"/>
      <c r="H4280" s="37"/>
      <c r="I4280" s="37"/>
      <c r="K4280" s="11"/>
    </row>
    <row r="4281" spans="6:11" x14ac:dyDescent="0.2">
      <c r="F4281" s="233"/>
      <c r="G4281" s="5"/>
      <c r="H4281" s="37"/>
      <c r="I4281" s="37"/>
      <c r="K4281" s="11"/>
    </row>
    <row r="4282" spans="6:11" x14ac:dyDescent="0.2">
      <c r="F4282" s="233"/>
      <c r="G4282" s="5"/>
      <c r="H4282" s="37"/>
      <c r="I4282" s="37"/>
      <c r="K4282" s="11"/>
    </row>
    <row r="4283" spans="6:11" x14ac:dyDescent="0.2">
      <c r="F4283" s="233"/>
      <c r="G4283" s="5"/>
      <c r="H4283" s="37"/>
      <c r="I4283" s="37"/>
      <c r="K4283" s="11"/>
    </row>
    <row r="4284" spans="6:11" x14ac:dyDescent="0.2">
      <c r="F4284" s="233"/>
      <c r="G4284" s="5"/>
      <c r="H4284" s="37"/>
      <c r="I4284" s="37"/>
      <c r="K4284" s="11"/>
    </row>
    <row r="4285" spans="6:11" x14ac:dyDescent="0.2">
      <c r="F4285" s="233"/>
      <c r="G4285" s="5"/>
      <c r="H4285" s="37"/>
      <c r="I4285" s="37"/>
      <c r="K4285" s="11"/>
    </row>
    <row r="4286" spans="6:11" x14ac:dyDescent="0.2">
      <c r="F4286" s="233"/>
      <c r="G4286" s="5"/>
      <c r="H4286" s="37"/>
      <c r="I4286" s="37"/>
      <c r="K4286" s="11"/>
    </row>
    <row r="4287" spans="6:11" x14ac:dyDescent="0.2">
      <c r="F4287" s="233"/>
      <c r="G4287" s="5"/>
      <c r="H4287" s="37"/>
      <c r="I4287" s="37"/>
      <c r="K4287" s="11"/>
    </row>
    <row r="4288" spans="6:11" x14ac:dyDescent="0.2">
      <c r="F4288" s="233"/>
      <c r="G4288" s="5"/>
      <c r="H4288" s="37"/>
      <c r="I4288" s="37"/>
      <c r="K4288" s="11"/>
    </row>
    <row r="4289" spans="6:11" x14ac:dyDescent="0.2">
      <c r="F4289" s="233"/>
      <c r="G4289" s="5"/>
      <c r="H4289" s="37"/>
      <c r="I4289" s="37"/>
      <c r="K4289" s="11"/>
    </row>
    <row r="4290" spans="6:11" x14ac:dyDescent="0.2">
      <c r="F4290" s="233"/>
      <c r="G4290" s="5"/>
      <c r="H4290" s="37"/>
      <c r="I4290" s="37"/>
      <c r="K4290" s="11"/>
    </row>
    <row r="4291" spans="6:11" x14ac:dyDescent="0.2">
      <c r="F4291" s="233"/>
      <c r="G4291" s="5"/>
      <c r="H4291" s="37"/>
      <c r="I4291" s="37"/>
      <c r="K4291" s="11"/>
    </row>
    <row r="4292" spans="6:11" x14ac:dyDescent="0.2">
      <c r="F4292" s="233"/>
      <c r="G4292" s="5"/>
      <c r="H4292" s="37"/>
      <c r="I4292" s="37"/>
      <c r="K4292" s="11"/>
    </row>
    <row r="4293" spans="6:11" x14ac:dyDescent="0.2">
      <c r="F4293" s="233"/>
      <c r="G4293" s="5"/>
      <c r="H4293" s="37"/>
      <c r="I4293" s="37"/>
      <c r="K4293" s="11"/>
    </row>
    <row r="4294" spans="6:11" x14ac:dyDescent="0.2">
      <c r="F4294" s="233"/>
      <c r="G4294" s="5"/>
      <c r="H4294" s="37"/>
      <c r="I4294" s="37"/>
      <c r="K4294" s="11"/>
    </row>
    <row r="4295" spans="6:11" x14ac:dyDescent="0.2">
      <c r="F4295" s="233"/>
      <c r="G4295" s="5"/>
      <c r="H4295" s="37"/>
      <c r="I4295" s="37"/>
      <c r="K4295" s="11"/>
    </row>
    <row r="4296" spans="6:11" x14ac:dyDescent="0.2">
      <c r="F4296" s="233"/>
      <c r="G4296" s="5"/>
      <c r="H4296" s="37"/>
      <c r="I4296" s="37"/>
      <c r="K4296" s="11"/>
    </row>
    <row r="4297" spans="6:11" x14ac:dyDescent="0.2">
      <c r="F4297" s="233"/>
      <c r="G4297" s="5"/>
      <c r="H4297" s="37"/>
      <c r="I4297" s="37"/>
      <c r="K4297" s="11"/>
    </row>
    <row r="4298" spans="6:11" x14ac:dyDescent="0.2">
      <c r="F4298" s="233"/>
      <c r="G4298" s="5"/>
      <c r="H4298" s="37"/>
      <c r="I4298" s="37"/>
      <c r="K4298" s="11"/>
    </row>
    <row r="4299" spans="6:11" x14ac:dyDescent="0.2">
      <c r="F4299" s="233"/>
      <c r="G4299" s="5"/>
      <c r="H4299" s="37"/>
      <c r="I4299" s="37"/>
      <c r="K4299" s="11"/>
    </row>
    <row r="4300" spans="6:11" x14ac:dyDescent="0.2">
      <c r="F4300" s="233"/>
      <c r="G4300" s="5"/>
      <c r="H4300" s="37"/>
      <c r="I4300" s="37"/>
      <c r="K4300" s="11"/>
    </row>
    <row r="4301" spans="6:11" x14ac:dyDescent="0.2">
      <c r="F4301" s="233"/>
      <c r="G4301" s="5"/>
      <c r="H4301" s="37"/>
      <c r="I4301" s="37"/>
      <c r="K4301" s="11"/>
    </row>
    <row r="4302" spans="6:11" x14ac:dyDescent="0.2">
      <c r="F4302" s="233"/>
      <c r="G4302" s="5"/>
      <c r="H4302" s="37"/>
      <c r="I4302" s="37"/>
      <c r="K4302" s="11"/>
    </row>
    <row r="4303" spans="6:11" x14ac:dyDescent="0.2">
      <c r="F4303" s="233"/>
      <c r="G4303" s="5"/>
      <c r="H4303" s="37"/>
      <c r="I4303" s="37"/>
      <c r="K4303" s="11"/>
    </row>
    <row r="4304" spans="6:11" x14ac:dyDescent="0.2">
      <c r="F4304" s="233"/>
      <c r="G4304" s="5"/>
      <c r="H4304" s="37"/>
      <c r="I4304" s="37"/>
      <c r="K4304" s="11"/>
    </row>
    <row r="4305" spans="6:11" x14ac:dyDescent="0.2">
      <c r="F4305" s="233"/>
      <c r="G4305" s="5"/>
      <c r="H4305" s="37"/>
      <c r="I4305" s="37"/>
      <c r="K4305" s="11"/>
    </row>
    <row r="4306" spans="6:11" x14ac:dyDescent="0.2">
      <c r="F4306" s="233"/>
      <c r="G4306" s="5"/>
      <c r="H4306" s="37"/>
      <c r="I4306" s="37"/>
      <c r="K4306" s="11"/>
    </row>
    <row r="4307" spans="6:11" x14ac:dyDescent="0.2">
      <c r="F4307" s="233"/>
      <c r="G4307" s="5"/>
      <c r="H4307" s="37"/>
      <c r="I4307" s="37"/>
      <c r="K4307" s="11"/>
    </row>
    <row r="4308" spans="6:11" x14ac:dyDescent="0.2">
      <c r="F4308" s="233"/>
      <c r="G4308" s="5"/>
      <c r="H4308" s="37"/>
      <c r="I4308" s="37"/>
      <c r="K4308" s="11"/>
    </row>
    <row r="4309" spans="6:11" x14ac:dyDescent="0.2">
      <c r="F4309" s="233"/>
      <c r="G4309" s="5"/>
      <c r="H4309" s="37"/>
      <c r="I4309" s="37"/>
      <c r="K4309" s="11"/>
    </row>
    <row r="4310" spans="6:11" x14ac:dyDescent="0.2">
      <c r="F4310" s="233"/>
      <c r="G4310" s="5"/>
      <c r="H4310" s="37"/>
      <c r="I4310" s="37"/>
      <c r="K4310" s="11"/>
    </row>
    <row r="4311" spans="6:11" x14ac:dyDescent="0.2">
      <c r="F4311" s="233"/>
      <c r="G4311" s="5"/>
      <c r="H4311" s="37"/>
      <c r="I4311" s="37"/>
      <c r="K4311" s="11"/>
    </row>
    <row r="4312" spans="6:11" x14ac:dyDescent="0.2">
      <c r="F4312" s="233"/>
      <c r="G4312" s="5"/>
      <c r="H4312" s="37"/>
      <c r="I4312" s="37"/>
      <c r="K4312" s="11"/>
    </row>
    <row r="4313" spans="6:11" x14ac:dyDescent="0.2">
      <c r="F4313" s="233"/>
      <c r="G4313" s="5"/>
      <c r="H4313" s="37"/>
      <c r="I4313" s="37"/>
      <c r="K4313" s="11"/>
    </row>
    <row r="4314" spans="6:11" x14ac:dyDescent="0.2">
      <c r="F4314" s="233"/>
      <c r="G4314" s="5"/>
      <c r="H4314" s="37"/>
      <c r="I4314" s="37"/>
      <c r="K4314" s="11"/>
    </row>
    <row r="4315" spans="6:11" x14ac:dyDescent="0.2">
      <c r="F4315" s="233"/>
      <c r="G4315" s="5"/>
      <c r="H4315" s="37"/>
      <c r="I4315" s="37"/>
      <c r="K4315" s="11"/>
    </row>
    <row r="4316" spans="6:11" x14ac:dyDescent="0.2">
      <c r="F4316" s="233"/>
      <c r="G4316" s="5"/>
      <c r="H4316" s="37"/>
      <c r="I4316" s="37"/>
      <c r="K4316" s="11"/>
    </row>
    <row r="4317" spans="6:11" x14ac:dyDescent="0.2">
      <c r="F4317" s="233"/>
      <c r="G4317" s="5"/>
      <c r="H4317" s="37"/>
      <c r="I4317" s="37"/>
      <c r="K4317" s="11"/>
    </row>
    <row r="4318" spans="6:11" x14ac:dyDescent="0.2">
      <c r="F4318" s="233"/>
      <c r="G4318" s="5"/>
      <c r="H4318" s="37"/>
      <c r="I4318" s="37"/>
      <c r="K4318" s="11"/>
    </row>
    <row r="4319" spans="6:11" x14ac:dyDescent="0.2">
      <c r="F4319" s="233"/>
      <c r="G4319" s="5"/>
      <c r="H4319" s="37"/>
      <c r="I4319" s="37"/>
      <c r="K4319" s="11"/>
    </row>
    <row r="4320" spans="6:11" x14ac:dyDescent="0.2">
      <c r="F4320" s="233"/>
      <c r="G4320" s="5"/>
      <c r="H4320" s="37"/>
      <c r="I4320" s="37"/>
      <c r="K4320" s="11"/>
    </row>
    <row r="4321" spans="6:11" x14ac:dyDescent="0.2">
      <c r="F4321" s="233"/>
      <c r="G4321" s="5"/>
      <c r="H4321" s="37"/>
      <c r="I4321" s="37"/>
      <c r="K4321" s="11"/>
    </row>
    <row r="4322" spans="6:11" x14ac:dyDescent="0.2">
      <c r="F4322" s="233"/>
      <c r="G4322" s="5"/>
      <c r="H4322" s="37"/>
      <c r="I4322" s="37"/>
      <c r="K4322" s="11"/>
    </row>
    <row r="4323" spans="6:11" x14ac:dyDescent="0.2">
      <c r="F4323" s="233"/>
      <c r="G4323" s="5"/>
      <c r="H4323" s="37"/>
      <c r="I4323" s="37"/>
      <c r="K4323" s="11"/>
    </row>
    <row r="4324" spans="6:11" x14ac:dyDescent="0.2">
      <c r="F4324" s="233"/>
      <c r="G4324" s="5"/>
      <c r="H4324" s="37"/>
      <c r="I4324" s="37"/>
      <c r="K4324" s="11"/>
    </row>
    <row r="4325" spans="6:11" x14ac:dyDescent="0.2">
      <c r="F4325" s="233"/>
      <c r="G4325" s="5"/>
      <c r="H4325" s="37"/>
      <c r="I4325" s="37"/>
      <c r="K4325" s="11"/>
    </row>
    <row r="4326" spans="6:11" x14ac:dyDescent="0.2">
      <c r="F4326" s="233"/>
      <c r="G4326" s="5"/>
      <c r="H4326" s="37"/>
      <c r="I4326" s="37"/>
      <c r="K4326" s="11"/>
    </row>
    <row r="4327" spans="6:11" x14ac:dyDescent="0.2">
      <c r="F4327" s="233"/>
      <c r="G4327" s="5"/>
      <c r="H4327" s="37"/>
      <c r="I4327" s="37"/>
      <c r="K4327" s="11"/>
    </row>
    <row r="4328" spans="6:11" x14ac:dyDescent="0.2">
      <c r="F4328" s="233"/>
      <c r="G4328" s="5"/>
      <c r="H4328" s="37"/>
      <c r="I4328" s="37"/>
      <c r="K4328" s="11"/>
    </row>
    <row r="4329" spans="6:11" x14ac:dyDescent="0.2">
      <c r="F4329" s="233"/>
      <c r="G4329" s="5"/>
      <c r="H4329" s="37"/>
      <c r="I4329" s="37"/>
      <c r="K4329" s="11"/>
    </row>
    <row r="4330" spans="6:11" x14ac:dyDescent="0.2">
      <c r="F4330" s="233"/>
      <c r="G4330" s="5"/>
      <c r="H4330" s="37"/>
      <c r="I4330" s="37"/>
      <c r="K4330" s="11"/>
    </row>
    <row r="4331" spans="6:11" x14ac:dyDescent="0.2">
      <c r="F4331" s="233"/>
      <c r="G4331" s="5"/>
      <c r="H4331" s="37"/>
      <c r="I4331" s="37"/>
      <c r="K4331" s="11"/>
    </row>
    <row r="4332" spans="6:11" x14ac:dyDescent="0.2">
      <c r="F4332" s="233"/>
      <c r="G4332" s="5"/>
      <c r="H4332" s="37"/>
      <c r="I4332" s="37"/>
      <c r="K4332" s="11"/>
    </row>
    <row r="4333" spans="6:11" x14ac:dyDescent="0.2">
      <c r="F4333" s="233"/>
      <c r="G4333" s="5"/>
      <c r="H4333" s="37"/>
      <c r="I4333" s="37"/>
      <c r="K4333" s="11"/>
    </row>
    <row r="4334" spans="6:11" x14ac:dyDescent="0.2">
      <c r="F4334" s="233"/>
      <c r="G4334" s="5"/>
      <c r="H4334" s="37"/>
      <c r="I4334" s="37"/>
      <c r="K4334" s="11"/>
    </row>
    <row r="4335" spans="6:11" x14ac:dyDescent="0.2">
      <c r="F4335" s="233"/>
      <c r="G4335" s="5"/>
      <c r="H4335" s="37"/>
      <c r="I4335" s="37"/>
      <c r="K4335" s="11"/>
    </row>
    <row r="4336" spans="6:11" x14ac:dyDescent="0.2">
      <c r="F4336" s="233"/>
      <c r="G4336" s="5"/>
      <c r="H4336" s="37"/>
      <c r="I4336" s="37"/>
      <c r="K4336" s="11"/>
    </row>
    <row r="4337" spans="6:11" x14ac:dyDescent="0.2">
      <c r="F4337" s="233"/>
      <c r="G4337" s="5"/>
      <c r="H4337" s="37"/>
      <c r="I4337" s="37"/>
      <c r="K4337" s="11"/>
    </row>
    <row r="4338" spans="6:11" x14ac:dyDescent="0.2">
      <c r="F4338" s="233"/>
      <c r="G4338" s="5"/>
      <c r="H4338" s="37"/>
      <c r="I4338" s="37"/>
      <c r="K4338" s="11"/>
    </row>
    <row r="4339" spans="6:11" x14ac:dyDescent="0.2">
      <c r="F4339" s="233"/>
      <c r="G4339" s="5"/>
      <c r="H4339" s="37"/>
      <c r="I4339" s="37"/>
      <c r="K4339" s="11"/>
    </row>
    <row r="4340" spans="6:11" x14ac:dyDescent="0.2">
      <c r="F4340" s="233"/>
      <c r="G4340" s="5"/>
      <c r="H4340" s="37"/>
      <c r="I4340" s="37"/>
      <c r="K4340" s="11"/>
    </row>
    <row r="4341" spans="6:11" x14ac:dyDescent="0.2">
      <c r="F4341" s="233"/>
      <c r="G4341" s="5"/>
      <c r="H4341" s="37"/>
      <c r="I4341" s="37"/>
      <c r="K4341" s="11"/>
    </row>
    <row r="4342" spans="6:11" x14ac:dyDescent="0.2">
      <c r="F4342" s="233"/>
      <c r="G4342" s="5"/>
      <c r="H4342" s="37"/>
      <c r="I4342" s="37"/>
      <c r="K4342" s="11"/>
    </row>
    <row r="4343" spans="6:11" x14ac:dyDescent="0.2">
      <c r="F4343" s="233"/>
      <c r="G4343" s="5"/>
      <c r="H4343" s="37"/>
      <c r="I4343" s="37"/>
      <c r="K4343" s="11"/>
    </row>
    <row r="4344" spans="6:11" x14ac:dyDescent="0.2">
      <c r="F4344" s="233"/>
      <c r="G4344" s="5"/>
      <c r="H4344" s="37"/>
      <c r="I4344" s="37"/>
      <c r="K4344" s="11"/>
    </row>
    <row r="4345" spans="6:11" x14ac:dyDescent="0.2">
      <c r="F4345" s="233"/>
      <c r="G4345" s="5"/>
      <c r="H4345" s="37"/>
      <c r="I4345" s="37"/>
      <c r="K4345" s="11"/>
    </row>
    <row r="4346" spans="6:11" x14ac:dyDescent="0.2">
      <c r="F4346" s="233"/>
      <c r="G4346" s="5"/>
      <c r="H4346" s="37"/>
      <c r="I4346" s="37"/>
      <c r="K4346" s="11"/>
    </row>
    <row r="4347" spans="6:11" x14ac:dyDescent="0.2">
      <c r="F4347" s="233"/>
      <c r="G4347" s="5"/>
      <c r="H4347" s="37"/>
      <c r="I4347" s="37"/>
      <c r="K4347" s="11"/>
    </row>
    <row r="4348" spans="6:11" x14ac:dyDescent="0.2">
      <c r="F4348" s="233"/>
      <c r="G4348" s="5"/>
      <c r="H4348" s="37"/>
      <c r="I4348" s="37"/>
      <c r="K4348" s="11"/>
    </row>
    <row r="4349" spans="6:11" x14ac:dyDescent="0.2">
      <c r="F4349" s="233"/>
      <c r="G4349" s="5"/>
      <c r="H4349" s="37"/>
      <c r="I4349" s="37"/>
      <c r="K4349" s="11"/>
    </row>
    <row r="4350" spans="6:11" x14ac:dyDescent="0.2">
      <c r="F4350" s="233"/>
      <c r="G4350" s="5"/>
      <c r="H4350" s="37"/>
      <c r="I4350" s="37"/>
      <c r="K4350" s="11"/>
    </row>
    <row r="4351" spans="6:11" x14ac:dyDescent="0.2">
      <c r="F4351" s="233"/>
      <c r="G4351" s="5"/>
      <c r="H4351" s="37"/>
      <c r="I4351" s="37"/>
      <c r="K4351" s="11"/>
    </row>
    <row r="4352" spans="6:11" x14ac:dyDescent="0.2">
      <c r="F4352" s="233"/>
      <c r="G4352" s="5"/>
      <c r="H4352" s="37"/>
      <c r="I4352" s="37"/>
      <c r="K4352" s="11"/>
    </row>
    <row r="4353" spans="6:11" x14ac:dyDescent="0.2">
      <c r="F4353" s="233"/>
      <c r="G4353" s="5"/>
      <c r="H4353" s="37"/>
      <c r="I4353" s="37"/>
      <c r="K4353" s="11"/>
    </row>
    <row r="4354" spans="6:11" x14ac:dyDescent="0.2">
      <c r="F4354" s="233"/>
      <c r="G4354" s="5"/>
      <c r="H4354" s="37"/>
      <c r="I4354" s="37"/>
      <c r="K4354" s="11"/>
    </row>
    <row r="4355" spans="6:11" x14ac:dyDescent="0.2">
      <c r="F4355" s="233"/>
      <c r="G4355" s="5"/>
      <c r="H4355" s="37"/>
      <c r="I4355" s="37"/>
      <c r="K4355" s="11"/>
    </row>
    <row r="4356" spans="6:11" x14ac:dyDescent="0.2">
      <c r="F4356" s="233"/>
      <c r="G4356" s="5"/>
      <c r="H4356" s="37"/>
      <c r="I4356" s="37"/>
      <c r="K4356" s="11"/>
    </row>
    <row r="4357" spans="6:11" x14ac:dyDescent="0.2">
      <c r="F4357" s="233"/>
      <c r="G4357" s="5"/>
      <c r="H4357" s="37"/>
      <c r="I4357" s="37"/>
      <c r="K4357" s="11"/>
    </row>
    <row r="4358" spans="6:11" x14ac:dyDescent="0.2">
      <c r="F4358" s="233"/>
      <c r="G4358" s="5"/>
      <c r="H4358" s="37"/>
      <c r="I4358" s="37"/>
      <c r="K4358" s="11"/>
    </row>
    <row r="4359" spans="6:11" x14ac:dyDescent="0.2">
      <c r="F4359" s="233"/>
      <c r="G4359" s="5"/>
      <c r="H4359" s="37"/>
      <c r="I4359" s="37"/>
      <c r="K4359" s="11"/>
    </row>
    <row r="4360" spans="6:11" x14ac:dyDescent="0.2">
      <c r="F4360" s="233"/>
      <c r="G4360" s="5"/>
      <c r="H4360" s="37"/>
      <c r="I4360" s="37"/>
      <c r="K4360" s="11"/>
    </row>
    <row r="4361" spans="6:11" x14ac:dyDescent="0.2">
      <c r="F4361" s="233"/>
      <c r="G4361" s="5"/>
      <c r="H4361" s="37"/>
      <c r="I4361" s="37"/>
      <c r="K4361" s="11"/>
    </row>
    <row r="4362" spans="6:11" x14ac:dyDescent="0.2">
      <c r="F4362" s="233"/>
      <c r="G4362" s="5"/>
      <c r="H4362" s="37"/>
      <c r="I4362" s="37"/>
      <c r="K4362" s="11"/>
    </row>
    <row r="4363" spans="6:11" x14ac:dyDescent="0.2">
      <c r="F4363" s="233"/>
      <c r="G4363" s="5"/>
      <c r="H4363" s="37"/>
      <c r="I4363" s="37"/>
      <c r="K4363" s="11"/>
    </row>
    <row r="4364" spans="6:11" x14ac:dyDescent="0.2">
      <c r="F4364" s="233"/>
      <c r="G4364" s="5"/>
      <c r="H4364" s="37"/>
      <c r="I4364" s="37"/>
      <c r="K4364" s="11"/>
    </row>
    <row r="4365" spans="6:11" x14ac:dyDescent="0.2">
      <c r="F4365" s="233"/>
      <c r="G4365" s="5"/>
      <c r="H4365" s="37"/>
      <c r="I4365" s="37"/>
      <c r="K4365" s="11"/>
    </row>
    <row r="4366" spans="6:11" x14ac:dyDescent="0.2">
      <c r="F4366" s="233"/>
      <c r="G4366" s="5"/>
      <c r="H4366" s="37"/>
      <c r="I4366" s="37"/>
      <c r="K4366" s="11"/>
    </row>
    <row r="4367" spans="6:11" x14ac:dyDescent="0.2">
      <c r="F4367" s="233"/>
      <c r="G4367" s="5"/>
      <c r="H4367" s="37"/>
      <c r="I4367" s="37"/>
      <c r="K4367" s="11"/>
    </row>
    <row r="4368" spans="6:11" x14ac:dyDescent="0.2">
      <c r="F4368" s="233"/>
      <c r="G4368" s="5"/>
      <c r="H4368" s="37"/>
      <c r="I4368" s="37"/>
      <c r="K4368" s="11"/>
    </row>
    <row r="4369" spans="6:11" x14ac:dyDescent="0.2">
      <c r="F4369" s="233"/>
      <c r="G4369" s="5"/>
      <c r="H4369" s="37"/>
      <c r="I4369" s="37"/>
      <c r="K4369" s="11"/>
    </row>
    <row r="4370" spans="6:11" x14ac:dyDescent="0.2">
      <c r="F4370" s="233"/>
      <c r="G4370" s="5"/>
      <c r="H4370" s="37"/>
      <c r="I4370" s="37"/>
      <c r="K4370" s="11"/>
    </row>
    <row r="4371" spans="6:11" x14ac:dyDescent="0.2">
      <c r="F4371" s="233"/>
      <c r="G4371" s="5"/>
      <c r="H4371" s="37"/>
      <c r="I4371" s="37"/>
      <c r="K4371" s="11"/>
    </row>
    <row r="4372" spans="6:11" x14ac:dyDescent="0.2">
      <c r="F4372" s="233"/>
      <c r="G4372" s="5"/>
      <c r="H4372" s="37"/>
      <c r="I4372" s="37"/>
      <c r="K4372" s="11"/>
    </row>
    <row r="4373" spans="6:11" x14ac:dyDescent="0.2">
      <c r="F4373" s="233"/>
      <c r="G4373" s="5"/>
      <c r="H4373" s="37"/>
      <c r="I4373" s="37"/>
      <c r="K4373" s="11"/>
    </row>
    <row r="4374" spans="6:11" x14ac:dyDescent="0.2">
      <c r="F4374" s="233"/>
      <c r="G4374" s="5"/>
      <c r="H4374" s="37"/>
      <c r="I4374" s="37"/>
      <c r="K4374" s="11"/>
    </row>
    <row r="4375" spans="6:11" x14ac:dyDescent="0.2">
      <c r="F4375" s="233"/>
      <c r="G4375" s="5"/>
      <c r="H4375" s="37"/>
      <c r="I4375" s="37"/>
      <c r="K4375" s="11"/>
    </row>
    <row r="4376" spans="6:11" x14ac:dyDescent="0.2">
      <c r="F4376" s="233"/>
      <c r="G4376" s="5"/>
      <c r="H4376" s="37"/>
      <c r="I4376" s="37"/>
      <c r="K4376" s="11"/>
    </row>
    <row r="4377" spans="6:11" x14ac:dyDescent="0.2">
      <c r="F4377" s="233"/>
      <c r="G4377" s="5"/>
      <c r="H4377" s="37"/>
      <c r="I4377" s="37"/>
      <c r="K4377" s="11"/>
    </row>
    <row r="4378" spans="6:11" x14ac:dyDescent="0.2">
      <c r="F4378" s="233"/>
      <c r="G4378" s="5"/>
      <c r="H4378" s="37"/>
      <c r="I4378" s="37"/>
      <c r="K4378" s="11"/>
    </row>
    <row r="4379" spans="6:11" x14ac:dyDescent="0.2">
      <c r="F4379" s="233"/>
      <c r="G4379" s="5"/>
      <c r="H4379" s="37"/>
      <c r="I4379" s="37"/>
      <c r="K4379" s="11"/>
    </row>
    <row r="4380" spans="6:11" x14ac:dyDescent="0.2">
      <c r="F4380" s="233"/>
      <c r="G4380" s="5"/>
      <c r="H4380" s="37"/>
      <c r="I4380" s="37"/>
      <c r="K4380" s="11"/>
    </row>
    <row r="4381" spans="6:11" x14ac:dyDescent="0.2">
      <c r="F4381" s="233"/>
      <c r="G4381" s="5"/>
      <c r="H4381" s="37"/>
      <c r="I4381" s="37"/>
      <c r="K4381" s="11"/>
    </row>
    <row r="4382" spans="6:11" x14ac:dyDescent="0.2">
      <c r="F4382" s="233"/>
      <c r="G4382" s="5"/>
      <c r="H4382" s="37"/>
      <c r="I4382" s="37"/>
      <c r="K4382" s="11"/>
    </row>
    <row r="4383" spans="6:11" x14ac:dyDescent="0.2">
      <c r="F4383" s="233"/>
      <c r="G4383" s="5"/>
      <c r="H4383" s="37"/>
      <c r="I4383" s="37"/>
      <c r="K4383" s="11"/>
    </row>
    <row r="4384" spans="6:11" x14ac:dyDescent="0.2">
      <c r="F4384" s="233"/>
      <c r="G4384" s="5"/>
      <c r="H4384" s="37"/>
      <c r="I4384" s="37"/>
      <c r="K4384" s="11"/>
    </row>
    <row r="4385" spans="6:11" x14ac:dyDescent="0.2">
      <c r="F4385" s="233"/>
      <c r="G4385" s="5"/>
      <c r="H4385" s="37"/>
      <c r="I4385" s="37"/>
      <c r="K4385" s="11"/>
    </row>
    <row r="4386" spans="6:11" x14ac:dyDescent="0.2">
      <c r="F4386" s="233"/>
      <c r="G4386" s="5"/>
      <c r="H4386" s="37"/>
      <c r="I4386" s="37"/>
      <c r="K4386" s="11"/>
    </row>
    <row r="4387" spans="6:11" x14ac:dyDescent="0.2">
      <c r="F4387" s="233"/>
      <c r="G4387" s="5"/>
      <c r="H4387" s="37"/>
      <c r="I4387" s="37"/>
      <c r="K4387" s="11"/>
    </row>
    <row r="4388" spans="6:11" x14ac:dyDescent="0.2">
      <c r="F4388" s="233"/>
      <c r="G4388" s="5"/>
      <c r="H4388" s="37"/>
      <c r="I4388" s="37"/>
      <c r="K4388" s="11"/>
    </row>
    <row r="4389" spans="6:11" x14ac:dyDescent="0.2">
      <c r="F4389" s="233"/>
      <c r="G4389" s="5"/>
      <c r="H4389" s="37"/>
      <c r="I4389" s="37"/>
      <c r="K4389" s="11"/>
    </row>
    <row r="4390" spans="6:11" x14ac:dyDescent="0.2">
      <c r="F4390" s="233"/>
      <c r="G4390" s="5"/>
      <c r="H4390" s="37"/>
      <c r="I4390" s="37"/>
      <c r="K4390" s="11"/>
    </row>
    <row r="4391" spans="6:11" x14ac:dyDescent="0.2">
      <c r="F4391" s="233"/>
      <c r="G4391" s="5"/>
      <c r="H4391" s="37"/>
      <c r="I4391" s="37"/>
      <c r="K4391" s="11"/>
    </row>
    <row r="4392" spans="6:11" x14ac:dyDescent="0.2">
      <c r="F4392" s="233"/>
      <c r="G4392" s="5"/>
      <c r="H4392" s="37"/>
      <c r="I4392" s="37"/>
      <c r="K4392" s="11"/>
    </row>
    <row r="4393" spans="6:11" x14ac:dyDescent="0.2">
      <c r="F4393" s="233"/>
      <c r="G4393" s="5"/>
      <c r="H4393" s="37"/>
      <c r="I4393" s="37"/>
      <c r="K4393" s="11"/>
    </row>
    <row r="4394" spans="6:11" x14ac:dyDescent="0.2">
      <c r="F4394" s="233"/>
      <c r="G4394" s="5"/>
      <c r="H4394" s="37"/>
      <c r="I4394" s="37"/>
      <c r="K4394" s="11"/>
    </row>
    <row r="4395" spans="6:11" x14ac:dyDescent="0.2">
      <c r="F4395" s="233"/>
      <c r="G4395" s="5"/>
      <c r="H4395" s="37"/>
      <c r="I4395" s="37"/>
      <c r="K4395" s="11"/>
    </row>
    <row r="4396" spans="6:11" x14ac:dyDescent="0.2">
      <c r="F4396" s="233"/>
      <c r="G4396" s="5"/>
      <c r="H4396" s="37"/>
      <c r="I4396" s="37"/>
      <c r="K4396" s="11"/>
    </row>
    <row r="4397" spans="6:11" x14ac:dyDescent="0.2">
      <c r="F4397" s="233"/>
      <c r="G4397" s="5"/>
      <c r="H4397" s="37"/>
      <c r="I4397" s="37"/>
      <c r="K4397" s="11"/>
    </row>
    <row r="4398" spans="6:11" x14ac:dyDescent="0.2">
      <c r="F4398" s="233"/>
      <c r="G4398" s="5"/>
      <c r="H4398" s="37"/>
      <c r="I4398" s="37"/>
      <c r="K4398" s="11"/>
    </row>
    <row r="4399" spans="6:11" x14ac:dyDescent="0.2">
      <c r="F4399" s="233"/>
      <c r="G4399" s="5"/>
      <c r="H4399" s="37"/>
      <c r="I4399" s="37"/>
      <c r="K4399" s="11"/>
    </row>
    <row r="4400" spans="6:11" x14ac:dyDescent="0.2">
      <c r="F4400" s="233"/>
      <c r="G4400" s="5"/>
      <c r="H4400" s="37"/>
      <c r="I4400" s="37"/>
      <c r="K4400" s="11"/>
    </row>
    <row r="4401" spans="6:11" x14ac:dyDescent="0.2">
      <c r="F4401" s="233"/>
      <c r="G4401" s="5"/>
      <c r="H4401" s="37"/>
      <c r="I4401" s="37"/>
      <c r="K4401" s="11"/>
    </row>
    <row r="4402" spans="6:11" x14ac:dyDescent="0.2">
      <c r="F4402" s="233"/>
      <c r="G4402" s="5"/>
      <c r="H4402" s="37"/>
      <c r="I4402" s="37"/>
      <c r="K4402" s="11"/>
    </row>
    <row r="4403" spans="6:11" x14ac:dyDescent="0.2">
      <c r="F4403" s="233"/>
      <c r="G4403" s="5"/>
      <c r="H4403" s="37"/>
      <c r="I4403" s="37"/>
      <c r="K4403" s="11"/>
    </row>
    <row r="4404" spans="6:11" x14ac:dyDescent="0.2">
      <c r="F4404" s="233"/>
      <c r="G4404" s="5"/>
      <c r="H4404" s="37"/>
      <c r="I4404" s="37"/>
      <c r="K4404" s="11"/>
    </row>
    <row r="4405" spans="6:11" x14ac:dyDescent="0.2">
      <c r="F4405" s="233"/>
      <c r="G4405" s="5"/>
      <c r="H4405" s="37"/>
      <c r="I4405" s="37"/>
      <c r="K4405" s="11"/>
    </row>
    <row r="4406" spans="6:11" x14ac:dyDescent="0.2">
      <c r="F4406" s="233"/>
      <c r="G4406" s="5"/>
      <c r="H4406" s="37"/>
      <c r="I4406" s="37"/>
      <c r="K4406" s="11"/>
    </row>
    <row r="4407" spans="6:11" x14ac:dyDescent="0.2">
      <c r="F4407" s="233"/>
      <c r="G4407" s="5"/>
      <c r="H4407" s="37"/>
      <c r="I4407" s="37"/>
      <c r="K4407" s="11"/>
    </row>
    <row r="4408" spans="6:11" x14ac:dyDescent="0.2">
      <c r="F4408" s="233"/>
      <c r="G4408" s="5"/>
      <c r="H4408" s="37"/>
      <c r="I4408" s="37"/>
      <c r="K4408" s="11"/>
    </row>
    <row r="4409" spans="6:11" x14ac:dyDescent="0.2">
      <c r="F4409" s="233"/>
      <c r="G4409" s="5"/>
      <c r="H4409" s="37"/>
      <c r="I4409" s="37"/>
      <c r="K4409" s="11"/>
    </row>
    <row r="4410" spans="6:11" x14ac:dyDescent="0.2">
      <c r="F4410" s="233"/>
      <c r="G4410" s="5"/>
      <c r="H4410" s="37"/>
      <c r="I4410" s="37"/>
      <c r="K4410" s="11"/>
    </row>
    <row r="4411" spans="6:11" x14ac:dyDescent="0.2">
      <c r="F4411" s="233"/>
      <c r="G4411" s="5"/>
      <c r="H4411" s="37"/>
      <c r="I4411" s="37"/>
      <c r="K4411" s="11"/>
    </row>
    <row r="4412" spans="6:11" x14ac:dyDescent="0.2">
      <c r="F4412" s="233"/>
      <c r="G4412" s="5"/>
      <c r="H4412" s="37"/>
      <c r="I4412" s="37"/>
      <c r="K4412" s="11"/>
    </row>
    <row r="4413" spans="6:11" x14ac:dyDescent="0.2">
      <c r="F4413" s="233"/>
      <c r="G4413" s="5"/>
      <c r="H4413" s="37"/>
      <c r="I4413" s="37"/>
      <c r="K4413" s="11"/>
    </row>
    <row r="4414" spans="6:11" x14ac:dyDescent="0.2">
      <c r="F4414" s="233"/>
      <c r="G4414" s="5"/>
      <c r="H4414" s="37"/>
      <c r="I4414" s="37"/>
      <c r="K4414" s="11"/>
    </row>
    <row r="4415" spans="6:11" x14ac:dyDescent="0.2">
      <c r="F4415" s="233"/>
      <c r="G4415" s="5"/>
      <c r="H4415" s="37"/>
      <c r="I4415" s="37"/>
      <c r="K4415" s="11"/>
    </row>
    <row r="4416" spans="6:11" x14ac:dyDescent="0.2">
      <c r="F4416" s="233"/>
      <c r="G4416" s="5"/>
      <c r="H4416" s="37"/>
      <c r="I4416" s="37"/>
      <c r="K4416" s="11"/>
    </row>
    <row r="4417" spans="6:11" x14ac:dyDescent="0.2">
      <c r="F4417" s="233"/>
      <c r="G4417" s="5"/>
      <c r="H4417" s="37"/>
      <c r="I4417" s="37"/>
      <c r="K4417" s="11"/>
    </row>
    <row r="4418" spans="6:11" x14ac:dyDescent="0.2">
      <c r="F4418" s="233"/>
      <c r="G4418" s="5"/>
      <c r="H4418" s="37"/>
      <c r="I4418" s="37"/>
      <c r="K4418" s="11"/>
    </row>
    <row r="4419" spans="6:11" x14ac:dyDescent="0.2">
      <c r="F4419" s="233"/>
      <c r="G4419" s="5"/>
      <c r="H4419" s="37"/>
      <c r="I4419" s="37"/>
      <c r="K4419" s="11"/>
    </row>
    <row r="4420" spans="6:11" x14ac:dyDescent="0.2">
      <c r="F4420" s="233"/>
      <c r="G4420" s="5"/>
      <c r="H4420" s="37"/>
      <c r="I4420" s="37"/>
      <c r="K4420" s="11"/>
    </row>
    <row r="4421" spans="6:11" x14ac:dyDescent="0.2">
      <c r="F4421" s="233"/>
      <c r="G4421" s="5"/>
      <c r="H4421" s="37"/>
      <c r="I4421" s="37"/>
      <c r="K4421" s="11"/>
    </row>
    <row r="4422" spans="6:11" x14ac:dyDescent="0.2">
      <c r="F4422" s="233"/>
      <c r="G4422" s="5"/>
      <c r="H4422" s="37"/>
      <c r="I4422" s="37"/>
      <c r="K4422" s="11"/>
    </row>
    <row r="4423" spans="6:11" x14ac:dyDescent="0.2">
      <c r="F4423" s="233"/>
      <c r="G4423" s="5"/>
      <c r="H4423" s="37"/>
      <c r="I4423" s="37"/>
      <c r="K4423" s="11"/>
    </row>
    <row r="4424" spans="6:11" x14ac:dyDescent="0.2">
      <c r="F4424" s="233"/>
      <c r="G4424" s="5"/>
      <c r="H4424" s="37"/>
      <c r="I4424" s="37"/>
      <c r="K4424" s="11"/>
    </row>
    <row r="4425" spans="6:11" x14ac:dyDescent="0.2">
      <c r="F4425" s="233"/>
      <c r="G4425" s="5"/>
      <c r="H4425" s="37"/>
      <c r="I4425" s="37"/>
      <c r="K4425" s="11"/>
    </row>
    <row r="4426" spans="6:11" x14ac:dyDescent="0.2">
      <c r="F4426" s="233"/>
      <c r="G4426" s="5"/>
      <c r="H4426" s="37"/>
      <c r="I4426" s="37"/>
      <c r="K4426" s="11"/>
    </row>
    <row r="4427" spans="6:11" x14ac:dyDescent="0.2">
      <c r="F4427" s="233"/>
      <c r="G4427" s="5"/>
      <c r="H4427" s="37"/>
      <c r="I4427" s="37"/>
      <c r="K4427" s="11"/>
    </row>
    <row r="4428" spans="6:11" x14ac:dyDescent="0.2">
      <c r="F4428" s="233"/>
      <c r="G4428" s="5"/>
      <c r="H4428" s="37"/>
      <c r="I4428" s="37"/>
      <c r="K4428" s="11"/>
    </row>
    <row r="4429" spans="6:11" x14ac:dyDescent="0.2">
      <c r="F4429" s="233"/>
      <c r="G4429" s="5"/>
      <c r="H4429" s="37"/>
      <c r="I4429" s="37"/>
      <c r="K4429" s="11"/>
    </row>
    <row r="4430" spans="6:11" x14ac:dyDescent="0.2">
      <c r="F4430" s="233"/>
      <c r="G4430" s="5"/>
      <c r="H4430" s="37"/>
      <c r="I4430" s="37"/>
      <c r="K4430" s="11"/>
    </row>
    <row r="4431" spans="6:11" x14ac:dyDescent="0.2">
      <c r="F4431" s="233"/>
      <c r="G4431" s="5"/>
      <c r="H4431" s="37"/>
      <c r="I4431" s="37"/>
      <c r="K4431" s="11"/>
    </row>
    <row r="4432" spans="6:11" x14ac:dyDescent="0.2">
      <c r="F4432" s="233"/>
      <c r="G4432" s="5"/>
      <c r="H4432" s="37"/>
      <c r="I4432" s="37"/>
      <c r="K4432" s="11"/>
    </row>
    <row r="4433" spans="6:11" x14ac:dyDescent="0.2">
      <c r="F4433" s="233"/>
      <c r="G4433" s="5"/>
      <c r="H4433" s="37"/>
      <c r="I4433" s="37"/>
      <c r="K4433" s="11"/>
    </row>
    <row r="4434" spans="6:11" x14ac:dyDescent="0.2">
      <c r="F4434" s="233"/>
      <c r="G4434" s="5"/>
      <c r="H4434" s="37"/>
      <c r="I4434" s="37"/>
      <c r="K4434" s="11"/>
    </row>
    <row r="4435" spans="6:11" x14ac:dyDescent="0.2">
      <c r="F4435" s="233"/>
      <c r="G4435" s="5"/>
      <c r="H4435" s="37"/>
      <c r="I4435" s="37"/>
      <c r="K4435" s="11"/>
    </row>
    <row r="4436" spans="6:11" x14ac:dyDescent="0.2">
      <c r="F4436" s="233"/>
      <c r="G4436" s="5"/>
      <c r="H4436" s="37"/>
      <c r="I4436" s="37"/>
      <c r="K4436" s="11"/>
    </row>
    <row r="4437" spans="6:11" x14ac:dyDescent="0.2">
      <c r="F4437" s="233"/>
      <c r="G4437" s="5"/>
      <c r="H4437" s="37"/>
      <c r="I4437" s="37"/>
      <c r="K4437" s="11"/>
    </row>
    <row r="4438" spans="6:11" x14ac:dyDescent="0.2">
      <c r="F4438" s="233"/>
      <c r="G4438" s="5"/>
      <c r="H4438" s="37"/>
      <c r="I4438" s="37"/>
      <c r="K4438" s="11"/>
    </row>
    <row r="4439" spans="6:11" x14ac:dyDescent="0.2">
      <c r="F4439" s="233"/>
      <c r="G4439" s="5"/>
      <c r="H4439" s="37"/>
      <c r="I4439" s="37"/>
      <c r="K4439" s="11"/>
    </row>
    <row r="4440" spans="6:11" x14ac:dyDescent="0.2">
      <c r="F4440" s="233"/>
      <c r="G4440" s="5"/>
      <c r="H4440" s="37"/>
      <c r="I4440" s="37"/>
      <c r="K4440" s="11"/>
    </row>
    <row r="4441" spans="6:11" x14ac:dyDescent="0.2">
      <c r="F4441" s="233"/>
      <c r="G4441" s="5"/>
      <c r="H4441" s="37"/>
      <c r="I4441" s="37"/>
      <c r="K4441" s="11"/>
    </row>
    <row r="4442" spans="6:11" x14ac:dyDescent="0.2">
      <c r="F4442" s="233"/>
      <c r="G4442" s="5"/>
      <c r="H4442" s="37"/>
      <c r="I4442" s="37"/>
      <c r="K4442" s="11"/>
    </row>
    <row r="4443" spans="6:11" x14ac:dyDescent="0.2">
      <c r="F4443" s="233"/>
      <c r="G4443" s="5"/>
      <c r="H4443" s="37"/>
      <c r="I4443" s="37"/>
      <c r="K4443" s="11"/>
    </row>
    <row r="4444" spans="6:11" x14ac:dyDescent="0.2">
      <c r="F4444" s="233"/>
      <c r="G4444" s="5"/>
      <c r="H4444" s="37"/>
      <c r="I4444" s="37"/>
      <c r="K4444" s="11"/>
    </row>
    <row r="4445" spans="6:11" x14ac:dyDescent="0.2">
      <c r="F4445" s="233"/>
      <c r="G4445" s="5"/>
      <c r="H4445" s="37"/>
      <c r="I4445" s="37"/>
      <c r="K4445" s="11"/>
    </row>
    <row r="4446" spans="6:11" x14ac:dyDescent="0.2">
      <c r="F4446" s="233"/>
      <c r="G4446" s="5"/>
      <c r="H4446" s="37"/>
      <c r="I4446" s="37"/>
      <c r="K4446" s="11"/>
    </row>
    <row r="4447" spans="6:11" x14ac:dyDescent="0.2">
      <c r="F4447" s="233"/>
      <c r="G4447" s="5"/>
      <c r="H4447" s="37"/>
      <c r="I4447" s="37"/>
      <c r="K4447" s="11"/>
    </row>
    <row r="4448" spans="6:11" x14ac:dyDescent="0.2">
      <c r="F4448" s="233"/>
      <c r="G4448" s="5"/>
      <c r="H4448" s="37"/>
      <c r="I4448" s="37"/>
      <c r="K4448" s="11"/>
    </row>
    <row r="4449" spans="6:11" x14ac:dyDescent="0.2">
      <c r="F4449" s="233"/>
      <c r="G4449" s="5"/>
      <c r="H4449" s="37"/>
      <c r="I4449" s="37"/>
      <c r="K4449" s="11"/>
    </row>
    <row r="4450" spans="6:11" x14ac:dyDescent="0.2">
      <c r="F4450" s="233"/>
      <c r="G4450" s="5"/>
      <c r="H4450" s="37"/>
      <c r="I4450" s="37"/>
      <c r="K4450" s="11"/>
    </row>
    <row r="4451" spans="6:11" x14ac:dyDescent="0.2">
      <c r="F4451" s="233"/>
      <c r="G4451" s="5"/>
      <c r="H4451" s="37"/>
      <c r="I4451" s="37"/>
      <c r="K4451" s="11"/>
    </row>
    <row r="4452" spans="6:11" x14ac:dyDescent="0.2">
      <c r="F4452" s="233"/>
      <c r="G4452" s="5"/>
      <c r="H4452" s="37"/>
      <c r="I4452" s="37"/>
      <c r="K4452" s="11"/>
    </row>
    <row r="4453" spans="6:11" x14ac:dyDescent="0.2">
      <c r="F4453" s="233"/>
      <c r="G4453" s="5"/>
      <c r="H4453" s="37"/>
      <c r="I4453" s="37"/>
      <c r="K4453" s="11"/>
    </row>
    <row r="4454" spans="6:11" x14ac:dyDescent="0.2">
      <c r="F4454" s="233"/>
      <c r="G4454" s="5"/>
      <c r="H4454" s="37"/>
      <c r="I4454" s="37"/>
      <c r="K4454" s="11"/>
    </row>
    <row r="4455" spans="6:11" x14ac:dyDescent="0.2">
      <c r="F4455" s="233"/>
      <c r="G4455" s="5"/>
      <c r="H4455" s="37"/>
      <c r="I4455" s="37"/>
      <c r="K4455" s="11"/>
    </row>
    <row r="4456" spans="6:11" x14ac:dyDescent="0.2">
      <c r="F4456" s="233"/>
      <c r="G4456" s="5"/>
      <c r="H4456" s="37"/>
      <c r="I4456" s="37"/>
      <c r="K4456" s="11"/>
    </row>
    <row r="4457" spans="6:11" x14ac:dyDescent="0.2">
      <c r="F4457" s="233"/>
      <c r="G4457" s="5"/>
      <c r="H4457" s="37"/>
      <c r="I4457" s="37"/>
      <c r="K4457" s="11"/>
    </row>
    <row r="4458" spans="6:11" x14ac:dyDescent="0.2">
      <c r="F4458" s="233"/>
      <c r="G4458" s="5"/>
      <c r="H4458" s="37"/>
      <c r="I4458" s="37"/>
      <c r="K4458" s="11"/>
    </row>
    <row r="4459" spans="6:11" x14ac:dyDescent="0.2">
      <c r="F4459" s="233"/>
      <c r="G4459" s="5"/>
      <c r="H4459" s="37"/>
      <c r="I4459" s="37"/>
      <c r="K4459" s="11"/>
    </row>
    <row r="4460" spans="6:11" x14ac:dyDescent="0.2">
      <c r="F4460" s="233"/>
      <c r="G4460" s="5"/>
      <c r="H4460" s="37"/>
      <c r="I4460" s="37"/>
      <c r="K4460" s="11"/>
    </row>
    <row r="4461" spans="6:11" x14ac:dyDescent="0.2">
      <c r="F4461" s="233"/>
      <c r="G4461" s="5"/>
      <c r="H4461" s="37"/>
      <c r="I4461" s="37"/>
      <c r="K4461" s="11"/>
    </row>
    <row r="4462" spans="6:11" x14ac:dyDescent="0.2">
      <c r="F4462" s="233"/>
      <c r="G4462" s="5"/>
      <c r="H4462" s="37"/>
      <c r="I4462" s="37"/>
      <c r="K4462" s="11"/>
    </row>
    <row r="4463" spans="6:11" x14ac:dyDescent="0.2">
      <c r="F4463" s="233"/>
      <c r="G4463" s="5"/>
      <c r="H4463" s="37"/>
      <c r="I4463" s="37"/>
      <c r="K4463" s="11"/>
    </row>
    <row r="4464" spans="6:11" x14ac:dyDescent="0.2">
      <c r="F4464" s="233"/>
      <c r="G4464" s="5"/>
      <c r="H4464" s="37"/>
      <c r="I4464" s="37"/>
      <c r="K4464" s="11"/>
    </row>
    <row r="4465" spans="6:11" x14ac:dyDescent="0.2">
      <c r="F4465" s="233"/>
      <c r="G4465" s="5"/>
      <c r="H4465" s="37"/>
      <c r="I4465" s="37"/>
      <c r="K4465" s="11"/>
    </row>
    <row r="4466" spans="6:11" x14ac:dyDescent="0.2">
      <c r="F4466" s="233"/>
      <c r="G4466" s="5"/>
      <c r="H4466" s="37"/>
      <c r="I4466" s="37"/>
      <c r="K4466" s="11"/>
    </row>
    <row r="4467" spans="6:11" x14ac:dyDescent="0.2">
      <c r="F4467" s="233"/>
      <c r="G4467" s="5"/>
      <c r="H4467" s="37"/>
      <c r="I4467" s="37"/>
      <c r="K4467" s="11"/>
    </row>
    <row r="4468" spans="6:11" x14ac:dyDescent="0.2">
      <c r="F4468" s="233"/>
      <c r="G4468" s="5"/>
      <c r="H4468" s="37"/>
      <c r="I4468" s="37"/>
      <c r="K4468" s="11"/>
    </row>
    <row r="4469" spans="6:11" x14ac:dyDescent="0.2">
      <c r="F4469" s="233"/>
      <c r="G4469" s="5"/>
      <c r="H4469" s="37"/>
      <c r="I4469" s="37"/>
      <c r="K4469" s="11"/>
    </row>
    <row r="4470" spans="6:11" x14ac:dyDescent="0.2">
      <c r="F4470" s="233"/>
      <c r="G4470" s="5"/>
      <c r="H4470" s="37"/>
      <c r="I4470" s="37"/>
      <c r="K4470" s="11"/>
    </row>
    <row r="4471" spans="6:11" x14ac:dyDescent="0.2">
      <c r="F4471" s="233"/>
      <c r="G4471" s="5"/>
      <c r="H4471" s="37"/>
      <c r="I4471" s="37"/>
      <c r="K4471" s="11"/>
    </row>
    <row r="4472" spans="6:11" x14ac:dyDescent="0.2">
      <c r="F4472" s="233"/>
      <c r="G4472" s="5"/>
      <c r="H4472" s="37"/>
      <c r="I4472" s="37"/>
      <c r="K4472" s="11"/>
    </row>
    <row r="4473" spans="6:11" x14ac:dyDescent="0.2">
      <c r="F4473" s="233"/>
      <c r="G4473" s="5"/>
      <c r="H4473" s="37"/>
      <c r="I4473" s="37"/>
      <c r="K4473" s="11"/>
    </row>
    <row r="4474" spans="6:11" x14ac:dyDescent="0.2">
      <c r="F4474" s="233"/>
      <c r="G4474" s="5"/>
      <c r="H4474" s="37"/>
      <c r="I4474" s="37"/>
      <c r="K4474" s="11"/>
    </row>
    <row r="4475" spans="6:11" x14ac:dyDescent="0.2">
      <c r="F4475" s="233"/>
      <c r="G4475" s="5"/>
      <c r="H4475" s="37"/>
      <c r="I4475" s="37"/>
      <c r="K4475" s="11"/>
    </row>
    <row r="4476" spans="6:11" x14ac:dyDescent="0.2">
      <c r="F4476" s="233"/>
      <c r="G4476" s="5"/>
      <c r="H4476" s="37"/>
      <c r="I4476" s="37"/>
      <c r="K4476" s="11"/>
    </row>
    <row r="4477" spans="6:11" x14ac:dyDescent="0.2">
      <c r="F4477" s="233"/>
      <c r="G4477" s="5"/>
      <c r="H4477" s="37"/>
      <c r="I4477" s="37"/>
      <c r="K4477" s="11"/>
    </row>
    <row r="4478" spans="6:11" x14ac:dyDescent="0.2">
      <c r="F4478" s="233"/>
      <c r="G4478" s="5"/>
      <c r="H4478" s="37"/>
      <c r="I4478" s="37"/>
      <c r="K4478" s="11"/>
    </row>
    <row r="4479" spans="6:11" x14ac:dyDescent="0.2">
      <c r="F4479" s="233"/>
      <c r="G4479" s="5"/>
      <c r="H4479" s="37"/>
      <c r="I4479" s="37"/>
      <c r="K4479" s="11"/>
    </row>
    <row r="4480" spans="6:11" x14ac:dyDescent="0.2">
      <c r="F4480" s="233"/>
      <c r="G4480" s="5"/>
      <c r="H4480" s="37"/>
      <c r="I4480" s="37"/>
      <c r="K4480" s="11"/>
    </row>
    <row r="4481" spans="6:11" x14ac:dyDescent="0.2">
      <c r="F4481" s="233"/>
      <c r="G4481" s="5"/>
      <c r="H4481" s="37"/>
      <c r="I4481" s="37"/>
      <c r="K4481" s="11"/>
    </row>
    <row r="4482" spans="6:11" x14ac:dyDescent="0.2">
      <c r="F4482" s="233"/>
      <c r="G4482" s="5"/>
      <c r="H4482" s="37"/>
      <c r="I4482" s="37"/>
      <c r="K4482" s="11"/>
    </row>
    <row r="4483" spans="6:11" x14ac:dyDescent="0.2">
      <c r="F4483" s="233"/>
      <c r="G4483" s="5"/>
      <c r="H4483" s="37"/>
      <c r="I4483" s="37"/>
      <c r="K4483" s="11"/>
    </row>
    <row r="4484" spans="6:11" x14ac:dyDescent="0.2">
      <c r="F4484" s="233"/>
      <c r="G4484" s="5"/>
      <c r="H4484" s="37"/>
      <c r="I4484" s="37"/>
      <c r="K4484" s="11"/>
    </row>
    <row r="4485" spans="6:11" x14ac:dyDescent="0.2">
      <c r="F4485" s="233"/>
      <c r="G4485" s="5"/>
      <c r="H4485" s="37"/>
      <c r="I4485" s="37"/>
      <c r="K4485" s="11"/>
    </row>
    <row r="4486" spans="6:11" x14ac:dyDescent="0.2">
      <c r="F4486" s="233"/>
      <c r="G4486" s="5"/>
      <c r="H4486" s="37"/>
      <c r="I4486" s="37"/>
      <c r="K4486" s="11"/>
    </row>
    <row r="4487" spans="6:11" x14ac:dyDescent="0.2">
      <c r="F4487" s="233"/>
      <c r="G4487" s="5"/>
      <c r="H4487" s="37"/>
      <c r="I4487" s="37"/>
      <c r="K4487" s="11"/>
    </row>
    <row r="4488" spans="6:11" x14ac:dyDescent="0.2">
      <c r="F4488" s="233"/>
      <c r="G4488" s="5"/>
      <c r="H4488" s="37"/>
      <c r="I4488" s="37"/>
      <c r="K4488" s="11"/>
    </row>
    <row r="4489" spans="6:11" x14ac:dyDescent="0.2">
      <c r="F4489" s="233"/>
      <c r="G4489" s="5"/>
      <c r="H4489" s="37"/>
      <c r="I4489" s="37"/>
      <c r="K4489" s="11"/>
    </row>
    <row r="4490" spans="6:11" x14ac:dyDescent="0.2">
      <c r="F4490" s="233"/>
      <c r="G4490" s="5"/>
      <c r="H4490" s="37"/>
      <c r="I4490" s="37"/>
      <c r="K4490" s="11"/>
    </row>
    <row r="4491" spans="6:11" x14ac:dyDescent="0.2">
      <c r="F4491" s="233"/>
      <c r="G4491" s="5"/>
      <c r="H4491" s="37"/>
      <c r="I4491" s="37"/>
      <c r="K4491" s="11"/>
    </row>
    <row r="4492" spans="6:11" x14ac:dyDescent="0.2">
      <c r="F4492" s="233"/>
      <c r="G4492" s="5"/>
      <c r="H4492" s="37"/>
      <c r="I4492" s="37"/>
      <c r="K4492" s="11"/>
    </row>
    <row r="4493" spans="6:11" x14ac:dyDescent="0.2">
      <c r="F4493" s="233"/>
      <c r="G4493" s="5"/>
      <c r="H4493" s="37"/>
      <c r="I4493" s="37"/>
      <c r="K4493" s="11"/>
    </row>
    <row r="4494" spans="6:11" x14ac:dyDescent="0.2">
      <c r="F4494" s="233"/>
      <c r="G4494" s="5"/>
      <c r="H4494" s="37"/>
      <c r="I4494" s="37"/>
      <c r="K4494" s="11"/>
    </row>
    <row r="4495" spans="6:11" x14ac:dyDescent="0.2">
      <c r="F4495" s="233"/>
      <c r="G4495" s="5"/>
      <c r="H4495" s="37"/>
      <c r="I4495" s="37"/>
      <c r="K4495" s="11"/>
    </row>
    <row r="4496" spans="6:11" x14ac:dyDescent="0.2">
      <c r="F4496" s="233"/>
      <c r="G4496" s="5"/>
      <c r="H4496" s="37"/>
      <c r="I4496" s="37"/>
      <c r="K4496" s="11"/>
    </row>
    <row r="4497" spans="6:11" x14ac:dyDescent="0.2">
      <c r="F4497" s="233"/>
      <c r="G4497" s="5"/>
      <c r="H4497" s="37"/>
      <c r="I4497" s="37"/>
      <c r="K4497" s="11"/>
    </row>
    <row r="4498" spans="6:11" x14ac:dyDescent="0.2">
      <c r="F4498" s="233"/>
      <c r="G4498" s="5"/>
      <c r="H4498" s="37"/>
      <c r="I4498" s="37"/>
      <c r="K4498" s="11"/>
    </row>
    <row r="4499" spans="6:11" x14ac:dyDescent="0.2">
      <c r="F4499" s="233"/>
      <c r="G4499" s="5"/>
      <c r="H4499" s="37"/>
      <c r="I4499" s="37"/>
      <c r="K4499" s="11"/>
    </row>
    <row r="4500" spans="6:11" x14ac:dyDescent="0.2">
      <c r="F4500" s="233"/>
      <c r="G4500" s="5"/>
      <c r="H4500" s="37"/>
      <c r="I4500" s="37"/>
      <c r="K4500" s="11"/>
    </row>
    <row r="4501" spans="6:11" x14ac:dyDescent="0.2">
      <c r="F4501" s="233"/>
      <c r="G4501" s="5"/>
      <c r="H4501" s="37"/>
      <c r="I4501" s="37"/>
      <c r="K4501" s="11"/>
    </row>
    <row r="4502" spans="6:11" x14ac:dyDescent="0.2">
      <c r="F4502" s="233"/>
      <c r="G4502" s="5"/>
      <c r="H4502" s="37"/>
      <c r="I4502" s="37"/>
      <c r="K4502" s="11"/>
    </row>
    <row r="4503" spans="6:11" x14ac:dyDescent="0.2">
      <c r="F4503" s="233"/>
      <c r="G4503" s="5"/>
      <c r="H4503" s="37"/>
      <c r="I4503" s="37"/>
      <c r="K4503" s="11"/>
    </row>
    <row r="4504" spans="6:11" x14ac:dyDescent="0.2">
      <c r="F4504" s="233"/>
      <c r="G4504" s="5"/>
      <c r="H4504" s="37"/>
      <c r="I4504" s="37"/>
      <c r="K4504" s="11"/>
    </row>
    <row r="4505" spans="6:11" x14ac:dyDescent="0.2">
      <c r="F4505" s="233"/>
      <c r="G4505" s="5"/>
      <c r="H4505" s="37"/>
      <c r="I4505" s="37"/>
      <c r="K4505" s="11"/>
    </row>
    <row r="4506" spans="6:11" x14ac:dyDescent="0.2">
      <c r="F4506" s="233"/>
      <c r="G4506" s="5"/>
      <c r="H4506" s="37"/>
      <c r="I4506" s="37"/>
      <c r="K4506" s="11"/>
    </row>
    <row r="4507" spans="6:11" x14ac:dyDescent="0.2">
      <c r="F4507" s="233"/>
      <c r="G4507" s="5"/>
      <c r="H4507" s="37"/>
      <c r="I4507" s="37"/>
      <c r="K4507" s="11"/>
    </row>
    <row r="4508" spans="6:11" x14ac:dyDescent="0.2">
      <c r="F4508" s="233"/>
      <c r="G4508" s="5"/>
      <c r="H4508" s="37"/>
      <c r="I4508" s="37"/>
      <c r="K4508" s="11"/>
    </row>
    <row r="4509" spans="6:11" x14ac:dyDescent="0.2">
      <c r="F4509" s="233"/>
      <c r="G4509" s="5"/>
      <c r="H4509" s="37"/>
      <c r="I4509" s="37"/>
      <c r="K4509" s="11"/>
    </row>
    <row r="4510" spans="6:11" x14ac:dyDescent="0.2">
      <c r="F4510" s="233"/>
      <c r="G4510" s="5"/>
      <c r="H4510" s="37"/>
      <c r="I4510" s="37"/>
      <c r="K4510" s="11"/>
    </row>
    <row r="4511" spans="6:11" x14ac:dyDescent="0.2">
      <c r="F4511" s="233"/>
      <c r="G4511" s="5"/>
      <c r="H4511" s="37"/>
      <c r="I4511" s="37"/>
      <c r="K4511" s="11"/>
    </row>
    <row r="4512" spans="6:11" x14ac:dyDescent="0.2">
      <c r="F4512" s="233"/>
      <c r="G4512" s="5"/>
      <c r="H4512" s="37"/>
      <c r="I4512" s="37"/>
      <c r="K4512" s="11"/>
    </row>
    <row r="4513" spans="6:11" x14ac:dyDescent="0.2">
      <c r="F4513" s="233"/>
      <c r="G4513" s="5"/>
      <c r="H4513" s="37"/>
      <c r="I4513" s="37"/>
      <c r="K4513" s="11"/>
    </row>
    <row r="4514" spans="6:11" x14ac:dyDescent="0.2">
      <c r="F4514" s="233"/>
      <c r="G4514" s="5"/>
      <c r="H4514" s="37"/>
      <c r="I4514" s="37"/>
      <c r="K4514" s="11"/>
    </row>
    <row r="4515" spans="6:11" x14ac:dyDescent="0.2">
      <c r="F4515" s="233"/>
      <c r="G4515" s="5"/>
      <c r="H4515" s="37"/>
      <c r="I4515" s="37"/>
      <c r="K4515" s="11"/>
    </row>
    <row r="4516" spans="6:11" x14ac:dyDescent="0.2">
      <c r="F4516" s="233"/>
      <c r="G4516" s="5"/>
      <c r="H4516" s="37"/>
      <c r="I4516" s="37"/>
      <c r="K4516" s="11"/>
    </row>
    <row r="4517" spans="6:11" x14ac:dyDescent="0.2">
      <c r="F4517" s="233"/>
      <c r="G4517" s="5"/>
      <c r="H4517" s="37"/>
      <c r="I4517" s="37"/>
      <c r="K4517" s="11"/>
    </row>
    <row r="4518" spans="6:11" x14ac:dyDescent="0.2">
      <c r="F4518" s="233"/>
      <c r="G4518" s="5"/>
      <c r="H4518" s="37"/>
      <c r="I4518" s="37"/>
      <c r="K4518" s="11"/>
    </row>
    <row r="4519" spans="6:11" x14ac:dyDescent="0.2">
      <c r="F4519" s="233"/>
      <c r="G4519" s="5"/>
      <c r="H4519" s="37"/>
      <c r="I4519" s="37"/>
      <c r="K4519" s="11"/>
    </row>
    <row r="4520" spans="6:11" x14ac:dyDescent="0.2">
      <c r="F4520" s="233"/>
      <c r="G4520" s="5"/>
      <c r="H4520" s="37"/>
      <c r="I4520" s="37"/>
      <c r="K4520" s="11"/>
    </row>
    <row r="4521" spans="6:11" x14ac:dyDescent="0.2">
      <c r="F4521" s="233"/>
      <c r="G4521" s="5"/>
      <c r="H4521" s="37"/>
      <c r="I4521" s="37"/>
      <c r="K4521" s="11"/>
    </row>
    <row r="4522" spans="6:11" x14ac:dyDescent="0.2">
      <c r="F4522" s="233"/>
      <c r="G4522" s="5"/>
      <c r="H4522" s="37"/>
      <c r="I4522" s="37"/>
      <c r="K4522" s="11"/>
    </row>
    <row r="4523" spans="6:11" x14ac:dyDescent="0.2">
      <c r="F4523" s="233"/>
      <c r="G4523" s="5"/>
      <c r="H4523" s="37"/>
      <c r="I4523" s="37"/>
      <c r="K4523" s="11"/>
    </row>
    <row r="4524" spans="6:11" x14ac:dyDescent="0.2">
      <c r="F4524" s="233"/>
      <c r="G4524" s="5"/>
      <c r="H4524" s="37"/>
      <c r="I4524" s="37"/>
      <c r="K4524" s="11"/>
    </row>
    <row r="4525" spans="6:11" x14ac:dyDescent="0.2">
      <c r="F4525" s="233"/>
      <c r="G4525" s="5"/>
      <c r="H4525" s="37"/>
      <c r="I4525" s="37"/>
      <c r="K4525" s="11"/>
    </row>
    <row r="4526" spans="6:11" x14ac:dyDescent="0.2">
      <c r="F4526" s="233"/>
      <c r="G4526" s="5"/>
      <c r="H4526" s="37"/>
      <c r="I4526" s="37"/>
      <c r="K4526" s="11"/>
    </row>
    <row r="4527" spans="6:11" x14ac:dyDescent="0.2">
      <c r="F4527" s="233"/>
      <c r="G4527" s="5"/>
      <c r="H4527" s="37"/>
      <c r="I4527" s="37"/>
      <c r="K4527" s="11"/>
    </row>
    <row r="4528" spans="6:11" x14ac:dyDescent="0.2">
      <c r="F4528" s="233"/>
      <c r="G4528" s="5"/>
      <c r="H4528" s="37"/>
      <c r="I4528" s="37"/>
      <c r="K4528" s="11"/>
    </row>
    <row r="4529" spans="6:11" x14ac:dyDescent="0.2">
      <c r="F4529" s="233"/>
      <c r="G4529" s="5"/>
      <c r="H4529" s="37"/>
      <c r="I4529" s="37"/>
      <c r="K4529" s="11"/>
    </row>
    <row r="4530" spans="6:11" x14ac:dyDescent="0.2">
      <c r="F4530" s="233"/>
      <c r="G4530" s="5"/>
      <c r="H4530" s="37"/>
      <c r="I4530" s="37"/>
      <c r="K4530" s="11"/>
    </row>
    <row r="4531" spans="6:11" x14ac:dyDescent="0.2">
      <c r="F4531" s="233"/>
      <c r="G4531" s="5"/>
      <c r="H4531" s="37"/>
      <c r="I4531" s="37"/>
      <c r="K4531" s="11"/>
    </row>
    <row r="4532" spans="6:11" x14ac:dyDescent="0.2">
      <c r="F4532" s="233"/>
      <c r="G4532" s="5"/>
      <c r="H4532" s="37"/>
      <c r="I4532" s="37"/>
      <c r="K4532" s="11"/>
    </row>
    <row r="4533" spans="6:11" x14ac:dyDescent="0.2">
      <c r="F4533" s="233"/>
      <c r="G4533" s="5"/>
      <c r="H4533" s="37"/>
      <c r="I4533" s="37"/>
      <c r="K4533" s="11"/>
    </row>
    <row r="4534" spans="6:11" x14ac:dyDescent="0.2">
      <c r="F4534" s="233"/>
      <c r="G4534" s="5"/>
      <c r="H4534" s="37"/>
      <c r="I4534" s="37"/>
      <c r="K4534" s="11"/>
    </row>
    <row r="4535" spans="6:11" x14ac:dyDescent="0.2">
      <c r="F4535" s="233"/>
      <c r="G4535" s="5"/>
      <c r="H4535" s="37"/>
      <c r="I4535" s="37"/>
      <c r="K4535" s="11"/>
    </row>
    <row r="4536" spans="6:11" x14ac:dyDescent="0.2">
      <c r="F4536" s="233"/>
      <c r="G4536" s="5"/>
      <c r="H4536" s="37"/>
      <c r="I4536" s="37"/>
      <c r="K4536" s="11"/>
    </row>
    <row r="4537" spans="6:11" x14ac:dyDescent="0.2">
      <c r="F4537" s="233"/>
      <c r="G4537" s="5"/>
      <c r="H4537" s="37"/>
      <c r="I4537" s="37"/>
      <c r="K4537" s="11"/>
    </row>
    <row r="4538" spans="6:11" x14ac:dyDescent="0.2">
      <c r="F4538" s="233"/>
      <c r="G4538" s="5"/>
      <c r="H4538" s="37"/>
      <c r="I4538" s="37"/>
      <c r="K4538" s="11"/>
    </row>
    <row r="4539" spans="6:11" x14ac:dyDescent="0.2">
      <c r="F4539" s="233"/>
      <c r="G4539" s="5"/>
      <c r="H4539" s="37"/>
      <c r="I4539" s="37"/>
      <c r="K4539" s="11"/>
    </row>
    <row r="4540" spans="6:11" x14ac:dyDescent="0.2">
      <c r="F4540" s="233"/>
      <c r="G4540" s="5"/>
      <c r="H4540" s="37"/>
      <c r="I4540" s="37"/>
      <c r="K4540" s="11"/>
    </row>
    <row r="4541" spans="6:11" x14ac:dyDescent="0.2">
      <c r="F4541" s="233"/>
      <c r="G4541" s="5"/>
      <c r="H4541" s="37"/>
      <c r="I4541" s="37"/>
      <c r="K4541" s="11"/>
    </row>
    <row r="4542" spans="6:11" x14ac:dyDescent="0.2">
      <c r="F4542" s="233"/>
      <c r="G4542" s="5"/>
      <c r="H4542" s="37"/>
      <c r="I4542" s="37"/>
      <c r="K4542" s="11"/>
    </row>
    <row r="4543" spans="6:11" x14ac:dyDescent="0.2">
      <c r="F4543" s="233"/>
      <c r="G4543" s="5"/>
      <c r="H4543" s="37"/>
      <c r="I4543" s="37"/>
      <c r="K4543" s="11"/>
    </row>
    <row r="4544" spans="6:11" x14ac:dyDescent="0.2">
      <c r="F4544" s="233"/>
      <c r="G4544" s="5"/>
      <c r="H4544" s="37"/>
      <c r="I4544" s="37"/>
      <c r="K4544" s="11"/>
    </row>
    <row r="4545" spans="6:11" x14ac:dyDescent="0.2">
      <c r="F4545" s="233"/>
      <c r="G4545" s="5"/>
      <c r="H4545" s="37"/>
      <c r="I4545" s="37"/>
      <c r="K4545" s="11"/>
    </row>
    <row r="4546" spans="6:11" x14ac:dyDescent="0.2">
      <c r="F4546" s="233"/>
      <c r="G4546" s="5"/>
      <c r="H4546" s="37"/>
      <c r="I4546" s="37"/>
      <c r="K4546" s="11"/>
    </row>
    <row r="4547" spans="6:11" x14ac:dyDescent="0.2">
      <c r="F4547" s="233"/>
      <c r="G4547" s="5"/>
      <c r="H4547" s="37"/>
      <c r="I4547" s="37"/>
      <c r="K4547" s="11"/>
    </row>
    <row r="4548" spans="6:11" x14ac:dyDescent="0.2">
      <c r="F4548" s="233"/>
      <c r="G4548" s="5"/>
      <c r="H4548" s="37"/>
      <c r="I4548" s="37"/>
      <c r="K4548" s="11"/>
    </row>
    <row r="4549" spans="6:11" x14ac:dyDescent="0.2">
      <c r="F4549" s="233"/>
      <c r="G4549" s="5"/>
      <c r="H4549" s="37"/>
      <c r="I4549" s="37"/>
      <c r="K4549" s="11"/>
    </row>
    <row r="4550" spans="6:11" x14ac:dyDescent="0.2">
      <c r="F4550" s="233"/>
      <c r="G4550" s="5"/>
      <c r="H4550" s="37"/>
      <c r="I4550" s="37"/>
      <c r="K4550" s="11"/>
    </row>
    <row r="4551" spans="6:11" x14ac:dyDescent="0.2">
      <c r="F4551" s="233"/>
      <c r="G4551" s="5"/>
      <c r="H4551" s="37"/>
      <c r="I4551" s="37"/>
      <c r="K4551" s="11"/>
    </row>
    <row r="4552" spans="6:11" x14ac:dyDescent="0.2">
      <c r="F4552" s="233"/>
      <c r="G4552" s="5"/>
      <c r="H4552" s="37"/>
      <c r="I4552" s="37"/>
      <c r="K4552" s="11"/>
    </row>
    <row r="4553" spans="6:11" x14ac:dyDescent="0.2">
      <c r="F4553" s="233"/>
      <c r="G4553" s="5"/>
      <c r="H4553" s="37"/>
      <c r="I4553" s="37"/>
      <c r="K4553" s="11"/>
    </row>
    <row r="4554" spans="6:11" x14ac:dyDescent="0.2">
      <c r="F4554" s="233"/>
      <c r="G4554" s="5"/>
      <c r="H4554" s="37"/>
      <c r="I4554" s="37"/>
      <c r="K4554" s="11"/>
    </row>
    <row r="4555" spans="6:11" x14ac:dyDescent="0.2">
      <c r="F4555" s="233"/>
      <c r="G4555" s="5"/>
      <c r="H4555" s="37"/>
      <c r="I4555" s="37"/>
      <c r="K4555" s="11"/>
    </row>
    <row r="4556" spans="6:11" x14ac:dyDescent="0.2">
      <c r="F4556" s="233"/>
      <c r="G4556" s="5"/>
      <c r="H4556" s="37"/>
      <c r="I4556" s="37"/>
      <c r="K4556" s="11"/>
    </row>
    <row r="4557" spans="6:11" x14ac:dyDescent="0.2">
      <c r="F4557" s="233"/>
      <c r="G4557" s="5"/>
      <c r="H4557" s="37"/>
      <c r="I4557" s="37"/>
      <c r="K4557" s="11"/>
    </row>
    <row r="4558" spans="6:11" x14ac:dyDescent="0.2">
      <c r="F4558" s="233"/>
      <c r="G4558" s="5"/>
      <c r="H4558" s="37"/>
      <c r="I4558" s="37"/>
      <c r="K4558" s="11"/>
    </row>
    <row r="4559" spans="6:11" x14ac:dyDescent="0.2">
      <c r="F4559" s="233"/>
      <c r="G4559" s="5"/>
      <c r="H4559" s="37"/>
      <c r="I4559" s="37"/>
      <c r="K4559" s="11"/>
    </row>
    <row r="4560" spans="6:11" x14ac:dyDescent="0.2">
      <c r="F4560" s="233"/>
      <c r="G4560" s="5"/>
      <c r="H4560" s="37"/>
      <c r="I4560" s="37"/>
      <c r="K4560" s="11"/>
    </row>
    <row r="4561" spans="6:11" x14ac:dyDescent="0.2">
      <c r="F4561" s="233"/>
      <c r="G4561" s="5"/>
      <c r="H4561" s="37"/>
      <c r="I4561" s="37"/>
      <c r="K4561" s="11"/>
    </row>
    <row r="4562" spans="6:11" x14ac:dyDescent="0.2">
      <c r="F4562" s="233"/>
      <c r="G4562" s="5"/>
      <c r="H4562" s="37"/>
      <c r="I4562" s="37"/>
      <c r="K4562" s="11"/>
    </row>
    <row r="4563" spans="6:11" x14ac:dyDescent="0.2">
      <c r="F4563" s="233"/>
      <c r="G4563" s="5"/>
      <c r="H4563" s="37"/>
      <c r="I4563" s="37"/>
      <c r="K4563" s="11"/>
    </row>
    <row r="4564" spans="6:11" x14ac:dyDescent="0.2">
      <c r="F4564" s="233"/>
      <c r="G4564" s="5"/>
      <c r="H4564" s="37"/>
      <c r="I4564" s="37"/>
      <c r="K4564" s="11"/>
    </row>
    <row r="4565" spans="6:11" x14ac:dyDescent="0.2">
      <c r="F4565" s="233"/>
      <c r="G4565" s="5"/>
      <c r="H4565" s="37"/>
      <c r="I4565" s="37"/>
      <c r="K4565" s="11"/>
    </row>
    <row r="4566" spans="6:11" x14ac:dyDescent="0.2">
      <c r="F4566" s="233"/>
      <c r="G4566" s="5"/>
      <c r="H4566" s="37"/>
      <c r="I4566" s="37"/>
      <c r="K4566" s="11"/>
    </row>
    <row r="4567" spans="6:11" x14ac:dyDescent="0.2">
      <c r="F4567" s="233"/>
      <c r="G4567" s="5"/>
      <c r="H4567" s="37"/>
      <c r="I4567" s="37"/>
      <c r="K4567" s="11"/>
    </row>
    <row r="4568" spans="6:11" x14ac:dyDescent="0.2">
      <c r="F4568" s="233"/>
      <c r="G4568" s="5"/>
      <c r="H4568" s="37"/>
      <c r="I4568" s="37"/>
      <c r="K4568" s="11"/>
    </row>
    <row r="4569" spans="6:11" x14ac:dyDescent="0.2">
      <c r="F4569" s="233"/>
      <c r="G4569" s="5"/>
      <c r="H4569" s="37"/>
      <c r="I4569" s="37"/>
      <c r="K4569" s="11"/>
    </row>
    <row r="4570" spans="6:11" x14ac:dyDescent="0.2">
      <c r="F4570" s="233"/>
      <c r="G4570" s="5"/>
      <c r="H4570" s="37"/>
      <c r="I4570" s="37"/>
      <c r="K4570" s="11"/>
    </row>
    <row r="4571" spans="6:11" x14ac:dyDescent="0.2">
      <c r="F4571" s="233"/>
      <c r="G4571" s="5"/>
      <c r="H4571" s="37"/>
      <c r="I4571" s="37"/>
      <c r="K4571" s="11"/>
    </row>
    <row r="4572" spans="6:11" x14ac:dyDescent="0.2">
      <c r="F4572" s="233"/>
      <c r="G4572" s="5"/>
      <c r="H4572" s="37"/>
      <c r="I4572" s="37"/>
      <c r="K4572" s="11"/>
    </row>
    <row r="4573" spans="6:11" x14ac:dyDescent="0.2">
      <c r="F4573" s="233"/>
      <c r="G4573" s="5"/>
      <c r="H4573" s="37"/>
      <c r="I4573" s="37"/>
      <c r="K4573" s="11"/>
    </row>
    <row r="4574" spans="6:11" x14ac:dyDescent="0.2">
      <c r="F4574" s="233"/>
      <c r="G4574" s="5"/>
      <c r="H4574" s="37"/>
      <c r="I4574" s="37"/>
      <c r="K4574" s="11"/>
    </row>
    <row r="4575" spans="6:11" x14ac:dyDescent="0.2">
      <c r="F4575" s="233"/>
      <c r="G4575" s="5"/>
      <c r="H4575" s="37"/>
      <c r="I4575" s="37"/>
      <c r="K4575" s="11"/>
    </row>
    <row r="4576" spans="6:11" x14ac:dyDescent="0.2">
      <c r="F4576" s="233"/>
      <c r="G4576" s="5"/>
      <c r="H4576" s="37"/>
      <c r="I4576" s="37"/>
      <c r="K4576" s="11"/>
    </row>
    <row r="4577" spans="6:11" x14ac:dyDescent="0.2">
      <c r="F4577" s="233"/>
      <c r="G4577" s="5"/>
      <c r="H4577" s="37"/>
      <c r="I4577" s="37"/>
      <c r="K4577" s="11"/>
    </row>
    <row r="4578" spans="6:11" x14ac:dyDescent="0.2">
      <c r="F4578" s="233"/>
      <c r="G4578" s="5"/>
      <c r="H4578" s="37"/>
      <c r="I4578" s="37"/>
      <c r="K4578" s="11"/>
    </row>
    <row r="4579" spans="6:11" x14ac:dyDescent="0.2">
      <c r="F4579" s="233"/>
      <c r="G4579" s="5"/>
      <c r="H4579" s="37"/>
      <c r="I4579" s="37"/>
      <c r="K4579" s="11"/>
    </row>
    <row r="4580" spans="6:11" x14ac:dyDescent="0.2">
      <c r="F4580" s="233"/>
      <c r="G4580" s="5"/>
      <c r="H4580" s="37"/>
      <c r="I4580" s="37"/>
      <c r="K4580" s="11"/>
    </row>
    <row r="4581" spans="6:11" x14ac:dyDescent="0.2">
      <c r="F4581" s="233"/>
      <c r="G4581" s="5"/>
      <c r="H4581" s="37"/>
      <c r="I4581" s="37"/>
      <c r="K4581" s="11"/>
    </row>
    <row r="4582" spans="6:11" x14ac:dyDescent="0.2">
      <c r="F4582" s="233"/>
      <c r="G4582" s="5"/>
      <c r="H4582" s="37"/>
      <c r="I4582" s="37"/>
      <c r="K4582" s="11"/>
    </row>
    <row r="4583" spans="6:11" x14ac:dyDescent="0.2">
      <c r="F4583" s="233"/>
      <c r="G4583" s="5"/>
      <c r="H4583" s="37"/>
      <c r="I4583" s="37"/>
      <c r="K4583" s="11"/>
    </row>
    <row r="4584" spans="6:11" x14ac:dyDescent="0.2">
      <c r="F4584" s="233"/>
      <c r="G4584" s="5"/>
      <c r="H4584" s="37"/>
      <c r="I4584" s="37"/>
      <c r="K4584" s="11"/>
    </row>
    <row r="4585" spans="6:11" x14ac:dyDescent="0.2">
      <c r="F4585" s="233"/>
      <c r="G4585" s="5"/>
      <c r="H4585" s="37"/>
      <c r="I4585" s="37"/>
      <c r="K4585" s="11"/>
    </row>
    <row r="4586" spans="6:11" x14ac:dyDescent="0.2">
      <c r="F4586" s="233"/>
      <c r="G4586" s="5"/>
      <c r="H4586" s="37"/>
      <c r="I4586" s="37"/>
      <c r="K4586" s="11"/>
    </row>
    <row r="4587" spans="6:11" x14ac:dyDescent="0.2">
      <c r="F4587" s="233"/>
      <c r="G4587" s="5"/>
      <c r="H4587" s="37"/>
      <c r="I4587" s="37"/>
      <c r="K4587" s="11"/>
    </row>
    <row r="4588" spans="6:11" x14ac:dyDescent="0.2">
      <c r="F4588" s="233"/>
      <c r="G4588" s="5"/>
      <c r="H4588" s="37"/>
      <c r="I4588" s="37"/>
      <c r="K4588" s="11"/>
    </row>
    <row r="4589" spans="6:11" x14ac:dyDescent="0.2">
      <c r="F4589" s="233"/>
      <c r="G4589" s="5"/>
      <c r="H4589" s="37"/>
      <c r="I4589" s="37"/>
      <c r="K4589" s="11"/>
    </row>
    <row r="4590" spans="6:11" x14ac:dyDescent="0.2">
      <c r="F4590" s="233"/>
      <c r="G4590" s="5"/>
      <c r="H4590" s="37"/>
      <c r="I4590" s="37"/>
      <c r="K4590" s="11"/>
    </row>
    <row r="4591" spans="6:11" x14ac:dyDescent="0.2">
      <c r="F4591" s="233"/>
      <c r="G4591" s="5"/>
      <c r="H4591" s="37"/>
      <c r="I4591" s="37"/>
      <c r="K4591" s="11"/>
    </row>
    <row r="4592" spans="6:11" x14ac:dyDescent="0.2">
      <c r="F4592" s="233"/>
      <c r="G4592" s="5"/>
      <c r="H4592" s="37"/>
      <c r="I4592" s="37"/>
      <c r="K4592" s="11"/>
    </row>
    <row r="4593" spans="6:11" x14ac:dyDescent="0.2">
      <c r="F4593" s="233"/>
      <c r="G4593" s="5"/>
      <c r="H4593" s="37"/>
      <c r="I4593" s="37"/>
      <c r="K4593" s="11"/>
    </row>
    <row r="4594" spans="6:11" x14ac:dyDescent="0.2">
      <c r="F4594" s="233"/>
      <c r="G4594" s="5"/>
      <c r="H4594" s="37"/>
      <c r="I4594" s="37"/>
      <c r="K4594" s="11"/>
    </row>
    <row r="4595" spans="6:11" x14ac:dyDescent="0.2">
      <c r="F4595" s="233"/>
      <c r="G4595" s="5"/>
      <c r="H4595" s="37"/>
      <c r="I4595" s="37"/>
      <c r="K4595" s="11"/>
    </row>
    <row r="4596" spans="6:11" x14ac:dyDescent="0.2">
      <c r="F4596" s="233"/>
      <c r="G4596" s="5"/>
      <c r="H4596" s="37"/>
      <c r="I4596" s="37"/>
      <c r="K4596" s="11"/>
    </row>
    <row r="4597" spans="6:11" x14ac:dyDescent="0.2">
      <c r="F4597" s="233"/>
      <c r="G4597" s="5"/>
      <c r="H4597" s="37"/>
      <c r="I4597" s="37"/>
      <c r="K4597" s="11"/>
    </row>
    <row r="4598" spans="6:11" x14ac:dyDescent="0.2">
      <c r="F4598" s="233"/>
      <c r="G4598" s="5"/>
      <c r="H4598" s="37"/>
      <c r="I4598" s="37"/>
      <c r="K4598" s="11"/>
    </row>
    <row r="4599" spans="6:11" x14ac:dyDescent="0.2">
      <c r="F4599" s="233"/>
      <c r="G4599" s="5"/>
      <c r="H4599" s="37"/>
      <c r="I4599" s="37"/>
      <c r="K4599" s="11"/>
    </row>
    <row r="4600" spans="6:11" x14ac:dyDescent="0.2">
      <c r="F4600" s="233"/>
      <c r="G4600" s="5"/>
      <c r="H4600" s="37"/>
      <c r="I4600" s="37"/>
      <c r="K4600" s="11"/>
    </row>
    <row r="4601" spans="6:11" x14ac:dyDescent="0.2">
      <c r="F4601" s="233"/>
      <c r="G4601" s="5"/>
      <c r="H4601" s="37"/>
      <c r="I4601" s="37"/>
      <c r="K4601" s="11"/>
    </row>
    <row r="4602" spans="6:11" x14ac:dyDescent="0.2">
      <c r="F4602" s="233"/>
      <c r="G4602" s="5"/>
      <c r="H4602" s="37"/>
      <c r="I4602" s="37"/>
      <c r="K4602" s="11"/>
    </row>
    <row r="4603" spans="6:11" x14ac:dyDescent="0.2">
      <c r="F4603" s="233"/>
      <c r="G4603" s="5"/>
      <c r="H4603" s="37"/>
      <c r="I4603" s="37"/>
      <c r="K4603" s="11"/>
    </row>
    <row r="4604" spans="6:11" x14ac:dyDescent="0.2">
      <c r="F4604" s="233"/>
      <c r="G4604" s="5"/>
      <c r="H4604" s="37"/>
      <c r="I4604" s="37"/>
      <c r="K4604" s="11"/>
    </row>
    <row r="4605" spans="6:11" x14ac:dyDescent="0.2">
      <c r="F4605" s="233"/>
      <c r="G4605" s="5"/>
      <c r="H4605" s="37"/>
      <c r="I4605" s="37"/>
      <c r="K4605" s="11"/>
    </row>
    <row r="4606" spans="6:11" x14ac:dyDescent="0.2">
      <c r="F4606" s="233"/>
      <c r="G4606" s="5"/>
      <c r="H4606" s="37"/>
      <c r="I4606" s="37"/>
      <c r="K4606" s="11"/>
    </row>
    <row r="4607" spans="6:11" x14ac:dyDescent="0.2">
      <c r="F4607" s="233"/>
      <c r="G4607" s="5"/>
      <c r="H4607" s="37"/>
      <c r="I4607" s="37"/>
      <c r="K4607" s="11"/>
    </row>
    <row r="4608" spans="6:11" x14ac:dyDescent="0.2">
      <c r="F4608" s="233"/>
      <c r="G4608" s="5"/>
      <c r="H4608" s="37"/>
      <c r="I4608" s="37"/>
      <c r="K4608" s="11"/>
    </row>
    <row r="4609" spans="6:11" x14ac:dyDescent="0.2">
      <c r="F4609" s="233"/>
      <c r="G4609" s="5"/>
      <c r="H4609" s="37"/>
      <c r="I4609" s="37"/>
      <c r="K4609" s="11"/>
    </row>
    <row r="4610" spans="6:11" x14ac:dyDescent="0.2">
      <c r="F4610" s="233"/>
      <c r="G4610" s="5"/>
      <c r="H4610" s="37"/>
      <c r="I4610" s="37"/>
      <c r="K4610" s="11"/>
    </row>
    <row r="4611" spans="6:11" x14ac:dyDescent="0.2">
      <c r="F4611" s="233"/>
      <c r="G4611" s="5"/>
      <c r="H4611" s="37"/>
      <c r="I4611" s="37"/>
      <c r="K4611" s="11"/>
    </row>
    <row r="4612" spans="6:11" x14ac:dyDescent="0.2">
      <c r="F4612" s="233"/>
      <c r="G4612" s="5"/>
      <c r="H4612" s="37"/>
      <c r="I4612" s="37"/>
      <c r="K4612" s="11"/>
    </row>
    <row r="4613" spans="6:11" x14ac:dyDescent="0.2">
      <c r="F4613" s="233"/>
      <c r="G4613" s="5"/>
      <c r="H4613" s="37"/>
      <c r="I4613" s="37"/>
      <c r="K4613" s="11"/>
    </row>
    <row r="4614" spans="6:11" x14ac:dyDescent="0.2">
      <c r="F4614" s="233"/>
      <c r="G4614" s="5"/>
      <c r="H4614" s="37"/>
      <c r="I4614" s="37"/>
      <c r="K4614" s="11"/>
    </row>
    <row r="4615" spans="6:11" x14ac:dyDescent="0.2">
      <c r="F4615" s="233"/>
      <c r="G4615" s="5"/>
      <c r="H4615" s="37"/>
      <c r="I4615" s="37"/>
      <c r="K4615" s="11"/>
    </row>
    <row r="4616" spans="6:11" x14ac:dyDescent="0.2">
      <c r="F4616" s="233"/>
      <c r="G4616" s="5"/>
      <c r="H4616" s="37"/>
      <c r="I4616" s="37"/>
      <c r="K4616" s="11"/>
    </row>
    <row r="4617" spans="6:11" x14ac:dyDescent="0.2">
      <c r="F4617" s="233"/>
      <c r="G4617" s="5"/>
      <c r="H4617" s="37"/>
      <c r="I4617" s="37"/>
      <c r="K4617" s="11"/>
    </row>
    <row r="4618" spans="6:11" x14ac:dyDescent="0.2">
      <c r="F4618" s="233"/>
      <c r="G4618" s="5"/>
      <c r="H4618" s="37"/>
      <c r="I4618" s="37"/>
      <c r="K4618" s="11"/>
    </row>
    <row r="4619" spans="6:11" x14ac:dyDescent="0.2">
      <c r="F4619" s="233"/>
      <c r="G4619" s="5"/>
      <c r="H4619" s="37"/>
      <c r="I4619" s="37"/>
      <c r="K4619" s="11"/>
    </row>
    <row r="4620" spans="6:11" x14ac:dyDescent="0.2">
      <c r="F4620" s="233"/>
      <c r="G4620" s="5"/>
      <c r="H4620" s="37"/>
      <c r="I4620" s="37"/>
      <c r="K4620" s="11"/>
    </row>
    <row r="4621" spans="6:11" x14ac:dyDescent="0.2">
      <c r="F4621" s="233"/>
      <c r="G4621" s="5"/>
      <c r="H4621" s="37"/>
      <c r="I4621" s="37"/>
      <c r="K4621" s="11"/>
    </row>
    <row r="4622" spans="6:11" x14ac:dyDescent="0.2">
      <c r="F4622" s="233"/>
      <c r="G4622" s="5"/>
      <c r="H4622" s="37"/>
      <c r="I4622" s="37"/>
      <c r="K4622" s="11"/>
    </row>
    <row r="4623" spans="6:11" x14ac:dyDescent="0.2">
      <c r="F4623" s="233"/>
      <c r="G4623" s="5"/>
      <c r="H4623" s="37"/>
      <c r="I4623" s="37"/>
      <c r="K4623" s="11"/>
    </row>
    <row r="4624" spans="6:11" x14ac:dyDescent="0.2">
      <c r="F4624" s="233"/>
      <c r="G4624" s="5"/>
      <c r="H4624" s="37"/>
      <c r="I4624" s="37"/>
      <c r="K4624" s="11"/>
    </row>
    <row r="4625" spans="6:11" x14ac:dyDescent="0.2">
      <c r="F4625" s="233"/>
      <c r="G4625" s="5"/>
      <c r="H4625" s="37"/>
      <c r="I4625" s="37"/>
      <c r="K4625" s="11"/>
    </row>
    <row r="4626" spans="6:11" x14ac:dyDescent="0.2">
      <c r="F4626" s="233"/>
      <c r="G4626" s="5"/>
      <c r="H4626" s="37"/>
      <c r="I4626" s="37"/>
      <c r="K4626" s="11"/>
    </row>
    <row r="4627" spans="6:11" x14ac:dyDescent="0.2">
      <c r="F4627" s="233"/>
      <c r="G4627" s="5"/>
      <c r="H4627" s="37"/>
      <c r="I4627" s="37"/>
      <c r="K4627" s="11"/>
    </row>
    <row r="4628" spans="6:11" x14ac:dyDescent="0.2">
      <c r="F4628" s="233"/>
      <c r="G4628" s="5"/>
      <c r="H4628" s="37"/>
      <c r="I4628" s="37"/>
      <c r="K4628" s="11"/>
    </row>
    <row r="4629" spans="6:11" x14ac:dyDescent="0.2">
      <c r="F4629" s="233"/>
      <c r="G4629" s="5"/>
      <c r="H4629" s="37"/>
      <c r="I4629" s="37"/>
      <c r="K4629" s="11"/>
    </row>
    <row r="4630" spans="6:11" x14ac:dyDescent="0.2">
      <c r="F4630" s="233"/>
      <c r="G4630" s="5"/>
      <c r="H4630" s="37"/>
      <c r="I4630" s="37"/>
      <c r="K4630" s="11"/>
    </row>
    <row r="4631" spans="6:11" x14ac:dyDescent="0.2">
      <c r="F4631" s="233"/>
      <c r="G4631" s="5"/>
      <c r="H4631" s="37"/>
      <c r="I4631" s="37"/>
      <c r="K4631" s="11"/>
    </row>
    <row r="4632" spans="6:11" x14ac:dyDescent="0.2">
      <c r="F4632" s="233"/>
      <c r="G4632" s="5"/>
      <c r="H4632" s="37"/>
      <c r="I4632" s="37"/>
      <c r="K4632" s="11"/>
    </row>
    <row r="4633" spans="6:11" x14ac:dyDescent="0.2">
      <c r="F4633" s="233"/>
      <c r="G4633" s="5"/>
      <c r="H4633" s="37"/>
      <c r="I4633" s="37"/>
      <c r="K4633" s="11"/>
    </row>
    <row r="4634" spans="6:11" x14ac:dyDescent="0.2">
      <c r="F4634" s="233"/>
      <c r="G4634" s="5"/>
      <c r="H4634" s="37"/>
      <c r="I4634" s="37"/>
      <c r="K4634" s="11"/>
    </row>
    <row r="4635" spans="6:11" x14ac:dyDescent="0.2">
      <c r="F4635" s="233"/>
      <c r="G4635" s="5"/>
      <c r="H4635" s="37"/>
      <c r="I4635" s="37"/>
      <c r="K4635" s="11"/>
    </row>
    <row r="4636" spans="6:11" x14ac:dyDescent="0.2">
      <c r="F4636" s="233"/>
      <c r="G4636" s="5"/>
      <c r="H4636" s="37"/>
      <c r="I4636" s="37"/>
      <c r="K4636" s="11"/>
    </row>
    <row r="4637" spans="6:11" x14ac:dyDescent="0.2">
      <c r="F4637" s="233"/>
      <c r="G4637" s="5"/>
      <c r="H4637" s="37"/>
      <c r="I4637" s="37"/>
      <c r="K4637" s="11"/>
    </row>
    <row r="4638" spans="6:11" x14ac:dyDescent="0.2">
      <c r="F4638" s="233"/>
      <c r="G4638" s="5"/>
      <c r="H4638" s="37"/>
      <c r="I4638" s="37"/>
      <c r="K4638" s="11"/>
    </row>
    <row r="4639" spans="6:11" x14ac:dyDescent="0.2">
      <c r="F4639" s="233"/>
      <c r="G4639" s="5"/>
      <c r="H4639" s="37"/>
      <c r="I4639" s="37"/>
      <c r="K4639" s="11"/>
    </row>
    <row r="4640" spans="6:11" x14ac:dyDescent="0.2">
      <c r="F4640" s="233"/>
      <c r="G4640" s="5"/>
      <c r="H4640" s="37"/>
      <c r="I4640" s="37"/>
      <c r="K4640" s="11"/>
    </row>
    <row r="4641" spans="6:11" x14ac:dyDescent="0.2">
      <c r="F4641" s="233"/>
      <c r="G4641" s="5"/>
      <c r="H4641" s="37"/>
      <c r="I4641" s="37"/>
      <c r="K4641" s="11"/>
    </row>
    <row r="4642" spans="6:11" x14ac:dyDescent="0.2">
      <c r="F4642" s="233"/>
      <c r="G4642" s="5"/>
      <c r="H4642" s="37"/>
      <c r="I4642" s="37"/>
      <c r="K4642" s="11"/>
    </row>
    <row r="4643" spans="6:11" x14ac:dyDescent="0.2">
      <c r="F4643" s="233"/>
      <c r="G4643" s="5"/>
      <c r="H4643" s="37"/>
      <c r="I4643" s="37"/>
      <c r="K4643" s="11"/>
    </row>
    <row r="4644" spans="6:11" x14ac:dyDescent="0.2">
      <c r="F4644" s="233"/>
      <c r="G4644" s="5"/>
      <c r="H4644" s="37"/>
      <c r="I4644" s="37"/>
      <c r="K4644" s="11"/>
    </row>
    <row r="4645" spans="6:11" x14ac:dyDescent="0.2">
      <c r="F4645" s="233"/>
      <c r="G4645" s="5"/>
      <c r="H4645" s="37"/>
      <c r="I4645" s="37"/>
      <c r="K4645" s="11"/>
    </row>
    <row r="4646" spans="6:11" x14ac:dyDescent="0.2">
      <c r="F4646" s="233"/>
      <c r="G4646" s="5"/>
      <c r="H4646" s="37"/>
      <c r="I4646" s="37"/>
      <c r="K4646" s="11"/>
    </row>
    <row r="4647" spans="6:11" x14ac:dyDescent="0.2">
      <c r="F4647" s="233"/>
      <c r="G4647" s="5"/>
      <c r="H4647" s="37"/>
      <c r="I4647" s="37"/>
      <c r="K4647" s="11"/>
    </row>
    <row r="4648" spans="6:11" x14ac:dyDescent="0.2">
      <c r="F4648" s="233"/>
      <c r="G4648" s="5"/>
      <c r="H4648" s="37"/>
      <c r="I4648" s="37"/>
      <c r="K4648" s="11"/>
    </row>
    <row r="4649" spans="6:11" x14ac:dyDescent="0.2">
      <c r="F4649" s="233"/>
      <c r="G4649" s="5"/>
      <c r="H4649" s="37"/>
      <c r="I4649" s="37"/>
      <c r="K4649" s="11"/>
    </row>
    <row r="4650" spans="6:11" x14ac:dyDescent="0.2">
      <c r="F4650" s="233"/>
      <c r="G4650" s="5"/>
      <c r="H4650" s="37"/>
      <c r="I4650" s="37"/>
      <c r="K4650" s="11"/>
    </row>
    <row r="4651" spans="6:11" x14ac:dyDescent="0.2">
      <c r="F4651" s="233"/>
      <c r="G4651" s="5"/>
      <c r="H4651" s="37"/>
      <c r="I4651" s="37"/>
      <c r="K4651" s="11"/>
    </row>
    <row r="4652" spans="6:11" x14ac:dyDescent="0.2">
      <c r="F4652" s="233"/>
      <c r="G4652" s="5"/>
      <c r="H4652" s="37"/>
      <c r="I4652" s="37"/>
      <c r="K4652" s="11"/>
    </row>
    <row r="4653" spans="6:11" x14ac:dyDescent="0.2">
      <c r="F4653" s="233"/>
      <c r="G4653" s="5"/>
      <c r="H4653" s="37"/>
      <c r="I4653" s="37"/>
      <c r="K4653" s="11"/>
    </row>
    <row r="4654" spans="6:11" x14ac:dyDescent="0.2">
      <c r="F4654" s="233"/>
      <c r="G4654" s="5"/>
      <c r="H4654" s="37"/>
      <c r="I4654" s="37"/>
      <c r="K4654" s="11"/>
    </row>
    <row r="4655" spans="6:11" x14ac:dyDescent="0.2">
      <c r="F4655" s="233"/>
      <c r="G4655" s="5"/>
      <c r="H4655" s="37"/>
      <c r="I4655" s="37"/>
      <c r="K4655" s="11"/>
    </row>
    <row r="4656" spans="6:11" x14ac:dyDescent="0.2">
      <c r="F4656" s="233"/>
      <c r="G4656" s="5"/>
      <c r="H4656" s="37"/>
      <c r="I4656" s="37"/>
      <c r="K4656" s="11"/>
    </row>
    <row r="4657" spans="6:11" x14ac:dyDescent="0.2">
      <c r="F4657" s="233"/>
      <c r="G4657" s="5"/>
      <c r="H4657" s="37"/>
      <c r="I4657" s="37"/>
      <c r="K4657" s="11"/>
    </row>
    <row r="4658" spans="6:11" x14ac:dyDescent="0.2">
      <c r="F4658" s="233"/>
      <c r="G4658" s="5"/>
      <c r="H4658" s="37"/>
      <c r="I4658" s="37"/>
      <c r="K4658" s="11"/>
    </row>
    <row r="4659" spans="6:11" x14ac:dyDescent="0.2">
      <c r="F4659" s="233"/>
      <c r="G4659" s="5"/>
      <c r="H4659" s="37"/>
      <c r="I4659" s="37"/>
      <c r="K4659" s="11"/>
    </row>
    <row r="4660" spans="6:11" x14ac:dyDescent="0.2">
      <c r="F4660" s="233"/>
      <c r="G4660" s="5"/>
      <c r="H4660" s="37"/>
      <c r="I4660" s="37"/>
      <c r="K4660" s="11"/>
    </row>
    <row r="4661" spans="6:11" x14ac:dyDescent="0.2">
      <c r="F4661" s="233"/>
      <c r="G4661" s="5"/>
      <c r="H4661" s="37"/>
      <c r="I4661" s="37"/>
      <c r="K4661" s="11"/>
    </row>
    <row r="4662" spans="6:11" x14ac:dyDescent="0.2">
      <c r="F4662" s="233"/>
      <c r="G4662" s="5"/>
      <c r="H4662" s="37"/>
      <c r="I4662" s="37"/>
      <c r="K4662" s="11"/>
    </row>
    <row r="4663" spans="6:11" x14ac:dyDescent="0.2">
      <c r="F4663" s="233"/>
      <c r="G4663" s="5"/>
      <c r="H4663" s="37"/>
      <c r="I4663" s="37"/>
      <c r="K4663" s="11"/>
    </row>
    <row r="4664" spans="6:11" x14ac:dyDescent="0.2">
      <c r="F4664" s="233"/>
      <c r="G4664" s="5"/>
      <c r="H4664" s="37"/>
      <c r="I4664" s="37"/>
      <c r="K4664" s="11"/>
    </row>
    <row r="4665" spans="6:11" x14ac:dyDescent="0.2">
      <c r="F4665" s="233"/>
      <c r="G4665" s="5"/>
      <c r="H4665" s="37"/>
      <c r="I4665" s="37"/>
      <c r="K4665" s="11"/>
    </row>
    <row r="4666" spans="6:11" x14ac:dyDescent="0.2">
      <c r="F4666" s="233"/>
      <c r="G4666" s="5"/>
      <c r="H4666" s="37"/>
      <c r="I4666" s="37"/>
      <c r="K4666" s="11"/>
    </row>
    <row r="4667" spans="6:11" x14ac:dyDescent="0.2">
      <c r="F4667" s="233"/>
      <c r="G4667" s="5"/>
      <c r="H4667" s="37"/>
      <c r="I4667" s="37"/>
      <c r="K4667" s="11"/>
    </row>
    <row r="4668" spans="6:11" x14ac:dyDescent="0.2">
      <c r="F4668" s="233"/>
      <c r="G4668" s="5"/>
      <c r="H4668" s="37"/>
      <c r="I4668" s="37"/>
      <c r="K4668" s="11"/>
    </row>
    <row r="4669" spans="6:11" x14ac:dyDescent="0.2">
      <c r="F4669" s="233"/>
      <c r="G4669" s="5"/>
      <c r="H4669" s="37"/>
      <c r="I4669" s="37"/>
      <c r="K4669" s="11"/>
    </row>
    <row r="4670" spans="6:11" x14ac:dyDescent="0.2">
      <c r="F4670" s="233"/>
      <c r="G4670" s="5"/>
      <c r="H4670" s="37"/>
      <c r="I4670" s="37"/>
      <c r="K4670" s="11"/>
    </row>
    <row r="4671" spans="6:11" x14ac:dyDescent="0.2">
      <c r="F4671" s="233"/>
      <c r="G4671" s="5"/>
      <c r="H4671" s="37"/>
      <c r="I4671" s="37"/>
      <c r="K4671" s="11"/>
    </row>
    <row r="4672" spans="6:11" x14ac:dyDescent="0.2">
      <c r="F4672" s="233"/>
      <c r="G4672" s="5"/>
      <c r="H4672" s="37"/>
      <c r="I4672" s="37"/>
      <c r="K4672" s="11"/>
    </row>
    <row r="4673" spans="6:11" x14ac:dyDescent="0.2">
      <c r="F4673" s="233"/>
      <c r="G4673" s="5"/>
      <c r="H4673" s="37"/>
      <c r="I4673" s="37"/>
      <c r="K4673" s="11"/>
    </row>
    <row r="4674" spans="6:11" x14ac:dyDescent="0.2">
      <c r="F4674" s="233"/>
      <c r="G4674" s="5"/>
      <c r="H4674" s="37"/>
      <c r="I4674" s="37"/>
      <c r="K4674" s="11"/>
    </row>
    <row r="4675" spans="6:11" x14ac:dyDescent="0.2">
      <c r="F4675" s="233"/>
      <c r="G4675" s="5"/>
      <c r="H4675" s="37"/>
      <c r="I4675" s="37"/>
      <c r="K4675" s="11"/>
    </row>
    <row r="4676" spans="6:11" x14ac:dyDescent="0.2">
      <c r="F4676" s="233"/>
      <c r="G4676" s="5"/>
      <c r="H4676" s="37"/>
      <c r="I4676" s="37"/>
      <c r="K4676" s="11"/>
    </row>
    <row r="4677" spans="6:11" x14ac:dyDescent="0.2">
      <c r="F4677" s="233"/>
      <c r="G4677" s="5"/>
      <c r="H4677" s="37"/>
      <c r="I4677" s="37"/>
      <c r="K4677" s="11"/>
    </row>
    <row r="4678" spans="6:11" x14ac:dyDescent="0.2">
      <c r="F4678" s="233"/>
      <c r="G4678" s="5"/>
      <c r="H4678" s="37"/>
      <c r="I4678" s="37"/>
      <c r="K4678" s="11"/>
    </row>
    <row r="4679" spans="6:11" x14ac:dyDescent="0.2">
      <c r="F4679" s="233"/>
      <c r="G4679" s="5"/>
      <c r="H4679" s="37"/>
      <c r="I4679" s="37"/>
      <c r="K4679" s="11"/>
    </row>
    <row r="4680" spans="6:11" x14ac:dyDescent="0.2">
      <c r="F4680" s="233"/>
      <c r="G4680" s="5"/>
      <c r="H4680" s="37"/>
      <c r="I4680" s="37"/>
      <c r="K4680" s="11"/>
    </row>
    <row r="4681" spans="6:11" x14ac:dyDescent="0.2">
      <c r="F4681" s="233"/>
      <c r="G4681" s="5"/>
      <c r="H4681" s="37"/>
      <c r="I4681" s="37"/>
      <c r="K4681" s="11"/>
    </row>
    <row r="4682" spans="6:11" x14ac:dyDescent="0.2">
      <c r="F4682" s="233"/>
      <c r="G4682" s="5"/>
      <c r="H4682" s="37"/>
      <c r="I4682" s="37"/>
      <c r="K4682" s="11"/>
    </row>
    <row r="4683" spans="6:11" x14ac:dyDescent="0.2">
      <c r="F4683" s="233"/>
      <c r="G4683" s="5"/>
      <c r="H4683" s="37"/>
      <c r="I4683" s="37"/>
      <c r="K4683" s="11"/>
    </row>
    <row r="4684" spans="6:11" x14ac:dyDescent="0.2">
      <c r="F4684" s="233"/>
      <c r="G4684" s="5"/>
      <c r="H4684" s="37"/>
      <c r="I4684" s="37"/>
      <c r="K4684" s="11"/>
    </row>
    <row r="4685" spans="6:11" x14ac:dyDescent="0.2">
      <c r="F4685" s="233"/>
      <c r="G4685" s="5"/>
      <c r="H4685" s="37"/>
      <c r="I4685" s="37"/>
      <c r="K4685" s="11"/>
    </row>
    <row r="4686" spans="6:11" x14ac:dyDescent="0.2">
      <c r="F4686" s="233"/>
      <c r="G4686" s="5"/>
      <c r="H4686" s="37"/>
      <c r="I4686" s="37"/>
      <c r="K4686" s="11"/>
    </row>
    <row r="4687" spans="6:11" x14ac:dyDescent="0.2">
      <c r="F4687" s="233"/>
      <c r="G4687" s="5"/>
      <c r="H4687" s="37"/>
      <c r="I4687" s="37"/>
      <c r="K4687" s="11"/>
    </row>
    <row r="4688" spans="6:11" x14ac:dyDescent="0.2">
      <c r="F4688" s="233"/>
      <c r="G4688" s="5"/>
      <c r="H4688" s="37"/>
      <c r="I4688" s="37"/>
      <c r="K4688" s="11"/>
    </row>
    <row r="4689" spans="6:11" x14ac:dyDescent="0.2">
      <c r="F4689" s="233"/>
      <c r="G4689" s="5"/>
      <c r="H4689" s="37"/>
      <c r="I4689" s="37"/>
      <c r="K4689" s="11"/>
    </row>
    <row r="4690" spans="6:11" x14ac:dyDescent="0.2">
      <c r="F4690" s="233"/>
      <c r="G4690" s="5"/>
      <c r="H4690" s="37"/>
      <c r="I4690" s="37"/>
      <c r="K4690" s="11"/>
    </row>
    <row r="4691" spans="6:11" x14ac:dyDescent="0.2">
      <c r="F4691" s="233"/>
      <c r="G4691" s="5"/>
      <c r="H4691" s="37"/>
      <c r="I4691" s="37"/>
      <c r="K4691" s="11"/>
    </row>
    <row r="4692" spans="6:11" x14ac:dyDescent="0.2">
      <c r="F4692" s="233"/>
      <c r="G4692" s="5"/>
      <c r="H4692" s="37"/>
      <c r="I4692" s="37"/>
      <c r="K4692" s="11"/>
    </row>
    <row r="4693" spans="6:11" x14ac:dyDescent="0.2">
      <c r="F4693" s="233"/>
      <c r="G4693" s="5"/>
      <c r="H4693" s="37"/>
      <c r="I4693" s="37"/>
      <c r="K4693" s="11"/>
    </row>
    <row r="4694" spans="6:11" x14ac:dyDescent="0.2">
      <c r="F4694" s="233"/>
      <c r="G4694" s="5"/>
      <c r="H4694" s="37"/>
      <c r="I4694" s="37"/>
      <c r="K4694" s="11"/>
    </row>
    <row r="4695" spans="6:11" x14ac:dyDescent="0.2">
      <c r="F4695" s="233"/>
      <c r="G4695" s="5"/>
      <c r="H4695" s="37"/>
      <c r="I4695" s="37"/>
      <c r="K4695" s="11"/>
    </row>
    <row r="4696" spans="6:11" x14ac:dyDescent="0.2">
      <c r="F4696" s="233"/>
      <c r="G4696" s="5"/>
      <c r="H4696" s="37"/>
      <c r="I4696" s="37"/>
      <c r="K4696" s="11"/>
    </row>
    <row r="4697" spans="6:11" x14ac:dyDescent="0.2">
      <c r="F4697" s="233"/>
      <c r="G4697" s="5"/>
      <c r="H4697" s="37"/>
      <c r="I4697" s="37"/>
      <c r="K4697" s="11"/>
    </row>
    <row r="4698" spans="6:11" x14ac:dyDescent="0.2">
      <c r="F4698" s="233"/>
      <c r="G4698" s="5"/>
      <c r="H4698" s="37"/>
      <c r="I4698" s="37"/>
      <c r="K4698" s="11"/>
    </row>
    <row r="4699" spans="6:11" x14ac:dyDescent="0.2">
      <c r="F4699" s="233"/>
      <c r="G4699" s="5"/>
      <c r="H4699" s="37"/>
      <c r="I4699" s="37"/>
      <c r="K4699" s="11"/>
    </row>
    <row r="4700" spans="6:11" x14ac:dyDescent="0.2">
      <c r="F4700" s="233"/>
      <c r="G4700" s="5"/>
      <c r="H4700" s="37"/>
      <c r="I4700" s="37"/>
      <c r="K4700" s="11"/>
    </row>
    <row r="4701" spans="6:11" x14ac:dyDescent="0.2">
      <c r="F4701" s="233"/>
      <c r="G4701" s="5"/>
      <c r="H4701" s="37"/>
      <c r="I4701" s="37"/>
      <c r="K4701" s="11"/>
    </row>
    <row r="4702" spans="6:11" x14ac:dyDescent="0.2">
      <c r="F4702" s="233"/>
      <c r="G4702" s="5"/>
      <c r="H4702" s="37"/>
      <c r="I4702" s="37"/>
      <c r="K4702" s="11"/>
    </row>
    <row r="4703" spans="6:11" x14ac:dyDescent="0.2">
      <c r="F4703" s="233"/>
      <c r="G4703" s="5"/>
      <c r="H4703" s="37"/>
      <c r="I4703" s="37"/>
      <c r="K4703" s="11"/>
    </row>
    <row r="4704" spans="6:11" x14ac:dyDescent="0.2">
      <c r="F4704" s="233"/>
      <c r="G4704" s="5"/>
      <c r="H4704" s="37"/>
      <c r="I4704" s="37"/>
      <c r="K4704" s="11"/>
    </row>
    <row r="4705" spans="6:11" x14ac:dyDescent="0.2">
      <c r="F4705" s="233"/>
      <c r="G4705" s="5"/>
      <c r="H4705" s="37"/>
      <c r="I4705" s="37"/>
      <c r="K4705" s="11"/>
    </row>
  </sheetData>
  <mergeCells count="6"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74" fitToWidth="2" orientation="portrait" r:id="rId1"/>
  <headerFooter alignWithMargins="0">
    <oddHeader>&amp;L
Schedule 10
&amp;CMinneapolis-St. Paul International Airport
&amp;"Arial,Bold"&amp;A
January 2018</oddHeader>
    <oddFooter>&amp;LPrinted on &amp;D&amp;RPage &amp;P of &amp;N</oddFooter>
  </headerFooter>
  <colBreaks count="1" manualBreakCount="1">
    <brk id="9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zoomScaleNormal="100" zoomScaleSheetLayoutView="100" workbookViewId="0">
      <selection activeCell="F26" sqref="F26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8" width="12.140625" customWidth="1"/>
    <col min="9" max="9" width="13.28515625" bestFit="1" customWidth="1"/>
    <col min="10" max="10" width="12.42578125" customWidth="1"/>
  </cols>
  <sheetData>
    <row r="1" spans="1:19" ht="26.25" thickBot="1" x14ac:dyDescent="0.25">
      <c r="A1" s="384">
        <v>43101</v>
      </c>
      <c r="B1" s="444" t="s">
        <v>17</v>
      </c>
      <c r="C1" s="444" t="s">
        <v>18</v>
      </c>
      <c r="D1" s="444" t="s">
        <v>19</v>
      </c>
      <c r="E1" s="444" t="s">
        <v>161</v>
      </c>
      <c r="F1" s="444" t="s">
        <v>168</v>
      </c>
      <c r="G1" s="444" t="s">
        <v>162</v>
      </c>
      <c r="H1" s="515" t="s">
        <v>218</v>
      </c>
      <c r="I1" s="444" t="s">
        <v>20</v>
      </c>
      <c r="J1" s="445" t="s">
        <v>21</v>
      </c>
    </row>
    <row r="2" spans="1:19" ht="15" x14ac:dyDescent="0.25">
      <c r="A2" s="65" t="s">
        <v>3</v>
      </c>
      <c r="B2" s="59"/>
      <c r="C2" s="59"/>
      <c r="D2" s="59"/>
      <c r="E2" s="59"/>
      <c r="F2" s="59"/>
      <c r="G2" s="59"/>
      <c r="H2" s="514"/>
      <c r="I2" s="59"/>
      <c r="J2" s="282"/>
    </row>
    <row r="3" spans="1:19" x14ac:dyDescent="0.2">
      <c r="A3" s="63" t="s">
        <v>29</v>
      </c>
      <c r="B3" s="11"/>
      <c r="C3" s="11"/>
      <c r="D3" s="11"/>
      <c r="E3" s="11"/>
      <c r="F3" s="11"/>
      <c r="G3" s="11"/>
      <c r="H3" s="11"/>
      <c r="I3" s="11"/>
      <c r="J3" s="56"/>
    </row>
    <row r="4" spans="1:19" x14ac:dyDescent="0.2">
      <c r="A4" s="63" t="s">
        <v>30</v>
      </c>
      <c r="B4" s="21">
        <f>[2]American!$FN$22</f>
        <v>68794</v>
      </c>
      <c r="C4" s="21">
        <f>[2]Delta!$FN$22+[2]Delta!$FN$32</f>
        <v>674491</v>
      </c>
      <c r="D4" s="21">
        <f>[2]United!$FN$22</f>
        <v>29711</v>
      </c>
      <c r="E4" s="21">
        <f>[2]Spirit!$FN$22</f>
        <v>46025</v>
      </c>
      <c r="F4" s="21">
        <f>[2]Condor!$FN$22</f>
        <v>0</v>
      </c>
      <c r="G4" s="21">
        <f>'[2]Air France'!$FN$22</f>
        <v>0</v>
      </c>
      <c r="H4" s="21">
        <f>[2]KLM!$FN$22+[2]KLM!$FN$32</f>
        <v>3469</v>
      </c>
      <c r="I4" s="21">
        <f>'Other Major Airline Stats'!J5</f>
        <v>199189</v>
      </c>
      <c r="J4" s="283">
        <f>SUM(B4:I4)</f>
        <v>1021679</v>
      </c>
    </row>
    <row r="5" spans="1:19" x14ac:dyDescent="0.2">
      <c r="A5" s="63" t="s">
        <v>31</v>
      </c>
      <c r="B5" s="14">
        <f>[2]American!$FN$23</f>
        <v>69167</v>
      </c>
      <c r="C5" s="14">
        <f>[2]Delta!$FN$23+[2]Delta!$FN$33</f>
        <v>673784</v>
      </c>
      <c r="D5" s="14">
        <f>[2]United!$FN$23</f>
        <v>28103</v>
      </c>
      <c r="E5" s="14">
        <f>[2]Spirit!$FN$23</f>
        <v>47823</v>
      </c>
      <c r="F5" s="14">
        <f>[2]Condor!$FN$23</f>
        <v>0</v>
      </c>
      <c r="G5" s="14">
        <f>'[2]Air France'!$FN$23</f>
        <v>0</v>
      </c>
      <c r="H5" s="14">
        <f>[2]KLM!$FN$23+[2]KLM!$FN$33</f>
        <v>2510</v>
      </c>
      <c r="I5" s="14">
        <f>'Other Major Airline Stats'!J6</f>
        <v>205499</v>
      </c>
      <c r="J5" s="284">
        <f>SUM(B5:I5)</f>
        <v>1026886</v>
      </c>
      <c r="L5" s="311"/>
      <c r="M5" s="311"/>
      <c r="N5" s="311"/>
      <c r="O5" s="311"/>
      <c r="P5" s="311"/>
      <c r="Q5" s="311"/>
      <c r="R5" s="311"/>
      <c r="S5" s="311"/>
    </row>
    <row r="6" spans="1:19" ht="15" x14ac:dyDescent="0.25">
      <c r="A6" s="61" t="s">
        <v>7</v>
      </c>
      <c r="B6" s="34">
        <f t="shared" ref="B6:I6" si="0">SUM(B4:B5)</f>
        <v>137961</v>
      </c>
      <c r="C6" s="34">
        <f t="shared" si="0"/>
        <v>1348275</v>
      </c>
      <c r="D6" s="34">
        <f t="shared" si="0"/>
        <v>57814</v>
      </c>
      <c r="E6" s="34">
        <f t="shared" si="0"/>
        <v>93848</v>
      </c>
      <c r="F6" s="34">
        <f t="shared" ref="F6:H6" si="1">SUM(F4:F5)</f>
        <v>0</v>
      </c>
      <c r="G6" s="34">
        <f t="shared" si="1"/>
        <v>0</v>
      </c>
      <c r="H6" s="34">
        <f t="shared" si="1"/>
        <v>5979</v>
      </c>
      <c r="I6" s="34">
        <f t="shared" si="0"/>
        <v>404688</v>
      </c>
      <c r="J6" s="285">
        <f>SUM(B6:I6)</f>
        <v>2048565</v>
      </c>
    </row>
    <row r="7" spans="1:19" x14ac:dyDescent="0.2">
      <c r="A7" s="63"/>
      <c r="B7" s="21"/>
      <c r="C7" s="21"/>
      <c r="D7" s="21"/>
      <c r="E7" s="21"/>
      <c r="F7" s="21"/>
      <c r="G7" s="21"/>
      <c r="H7" s="21"/>
      <c r="I7" s="21"/>
      <c r="J7" s="283"/>
    </row>
    <row r="8" spans="1:19" x14ac:dyDescent="0.2">
      <c r="A8" s="63" t="s">
        <v>32</v>
      </c>
      <c r="B8" s="21"/>
      <c r="C8" s="21"/>
      <c r="D8" s="21"/>
      <c r="E8" s="21"/>
      <c r="F8" s="21"/>
      <c r="G8" s="21"/>
      <c r="H8" s="21"/>
      <c r="I8" s="21"/>
      <c r="J8" s="283">
        <f>SUM(B8:I8)</f>
        <v>0</v>
      </c>
    </row>
    <row r="9" spans="1:19" x14ac:dyDescent="0.2">
      <c r="A9" s="63" t="s">
        <v>30</v>
      </c>
      <c r="B9" s="21">
        <f>[2]American!$FN$27</f>
        <v>2607</v>
      </c>
      <c r="C9" s="21">
        <f>[2]Delta!$FN$27+[2]Delta!$FN$37</f>
        <v>28476</v>
      </c>
      <c r="D9" s="21">
        <f>[2]United!$FN$27</f>
        <v>904</v>
      </c>
      <c r="E9" s="21">
        <f>[2]Spirit!$FN$27</f>
        <v>371</v>
      </c>
      <c r="F9" s="21">
        <f>[2]Condor!$FN$27</f>
        <v>0</v>
      </c>
      <c r="G9" s="21">
        <f>'[2]Air France'!$FN$27</f>
        <v>0</v>
      </c>
      <c r="H9" s="21">
        <f>[2]KLM!$FN$27+[2]KLM!$FN$37</f>
        <v>25</v>
      </c>
      <c r="I9" s="21">
        <f>'Other Major Airline Stats'!J10</f>
        <v>3735</v>
      </c>
      <c r="J9" s="283">
        <f>SUM(B9:I9)</f>
        <v>36118</v>
      </c>
    </row>
    <row r="10" spans="1:19" x14ac:dyDescent="0.2">
      <c r="A10" s="63" t="s">
        <v>33</v>
      </c>
      <c r="B10" s="14">
        <f>[2]American!$FN$28</f>
        <v>2836</v>
      </c>
      <c r="C10" s="14">
        <f>[2]Delta!$FN$28+[2]Delta!$FN$38</f>
        <v>27662</v>
      </c>
      <c r="D10" s="14">
        <f>[2]United!$FN$28</f>
        <v>1052</v>
      </c>
      <c r="E10" s="14">
        <f>[2]Spirit!$FN$28</f>
        <v>378</v>
      </c>
      <c r="F10" s="14">
        <f>[2]Condor!$FN$28</f>
        <v>0</v>
      </c>
      <c r="G10" s="14">
        <f>'[2]Air France'!$FN$28</f>
        <v>0</v>
      </c>
      <c r="H10" s="14">
        <f>[2]KLM!$FN$28+[2]KLM!$FN$38</f>
        <v>24</v>
      </c>
      <c r="I10" s="14">
        <f>'Other Major Airline Stats'!J11</f>
        <v>4027</v>
      </c>
      <c r="J10" s="284">
        <f>SUM(B10:I10)</f>
        <v>35979</v>
      </c>
    </row>
    <row r="11" spans="1:19" ht="15.75" thickBot="1" x14ac:dyDescent="0.3">
      <c r="A11" s="64" t="s">
        <v>34</v>
      </c>
      <c r="B11" s="286">
        <f t="shared" ref="B11:I11" si="2">SUM(B9:B10)</f>
        <v>5443</v>
      </c>
      <c r="C11" s="286">
        <f t="shared" si="2"/>
        <v>56138</v>
      </c>
      <c r="D11" s="286">
        <f t="shared" si="2"/>
        <v>1956</v>
      </c>
      <c r="E11" s="286">
        <f t="shared" si="2"/>
        <v>749</v>
      </c>
      <c r="F11" s="286">
        <f t="shared" ref="F11:H11" si="3">SUM(F9:F10)</f>
        <v>0</v>
      </c>
      <c r="G11" s="286">
        <f t="shared" si="3"/>
        <v>0</v>
      </c>
      <c r="H11" s="286">
        <f t="shared" si="3"/>
        <v>49</v>
      </c>
      <c r="I11" s="286">
        <f t="shared" si="2"/>
        <v>7762</v>
      </c>
      <c r="J11" s="287">
        <f>SUM(B11:I11)</f>
        <v>72097</v>
      </c>
    </row>
    <row r="13" spans="1:19" ht="13.5" thickBot="1" x14ac:dyDescent="0.25"/>
    <row r="14" spans="1:19" ht="15.75" thickTop="1" x14ac:dyDescent="0.25">
      <c r="A14" s="62" t="s">
        <v>9</v>
      </c>
      <c r="B14" s="25"/>
      <c r="C14" s="25"/>
      <c r="D14" s="25"/>
      <c r="E14" s="25"/>
      <c r="F14" s="25"/>
      <c r="G14" s="25"/>
      <c r="H14" s="25"/>
      <c r="I14" s="25"/>
      <c r="J14" s="26"/>
    </row>
    <row r="15" spans="1:19" x14ac:dyDescent="0.2">
      <c r="A15" s="63" t="s">
        <v>22</v>
      </c>
      <c r="B15" s="21">
        <f>[2]American!$FN$4</f>
        <v>569</v>
      </c>
      <c r="C15" s="21">
        <f>[2]Delta!$FN$4+[2]Delta!$FN$15</f>
        <v>5228</v>
      </c>
      <c r="D15" s="21">
        <f>[2]United!$FN$4</f>
        <v>229</v>
      </c>
      <c r="E15" s="21">
        <f>[2]Spirit!$FN$4</f>
        <v>376</v>
      </c>
      <c r="F15" s="21">
        <f>[2]Condor!$FN$4</f>
        <v>0</v>
      </c>
      <c r="G15" s="21">
        <f>'[2]Air France'!$FN$4</f>
        <v>0</v>
      </c>
      <c r="H15" s="21">
        <f>[2]KLM!$FN$4+[2]KLM!$FN$15</f>
        <v>14</v>
      </c>
      <c r="I15" s="21">
        <f>'Other Major Airline Stats'!J16</f>
        <v>1867</v>
      </c>
      <c r="J15" s="27">
        <f>SUM(B15:I15)</f>
        <v>8283</v>
      </c>
    </row>
    <row r="16" spans="1:19" x14ac:dyDescent="0.2">
      <c r="A16" s="63" t="s">
        <v>23</v>
      </c>
      <c r="B16" s="14">
        <f>[2]American!$FN$5</f>
        <v>571</v>
      </c>
      <c r="C16" s="14">
        <f>[2]Delta!$FN$5+[2]Delta!$FN$16</f>
        <v>5226</v>
      </c>
      <c r="D16" s="14">
        <f>[2]United!$FN$5</f>
        <v>229</v>
      </c>
      <c r="E16" s="14">
        <f>[2]Spirit!$FN$5</f>
        <v>376</v>
      </c>
      <c r="F16" s="14">
        <f>[2]Condor!$FN$5</f>
        <v>0</v>
      </c>
      <c r="G16" s="14">
        <f>'[2]Air France'!$FN$5</f>
        <v>0</v>
      </c>
      <c r="H16" s="14">
        <f>[2]KLM!$FN$5+[2]KLM!$FN$16</f>
        <v>14</v>
      </c>
      <c r="I16" s="14">
        <f>'Other Major Airline Stats'!J17</f>
        <v>1864</v>
      </c>
      <c r="J16" s="33">
        <f>SUM(B16:I16)</f>
        <v>8280</v>
      </c>
    </row>
    <row r="17" spans="1:10" x14ac:dyDescent="0.2">
      <c r="A17" s="63" t="s">
        <v>24</v>
      </c>
      <c r="B17" s="290">
        <f t="shared" ref="B17:I17" si="4">SUM(B15:B16)</f>
        <v>1140</v>
      </c>
      <c r="C17" s="288">
        <f t="shared" si="4"/>
        <v>10454</v>
      </c>
      <c r="D17" s="288">
        <f t="shared" si="4"/>
        <v>458</v>
      </c>
      <c r="E17" s="288">
        <f t="shared" si="4"/>
        <v>752</v>
      </c>
      <c r="F17" s="288">
        <f t="shared" ref="F17:H17" si="5">SUM(F15:F16)</f>
        <v>0</v>
      </c>
      <c r="G17" s="288">
        <f t="shared" si="5"/>
        <v>0</v>
      </c>
      <c r="H17" s="288">
        <f t="shared" si="5"/>
        <v>28</v>
      </c>
      <c r="I17" s="288">
        <f t="shared" si="4"/>
        <v>3731</v>
      </c>
      <c r="J17" s="289">
        <f>SUM(B17:I17)</f>
        <v>16563</v>
      </c>
    </row>
    <row r="18" spans="1:10" x14ac:dyDescent="0.2">
      <c r="A18" s="63"/>
      <c r="B18" s="21"/>
      <c r="C18" s="21"/>
      <c r="D18" s="21"/>
      <c r="E18" s="21"/>
      <c r="F18" s="21"/>
      <c r="G18" s="21"/>
      <c r="H18" s="21"/>
      <c r="I18" s="21"/>
      <c r="J18" s="27"/>
    </row>
    <row r="19" spans="1:10" x14ac:dyDescent="0.2">
      <c r="A19" s="63" t="s">
        <v>25</v>
      </c>
      <c r="B19" s="21">
        <f>[2]American!$FN$8</f>
        <v>0</v>
      </c>
      <c r="C19" s="21">
        <f>[2]Delta!$FN$8</f>
        <v>5</v>
      </c>
      <c r="D19" s="21">
        <f>[2]United!$FN$8</f>
        <v>0</v>
      </c>
      <c r="E19" s="21">
        <f>[2]Spirit!$FN$8</f>
        <v>0</v>
      </c>
      <c r="F19" s="21">
        <f>[2]Condor!$FN$8</f>
        <v>0</v>
      </c>
      <c r="G19" s="21">
        <f>'[2]Air France'!$FN$8</f>
        <v>0</v>
      </c>
      <c r="H19" s="21">
        <f>[2]KLM!$FN$8</f>
        <v>0</v>
      </c>
      <c r="I19" s="21">
        <f>'Other Major Airline Stats'!J20</f>
        <v>69</v>
      </c>
      <c r="J19" s="27">
        <f>SUM(B19:I19)</f>
        <v>74</v>
      </c>
    </row>
    <row r="20" spans="1:10" x14ac:dyDescent="0.2">
      <c r="A20" s="63" t="s">
        <v>26</v>
      </c>
      <c r="B20" s="14">
        <f>[2]American!$FN$9</f>
        <v>0</v>
      </c>
      <c r="C20" s="14">
        <f>[2]Delta!$FN$9</f>
        <v>4</v>
      </c>
      <c r="D20" s="14">
        <f>[2]United!$FN$9</f>
        <v>0</v>
      </c>
      <c r="E20" s="14">
        <f>[2]Spirit!$FN$9</f>
        <v>0</v>
      </c>
      <c r="F20" s="14">
        <f>[2]Condor!$FN$9</f>
        <v>0</v>
      </c>
      <c r="G20" s="14">
        <f>'[2]Air France'!$FN$9</f>
        <v>0</v>
      </c>
      <c r="H20" s="14">
        <f>[2]KLM!$FN$9</f>
        <v>0</v>
      </c>
      <c r="I20" s="14">
        <f>'Other Major Airline Stats'!J21</f>
        <v>74</v>
      </c>
      <c r="J20" s="33">
        <f>SUM(B20:I20)</f>
        <v>78</v>
      </c>
    </row>
    <row r="21" spans="1:10" x14ac:dyDescent="0.2">
      <c r="A21" s="63" t="s">
        <v>27</v>
      </c>
      <c r="B21" s="290">
        <f t="shared" ref="B21:I21" si="6">SUM(B19:B20)</f>
        <v>0</v>
      </c>
      <c r="C21" s="288">
        <f t="shared" si="6"/>
        <v>9</v>
      </c>
      <c r="D21" s="288">
        <f t="shared" si="6"/>
        <v>0</v>
      </c>
      <c r="E21" s="288">
        <f t="shared" si="6"/>
        <v>0</v>
      </c>
      <c r="F21" s="288">
        <f t="shared" ref="F21:H21" si="7">SUM(F19:F20)</f>
        <v>0</v>
      </c>
      <c r="G21" s="288">
        <f t="shared" si="7"/>
        <v>0</v>
      </c>
      <c r="H21" s="288">
        <f t="shared" si="7"/>
        <v>0</v>
      </c>
      <c r="I21" s="288">
        <f t="shared" si="6"/>
        <v>143</v>
      </c>
      <c r="J21" s="178">
        <f>SUM(B21:I21)</f>
        <v>152</v>
      </c>
    </row>
    <row r="22" spans="1:10" x14ac:dyDescent="0.2">
      <c r="A22" s="63"/>
      <c r="B22" s="21"/>
      <c r="C22" s="21"/>
      <c r="D22" s="21"/>
      <c r="E22" s="21"/>
      <c r="F22" s="21"/>
      <c r="G22" s="21"/>
      <c r="H22" s="21"/>
      <c r="I22" s="21"/>
      <c r="J22" s="27"/>
    </row>
    <row r="23" spans="1:10" ht="15.75" thickBot="1" x14ac:dyDescent="0.3">
      <c r="A23" s="64" t="s">
        <v>28</v>
      </c>
      <c r="B23" s="28">
        <f t="shared" ref="B23:I23" si="8">B17+B21</f>
        <v>1140</v>
      </c>
      <c r="C23" s="28">
        <f t="shared" si="8"/>
        <v>10463</v>
      </c>
      <c r="D23" s="28">
        <f t="shared" si="8"/>
        <v>458</v>
      </c>
      <c r="E23" s="28">
        <f>E17+E21</f>
        <v>752</v>
      </c>
      <c r="F23" s="28">
        <f t="shared" ref="F23:H23" si="9">F17+F21</f>
        <v>0</v>
      </c>
      <c r="G23" s="28">
        <f t="shared" si="9"/>
        <v>0</v>
      </c>
      <c r="H23" s="28">
        <f t="shared" si="9"/>
        <v>28</v>
      </c>
      <c r="I23" s="28">
        <f t="shared" si="8"/>
        <v>3874</v>
      </c>
      <c r="J23" s="29">
        <f>SUM(B23:I23)</f>
        <v>16715</v>
      </c>
    </row>
    <row r="25" spans="1:10" ht="13.5" thickBot="1" x14ac:dyDescent="0.25">
      <c r="B25" s="419"/>
      <c r="C25" s="419"/>
      <c r="D25" s="419"/>
      <c r="E25" s="419"/>
      <c r="F25" s="419"/>
      <c r="G25" s="419"/>
      <c r="H25" s="419"/>
      <c r="I25" s="419"/>
    </row>
    <row r="26" spans="1:10" ht="15.75" thickTop="1" x14ac:dyDescent="0.25">
      <c r="A26" s="66" t="s">
        <v>35</v>
      </c>
      <c r="B26" s="31"/>
      <c r="C26" s="31"/>
      <c r="D26" s="31"/>
      <c r="E26" s="31"/>
      <c r="F26" s="31"/>
      <c r="G26" s="31"/>
      <c r="H26" s="31"/>
      <c r="I26" s="31"/>
      <c r="J26" s="32"/>
    </row>
    <row r="27" spans="1:10" x14ac:dyDescent="0.2">
      <c r="A27" s="63" t="s">
        <v>36</v>
      </c>
      <c r="B27" s="1"/>
      <c r="C27" s="1"/>
      <c r="D27" s="1"/>
      <c r="E27" s="1"/>
      <c r="F27" s="1"/>
      <c r="G27" s="1"/>
      <c r="H27" s="1"/>
      <c r="I27" s="1"/>
      <c r="J27" s="30"/>
    </row>
    <row r="28" spans="1:10" x14ac:dyDescent="0.2">
      <c r="A28" s="63" t="s">
        <v>37</v>
      </c>
      <c r="B28" s="21">
        <f>[2]American!$FN$47</f>
        <v>46123</v>
      </c>
      <c r="C28" s="21">
        <f>[2]Delta!$FN$47</f>
        <v>3594675</v>
      </c>
      <c r="D28" s="21">
        <f>[2]United!$FN$47</f>
        <v>62360</v>
      </c>
      <c r="E28" s="21">
        <f>[2]Spirit!$FN$47</f>
        <v>0</v>
      </c>
      <c r="F28" s="21">
        <f>[2]Condor!$FN$47</f>
        <v>0</v>
      </c>
      <c r="G28" s="21">
        <f>'[2]Air France'!$FN$47</f>
        <v>0</v>
      </c>
      <c r="H28" s="21">
        <f>[2]KLM!$FN$47</f>
        <v>393969</v>
      </c>
      <c r="I28" s="21">
        <f>'Other Major Airline Stats'!J28</f>
        <v>313879</v>
      </c>
      <c r="J28" s="27">
        <f>SUM(B28:I28)</f>
        <v>4411006</v>
      </c>
    </row>
    <row r="29" spans="1:10" x14ac:dyDescent="0.2">
      <c r="A29" s="63" t="s">
        <v>38</v>
      </c>
      <c r="B29" s="14">
        <f>[2]American!$FN$48</f>
        <v>64569</v>
      </c>
      <c r="C29" s="14">
        <f>[2]Delta!$FN$48</f>
        <v>1319725</v>
      </c>
      <c r="D29" s="14">
        <f>[2]United!$FN$48</f>
        <v>21826</v>
      </c>
      <c r="E29" s="14">
        <f>[2]Spirit!$FN$48</f>
        <v>0</v>
      </c>
      <c r="F29" s="14">
        <f>[2]Condor!$FN$48</f>
        <v>0</v>
      </c>
      <c r="G29" s="14">
        <f>'[2]Air France'!$FN$48</f>
        <v>0</v>
      </c>
      <c r="H29" s="14">
        <f>[2]KLM!$FN$48</f>
        <v>0</v>
      </c>
      <c r="I29" s="14">
        <f>'Other Major Airline Stats'!J29</f>
        <v>339578</v>
      </c>
      <c r="J29" s="33">
        <f>SUM(B29:I29)</f>
        <v>1745698</v>
      </c>
    </row>
    <row r="30" spans="1:10" x14ac:dyDescent="0.2">
      <c r="A30" s="67" t="s">
        <v>39</v>
      </c>
      <c r="B30" s="290">
        <f t="shared" ref="B30:I30" si="10">SUM(B28:B29)</f>
        <v>110692</v>
      </c>
      <c r="C30" s="290">
        <f t="shared" si="10"/>
        <v>4914400</v>
      </c>
      <c r="D30" s="290">
        <f t="shared" si="10"/>
        <v>84186</v>
      </c>
      <c r="E30" s="290">
        <f t="shared" si="10"/>
        <v>0</v>
      </c>
      <c r="F30" s="290">
        <f t="shared" ref="F30:H30" si="11">SUM(F28:F29)</f>
        <v>0</v>
      </c>
      <c r="G30" s="290">
        <f t="shared" si="11"/>
        <v>0</v>
      </c>
      <c r="H30" s="290">
        <f t="shared" si="11"/>
        <v>393969</v>
      </c>
      <c r="I30" s="290">
        <f t="shared" si="10"/>
        <v>653457</v>
      </c>
      <c r="J30" s="27">
        <f>SUM(B30:I30)</f>
        <v>6156704</v>
      </c>
    </row>
    <row r="31" spans="1:10" x14ac:dyDescent="0.2">
      <c r="A31" s="63"/>
      <c r="B31" s="21"/>
      <c r="C31" s="21"/>
      <c r="D31" s="21"/>
      <c r="E31" s="21"/>
      <c r="F31" s="21"/>
      <c r="G31" s="21"/>
      <c r="H31" s="21"/>
      <c r="I31" s="21"/>
      <c r="J31" s="27"/>
    </row>
    <row r="32" spans="1:10" x14ac:dyDescent="0.2">
      <c r="A32" s="63" t="s">
        <v>40</v>
      </c>
      <c r="B32" s="21"/>
      <c r="C32" s="21"/>
      <c r="D32" s="21"/>
      <c r="E32" s="21"/>
      <c r="F32" s="21"/>
      <c r="G32" s="21"/>
      <c r="H32" s="21"/>
      <c r="I32" s="21"/>
      <c r="J32" s="27">
        <f t="shared" ref="J32:J40" si="12">SUM(B32:I32)</f>
        <v>0</v>
      </c>
    </row>
    <row r="33" spans="1:10" x14ac:dyDescent="0.2">
      <c r="A33" s="63" t="s">
        <v>37</v>
      </c>
      <c r="B33" s="21">
        <f>[2]American!$FN$52</f>
        <v>16165</v>
      </c>
      <c r="C33" s="21">
        <f>[2]Delta!$FN$52</f>
        <v>2305134</v>
      </c>
      <c r="D33" s="21">
        <f>[2]United!$FN$52</f>
        <v>21847</v>
      </c>
      <c r="E33" s="21">
        <f>[2]Spirit!$FN$52</f>
        <v>0</v>
      </c>
      <c r="F33" s="21">
        <f>[2]Condor!$FN$52</f>
        <v>0</v>
      </c>
      <c r="G33" s="21">
        <f>'[2]Air France'!$FN$52</f>
        <v>0</v>
      </c>
      <c r="H33" s="21">
        <f>[2]KLM!$FN$52</f>
        <v>210625</v>
      </c>
      <c r="I33" s="21">
        <f>'Other Major Airline Stats'!J33</f>
        <v>102763</v>
      </c>
      <c r="J33" s="27">
        <f t="shared" si="12"/>
        <v>2656534</v>
      </c>
    </row>
    <row r="34" spans="1:10" x14ac:dyDescent="0.2">
      <c r="A34" s="63" t="s">
        <v>38</v>
      </c>
      <c r="B34" s="14">
        <f>[2]American!$FN$53</f>
        <v>69637</v>
      </c>
      <c r="C34" s="14">
        <f>[2]Delta!$FN$53</f>
        <v>1554175</v>
      </c>
      <c r="D34" s="14">
        <f>[2]United!$FN$53</f>
        <v>83207</v>
      </c>
      <c r="E34" s="14">
        <f>[2]Spirit!$FN$53</f>
        <v>0</v>
      </c>
      <c r="F34" s="14">
        <f>[2]Condor!$FN$53</f>
        <v>0</v>
      </c>
      <c r="G34" s="14">
        <f>'[2]Air France'!$FN$53</f>
        <v>0</v>
      </c>
      <c r="H34" s="14">
        <f>[2]KLM!$FN$53</f>
        <v>0</v>
      </c>
      <c r="I34" s="14">
        <f>'Other Major Airline Stats'!J34</f>
        <v>535058</v>
      </c>
      <c r="J34" s="33">
        <f t="shared" si="12"/>
        <v>2242077</v>
      </c>
    </row>
    <row r="35" spans="1:10" x14ac:dyDescent="0.2">
      <c r="A35" s="67" t="s">
        <v>41</v>
      </c>
      <c r="B35" s="290">
        <f t="shared" ref="B35:I35" si="13">SUM(B33:B34)</f>
        <v>85802</v>
      </c>
      <c r="C35" s="290">
        <f t="shared" si="13"/>
        <v>3859309</v>
      </c>
      <c r="D35" s="290">
        <f t="shared" si="13"/>
        <v>105054</v>
      </c>
      <c r="E35" s="290">
        <f t="shared" si="13"/>
        <v>0</v>
      </c>
      <c r="F35" s="290">
        <f t="shared" ref="F35:H35" si="14">SUM(F33:F34)</f>
        <v>0</v>
      </c>
      <c r="G35" s="290">
        <f t="shared" si="14"/>
        <v>0</v>
      </c>
      <c r="H35" s="290">
        <f t="shared" si="14"/>
        <v>210625</v>
      </c>
      <c r="I35" s="290">
        <f t="shared" si="13"/>
        <v>637821</v>
      </c>
      <c r="J35" s="27">
        <f t="shared" si="12"/>
        <v>4898611</v>
      </c>
    </row>
    <row r="36" spans="1:10" hidden="1" x14ac:dyDescent="0.2">
      <c r="A36" s="63"/>
      <c r="B36" s="21"/>
      <c r="C36" s="21"/>
      <c r="D36" s="21"/>
      <c r="E36" s="21"/>
      <c r="F36" s="21"/>
      <c r="G36" s="21"/>
      <c r="H36" s="21"/>
      <c r="I36" s="21"/>
      <c r="J36" s="27">
        <f t="shared" si="12"/>
        <v>0</v>
      </c>
    </row>
    <row r="37" spans="1:10" hidden="1" x14ac:dyDescent="0.2">
      <c r="A37" s="63" t="s">
        <v>42</v>
      </c>
      <c r="B37" s="21"/>
      <c r="C37" s="21"/>
      <c r="D37" s="21"/>
      <c r="E37" s="21"/>
      <c r="F37" s="21"/>
      <c r="G37" s="21"/>
      <c r="H37" s="21"/>
      <c r="I37" s="21"/>
      <c r="J37" s="27">
        <f t="shared" si="12"/>
        <v>0</v>
      </c>
    </row>
    <row r="38" spans="1:10" hidden="1" x14ac:dyDescent="0.2">
      <c r="A38" s="63" t="s">
        <v>37</v>
      </c>
      <c r="B38" s="21">
        <f>[2]American!$FN$57</f>
        <v>0</v>
      </c>
      <c r="C38" s="21">
        <f>[2]Delta!$FN$57</f>
        <v>0</v>
      </c>
      <c r="D38" s="21">
        <f>[2]United!$FN$57</f>
        <v>0</v>
      </c>
      <c r="E38" s="21">
        <f>[2]Spirit!$FN$57</f>
        <v>0</v>
      </c>
      <c r="F38" s="21">
        <f>[2]Condor!$FN$57</f>
        <v>0</v>
      </c>
      <c r="G38" s="21">
        <f>'[2]Air France'!$FN$57</f>
        <v>0</v>
      </c>
      <c r="H38" s="21">
        <f>[2]KLM!$FN$57</f>
        <v>0</v>
      </c>
      <c r="I38" s="21">
        <f>'Other Major Airline Stats'!J38</f>
        <v>0</v>
      </c>
      <c r="J38" s="27">
        <f t="shared" si="12"/>
        <v>0</v>
      </c>
    </row>
    <row r="39" spans="1:10" hidden="1" x14ac:dyDescent="0.2">
      <c r="A39" s="63" t="s">
        <v>38</v>
      </c>
      <c r="B39" s="14">
        <f>[2]American!$FN$58</f>
        <v>0</v>
      </c>
      <c r="C39" s="14">
        <f>[2]Delta!$FN$58</f>
        <v>0</v>
      </c>
      <c r="D39" s="14">
        <f>[2]United!$FN$58</f>
        <v>0</v>
      </c>
      <c r="E39" s="14">
        <f>[2]Spirit!$FN$58</f>
        <v>0</v>
      </c>
      <c r="F39" s="14">
        <f>[2]Condor!$FN$58</f>
        <v>0</v>
      </c>
      <c r="G39" s="14">
        <f>'[2]Air France'!$FN$58</f>
        <v>0</v>
      </c>
      <c r="H39" s="14">
        <f>[2]KLM!$FN$58</f>
        <v>0</v>
      </c>
      <c r="I39" s="14">
        <f>'Other Major Airline Stats'!J39</f>
        <v>0</v>
      </c>
      <c r="J39" s="33">
        <f t="shared" si="12"/>
        <v>0</v>
      </c>
    </row>
    <row r="40" spans="1:10" hidden="1" x14ac:dyDescent="0.2">
      <c r="A40" s="67" t="s">
        <v>43</v>
      </c>
      <c r="B40" s="290">
        <f t="shared" ref="B40:I40" si="15">SUM(B38:B39)</f>
        <v>0</v>
      </c>
      <c r="C40" s="290">
        <f t="shared" si="15"/>
        <v>0</v>
      </c>
      <c r="D40" s="290">
        <f t="shared" si="15"/>
        <v>0</v>
      </c>
      <c r="E40" s="290">
        <f t="shared" si="15"/>
        <v>0</v>
      </c>
      <c r="F40" s="290">
        <f t="shared" ref="F40:H40" si="16">SUM(F38:F39)</f>
        <v>0</v>
      </c>
      <c r="G40" s="290">
        <f t="shared" si="16"/>
        <v>0</v>
      </c>
      <c r="H40" s="290">
        <f t="shared" si="16"/>
        <v>0</v>
      </c>
      <c r="I40" s="290">
        <f t="shared" si="15"/>
        <v>0</v>
      </c>
      <c r="J40" s="27">
        <f t="shared" si="12"/>
        <v>0</v>
      </c>
    </row>
    <row r="41" spans="1:10" x14ac:dyDescent="0.2">
      <c r="A41" s="63"/>
      <c r="B41" s="21"/>
      <c r="C41" s="21"/>
      <c r="D41" s="21"/>
      <c r="E41" s="21"/>
      <c r="F41" s="21"/>
      <c r="G41" s="21"/>
      <c r="H41" s="21"/>
      <c r="I41" s="21"/>
      <c r="J41" s="27"/>
    </row>
    <row r="42" spans="1:10" x14ac:dyDescent="0.2">
      <c r="A42" s="63" t="s">
        <v>44</v>
      </c>
      <c r="B42" s="21"/>
      <c r="C42" s="21"/>
      <c r="D42" s="21"/>
      <c r="E42" s="21"/>
      <c r="F42" s="21"/>
      <c r="G42" s="21"/>
      <c r="H42" s="21"/>
      <c r="I42" s="21"/>
      <c r="J42" s="27">
        <f>SUM(B42:I42)</f>
        <v>0</v>
      </c>
    </row>
    <row r="43" spans="1:10" x14ac:dyDescent="0.2">
      <c r="A43" s="63" t="s">
        <v>45</v>
      </c>
      <c r="B43" s="21">
        <f t="shared" ref="B43:I44" si="17">B28+B33+B38</f>
        <v>62288</v>
      </c>
      <c r="C43" s="21">
        <f t="shared" si="17"/>
        <v>5899809</v>
      </c>
      <c r="D43" s="21">
        <f t="shared" si="17"/>
        <v>84207</v>
      </c>
      <c r="E43" s="21">
        <f>E28+E33+E38</f>
        <v>0</v>
      </c>
      <c r="F43" s="21">
        <f t="shared" ref="F43:H43" si="18">F28+F33+F38</f>
        <v>0</v>
      </c>
      <c r="G43" s="21">
        <f t="shared" si="18"/>
        <v>0</v>
      </c>
      <c r="H43" s="21">
        <f t="shared" si="18"/>
        <v>604594</v>
      </c>
      <c r="I43" s="21">
        <f t="shared" si="17"/>
        <v>416642</v>
      </c>
      <c r="J43" s="27">
        <f>SUM(B43:I43)</f>
        <v>7067540</v>
      </c>
    </row>
    <row r="44" spans="1:10" x14ac:dyDescent="0.2">
      <c r="A44" s="63" t="s">
        <v>38</v>
      </c>
      <c r="B44" s="14">
        <f t="shared" si="17"/>
        <v>134206</v>
      </c>
      <c r="C44" s="14">
        <f t="shared" si="17"/>
        <v>2873900</v>
      </c>
      <c r="D44" s="14">
        <f t="shared" si="17"/>
        <v>105033</v>
      </c>
      <c r="E44" s="14">
        <f>E29+E34+E39</f>
        <v>0</v>
      </c>
      <c r="F44" s="14">
        <f t="shared" ref="F44:H44" si="19">F29+F34+F39</f>
        <v>0</v>
      </c>
      <c r="G44" s="14">
        <f t="shared" si="19"/>
        <v>0</v>
      </c>
      <c r="H44" s="14">
        <f t="shared" si="19"/>
        <v>0</v>
      </c>
      <c r="I44" s="14">
        <f t="shared" si="17"/>
        <v>874636</v>
      </c>
      <c r="J44" s="27">
        <f>SUM(B44:I44)</f>
        <v>3987775</v>
      </c>
    </row>
    <row r="45" spans="1:10" ht="15.75" thickBot="1" x14ac:dyDescent="0.3">
      <c r="A45" s="64" t="s">
        <v>46</v>
      </c>
      <c r="B45" s="291">
        <f t="shared" ref="B45:I45" si="20">SUM(B43:B44)</f>
        <v>196494</v>
      </c>
      <c r="C45" s="291">
        <f t="shared" si="20"/>
        <v>8773709</v>
      </c>
      <c r="D45" s="291">
        <f t="shared" si="20"/>
        <v>189240</v>
      </c>
      <c r="E45" s="291">
        <f t="shared" si="20"/>
        <v>0</v>
      </c>
      <c r="F45" s="291">
        <f t="shared" ref="F45:H45" si="21">SUM(F43:F44)</f>
        <v>0</v>
      </c>
      <c r="G45" s="291">
        <f t="shared" si="21"/>
        <v>0</v>
      </c>
      <c r="H45" s="291">
        <f t="shared" si="21"/>
        <v>604594</v>
      </c>
      <c r="I45" s="291">
        <f t="shared" si="20"/>
        <v>1291278</v>
      </c>
      <c r="J45" s="292">
        <f>SUM(B45:I45)</f>
        <v>11055315</v>
      </c>
    </row>
    <row r="46" spans="1:10" x14ac:dyDescent="0.2">
      <c r="B46" s="13"/>
      <c r="C46" s="13"/>
      <c r="D46" s="13"/>
      <c r="E46" s="13"/>
      <c r="F46" s="13"/>
      <c r="G46" s="13"/>
      <c r="H46" s="13"/>
      <c r="I46" s="13"/>
    </row>
    <row r="47" spans="1:10" hidden="1" x14ac:dyDescent="0.2">
      <c r="A47" s="381" t="s">
        <v>124</v>
      </c>
      <c r="C47" s="321">
        <f>[2]Delta!$FN$70+[2]Delta!$FN$73</f>
        <v>368559</v>
      </c>
      <c r="D47" s="308"/>
      <c r="E47" s="308"/>
      <c r="F47" s="308"/>
      <c r="G47" s="308"/>
      <c r="H47" s="308"/>
      <c r="I47" s="308"/>
      <c r="J47" s="309">
        <f>SUM(B47:I47)</f>
        <v>368559</v>
      </c>
    </row>
    <row r="48" spans="1:10" hidden="1" x14ac:dyDescent="0.2">
      <c r="A48" s="382" t="s">
        <v>125</v>
      </c>
      <c r="C48" s="321">
        <f>[2]Delta!$FN$71+[2]Delta!$FN$74</f>
        <v>305225</v>
      </c>
      <c r="D48" s="308"/>
      <c r="E48" s="308"/>
      <c r="F48" s="308"/>
      <c r="G48" s="308"/>
      <c r="H48" s="308"/>
      <c r="I48" s="308"/>
      <c r="J48" s="309">
        <f>SUM(B48:I48)</f>
        <v>305225</v>
      </c>
    </row>
    <row r="49" spans="1:10" hidden="1" x14ac:dyDescent="0.2">
      <c r="A49" s="383" t="s">
        <v>126</v>
      </c>
      <c r="C49" s="322">
        <f>SUM(C47:C48)</f>
        <v>673784</v>
      </c>
      <c r="J49" s="309">
        <f>SUM(B49:I49)</f>
        <v>673784</v>
      </c>
    </row>
    <row r="50" spans="1:10" x14ac:dyDescent="0.2">
      <c r="A50" s="381" t="s">
        <v>124</v>
      </c>
      <c r="B50" s="393"/>
      <c r="C50" s="324">
        <f>[2]Delta!$FN$70+[2]Delta!$FN$73</f>
        <v>368559</v>
      </c>
      <c r="D50" s="393"/>
      <c r="E50" s="324">
        <f>[2]Spirit!$FN$70+[2]Spirit!$FN$73</f>
        <v>0</v>
      </c>
      <c r="F50" s="393"/>
      <c r="G50" s="393"/>
      <c r="H50" s="393"/>
      <c r="I50" s="323">
        <f>'Other Major Airline Stats'!J48</f>
        <v>173651</v>
      </c>
      <c r="J50" s="312">
        <f>SUM(B50:I50)</f>
        <v>542210</v>
      </c>
    </row>
    <row r="51" spans="1:10" x14ac:dyDescent="0.2">
      <c r="A51" s="395" t="s">
        <v>125</v>
      </c>
      <c r="B51" s="393"/>
      <c r="C51" s="324">
        <f>[2]Delta!$FN$71+[2]Delta!$FN$74</f>
        <v>305225</v>
      </c>
      <c r="D51" s="393"/>
      <c r="E51" s="324">
        <f>[2]Spirit!$FN$71+[2]Spirit!$FN$74</f>
        <v>0</v>
      </c>
      <c r="F51" s="393"/>
      <c r="G51" s="393"/>
      <c r="H51" s="393"/>
      <c r="I51" s="323">
        <f>+'Other Major Airline Stats'!J49</f>
        <v>3210</v>
      </c>
      <c r="J51" s="312">
        <f>SUM(B51:I51)</f>
        <v>308435</v>
      </c>
    </row>
    <row r="52" spans="1:10" x14ac:dyDescent="0.2">
      <c r="E52" s="11"/>
      <c r="F52" s="11"/>
      <c r="G52" s="11"/>
      <c r="H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January 2018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W49"/>
  <sheetViews>
    <sheetView zoomScaleNormal="100" workbookViewId="0">
      <selection activeCell="E9" sqref="E9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5" width="11.85546875" customWidth="1"/>
    <col min="6" max="6" width="10.28515625" bestFit="1" customWidth="1"/>
    <col min="7" max="7" width="13.28515625" bestFit="1" customWidth="1"/>
    <col min="8" max="8" width="12.7109375" bestFit="1" customWidth="1"/>
    <col min="9" max="9" width="11.85546875" bestFit="1" customWidth="1"/>
    <col min="10" max="10" width="12.5703125" bestFit="1" customWidth="1"/>
  </cols>
  <sheetData>
    <row r="2" spans="1:13" ht="26.25" thickBot="1" x14ac:dyDescent="0.25">
      <c r="A2" s="384">
        <v>43101</v>
      </c>
      <c r="B2" s="443" t="s">
        <v>47</v>
      </c>
      <c r="C2" s="443" t="s">
        <v>159</v>
      </c>
      <c r="D2" s="442" t="s">
        <v>197</v>
      </c>
      <c r="E2" s="442" t="s">
        <v>198</v>
      </c>
      <c r="F2" s="443" t="s">
        <v>48</v>
      </c>
      <c r="G2" s="442" t="s">
        <v>132</v>
      </c>
      <c r="H2" s="442" t="s">
        <v>49</v>
      </c>
      <c r="I2" s="442" t="s">
        <v>131</v>
      </c>
      <c r="J2" s="274" t="s">
        <v>61</v>
      </c>
    </row>
    <row r="3" spans="1:13" ht="15.75" thickTop="1" x14ac:dyDescent="0.25">
      <c r="A3" s="65" t="s">
        <v>3</v>
      </c>
      <c r="B3" s="127"/>
      <c r="C3" s="127"/>
      <c r="D3" s="127"/>
      <c r="E3" s="127"/>
      <c r="F3" s="127"/>
      <c r="G3" s="127"/>
      <c r="H3" s="127"/>
      <c r="I3" s="127"/>
      <c r="J3" s="154"/>
    </row>
    <row r="4" spans="1:13" x14ac:dyDescent="0.2">
      <c r="A4" s="63" t="s">
        <v>29</v>
      </c>
      <c r="B4" s="120"/>
      <c r="C4" s="120"/>
      <c r="D4" s="120"/>
      <c r="E4" s="120"/>
      <c r="F4" s="120"/>
      <c r="G4" s="120"/>
      <c r="H4" s="120"/>
      <c r="I4" s="120"/>
      <c r="J4" s="155"/>
    </row>
    <row r="5" spans="1:13" x14ac:dyDescent="0.2">
      <c r="A5" s="63" t="s">
        <v>30</v>
      </c>
      <c r="B5" s="148">
        <f>[2]Frontier!$FN$22</f>
        <v>19040</v>
      </c>
      <c r="C5" s="148">
        <f>'[2]Great Lakes'!$FN$22</f>
        <v>0</v>
      </c>
      <c r="D5" s="120">
        <f>'[2]Air Choice One'!$FN$22</f>
        <v>507</v>
      </c>
      <c r="E5" s="120">
        <f>'[2]Boutique Air'!$FN$22</f>
        <v>394</v>
      </c>
      <c r="F5" s="148">
        <f>[2]Icelandair!$FN$32</f>
        <v>852</v>
      </c>
      <c r="G5" s="120">
        <f>[2]Southwest!$FN$22</f>
        <v>72596</v>
      </c>
      <c r="H5" s="120">
        <f>'[2]Sun Country'!$FN$22+'[2]Sun Country'!$FN$32</f>
        <v>97812</v>
      </c>
      <c r="I5" s="120">
        <f>[2]Alaska!$FN$22</f>
        <v>7988</v>
      </c>
      <c r="J5" s="149">
        <f>SUM(B5:I5)</f>
        <v>199189</v>
      </c>
      <c r="M5" s="132"/>
    </row>
    <row r="6" spans="1:13" x14ac:dyDescent="0.2">
      <c r="A6" s="63" t="s">
        <v>31</v>
      </c>
      <c r="B6" s="148">
        <f>[2]Frontier!$FN$23</f>
        <v>19279</v>
      </c>
      <c r="C6" s="148">
        <f>'[2]Great Lakes'!$FN$23</f>
        <v>0</v>
      </c>
      <c r="D6" s="120">
        <f>'[2]Air Choice One'!$FN$23</f>
        <v>453</v>
      </c>
      <c r="E6" s="120">
        <f>'[2]Boutique Air'!$FN$23</f>
        <v>408</v>
      </c>
      <c r="F6" s="148">
        <f>[2]Icelandair!$FN$33</f>
        <v>671</v>
      </c>
      <c r="G6" s="120">
        <f>[2]Southwest!$FN$23</f>
        <v>74136</v>
      </c>
      <c r="H6" s="120">
        <f>'[2]Sun Country'!$FN$23+'[2]Sun Country'!$FN$33</f>
        <v>102725</v>
      </c>
      <c r="I6" s="120">
        <f>[2]Alaska!$FN$23</f>
        <v>7827</v>
      </c>
      <c r="J6" s="149">
        <f>SUM(B6:I6)</f>
        <v>205499</v>
      </c>
    </row>
    <row r="7" spans="1:13" ht="15" x14ac:dyDescent="0.25">
      <c r="A7" s="61" t="s">
        <v>7</v>
      </c>
      <c r="B7" s="157">
        <f t="shared" ref="B7:I7" si="0">SUM(B5:B6)</f>
        <v>38319</v>
      </c>
      <c r="C7" s="157">
        <f t="shared" si="0"/>
        <v>0</v>
      </c>
      <c r="D7" s="157">
        <f t="shared" ref="D7:E7" si="1">SUM(D5:D6)</f>
        <v>960</v>
      </c>
      <c r="E7" s="157">
        <f t="shared" si="1"/>
        <v>802</v>
      </c>
      <c r="F7" s="157">
        <f t="shared" si="0"/>
        <v>1523</v>
      </c>
      <c r="G7" s="157">
        <f t="shared" si="0"/>
        <v>146732</v>
      </c>
      <c r="H7" s="157">
        <f>SUM(H5:H6)</f>
        <v>200537</v>
      </c>
      <c r="I7" s="157">
        <f t="shared" si="0"/>
        <v>15815</v>
      </c>
      <c r="J7" s="158">
        <f>SUM(B7:I7)</f>
        <v>404688</v>
      </c>
    </row>
    <row r="8" spans="1:13" x14ac:dyDescent="0.2">
      <c r="A8" s="63"/>
      <c r="B8" s="156"/>
      <c r="C8" s="156"/>
      <c r="D8" s="156"/>
      <c r="E8" s="156"/>
      <c r="F8" s="156"/>
      <c r="G8" s="156"/>
      <c r="H8" s="156"/>
      <c r="I8" s="156"/>
      <c r="J8" s="149"/>
    </row>
    <row r="9" spans="1:13" x14ac:dyDescent="0.2">
      <c r="A9" s="63" t="s">
        <v>32</v>
      </c>
      <c r="B9" s="156"/>
      <c r="C9" s="156"/>
      <c r="D9" s="156"/>
      <c r="E9" s="156"/>
      <c r="F9" s="156"/>
      <c r="G9" s="156"/>
      <c r="H9" s="156"/>
      <c r="I9" s="156"/>
      <c r="J9" s="149"/>
    </row>
    <row r="10" spans="1:13" x14ac:dyDescent="0.2">
      <c r="A10" s="63" t="s">
        <v>30</v>
      </c>
      <c r="B10" s="156">
        <f>[2]Frontier!$FN$27</f>
        <v>170</v>
      </c>
      <c r="C10" s="156">
        <f>'[2]Great Lakes'!$FN$27</f>
        <v>0</v>
      </c>
      <c r="D10" s="156">
        <f>'[2]Air Choice One'!$FN$27</f>
        <v>0</v>
      </c>
      <c r="E10" s="156">
        <f>'[2]Boutique Air'!$FN$27</f>
        <v>0</v>
      </c>
      <c r="F10" s="156">
        <f>[2]Icelandair!$FN$37</f>
        <v>20</v>
      </c>
      <c r="G10" s="156">
        <f>[2]Southwest!$FN$27</f>
        <v>1275</v>
      </c>
      <c r="H10" s="156">
        <f>'[2]Sun Country'!$FN$27+'[2]Sun Country'!$FN$37</f>
        <v>1940</v>
      </c>
      <c r="I10" s="156">
        <f>[2]Alaska!$FN$27</f>
        <v>330</v>
      </c>
      <c r="J10" s="149">
        <f>SUM(B10:I10)</f>
        <v>3735</v>
      </c>
    </row>
    <row r="11" spans="1:13" x14ac:dyDescent="0.2">
      <c r="A11" s="63" t="s">
        <v>33</v>
      </c>
      <c r="B11" s="159">
        <f>[2]Frontier!$FN$28</f>
        <v>173</v>
      </c>
      <c r="C11" s="159">
        <f>'[2]Great Lakes'!$FN$28</f>
        <v>0</v>
      </c>
      <c r="D11" s="159">
        <f>'[2]Air Choice One'!$FN$28</f>
        <v>0</v>
      </c>
      <c r="E11" s="159">
        <f>'[2]Boutique Air'!$FN$28</f>
        <v>0</v>
      </c>
      <c r="F11" s="159">
        <f>[2]Icelandair!$FN$38</f>
        <v>13</v>
      </c>
      <c r="G11" s="159">
        <f>[2]Southwest!$FN$28</f>
        <v>1379</v>
      </c>
      <c r="H11" s="159">
        <f>'[2]Sun Country'!$FN$28+'[2]Sun Country'!$FN$38</f>
        <v>2087</v>
      </c>
      <c r="I11" s="159">
        <f>[2]Alaska!$FN$28</f>
        <v>375</v>
      </c>
      <c r="J11" s="149">
        <f>SUM(B11:I11)</f>
        <v>4027</v>
      </c>
    </row>
    <row r="12" spans="1:13" ht="15.75" thickBot="1" x14ac:dyDescent="0.3">
      <c r="A12" s="64" t="s">
        <v>34</v>
      </c>
      <c r="B12" s="152">
        <f t="shared" ref="B12:I12" si="2">SUM(B10:B11)</f>
        <v>343</v>
      </c>
      <c r="C12" s="152">
        <f t="shared" si="2"/>
        <v>0</v>
      </c>
      <c r="D12" s="152">
        <f t="shared" ref="D12:E12" si="3">SUM(D10:D11)</f>
        <v>0</v>
      </c>
      <c r="E12" s="152">
        <f t="shared" si="3"/>
        <v>0</v>
      </c>
      <c r="F12" s="152">
        <f t="shared" si="2"/>
        <v>33</v>
      </c>
      <c r="G12" s="152">
        <f t="shared" si="2"/>
        <v>2654</v>
      </c>
      <c r="H12" s="152">
        <f>SUM(H10:H11)</f>
        <v>4027</v>
      </c>
      <c r="I12" s="152">
        <f t="shared" si="2"/>
        <v>705</v>
      </c>
      <c r="J12" s="160">
        <f>SUM(B12:I12)</f>
        <v>7762</v>
      </c>
      <c r="M12" s="132"/>
    </row>
    <row r="13" spans="1:13" ht="15" x14ac:dyDescent="0.25">
      <c r="A13" s="60"/>
      <c r="B13" s="294"/>
      <c r="C13" s="294"/>
      <c r="D13" s="294"/>
      <c r="E13" s="294"/>
      <c r="F13" s="294"/>
      <c r="G13" s="294"/>
      <c r="H13" s="294"/>
      <c r="I13" s="294"/>
      <c r="J13" s="295"/>
    </row>
    <row r="14" spans="1:13" ht="13.5" thickBot="1" x14ac:dyDescent="0.25"/>
    <row r="15" spans="1:13" ht="15.75" thickTop="1" x14ac:dyDescent="0.25">
      <c r="A15" s="62" t="s">
        <v>9</v>
      </c>
      <c r="B15" s="146"/>
      <c r="C15" s="146"/>
      <c r="D15" s="146"/>
      <c r="E15" s="146"/>
      <c r="F15" s="146"/>
      <c r="G15" s="146"/>
      <c r="H15" s="146"/>
      <c r="I15" s="146"/>
      <c r="J15" s="147"/>
    </row>
    <row r="16" spans="1:13" x14ac:dyDescent="0.2">
      <c r="A16" s="63" t="s">
        <v>22</v>
      </c>
      <c r="B16" s="148">
        <f>[2]Frontier!$FN$4</f>
        <v>124</v>
      </c>
      <c r="C16" s="148">
        <f>'[2]Great Lakes'!$FN$4</f>
        <v>0</v>
      </c>
      <c r="D16" s="107">
        <f>'[2]Air Choice One'!$FN$4</f>
        <v>124</v>
      </c>
      <c r="E16" s="107">
        <f>'[2]Boutique Air'!$FN$4</f>
        <v>79</v>
      </c>
      <c r="F16" s="148">
        <f>[2]Icelandair!$FN$15</f>
        <v>5</v>
      </c>
      <c r="G16" s="107">
        <f>[2]Southwest!$FN$4</f>
        <v>626</v>
      </c>
      <c r="H16" s="120">
        <f>'[2]Sun Country'!$FN$4+'[2]Sun Country'!$FN$15</f>
        <v>849</v>
      </c>
      <c r="I16" s="120">
        <f>[2]Alaska!$FN$4</f>
        <v>60</v>
      </c>
      <c r="J16" s="149">
        <f>SUM(B16:I16)</f>
        <v>1867</v>
      </c>
    </row>
    <row r="17" spans="1:257" x14ac:dyDescent="0.2">
      <c r="A17" s="63" t="s">
        <v>23</v>
      </c>
      <c r="B17" s="148">
        <f>[2]Frontier!$FN$5</f>
        <v>124</v>
      </c>
      <c r="C17" s="148">
        <f>'[2]Great Lakes'!$FN$5</f>
        <v>0</v>
      </c>
      <c r="D17" s="107">
        <f>'[2]Air Choice One'!$FN$5</f>
        <v>124</v>
      </c>
      <c r="E17" s="107">
        <f>'[2]Boutique Air'!$FN$5</f>
        <v>79</v>
      </c>
      <c r="F17" s="148">
        <f>[2]Icelandair!$FN$16</f>
        <v>5</v>
      </c>
      <c r="G17" s="107">
        <f>[2]Southwest!$FN$5</f>
        <v>627</v>
      </c>
      <c r="H17" s="120">
        <f>'[2]Sun Country'!$FN$5+'[2]Sun Country'!$FN$16</f>
        <v>845</v>
      </c>
      <c r="I17" s="120">
        <f>[2]Alaska!$FN$5</f>
        <v>60</v>
      </c>
      <c r="J17" s="149">
        <f>SUM(B17:I17)</f>
        <v>1864</v>
      </c>
    </row>
    <row r="18" spans="1:257" x14ac:dyDescent="0.2">
      <c r="A18" s="67" t="s">
        <v>24</v>
      </c>
      <c r="B18" s="150">
        <f t="shared" ref="B18:I18" si="4">SUM(B16:B17)</f>
        <v>248</v>
      </c>
      <c r="C18" s="150">
        <f t="shared" si="4"/>
        <v>0</v>
      </c>
      <c r="D18" s="150">
        <f t="shared" ref="D18:E18" si="5">SUM(D16:D17)</f>
        <v>248</v>
      </c>
      <c r="E18" s="150">
        <f t="shared" si="5"/>
        <v>158</v>
      </c>
      <c r="F18" s="150">
        <f t="shared" si="4"/>
        <v>10</v>
      </c>
      <c r="G18" s="150">
        <f t="shared" si="4"/>
        <v>1253</v>
      </c>
      <c r="H18" s="150">
        <f t="shared" si="4"/>
        <v>1694</v>
      </c>
      <c r="I18" s="150">
        <f t="shared" si="4"/>
        <v>120</v>
      </c>
      <c r="J18" s="151">
        <f>SUM(B18:I18)</f>
        <v>3731</v>
      </c>
    </row>
    <row r="19" spans="1:257" x14ac:dyDescent="0.2">
      <c r="A19" s="67"/>
      <c r="B19" s="118"/>
      <c r="C19" s="118"/>
      <c r="D19" s="118"/>
      <c r="E19" s="118"/>
      <c r="F19" s="118"/>
      <c r="G19" s="118"/>
      <c r="H19" s="118"/>
      <c r="I19" s="118"/>
      <c r="J19" s="149"/>
    </row>
    <row r="20" spans="1:257" x14ac:dyDescent="0.2">
      <c r="A20" s="63" t="s">
        <v>25</v>
      </c>
      <c r="B20" s="148">
        <f>[2]Frontier!$FN$8</f>
        <v>0</v>
      </c>
      <c r="C20" s="148">
        <f>'[2]Great Lakes'!$FN$8</f>
        <v>0</v>
      </c>
      <c r="D20" s="120">
        <f>'[2]Air Choice One'!$FN$8</f>
        <v>0</v>
      </c>
      <c r="E20" s="120">
        <f>'[2]Boutique Air'!$FN$8</f>
        <v>0</v>
      </c>
      <c r="F20" s="148">
        <f>[2]Icelandair!$FN$8</f>
        <v>0</v>
      </c>
      <c r="G20" s="120">
        <f>[2]Southwest!$FN$8</f>
        <v>1</v>
      </c>
      <c r="H20" s="120">
        <f>'[2]Sun Country'!$FN$8</f>
        <v>68</v>
      </c>
      <c r="I20" s="120">
        <f>[2]Alaska!$FN$8</f>
        <v>0</v>
      </c>
      <c r="J20" s="149">
        <f>SUM(B20:I20)</f>
        <v>69</v>
      </c>
    </row>
    <row r="21" spans="1:257" x14ac:dyDescent="0.2">
      <c r="A21" s="63" t="s">
        <v>26</v>
      </c>
      <c r="B21" s="148">
        <f>[2]Frontier!$FN$9</f>
        <v>0</v>
      </c>
      <c r="C21" s="148">
        <f>'[2]Great Lakes'!$FN$9</f>
        <v>0</v>
      </c>
      <c r="D21" s="120">
        <f>'[2]Air Choice One'!$FN$9</f>
        <v>0</v>
      </c>
      <c r="E21" s="120">
        <f>'[2]Boutique Air'!$FN$9</f>
        <v>0</v>
      </c>
      <c r="F21" s="148">
        <f>[2]Icelandair!$FN$9</f>
        <v>0</v>
      </c>
      <c r="G21" s="120">
        <f>[2]Southwest!$FN$9</f>
        <v>0</v>
      </c>
      <c r="H21" s="120">
        <f>'[2]Sun Country'!$FN$9</f>
        <v>74</v>
      </c>
      <c r="I21" s="120">
        <f>[2]Alaska!$FN$9</f>
        <v>0</v>
      </c>
      <c r="J21" s="149">
        <f>SUM(B21:I21)</f>
        <v>74</v>
      </c>
    </row>
    <row r="22" spans="1:257" x14ac:dyDescent="0.2">
      <c r="A22" s="67" t="s">
        <v>27</v>
      </c>
      <c r="B22" s="150">
        <f t="shared" ref="B22:I22" si="6">SUM(B20:B21)</f>
        <v>0</v>
      </c>
      <c r="C22" s="150">
        <f t="shared" si="6"/>
        <v>0</v>
      </c>
      <c r="D22" s="150">
        <f t="shared" ref="D22:E22" si="7">SUM(D20:D21)</f>
        <v>0</v>
      </c>
      <c r="E22" s="150">
        <f t="shared" si="7"/>
        <v>0</v>
      </c>
      <c r="F22" s="150">
        <f t="shared" si="6"/>
        <v>0</v>
      </c>
      <c r="G22" s="150">
        <f t="shared" si="6"/>
        <v>1</v>
      </c>
      <c r="H22" s="150">
        <f t="shared" si="6"/>
        <v>142</v>
      </c>
      <c r="I22" s="150">
        <f t="shared" si="6"/>
        <v>0</v>
      </c>
      <c r="J22" s="151">
        <f>SUM(B22:I22)</f>
        <v>143</v>
      </c>
    </row>
    <row r="23" spans="1:257" ht="15.75" thickBot="1" x14ac:dyDescent="0.3">
      <c r="A23" s="64" t="s">
        <v>28</v>
      </c>
      <c r="B23" s="152">
        <f t="shared" ref="B23:I23" si="8">B22+B18</f>
        <v>248</v>
      </c>
      <c r="C23" s="152">
        <f t="shared" si="8"/>
        <v>0</v>
      </c>
      <c r="D23" s="152">
        <f t="shared" ref="D23:E23" si="9">D22+D18</f>
        <v>248</v>
      </c>
      <c r="E23" s="152">
        <f t="shared" si="9"/>
        <v>158</v>
      </c>
      <c r="F23" s="152">
        <f t="shared" si="8"/>
        <v>10</v>
      </c>
      <c r="G23" s="152">
        <f t="shared" si="8"/>
        <v>1254</v>
      </c>
      <c r="H23" s="152">
        <f t="shared" si="8"/>
        <v>1836</v>
      </c>
      <c r="I23" s="152">
        <f t="shared" si="8"/>
        <v>120</v>
      </c>
      <c r="J23" s="153">
        <f>SUM(B23:I23)</f>
        <v>3874</v>
      </c>
    </row>
    <row r="24" spans="1:257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</row>
    <row r="25" spans="1:257" ht="13.5" thickBot="1" x14ac:dyDescent="0.25">
      <c r="B25" s="419"/>
      <c r="C25" s="419"/>
      <c r="D25" s="419"/>
      <c r="E25" s="419"/>
      <c r="F25" s="419"/>
      <c r="G25" s="419"/>
      <c r="H25" s="419"/>
      <c r="I25" s="419"/>
      <c r="J25" s="132"/>
    </row>
    <row r="26" spans="1:257" ht="15.75" thickTop="1" x14ac:dyDescent="0.25">
      <c r="A26" s="66" t="s">
        <v>35</v>
      </c>
      <c r="B26" s="161"/>
      <c r="C26" s="161"/>
      <c r="D26" s="161"/>
      <c r="E26" s="161"/>
      <c r="F26" s="161"/>
      <c r="G26" s="161"/>
      <c r="H26" s="161"/>
      <c r="I26" s="161"/>
      <c r="J26" s="162"/>
    </row>
    <row r="27" spans="1:257" x14ac:dyDescent="0.2">
      <c r="A27" s="63" t="s">
        <v>36</v>
      </c>
      <c r="B27" s="163"/>
      <c r="C27" s="163"/>
      <c r="D27" s="163"/>
      <c r="E27" s="163"/>
      <c r="F27" s="163"/>
      <c r="G27" s="163"/>
      <c r="H27" s="163"/>
      <c r="I27" s="163"/>
      <c r="J27" s="155"/>
    </row>
    <row r="28" spans="1:257" x14ac:dyDescent="0.2">
      <c r="A28" s="63" t="s">
        <v>37</v>
      </c>
      <c r="B28" s="148">
        <f>[2]Frontier!$FN$47</f>
        <v>0</v>
      </c>
      <c r="C28" s="148">
        <f>'[2]Great Lakes'!$FN$47</f>
        <v>0</v>
      </c>
      <c r="D28" s="120">
        <f>'[2]Air Choice One'!$FN$47</f>
        <v>0</v>
      </c>
      <c r="E28" s="120">
        <f>'[2]Boutique Air'!$FN$47</f>
        <v>0</v>
      </c>
      <c r="F28" s="148">
        <f>[2]Icelandair!$FN$47</f>
        <v>8800</v>
      </c>
      <c r="G28" s="120">
        <f>[2]Southwest!$FN$47</f>
        <v>206270</v>
      </c>
      <c r="H28" s="120">
        <f>'[2]Sun Country'!$FN$47</f>
        <v>97205</v>
      </c>
      <c r="I28" s="120">
        <f>[2]Alaska!$FN$47</f>
        <v>1604</v>
      </c>
      <c r="J28" s="149">
        <f>SUM(B28:I28)</f>
        <v>313879</v>
      </c>
    </row>
    <row r="29" spans="1:257" x14ac:dyDescent="0.2">
      <c r="A29" s="63" t="s">
        <v>38</v>
      </c>
      <c r="B29" s="148">
        <f>[2]Frontier!$FN$48</f>
        <v>0</v>
      </c>
      <c r="C29" s="148">
        <f>'[2]Great Lakes'!$FN$48</f>
        <v>0</v>
      </c>
      <c r="D29" s="120">
        <f>'[2]Air Choice One'!$FN$48</f>
        <v>0</v>
      </c>
      <c r="E29" s="120">
        <f>'[2]Boutique Air'!$FN$48</f>
        <v>0</v>
      </c>
      <c r="F29" s="148">
        <f>[2]Icelandair!$FN$48</f>
        <v>0</v>
      </c>
      <c r="G29" s="120">
        <f>[2]Southwest!$FN$48</f>
        <v>0</v>
      </c>
      <c r="H29" s="120">
        <f>'[2]Sun Country'!$FN$48</f>
        <v>335050</v>
      </c>
      <c r="I29" s="120">
        <f>[2]Alaska!$FN$48</f>
        <v>4528</v>
      </c>
      <c r="J29" s="149">
        <f>SUM(B29:I29)</f>
        <v>339578</v>
      </c>
    </row>
    <row r="30" spans="1:257" x14ac:dyDescent="0.2">
      <c r="A30" s="67" t="s">
        <v>39</v>
      </c>
      <c r="B30" s="164">
        <f t="shared" ref="B30:I30" si="10">SUM(B28:B29)</f>
        <v>0</v>
      </c>
      <c r="C30" s="164">
        <f t="shared" si="10"/>
        <v>0</v>
      </c>
      <c r="D30" s="164">
        <f t="shared" ref="D30:E30" si="11">SUM(D28:D29)</f>
        <v>0</v>
      </c>
      <c r="E30" s="164">
        <f t="shared" si="11"/>
        <v>0</v>
      </c>
      <c r="F30" s="164">
        <f t="shared" si="10"/>
        <v>8800</v>
      </c>
      <c r="G30" s="164">
        <f t="shared" si="10"/>
        <v>206270</v>
      </c>
      <c r="H30" s="164">
        <f t="shared" si="10"/>
        <v>432255</v>
      </c>
      <c r="I30" s="164">
        <f t="shared" si="10"/>
        <v>6132</v>
      </c>
      <c r="J30" s="167">
        <f>SUM(B30:I30)</f>
        <v>653457</v>
      </c>
    </row>
    <row r="31" spans="1:257" x14ac:dyDescent="0.2">
      <c r="A31" s="63"/>
      <c r="B31" s="156"/>
      <c r="C31" s="156"/>
      <c r="D31" s="156"/>
      <c r="E31" s="156"/>
      <c r="F31" s="156"/>
      <c r="G31" s="156"/>
      <c r="H31" s="156"/>
      <c r="I31" s="156"/>
      <c r="J31" s="149"/>
    </row>
    <row r="32" spans="1:257" x14ac:dyDescent="0.2">
      <c r="A32" s="63" t="s">
        <v>40</v>
      </c>
      <c r="B32" s="148"/>
      <c r="C32" s="148"/>
      <c r="D32" s="120"/>
      <c r="E32" s="120"/>
      <c r="F32" s="148"/>
      <c r="G32" s="120"/>
      <c r="H32" s="120"/>
      <c r="I32" s="120"/>
      <c r="J32" s="149"/>
    </row>
    <row r="33" spans="1:10" x14ac:dyDescent="0.2">
      <c r="A33" s="63" t="s">
        <v>37</v>
      </c>
      <c r="B33" s="148">
        <f>[2]Frontier!$FN$52</f>
        <v>0</v>
      </c>
      <c r="C33" s="148">
        <f>'[2]Great Lakes'!$FN$52</f>
        <v>0</v>
      </c>
      <c r="D33" s="120">
        <f>'[2]Air Choice One'!$FN$52</f>
        <v>0</v>
      </c>
      <c r="E33" s="120">
        <f>'[2]Boutique Air'!$FN$52</f>
        <v>0</v>
      </c>
      <c r="F33" s="148">
        <f>[2]Icelandair!$FN$52</f>
        <v>0</v>
      </c>
      <c r="G33" s="120">
        <f>[2]Southwest!$FN$52</f>
        <v>41551</v>
      </c>
      <c r="H33" s="120">
        <f>'[2]Sun Country'!$FN$52</f>
        <v>53712</v>
      </c>
      <c r="I33" s="120">
        <f>[2]Alaska!$FN$52</f>
        <v>7500</v>
      </c>
      <c r="J33" s="149">
        <f>SUM(B33:I33)</f>
        <v>102763</v>
      </c>
    </row>
    <row r="34" spans="1:10" x14ac:dyDescent="0.2">
      <c r="A34" s="63" t="s">
        <v>38</v>
      </c>
      <c r="B34" s="148">
        <f>[2]Frontier!$FN$53</f>
        <v>0</v>
      </c>
      <c r="C34" s="148">
        <f>'[2]Great Lakes'!$FN$53</f>
        <v>0</v>
      </c>
      <c r="D34" s="120">
        <f>'[2]Air Choice One'!$FN$53</f>
        <v>0</v>
      </c>
      <c r="E34" s="120">
        <f>'[2]Boutique Air'!$FN$53</f>
        <v>0</v>
      </c>
      <c r="F34" s="148">
        <f>[2]Icelandair!$FN$53</f>
        <v>0</v>
      </c>
      <c r="G34" s="120">
        <f>[2]Southwest!$FN$53</f>
        <v>0</v>
      </c>
      <c r="H34" s="120">
        <f>'[2]Sun Country'!$FN$53</f>
        <v>535051</v>
      </c>
      <c r="I34" s="120">
        <f>[2]Alaska!$FN$53</f>
        <v>7</v>
      </c>
      <c r="J34" s="165">
        <f>SUM(B34:I34)</f>
        <v>535058</v>
      </c>
    </row>
    <row r="35" spans="1:10" x14ac:dyDescent="0.2">
      <c r="A35" s="67" t="s">
        <v>41</v>
      </c>
      <c r="B35" s="166">
        <f t="shared" ref="B35:I35" si="12">SUM(B33:B34)</f>
        <v>0</v>
      </c>
      <c r="C35" s="166">
        <f t="shared" si="12"/>
        <v>0</v>
      </c>
      <c r="D35" s="166">
        <f t="shared" ref="D35:E35" si="13">SUM(D33:D34)</f>
        <v>0</v>
      </c>
      <c r="E35" s="166">
        <f t="shared" si="13"/>
        <v>0</v>
      </c>
      <c r="F35" s="166">
        <f t="shared" si="12"/>
        <v>0</v>
      </c>
      <c r="G35" s="166">
        <f t="shared" si="12"/>
        <v>41551</v>
      </c>
      <c r="H35" s="166">
        <f t="shared" si="12"/>
        <v>588763</v>
      </c>
      <c r="I35" s="166">
        <f t="shared" si="12"/>
        <v>7507</v>
      </c>
      <c r="J35" s="167">
        <f>SUM(B35:I35)</f>
        <v>637821</v>
      </c>
    </row>
    <row r="36" spans="1:10" hidden="1" x14ac:dyDescent="0.2">
      <c r="A36" s="63"/>
      <c r="B36" s="156"/>
      <c r="C36" s="156"/>
      <c r="D36" s="156"/>
      <c r="E36" s="156"/>
      <c r="F36" s="156"/>
      <c r="G36" s="156"/>
      <c r="H36" s="156"/>
      <c r="I36" s="156"/>
      <c r="J36" s="149"/>
    </row>
    <row r="37" spans="1:10" hidden="1" x14ac:dyDescent="0.2">
      <c r="A37" s="63" t="s">
        <v>42</v>
      </c>
      <c r="B37" s="156"/>
      <c r="C37" s="156"/>
      <c r="D37" s="156"/>
      <c r="E37" s="156"/>
      <c r="F37" s="156"/>
      <c r="G37" s="156"/>
      <c r="H37" s="156"/>
      <c r="I37" s="156"/>
      <c r="J37" s="149"/>
    </row>
    <row r="38" spans="1:10" hidden="1" x14ac:dyDescent="0.2">
      <c r="A38" s="63" t="s">
        <v>37</v>
      </c>
      <c r="B38" s="156">
        <f>[2]Frontier!$FN$57</f>
        <v>0</v>
      </c>
      <c r="C38" s="156">
        <f>'[2]Great Lakes'!$FN$57</f>
        <v>0</v>
      </c>
      <c r="D38" s="156">
        <f>'[2]Air Choice One'!$FN$57</f>
        <v>0</v>
      </c>
      <c r="E38" s="156">
        <f>'[2]Boutique Air'!$FN$57</f>
        <v>0</v>
      </c>
      <c r="F38" s="156">
        <f>[2]Icelandair!$FN$57</f>
        <v>0</v>
      </c>
      <c r="G38" s="156">
        <f>[2]Southwest!$FN$57</f>
        <v>0</v>
      </c>
      <c r="H38" s="156">
        <f>'[2]Sun Country'!$FN$57</f>
        <v>0</v>
      </c>
      <c r="I38" s="156">
        <f>[2]Alaska!$FN$57</f>
        <v>0</v>
      </c>
      <c r="J38" s="149">
        <f>SUM(B38:H38)</f>
        <v>0</v>
      </c>
    </row>
    <row r="39" spans="1:10" hidden="1" x14ac:dyDescent="0.2">
      <c r="A39" s="63" t="s">
        <v>38</v>
      </c>
      <c r="B39" s="159">
        <f>[2]Frontier!$FN$58</f>
        <v>0</v>
      </c>
      <c r="C39" s="159">
        <f>'[2]Great Lakes'!$FN$58</f>
        <v>0</v>
      </c>
      <c r="D39" s="159">
        <f>'[2]Air Choice One'!$FN$58</f>
        <v>0</v>
      </c>
      <c r="E39" s="159">
        <f>'[2]Boutique Air'!$FN$58</f>
        <v>0</v>
      </c>
      <c r="F39" s="159">
        <f>[2]Icelandair!$FN$58</f>
        <v>0</v>
      </c>
      <c r="G39" s="159">
        <f>[2]Southwest!$FN$58</f>
        <v>0</v>
      </c>
      <c r="H39" s="159">
        <f>'[2]Sun Country'!$FN$58</f>
        <v>0</v>
      </c>
      <c r="I39" s="159">
        <f>[2]Alaska!$FN$58</f>
        <v>0</v>
      </c>
      <c r="J39" s="165">
        <f>SUM(B39:H39)</f>
        <v>0</v>
      </c>
    </row>
    <row r="40" spans="1:10" hidden="1" x14ac:dyDescent="0.2">
      <c r="A40" s="67" t="s">
        <v>43</v>
      </c>
      <c r="B40" s="168">
        <f t="shared" ref="B40:I40" si="14">SUM(B38:B39)</f>
        <v>0</v>
      </c>
      <c r="C40" s="168">
        <f t="shared" si="14"/>
        <v>0</v>
      </c>
      <c r="D40" s="168">
        <f t="shared" ref="D40:E40" si="15">SUM(D38:D39)</f>
        <v>0</v>
      </c>
      <c r="E40" s="168">
        <f t="shared" si="15"/>
        <v>0</v>
      </c>
      <c r="F40" s="168">
        <f t="shared" si="14"/>
        <v>0</v>
      </c>
      <c r="G40" s="168">
        <f t="shared" si="14"/>
        <v>0</v>
      </c>
      <c r="H40" s="168">
        <f t="shared" si="14"/>
        <v>0</v>
      </c>
      <c r="I40" s="168">
        <f t="shared" si="14"/>
        <v>0</v>
      </c>
      <c r="J40" s="149">
        <f>SUM(B40:H40)</f>
        <v>0</v>
      </c>
    </row>
    <row r="41" spans="1:10" x14ac:dyDescent="0.2">
      <c r="A41" s="63"/>
      <c r="B41" s="156"/>
      <c r="C41" s="156"/>
      <c r="D41" s="156"/>
      <c r="E41" s="156"/>
      <c r="F41" s="156"/>
      <c r="G41" s="156"/>
      <c r="H41" s="156"/>
      <c r="I41" s="156"/>
      <c r="J41" s="149"/>
    </row>
    <row r="42" spans="1:10" x14ac:dyDescent="0.2">
      <c r="A42" s="63" t="s">
        <v>44</v>
      </c>
      <c r="B42" s="156"/>
      <c r="C42" s="156"/>
      <c r="D42" s="156"/>
      <c r="E42" s="156"/>
      <c r="F42" s="156"/>
      <c r="G42" s="156"/>
      <c r="H42" s="156"/>
      <c r="I42" s="156"/>
      <c r="J42" s="149"/>
    </row>
    <row r="43" spans="1:10" x14ac:dyDescent="0.2">
      <c r="A43" s="63" t="s">
        <v>45</v>
      </c>
      <c r="B43" s="156">
        <f t="shared" ref="B43:I43" si="16">B28+B33+B38</f>
        <v>0</v>
      </c>
      <c r="C43" s="156">
        <f>C28+C33+C38</f>
        <v>0</v>
      </c>
      <c r="D43" s="156">
        <f t="shared" ref="D43:E43" si="17">D28+D33+D38</f>
        <v>0</v>
      </c>
      <c r="E43" s="156">
        <f t="shared" si="17"/>
        <v>0</v>
      </c>
      <c r="F43" s="156">
        <f t="shared" si="16"/>
        <v>8800</v>
      </c>
      <c r="G43" s="156">
        <f t="shared" si="16"/>
        <v>247821</v>
      </c>
      <c r="H43" s="156">
        <f t="shared" si="16"/>
        <v>150917</v>
      </c>
      <c r="I43" s="156">
        <f t="shared" si="16"/>
        <v>9104</v>
      </c>
      <c r="J43" s="149">
        <f>SUM(B43:I43)</f>
        <v>416642</v>
      </c>
    </row>
    <row r="44" spans="1:10" x14ac:dyDescent="0.2">
      <c r="A44" s="63" t="s">
        <v>38</v>
      </c>
      <c r="B44" s="159">
        <f t="shared" ref="B44:I44" si="18">+B39+B34+B29</f>
        <v>0</v>
      </c>
      <c r="C44" s="159">
        <f>+C39+C34+C29</f>
        <v>0</v>
      </c>
      <c r="D44" s="159">
        <f t="shared" ref="D44:E44" si="19">+D39+D34+D29</f>
        <v>0</v>
      </c>
      <c r="E44" s="159">
        <f t="shared" si="19"/>
        <v>0</v>
      </c>
      <c r="F44" s="159">
        <f t="shared" si="18"/>
        <v>0</v>
      </c>
      <c r="G44" s="159">
        <f t="shared" si="18"/>
        <v>0</v>
      </c>
      <c r="H44" s="159">
        <f t="shared" si="18"/>
        <v>870101</v>
      </c>
      <c r="I44" s="159">
        <f t="shared" si="18"/>
        <v>4535</v>
      </c>
      <c r="J44" s="149">
        <f>SUM(B44:I44)</f>
        <v>874636</v>
      </c>
    </row>
    <row r="45" spans="1:10" ht="15.75" thickBot="1" x14ac:dyDescent="0.3">
      <c r="A45" s="64" t="s">
        <v>46</v>
      </c>
      <c r="B45" s="169">
        <f t="shared" ref="B45:I45" si="20">B43+B44</f>
        <v>0</v>
      </c>
      <c r="C45" s="169">
        <f t="shared" si="20"/>
        <v>0</v>
      </c>
      <c r="D45" s="169">
        <f t="shared" ref="D45:E45" si="21">D43+D44</f>
        <v>0</v>
      </c>
      <c r="E45" s="169">
        <f t="shared" si="21"/>
        <v>0</v>
      </c>
      <c r="F45" s="169">
        <f t="shared" si="20"/>
        <v>8800</v>
      </c>
      <c r="G45" s="169">
        <f t="shared" si="20"/>
        <v>247821</v>
      </c>
      <c r="H45" s="169">
        <f t="shared" si="20"/>
        <v>1021018</v>
      </c>
      <c r="I45" s="169">
        <f t="shared" si="20"/>
        <v>13639</v>
      </c>
      <c r="J45" s="170">
        <f>SUM(B45:I45)</f>
        <v>1291278</v>
      </c>
    </row>
    <row r="48" spans="1:10" x14ac:dyDescent="0.2">
      <c r="A48" s="381" t="s">
        <v>124</v>
      </c>
      <c r="B48" s="393"/>
      <c r="C48" s="393"/>
      <c r="D48" s="393"/>
      <c r="E48" s="393"/>
      <c r="G48" s="324">
        <f>[2]Southwest!$FN$70+[2]Southwest!$FN$73</f>
        <v>73751</v>
      </c>
      <c r="H48" s="324">
        <f>'[2]Sun Country'!$FN$70+'[2]Sun Country'!$FN$73</f>
        <v>99900</v>
      </c>
      <c r="I48" s="393"/>
      <c r="J48" s="312">
        <f>SUM(B48:I48)</f>
        <v>173651</v>
      </c>
    </row>
    <row r="49" spans="1:10" x14ac:dyDescent="0.2">
      <c r="A49" s="395" t="s">
        <v>125</v>
      </c>
      <c r="B49" s="393"/>
      <c r="C49" s="393"/>
      <c r="D49" s="393"/>
      <c r="E49" s="393"/>
      <c r="G49" s="324">
        <f>[2]Southwest!$FN$71+[2]Southwest!$FN$74</f>
        <v>385</v>
      </c>
      <c r="H49" s="324">
        <f>'[2]Sun Country'!$FN$71+'[2]Sun Country'!$FN$74</f>
        <v>2825</v>
      </c>
      <c r="I49" s="393"/>
      <c r="J49" s="312">
        <f>SUM(B49:I49)</f>
        <v>3210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January 2018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zoomScaleNormal="100" workbookViewId="0">
      <selection activeCell="J6" sqref="J6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3" s="7" customFormat="1" x14ac:dyDescent="0.2">
      <c r="A1" s="391"/>
    </row>
    <row r="2" spans="1:13" s="7" customFormat="1" ht="51.75" thickBot="1" x14ac:dyDescent="0.25">
      <c r="A2" s="384">
        <v>43101</v>
      </c>
      <c r="B2" s="441" t="s">
        <v>163</v>
      </c>
      <c r="C2" s="441" t="s">
        <v>166</v>
      </c>
      <c r="D2" s="441" t="s">
        <v>177</v>
      </c>
      <c r="E2" s="441" t="s">
        <v>176</v>
      </c>
      <c r="F2" s="441" t="s">
        <v>178</v>
      </c>
      <c r="G2" s="441" t="s">
        <v>230</v>
      </c>
      <c r="H2" s="441" t="s">
        <v>182</v>
      </c>
      <c r="I2" s="441" t="s">
        <v>199</v>
      </c>
      <c r="J2" s="441" t="s">
        <v>225</v>
      </c>
      <c r="K2" s="441" t="s">
        <v>181</v>
      </c>
      <c r="L2" s="19" t="s">
        <v>118</v>
      </c>
      <c r="M2" s="19" t="s">
        <v>21</v>
      </c>
    </row>
    <row r="3" spans="1:13" ht="15.75" thickTop="1" x14ac:dyDescent="0.25">
      <c r="A3" s="281" t="s">
        <v>3</v>
      </c>
      <c r="B3" s="127"/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9"/>
    </row>
    <row r="4" spans="1:13" x14ac:dyDescent="0.2">
      <c r="A4" s="63" t="s">
        <v>29</v>
      </c>
      <c r="B4" s="132"/>
      <c r="C4" s="134"/>
      <c r="D4" s="132"/>
      <c r="E4" s="132"/>
      <c r="F4" s="132"/>
      <c r="G4" s="132"/>
      <c r="H4" s="132"/>
      <c r="I4" s="132"/>
      <c r="J4" s="132"/>
      <c r="K4" s="132"/>
      <c r="L4" s="132"/>
      <c r="M4" s="111"/>
    </row>
    <row r="5" spans="1:13" x14ac:dyDescent="0.2">
      <c r="A5" s="63" t="s">
        <v>30</v>
      </c>
      <c r="B5" s="133">
        <f>[2]Pinnacle!$FN$22+[2]Pinnacle!$FN$32</f>
        <v>56602</v>
      </c>
      <c r="C5" s="134">
        <f>[2]MESA_UA!$FN$22</f>
        <v>6327</v>
      </c>
      <c r="D5" s="132">
        <f>'[2]Sky West'!$FN$22+'[2]Sky West'!$FN$32</f>
        <v>143455</v>
      </c>
      <c r="E5" s="132">
        <f>'[2]Sky West_UA'!$FN$22</f>
        <v>6649</v>
      </c>
      <c r="F5" s="132">
        <f>'[2]Sky West_AS'!$FN$22</f>
        <v>3635</v>
      </c>
      <c r="G5" s="132">
        <f>'[2]Sky West_AA'!$FN$22</f>
        <v>1399</v>
      </c>
      <c r="H5" s="132">
        <f>[2]Republic!$FN$22</f>
        <v>10533</v>
      </c>
      <c r="I5" s="132">
        <f>[2]Republic_UA!$FN$22</f>
        <v>12440</v>
      </c>
      <c r="J5" s="132">
        <f>'[2]Sky Regional'!$FN$32</f>
        <v>3937</v>
      </c>
      <c r="K5" s="132">
        <f>'[2]American Eagle'!$FN$22</f>
        <v>330</v>
      </c>
      <c r="L5" s="132">
        <f>'Other Regional'!M5</f>
        <v>26455</v>
      </c>
      <c r="M5" s="111">
        <f>SUM(B5:L5)</f>
        <v>271762</v>
      </c>
    </row>
    <row r="6" spans="1:13" s="10" customFormat="1" x14ac:dyDescent="0.2">
      <c r="A6" s="63" t="s">
        <v>31</v>
      </c>
      <c r="B6" s="133">
        <f>[2]Pinnacle!$FN$23+[2]Pinnacle!$FN$33</f>
        <v>57663</v>
      </c>
      <c r="C6" s="134">
        <f>[2]MESA_UA!$FN$23</f>
        <v>6812</v>
      </c>
      <c r="D6" s="132">
        <f>'[2]Sky West'!$FN$23+'[2]Sky West'!$FN$33</f>
        <v>143137</v>
      </c>
      <c r="E6" s="132">
        <f>'[2]Sky West_UA'!$FN$23</f>
        <v>7031</v>
      </c>
      <c r="F6" s="132">
        <f>'[2]Sky West_AS'!$FN$23</f>
        <v>3491</v>
      </c>
      <c r="G6" s="132">
        <f>'[2]Sky West_AA'!$FN$23</f>
        <v>1235</v>
      </c>
      <c r="H6" s="132">
        <f>[2]Republic!$FN$23</f>
        <v>9011</v>
      </c>
      <c r="I6" s="132">
        <f>[2]Republic_UA!$FN$23</f>
        <v>12120</v>
      </c>
      <c r="J6" s="132">
        <f>'[2]Sky Regional'!$FN$33</f>
        <v>3798</v>
      </c>
      <c r="K6" s="132">
        <f>'[2]American Eagle'!$FN$23</f>
        <v>392</v>
      </c>
      <c r="L6" s="132">
        <f>'Other Regional'!M6</f>
        <v>27220</v>
      </c>
      <c r="M6" s="117">
        <f>SUM(B6:L6)</f>
        <v>271910</v>
      </c>
    </row>
    <row r="7" spans="1:13" ht="15" thickBot="1" x14ac:dyDescent="0.25">
      <c r="A7" s="74" t="s">
        <v>7</v>
      </c>
      <c r="B7" s="135">
        <f>SUM(B5:B6)</f>
        <v>114265</v>
      </c>
      <c r="C7" s="135">
        <f t="shared" ref="C7:L7" si="0">SUM(C5:C6)</f>
        <v>13139</v>
      </c>
      <c r="D7" s="135">
        <f t="shared" si="0"/>
        <v>286592</v>
      </c>
      <c r="E7" s="135">
        <f t="shared" si="0"/>
        <v>13680</v>
      </c>
      <c r="F7" s="135">
        <f t="shared" ref="F7:G7" si="1">SUM(F5:F6)</f>
        <v>7126</v>
      </c>
      <c r="G7" s="135">
        <f t="shared" si="1"/>
        <v>2634</v>
      </c>
      <c r="H7" s="135">
        <f t="shared" si="0"/>
        <v>19544</v>
      </c>
      <c r="I7" s="135">
        <f t="shared" si="0"/>
        <v>24560</v>
      </c>
      <c r="J7" s="135">
        <f t="shared" si="0"/>
        <v>7735</v>
      </c>
      <c r="K7" s="135">
        <f t="shared" si="0"/>
        <v>722</v>
      </c>
      <c r="L7" s="135">
        <f t="shared" si="0"/>
        <v>53675</v>
      </c>
      <c r="M7" s="136">
        <f>SUM(B7:L7)</f>
        <v>543672</v>
      </c>
    </row>
    <row r="8" spans="1:13" ht="13.5" thickTop="1" x14ac:dyDescent="0.2">
      <c r="A8" s="63"/>
      <c r="B8" s="132"/>
      <c r="C8" s="134"/>
      <c r="D8" s="132"/>
      <c r="E8" s="132"/>
      <c r="F8" s="132"/>
      <c r="G8" s="132"/>
      <c r="H8" s="132"/>
      <c r="I8" s="132"/>
      <c r="J8" s="132"/>
      <c r="K8" s="132"/>
      <c r="L8" s="132"/>
      <c r="M8" s="137"/>
    </row>
    <row r="9" spans="1:13" s="10" customFormat="1" x14ac:dyDescent="0.2">
      <c r="A9" s="63" t="s">
        <v>32</v>
      </c>
      <c r="B9" s="132"/>
      <c r="C9" s="134"/>
      <c r="D9" s="132"/>
      <c r="E9" s="132"/>
      <c r="F9" s="132"/>
      <c r="G9" s="132"/>
      <c r="H9" s="132"/>
      <c r="I9" s="132"/>
      <c r="J9" s="132"/>
      <c r="K9" s="132"/>
      <c r="L9" s="132"/>
      <c r="M9" s="111"/>
    </row>
    <row r="10" spans="1:13" x14ac:dyDescent="0.2">
      <c r="A10" s="63" t="s">
        <v>30</v>
      </c>
      <c r="B10" s="133">
        <f>[2]Pinnacle!$FN$27+[2]Pinnacle!$FN$37</f>
        <v>2398</v>
      </c>
      <c r="C10" s="134">
        <f>[2]MESA_UA!$FN$27</f>
        <v>218</v>
      </c>
      <c r="D10" s="132">
        <f>'[2]Sky West'!$FN$27+'[2]Sky West'!$FN$37</f>
        <v>5450</v>
      </c>
      <c r="E10" s="132">
        <f>'[2]Sky West_UA'!$FN$27</f>
        <v>193</v>
      </c>
      <c r="F10" s="132">
        <f>'[2]Sky West_AS'!$FN$27</f>
        <v>87</v>
      </c>
      <c r="G10" s="132">
        <f>'[2]Sky West_AA'!$FN$27</f>
        <v>57</v>
      </c>
      <c r="H10" s="132">
        <f>[2]Republic!$FN$27</f>
        <v>417</v>
      </c>
      <c r="I10" s="132">
        <f>[2]Republic_UA!$FN$27</f>
        <v>384</v>
      </c>
      <c r="J10" s="132">
        <f>'[2]Sky Regional'!$FN$37</f>
        <v>50</v>
      </c>
      <c r="K10" s="132">
        <f>'[2]American Eagle'!$FN$27</f>
        <v>29</v>
      </c>
      <c r="L10" s="132">
        <f>'Other Regional'!M10</f>
        <v>906</v>
      </c>
      <c r="M10" s="111">
        <f>SUM(B10:L10)</f>
        <v>10189</v>
      </c>
    </row>
    <row r="11" spans="1:13" x14ac:dyDescent="0.2">
      <c r="A11" s="63" t="s">
        <v>33</v>
      </c>
      <c r="B11" s="133">
        <f>[2]Pinnacle!$FN$28+[2]Pinnacle!$FN$38</f>
        <v>2422</v>
      </c>
      <c r="C11" s="134">
        <f>[2]MESA_UA!$FN$28</f>
        <v>200</v>
      </c>
      <c r="D11" s="132">
        <f>'[2]Sky West'!$FN$28+'[2]Sky West'!$FN$38</f>
        <v>5192</v>
      </c>
      <c r="E11" s="132">
        <f>'[2]Sky West_UA'!$FN$28</f>
        <v>145</v>
      </c>
      <c r="F11" s="132">
        <f>'[2]Sky West_AS'!$FN$28</f>
        <v>111</v>
      </c>
      <c r="G11" s="132">
        <f>'[2]Sky West_AA'!$FN$28</f>
        <v>66</v>
      </c>
      <c r="H11" s="132">
        <f>[2]Republic!$FN$28</f>
        <v>393</v>
      </c>
      <c r="I11" s="132">
        <f>[2]Republic_UA!$FN$28</f>
        <v>427</v>
      </c>
      <c r="J11" s="132">
        <f>'[2]Sky Regional'!$FN$38</f>
        <v>60</v>
      </c>
      <c r="K11" s="132">
        <f>'[2]American Eagle'!$FN$28</f>
        <v>21</v>
      </c>
      <c r="L11" s="132">
        <f>'Other Regional'!M11</f>
        <v>856</v>
      </c>
      <c r="M11" s="117">
        <f>SUM(B11:L11)</f>
        <v>9893</v>
      </c>
    </row>
    <row r="12" spans="1:13" ht="15" thickBot="1" x14ac:dyDescent="0.25">
      <c r="A12" s="75" t="s">
        <v>34</v>
      </c>
      <c r="B12" s="138">
        <f t="shared" ref="B12:L12" si="2">SUM(B10:B11)</f>
        <v>4820</v>
      </c>
      <c r="C12" s="138">
        <f t="shared" si="2"/>
        <v>418</v>
      </c>
      <c r="D12" s="138">
        <f t="shared" si="2"/>
        <v>10642</v>
      </c>
      <c r="E12" s="138">
        <f t="shared" si="2"/>
        <v>338</v>
      </c>
      <c r="F12" s="138">
        <f t="shared" ref="F12:G12" si="3">SUM(F10:F11)</f>
        <v>198</v>
      </c>
      <c r="G12" s="138">
        <f t="shared" si="3"/>
        <v>123</v>
      </c>
      <c r="H12" s="138">
        <f t="shared" si="2"/>
        <v>810</v>
      </c>
      <c r="I12" s="138">
        <f t="shared" si="2"/>
        <v>811</v>
      </c>
      <c r="J12" s="138">
        <f t="shared" si="2"/>
        <v>110</v>
      </c>
      <c r="K12" s="138">
        <f t="shared" si="2"/>
        <v>50</v>
      </c>
      <c r="L12" s="138">
        <f t="shared" si="2"/>
        <v>1762</v>
      </c>
      <c r="M12" s="139">
        <f>SUM(B12:L12)</f>
        <v>20082</v>
      </c>
    </row>
    <row r="13" spans="1:13" ht="13.5" thickBot="1" x14ac:dyDescent="0.25"/>
    <row r="14" spans="1:13" ht="15.75" thickTop="1" x14ac:dyDescent="0.25">
      <c r="A14" s="62" t="s">
        <v>9</v>
      </c>
      <c r="B14" s="104"/>
      <c r="C14" s="105"/>
      <c r="D14" s="104"/>
      <c r="E14" s="104"/>
      <c r="F14" s="104"/>
      <c r="G14" s="104"/>
      <c r="H14" s="104"/>
      <c r="I14" s="104"/>
      <c r="J14" s="104"/>
      <c r="K14" s="104"/>
      <c r="L14" s="104"/>
      <c r="M14" s="106">
        <f t="shared" ref="M14" si="4">SUM(B14:L14)</f>
        <v>0</v>
      </c>
    </row>
    <row r="15" spans="1:13" x14ac:dyDescent="0.2">
      <c r="A15" s="63" t="s">
        <v>53</v>
      </c>
      <c r="B15" s="21">
        <f>[2]Pinnacle!$FN$4+[2]Pinnacle!$FN$15</f>
        <v>1077</v>
      </c>
      <c r="C15" s="109">
        <f>[2]MESA_UA!$FN$4</f>
        <v>108</v>
      </c>
      <c r="D15" s="107">
        <f>'[2]Sky West'!$FN$4+'[2]Sky West'!$FN$15</f>
        <v>3257</v>
      </c>
      <c r="E15" s="107">
        <f>'[2]Sky West_UA'!$FN$4</f>
        <v>100</v>
      </c>
      <c r="F15" s="107">
        <f>'[2]Sky West_AS'!$FN$4</f>
        <v>60</v>
      </c>
      <c r="G15" s="107">
        <f>'[2]Sky West_AA'!$FN$4</f>
        <v>22</v>
      </c>
      <c r="H15" s="110">
        <f>[2]Republic!$FN$4</f>
        <v>189</v>
      </c>
      <c r="I15" s="465">
        <f>[2]Republic_UA!$FN$4</f>
        <v>194</v>
      </c>
      <c r="J15" s="465">
        <f>'[2]Sky Regional'!$FN$15</f>
        <v>81</v>
      </c>
      <c r="K15" s="110">
        <f>'[2]American Eagle'!$FN$4</f>
        <v>6</v>
      </c>
      <c r="L15" s="108">
        <f>'Other Regional'!M15</f>
        <v>506</v>
      </c>
      <c r="M15" s="111">
        <f t="shared" ref="M15:M21" si="5">SUM(B15:L15)</f>
        <v>5600</v>
      </c>
    </row>
    <row r="16" spans="1:13" x14ac:dyDescent="0.2">
      <c r="A16" s="63" t="s">
        <v>54</v>
      </c>
      <c r="B16" s="14">
        <f>[2]Pinnacle!$FN$5+[2]Pinnacle!$FN$16</f>
        <v>1078</v>
      </c>
      <c r="C16" s="114">
        <f>[2]MESA_UA!$FN$5</f>
        <v>108</v>
      </c>
      <c r="D16" s="112">
        <f>'[2]Sky West'!$FN$5+'[2]Sky West'!$FN$16</f>
        <v>3250</v>
      </c>
      <c r="E16" s="112">
        <f>'[2]Sky West_UA'!$FN$5</f>
        <v>100</v>
      </c>
      <c r="F16" s="112">
        <f>'[2]Sky West_AS'!$FN$5</f>
        <v>60</v>
      </c>
      <c r="G16" s="112">
        <f>'[2]Sky West_AA'!$FN$5</f>
        <v>22</v>
      </c>
      <c r="H16" s="115">
        <f>[2]Republic!$FN$5</f>
        <v>188</v>
      </c>
      <c r="I16" s="299">
        <f>[2]Republic_UA!$FN$5</f>
        <v>194</v>
      </c>
      <c r="J16" s="299">
        <f>'[2]Sky Regional'!$FN$16</f>
        <v>81</v>
      </c>
      <c r="K16" s="115">
        <f>'[2]American Eagle'!$FN$5</f>
        <v>6</v>
      </c>
      <c r="L16" s="113">
        <f>'Other Regional'!M16</f>
        <v>506</v>
      </c>
      <c r="M16" s="117">
        <f t="shared" si="5"/>
        <v>5593</v>
      </c>
    </row>
    <row r="17" spans="1:13" x14ac:dyDescent="0.2">
      <c r="A17" s="72" t="s">
        <v>55</v>
      </c>
      <c r="B17" s="118">
        <f t="shared" ref="B17:K17" si="6">SUM(B15:B16)</f>
        <v>2155</v>
      </c>
      <c r="C17" s="118">
        <f t="shared" si="6"/>
        <v>216</v>
      </c>
      <c r="D17" s="118">
        <f t="shared" si="6"/>
        <v>6507</v>
      </c>
      <c r="E17" s="118">
        <f t="shared" si="6"/>
        <v>200</v>
      </c>
      <c r="F17" s="118">
        <f t="shared" ref="F17:G17" si="7">SUM(F15:F16)</f>
        <v>120</v>
      </c>
      <c r="G17" s="118">
        <f t="shared" si="7"/>
        <v>44</v>
      </c>
      <c r="H17" s="118">
        <f t="shared" si="6"/>
        <v>377</v>
      </c>
      <c r="I17" s="118">
        <f t="shared" ref="I17:J17" si="8">SUM(I15:I16)</f>
        <v>388</v>
      </c>
      <c r="J17" s="118">
        <f t="shared" si="8"/>
        <v>162</v>
      </c>
      <c r="K17" s="118">
        <f t="shared" si="6"/>
        <v>12</v>
      </c>
      <c r="L17" s="118">
        <f>SUM(L15:L16)</f>
        <v>1012</v>
      </c>
      <c r="M17" s="119">
        <f t="shared" si="5"/>
        <v>11193</v>
      </c>
    </row>
    <row r="18" spans="1:13" x14ac:dyDescent="0.2">
      <c r="A18" s="63" t="s">
        <v>56</v>
      </c>
      <c r="B18" s="120">
        <f>[2]Pinnacle!$FN$8</f>
        <v>0</v>
      </c>
      <c r="C18" s="121">
        <f>[2]MESA_UA!$FN$8</f>
        <v>0</v>
      </c>
      <c r="D18" s="120">
        <f>'[2]Sky West'!$FN$8</f>
        <v>0</v>
      </c>
      <c r="E18" s="120">
        <f>'[2]Sky West_UA'!$FN$8</f>
        <v>0</v>
      </c>
      <c r="F18" s="120">
        <f>'[2]Sky West_AS'!$FN$8</f>
        <v>0</v>
      </c>
      <c r="G18" s="120">
        <f>'[2]Sky West_AA'!$FN$8</f>
        <v>0</v>
      </c>
      <c r="H18" s="120">
        <f>[2]Republic!$FN$8</f>
        <v>0</v>
      </c>
      <c r="I18" s="120">
        <f>[2]Republic_UA!$FN$8</f>
        <v>0</v>
      </c>
      <c r="J18" s="120">
        <f>'[2]Sky Regional'!$FN$8</f>
        <v>0</v>
      </c>
      <c r="K18" s="120">
        <f>'[2]American Eagle'!$FN$8</f>
        <v>0</v>
      </c>
      <c r="L18" s="120">
        <f>'Other Regional'!M18</f>
        <v>0</v>
      </c>
      <c r="M18" s="111">
        <f t="shared" si="5"/>
        <v>0</v>
      </c>
    </row>
    <row r="19" spans="1:13" x14ac:dyDescent="0.2">
      <c r="A19" s="63" t="s">
        <v>57</v>
      </c>
      <c r="B19" s="122">
        <f>[2]Pinnacle!$FN$9</f>
        <v>1</v>
      </c>
      <c r="C19" s="123">
        <f>[2]MESA_UA!$FN$9</f>
        <v>0</v>
      </c>
      <c r="D19" s="122">
        <f>'[2]Sky West'!$FN$9</f>
        <v>9</v>
      </c>
      <c r="E19" s="122">
        <f>'[2]Sky West_UA'!$FN$9</f>
        <v>0</v>
      </c>
      <c r="F19" s="122">
        <f>'[2]Sky West_AS'!$FN$9</f>
        <v>0</v>
      </c>
      <c r="G19" s="122">
        <f>'[2]Sky West_AA'!$FN$9</f>
        <v>0</v>
      </c>
      <c r="H19" s="122">
        <f>[2]Republic!$FN$9</f>
        <v>0</v>
      </c>
      <c r="I19" s="122">
        <f>[2]Republic_UA!$FN$9</f>
        <v>0</v>
      </c>
      <c r="J19" s="122">
        <f>'[2]Sky Regional'!$FN$9</f>
        <v>0</v>
      </c>
      <c r="K19" s="122">
        <f>'[2]American Eagle'!$FN$9</f>
        <v>0</v>
      </c>
      <c r="L19" s="122">
        <f>'Other Regional'!M19</f>
        <v>1</v>
      </c>
      <c r="M19" s="117">
        <f t="shared" si="5"/>
        <v>11</v>
      </c>
    </row>
    <row r="20" spans="1:13" x14ac:dyDescent="0.2">
      <c r="A20" s="72" t="s">
        <v>58</v>
      </c>
      <c r="B20" s="118">
        <f t="shared" ref="B20:L20" si="9">SUM(B18:B19)</f>
        <v>1</v>
      </c>
      <c r="C20" s="118">
        <f t="shared" si="9"/>
        <v>0</v>
      </c>
      <c r="D20" s="118">
        <f t="shared" si="9"/>
        <v>9</v>
      </c>
      <c r="E20" s="118">
        <f t="shared" si="9"/>
        <v>0</v>
      </c>
      <c r="F20" s="118">
        <f t="shared" ref="F20:G20" si="10">SUM(F18:F19)</f>
        <v>0</v>
      </c>
      <c r="G20" s="118">
        <f t="shared" si="10"/>
        <v>0</v>
      </c>
      <c r="H20" s="118">
        <f t="shared" si="9"/>
        <v>0</v>
      </c>
      <c r="I20" s="118">
        <f t="shared" si="9"/>
        <v>0</v>
      </c>
      <c r="J20" s="118">
        <f t="shared" si="9"/>
        <v>0</v>
      </c>
      <c r="K20" s="118">
        <f t="shared" si="9"/>
        <v>0</v>
      </c>
      <c r="L20" s="118">
        <f t="shared" si="9"/>
        <v>1</v>
      </c>
      <c r="M20" s="119">
        <f t="shared" si="5"/>
        <v>11</v>
      </c>
    </row>
    <row r="21" spans="1:13" ht="15.75" thickBot="1" x14ac:dyDescent="0.3">
      <c r="A21" s="73" t="s">
        <v>28</v>
      </c>
      <c r="B21" s="124">
        <f t="shared" ref="B21:K21" si="11">SUM(B20,B17)</f>
        <v>2156</v>
      </c>
      <c r="C21" s="124">
        <f t="shared" si="11"/>
        <v>216</v>
      </c>
      <c r="D21" s="124">
        <f t="shared" si="11"/>
        <v>6516</v>
      </c>
      <c r="E21" s="124">
        <f t="shared" si="11"/>
        <v>200</v>
      </c>
      <c r="F21" s="124">
        <f t="shared" ref="F21:G21" si="12">SUM(F20,F17)</f>
        <v>120</v>
      </c>
      <c r="G21" s="124">
        <f t="shared" si="12"/>
        <v>44</v>
      </c>
      <c r="H21" s="124">
        <f t="shared" si="11"/>
        <v>377</v>
      </c>
      <c r="I21" s="124">
        <f t="shared" si="11"/>
        <v>388</v>
      </c>
      <c r="J21" s="124">
        <f t="shared" si="11"/>
        <v>162</v>
      </c>
      <c r="K21" s="124">
        <f t="shared" si="11"/>
        <v>12</v>
      </c>
      <c r="L21" s="124">
        <f>SUM(L20,L17)</f>
        <v>1013</v>
      </c>
      <c r="M21" s="125">
        <f t="shared" si="5"/>
        <v>11204</v>
      </c>
    </row>
    <row r="22" spans="1:13" ht="13.5" thickBot="1" x14ac:dyDescent="0.25"/>
    <row r="23" spans="1:13" ht="15.75" thickTop="1" x14ac:dyDescent="0.25">
      <c r="A23" s="66" t="s">
        <v>117</v>
      </c>
      <c r="B23" s="140"/>
      <c r="C23" s="141"/>
      <c r="D23" s="140"/>
      <c r="E23" s="140"/>
      <c r="F23" s="140"/>
      <c r="G23" s="140"/>
      <c r="H23" s="140"/>
      <c r="I23" s="140"/>
      <c r="J23" s="140"/>
      <c r="K23" s="140"/>
      <c r="L23" s="140"/>
      <c r="M23" s="142"/>
    </row>
    <row r="24" spans="1:13" x14ac:dyDescent="0.2">
      <c r="A24" s="76" t="s">
        <v>36</v>
      </c>
      <c r="B24" s="132"/>
      <c r="C24" s="134"/>
      <c r="D24" s="132"/>
      <c r="E24" s="132"/>
      <c r="F24" s="132"/>
      <c r="G24" s="132"/>
      <c r="H24" s="132"/>
      <c r="I24" s="132"/>
      <c r="J24" s="132"/>
      <c r="K24" s="132"/>
      <c r="L24" s="132"/>
      <c r="M24" s="111"/>
    </row>
    <row r="25" spans="1:13" x14ac:dyDescent="0.2">
      <c r="A25" s="76" t="s">
        <v>37</v>
      </c>
      <c r="B25" s="132">
        <f>[2]Pinnacle!$FN$47</f>
        <v>0</v>
      </c>
      <c r="C25" s="134">
        <f>[2]MESA_UA!$FN$47</f>
        <v>0</v>
      </c>
      <c r="D25" s="132">
        <f>'[2]Sky West'!$FN$47</f>
        <v>0</v>
      </c>
      <c r="E25" s="132">
        <f>'[2]Sky West_UA'!$FN$47</f>
        <v>0</v>
      </c>
      <c r="F25" s="132">
        <f>'[2]Sky West_AS'!$FN$47</f>
        <v>290</v>
      </c>
      <c r="G25" s="132">
        <f>'[2]Sky West_AA'!$FN$47</f>
        <v>581</v>
      </c>
      <c r="H25" s="132">
        <f>[2]Republic!$FN$47</f>
        <v>0</v>
      </c>
      <c r="I25" s="132">
        <f>[2]Republic_UA!$FN$47</f>
        <v>0</v>
      </c>
      <c r="J25" s="132">
        <f>'[2]Sky Regional'!$FN$47</f>
        <v>0</v>
      </c>
      <c r="K25" s="132">
        <f>'[2]American Eagle'!$FN$47</f>
        <v>0</v>
      </c>
      <c r="L25" s="132">
        <f>'Other Regional'!M25</f>
        <v>187</v>
      </c>
      <c r="M25" s="111">
        <f>SUM(B25:L25)</f>
        <v>1058</v>
      </c>
    </row>
    <row r="26" spans="1:13" x14ac:dyDescent="0.2">
      <c r="A26" s="76" t="s">
        <v>38</v>
      </c>
      <c r="B26" s="132">
        <f>[2]Pinnacle!$FN$48</f>
        <v>0</v>
      </c>
      <c r="C26" s="134">
        <f>[2]MESA_UA!$FN$48</f>
        <v>0</v>
      </c>
      <c r="D26" s="132">
        <f>'[2]Sky West'!$FN$48</f>
        <v>0</v>
      </c>
      <c r="E26" s="132">
        <f>'[2]Sky West_UA'!$FN$48</f>
        <v>0</v>
      </c>
      <c r="F26" s="132">
        <f>'[2]Sky West_AS'!$FN$48</f>
        <v>0</v>
      </c>
      <c r="G26" s="132">
        <f>'[2]Sky West_AA'!$FN$48</f>
        <v>0</v>
      </c>
      <c r="H26" s="132">
        <f>[2]Republic!$FN$48</f>
        <v>0</v>
      </c>
      <c r="I26" s="132">
        <f>[2]Republic_UA!$FN$48</f>
        <v>0</v>
      </c>
      <c r="J26" s="132">
        <f>'[2]Sky Regional'!$FN$48</f>
        <v>0</v>
      </c>
      <c r="K26" s="132">
        <f>'[2]American Eagle'!$FN$48</f>
        <v>0</v>
      </c>
      <c r="L26" s="132">
        <f>'Other Regional'!M26</f>
        <v>733</v>
      </c>
      <c r="M26" s="111">
        <f>SUM(B26:L26)</f>
        <v>733</v>
      </c>
    </row>
    <row r="27" spans="1:13" ht="15" thickBot="1" x14ac:dyDescent="0.25">
      <c r="A27" s="74" t="s">
        <v>39</v>
      </c>
      <c r="B27" s="135">
        <f t="shared" ref="B27:L27" si="13">SUM(B25:B26)</f>
        <v>0</v>
      </c>
      <c r="C27" s="135">
        <f t="shared" si="13"/>
        <v>0</v>
      </c>
      <c r="D27" s="135">
        <f t="shared" si="13"/>
        <v>0</v>
      </c>
      <c r="E27" s="135">
        <f t="shared" si="13"/>
        <v>0</v>
      </c>
      <c r="F27" s="135">
        <f t="shared" ref="F27:G27" si="14">SUM(F25:F26)</f>
        <v>290</v>
      </c>
      <c r="G27" s="135">
        <f t="shared" si="14"/>
        <v>581</v>
      </c>
      <c r="H27" s="135">
        <f t="shared" si="13"/>
        <v>0</v>
      </c>
      <c r="I27" s="135">
        <f t="shared" si="13"/>
        <v>0</v>
      </c>
      <c r="J27" s="135">
        <f t="shared" si="13"/>
        <v>0</v>
      </c>
      <c r="K27" s="135">
        <f t="shared" si="13"/>
        <v>0</v>
      </c>
      <c r="L27" s="135">
        <f t="shared" si="13"/>
        <v>920</v>
      </c>
      <c r="M27" s="136">
        <f>SUM(B27:L27)</f>
        <v>1791</v>
      </c>
    </row>
    <row r="28" spans="1:13" ht="13.5" thickTop="1" x14ac:dyDescent="0.2">
      <c r="A28" s="76"/>
      <c r="B28" s="132"/>
      <c r="C28" s="134"/>
      <c r="D28" s="132"/>
      <c r="E28" s="132"/>
      <c r="F28" s="132"/>
      <c r="G28" s="132"/>
      <c r="H28" s="132"/>
      <c r="I28" s="132"/>
      <c r="J28" s="132"/>
      <c r="K28" s="132"/>
      <c r="L28" s="132"/>
      <c r="M28" s="111"/>
    </row>
    <row r="29" spans="1:13" x14ac:dyDescent="0.2">
      <c r="A29" s="76" t="s">
        <v>40</v>
      </c>
      <c r="B29" s="132"/>
      <c r="C29" s="134"/>
      <c r="D29" s="132"/>
      <c r="E29" s="132"/>
      <c r="F29" s="132"/>
      <c r="G29" s="132"/>
      <c r="H29" s="132"/>
      <c r="I29" s="132"/>
      <c r="J29" s="132"/>
      <c r="K29" s="132"/>
      <c r="M29" s="111"/>
    </row>
    <row r="30" spans="1:13" x14ac:dyDescent="0.2">
      <c r="A30" s="76" t="s">
        <v>59</v>
      </c>
      <c r="B30" s="132">
        <f>[2]Pinnacle!$FN$52</f>
        <v>0</v>
      </c>
      <c r="C30" s="134">
        <f>[2]MESA_UA!$FN$52</f>
        <v>0</v>
      </c>
      <c r="D30" s="132">
        <f>'[2]Sky West'!$FN$52</f>
        <v>0</v>
      </c>
      <c r="E30" s="132">
        <f>'[2]Sky West_UA'!$FN$52</f>
        <v>0</v>
      </c>
      <c r="F30" s="132">
        <f>'[2]Sky West_AS'!$FN$52</f>
        <v>48</v>
      </c>
      <c r="G30" s="132">
        <f>'[2]Sky West_AA'!$FN$52</f>
        <v>0</v>
      </c>
      <c r="H30" s="132">
        <f>[2]Republic!$FN$52</f>
        <v>0</v>
      </c>
      <c r="I30" s="132">
        <f>[2]Republic_UA!$FN$52</f>
        <v>0</v>
      </c>
      <c r="J30" s="132">
        <f>'[2]Sky Regional'!$FN$52</f>
        <v>0</v>
      </c>
      <c r="K30" s="132">
        <f>'[2]American Eagle'!$FN$52</f>
        <v>0</v>
      </c>
      <c r="L30" s="132">
        <f>'Other Regional'!M30</f>
        <v>21</v>
      </c>
      <c r="M30" s="111">
        <f t="shared" ref="M30:M37" si="15">SUM(B30:L30)</f>
        <v>69</v>
      </c>
    </row>
    <row r="31" spans="1:13" x14ac:dyDescent="0.2">
      <c r="A31" s="76" t="s">
        <v>60</v>
      </c>
      <c r="B31" s="132">
        <f>[2]Pinnacle!$FN$53</f>
        <v>0</v>
      </c>
      <c r="C31" s="134">
        <f>[2]MESA_UA!$FN$53</f>
        <v>0</v>
      </c>
      <c r="D31" s="132">
        <f>'[2]Sky West'!$FN$53</f>
        <v>0</v>
      </c>
      <c r="E31" s="132">
        <f>'[2]Sky West_UA'!$FN$53</f>
        <v>0</v>
      </c>
      <c r="F31" s="132">
        <f>'[2]Sky West_AS'!$FN$53</f>
        <v>0</v>
      </c>
      <c r="G31" s="132">
        <f>'[2]Sky West_AA'!$FN$53</f>
        <v>0</v>
      </c>
      <c r="H31" s="132">
        <f>[2]Republic!$FN$53</f>
        <v>0</v>
      </c>
      <c r="I31" s="132">
        <f>[2]Republic_UA!$FN$53</f>
        <v>0</v>
      </c>
      <c r="J31" s="132">
        <f>'[2]Sky Regional'!$FN$53</f>
        <v>0</v>
      </c>
      <c r="K31" s="132">
        <f>'[2]American Eagle'!$FN$53</f>
        <v>0</v>
      </c>
      <c r="L31" s="132">
        <f>'Other Regional'!M31</f>
        <v>0</v>
      </c>
      <c r="M31" s="111">
        <f t="shared" si="15"/>
        <v>0</v>
      </c>
    </row>
    <row r="32" spans="1:13" ht="15" thickBot="1" x14ac:dyDescent="0.25">
      <c r="A32" s="74" t="s">
        <v>41</v>
      </c>
      <c r="B32" s="135">
        <f t="shared" ref="B32:K32" si="16">SUM(B30:B31)</f>
        <v>0</v>
      </c>
      <c r="C32" s="135">
        <f t="shared" si="16"/>
        <v>0</v>
      </c>
      <c r="D32" s="135">
        <f t="shared" si="16"/>
        <v>0</v>
      </c>
      <c r="E32" s="135">
        <f t="shared" si="16"/>
        <v>0</v>
      </c>
      <c r="F32" s="135">
        <f t="shared" ref="F32:G32" si="17">SUM(F30:F31)</f>
        <v>48</v>
      </c>
      <c r="G32" s="135">
        <f t="shared" si="17"/>
        <v>0</v>
      </c>
      <c r="H32" s="135">
        <f t="shared" si="16"/>
        <v>0</v>
      </c>
      <c r="I32" s="135">
        <f t="shared" si="16"/>
        <v>0</v>
      </c>
      <c r="J32" s="135">
        <f t="shared" si="16"/>
        <v>0</v>
      </c>
      <c r="K32" s="135">
        <f t="shared" si="16"/>
        <v>0</v>
      </c>
      <c r="L32" s="135">
        <f>SUM(L30:L31)</f>
        <v>21</v>
      </c>
      <c r="M32" s="136">
        <f t="shared" si="15"/>
        <v>69</v>
      </c>
    </row>
    <row r="33" spans="1:13" ht="13.5" hidden="1" thickTop="1" x14ac:dyDescent="0.2">
      <c r="A33" s="76"/>
      <c r="B33" s="132"/>
      <c r="C33" s="134"/>
      <c r="D33" s="132"/>
      <c r="E33" s="132"/>
      <c r="F33" s="132"/>
      <c r="G33" s="132"/>
      <c r="H33" s="132"/>
      <c r="I33" s="132"/>
      <c r="J33" s="132"/>
      <c r="K33" s="132"/>
      <c r="L33" s="132"/>
      <c r="M33" s="111">
        <f t="shared" si="15"/>
        <v>0</v>
      </c>
    </row>
    <row r="34" spans="1:13" ht="13.5" hidden="1" thickTop="1" x14ac:dyDescent="0.2">
      <c r="A34" s="76" t="s">
        <v>42</v>
      </c>
      <c r="B34" s="132"/>
      <c r="C34" s="134"/>
      <c r="D34" s="132"/>
      <c r="E34" s="132"/>
      <c r="F34" s="132"/>
      <c r="G34" s="132"/>
      <c r="H34" s="132"/>
      <c r="I34" s="132"/>
      <c r="J34" s="132"/>
      <c r="K34" s="132"/>
      <c r="L34" s="132"/>
      <c r="M34" s="111">
        <f t="shared" si="15"/>
        <v>0</v>
      </c>
    </row>
    <row r="35" spans="1:13" ht="13.5" hidden="1" thickTop="1" x14ac:dyDescent="0.2">
      <c r="A35" s="76" t="s">
        <v>37</v>
      </c>
      <c r="B35" s="132">
        <f>[2]Pinnacle!$FN$57</f>
        <v>0</v>
      </c>
      <c r="C35" s="134">
        <f>[2]MESA_UA!$FN$57</f>
        <v>0</v>
      </c>
      <c r="D35" s="132">
        <f>'[2]Sky West'!$FN$57</f>
        <v>0</v>
      </c>
      <c r="E35" s="132">
        <f>'[2]Sky West_UA'!$FN$57</f>
        <v>0</v>
      </c>
      <c r="F35" s="132">
        <f>'[2]Sky West_AS'!$FN$57</f>
        <v>0</v>
      </c>
      <c r="G35" s="132">
        <f>'[2]Sky West_AA'!$FN$57</f>
        <v>0</v>
      </c>
      <c r="H35" s="132">
        <f>[2]Republic!$FN$57</f>
        <v>0</v>
      </c>
      <c r="I35" s="132">
        <f>[2]Republic!$FN$57</f>
        <v>0</v>
      </c>
      <c r="J35" s="132">
        <f>[2]Republic!$FN$57</f>
        <v>0</v>
      </c>
      <c r="K35" s="132">
        <f>'[2]American Eagle'!$FN$57</f>
        <v>0</v>
      </c>
      <c r="L35" s="132">
        <f>'Other Regional'!M35</f>
        <v>0</v>
      </c>
      <c r="M35" s="111">
        <f t="shared" si="15"/>
        <v>0</v>
      </c>
    </row>
    <row r="36" spans="1:13" ht="13.5" hidden="1" thickTop="1" x14ac:dyDescent="0.2">
      <c r="A36" s="76" t="s">
        <v>38</v>
      </c>
      <c r="B36" s="132">
        <f>[2]Pinnacle!$FN$58</f>
        <v>0</v>
      </c>
      <c r="C36" s="134">
        <f>[2]MESA_UA!$FN$58</f>
        <v>0</v>
      </c>
      <c r="D36" s="132">
        <f>'[2]Sky West'!$FN$58</f>
        <v>0</v>
      </c>
      <c r="E36" s="132">
        <f>'[2]Sky West_UA'!$FN$58</f>
        <v>0</v>
      </c>
      <c r="F36" s="132">
        <f>'[2]Sky West_AS'!$FN$58</f>
        <v>0</v>
      </c>
      <c r="G36" s="132">
        <f>'[2]Sky West_AA'!$FN$58</f>
        <v>0</v>
      </c>
      <c r="H36" s="132">
        <f>[2]Republic!$FN$58</f>
        <v>0</v>
      </c>
      <c r="I36" s="132">
        <f>[2]Republic!$FN$58</f>
        <v>0</v>
      </c>
      <c r="J36" s="132">
        <f>[2]Republic!$FN$58</f>
        <v>0</v>
      </c>
      <c r="K36" s="132">
        <f>'[2]American Eagle'!$FN$58</f>
        <v>0</v>
      </c>
      <c r="L36" s="132">
        <f>'Other Regional'!M36</f>
        <v>0</v>
      </c>
      <c r="M36" s="111">
        <f t="shared" si="15"/>
        <v>0</v>
      </c>
    </row>
    <row r="37" spans="1:13" ht="13.5" hidden="1" thickTop="1" x14ac:dyDescent="0.2">
      <c r="A37" s="77" t="s">
        <v>43</v>
      </c>
      <c r="B37" s="143">
        <f t="shared" ref="B37:K37" si="18">SUM(B35:B36)</f>
        <v>0</v>
      </c>
      <c r="C37" s="143">
        <f t="shared" si="18"/>
        <v>0</v>
      </c>
      <c r="D37" s="143">
        <f t="shared" si="18"/>
        <v>0</v>
      </c>
      <c r="E37" s="143">
        <f t="shared" si="18"/>
        <v>0</v>
      </c>
      <c r="F37" s="143">
        <f t="shared" ref="F37:G37" si="19">SUM(F35:F36)</f>
        <v>0</v>
      </c>
      <c r="G37" s="143">
        <f t="shared" si="19"/>
        <v>0</v>
      </c>
      <c r="H37" s="143">
        <f t="shared" si="18"/>
        <v>0</v>
      </c>
      <c r="I37" s="143">
        <f t="shared" si="18"/>
        <v>0</v>
      </c>
      <c r="J37" s="143">
        <f t="shared" si="18"/>
        <v>0</v>
      </c>
      <c r="K37" s="143">
        <f t="shared" si="18"/>
        <v>0</v>
      </c>
      <c r="L37" s="143">
        <f>SUM(L35:L36)</f>
        <v>0</v>
      </c>
      <c r="M37" s="145">
        <f t="shared" si="15"/>
        <v>0</v>
      </c>
    </row>
    <row r="38" spans="1:13" ht="13.5" thickTop="1" x14ac:dyDescent="0.2">
      <c r="A38" s="76"/>
      <c r="B38" s="132"/>
      <c r="C38" s="134"/>
      <c r="D38" s="132"/>
      <c r="E38" s="132"/>
      <c r="F38" s="132"/>
      <c r="G38" s="132"/>
      <c r="H38" s="132"/>
      <c r="I38" s="132"/>
      <c r="J38" s="132"/>
      <c r="K38" s="132"/>
      <c r="L38" s="132"/>
      <c r="M38" s="111"/>
    </row>
    <row r="39" spans="1:13" x14ac:dyDescent="0.2">
      <c r="A39" s="76" t="s">
        <v>44</v>
      </c>
      <c r="B39" s="132"/>
      <c r="C39" s="134"/>
      <c r="D39" s="132"/>
      <c r="E39" s="132"/>
      <c r="F39" s="132"/>
      <c r="G39" s="132"/>
      <c r="H39" s="132"/>
      <c r="I39" s="132"/>
      <c r="J39" s="132"/>
      <c r="K39" s="132"/>
      <c r="L39" s="132"/>
      <c r="M39" s="111"/>
    </row>
    <row r="40" spans="1:13" x14ac:dyDescent="0.2">
      <c r="A40" s="76" t="s">
        <v>45</v>
      </c>
      <c r="B40" s="132">
        <f t="shared" ref="B40:J42" si="20">SUM(B35,B30,B25)</f>
        <v>0</v>
      </c>
      <c r="C40" s="132">
        <f>SUM(C35,C30,C25)</f>
        <v>0</v>
      </c>
      <c r="D40" s="132">
        <f t="shared" si="20"/>
        <v>0</v>
      </c>
      <c r="E40" s="132">
        <f t="shared" ref="E40:F42" si="21">SUM(E35,E30,E25)</f>
        <v>0</v>
      </c>
      <c r="F40" s="132">
        <f t="shared" si="21"/>
        <v>338</v>
      </c>
      <c r="G40" s="132">
        <f t="shared" ref="G40" si="22">SUM(G35,G30,G25)</f>
        <v>581</v>
      </c>
      <c r="H40" s="132">
        <f t="shared" si="20"/>
        <v>0</v>
      </c>
      <c r="I40" s="132">
        <f t="shared" si="20"/>
        <v>0</v>
      </c>
      <c r="J40" s="132">
        <f t="shared" si="20"/>
        <v>0</v>
      </c>
      <c r="K40" s="132">
        <f>SUM(K35,K30,K25)</f>
        <v>0</v>
      </c>
      <c r="L40" s="132">
        <f>L35+L30+L25</f>
        <v>208</v>
      </c>
      <c r="M40" s="111">
        <f>SUM(B40:L40)</f>
        <v>1127</v>
      </c>
    </row>
    <row r="41" spans="1:13" x14ac:dyDescent="0.2">
      <c r="A41" s="76" t="s">
        <v>38</v>
      </c>
      <c r="B41" s="132">
        <f t="shared" si="20"/>
        <v>0</v>
      </c>
      <c r="C41" s="132">
        <f>SUM(C36,C31,C26)</f>
        <v>0</v>
      </c>
      <c r="D41" s="132">
        <f t="shared" si="20"/>
        <v>0</v>
      </c>
      <c r="E41" s="132">
        <f t="shared" si="21"/>
        <v>0</v>
      </c>
      <c r="F41" s="132">
        <f t="shared" si="21"/>
        <v>0</v>
      </c>
      <c r="G41" s="132">
        <f t="shared" ref="G41" si="23">SUM(G36,G31,G26)</f>
        <v>0</v>
      </c>
      <c r="H41" s="132">
        <f t="shared" si="20"/>
        <v>0</v>
      </c>
      <c r="I41" s="132">
        <f t="shared" si="20"/>
        <v>0</v>
      </c>
      <c r="J41" s="132">
        <f t="shared" si="20"/>
        <v>0</v>
      </c>
      <c r="K41" s="132">
        <f>SUM(K36,K31,K26)</f>
        <v>0</v>
      </c>
      <c r="L41" s="132">
        <f>L36+L31+L26</f>
        <v>733</v>
      </c>
      <c r="M41" s="111">
        <f>SUM(B41:L41)</f>
        <v>733</v>
      </c>
    </row>
    <row r="42" spans="1:13" ht="15" thickBot="1" x14ac:dyDescent="0.25">
      <c r="A42" s="75" t="s">
        <v>46</v>
      </c>
      <c r="B42" s="138">
        <f t="shared" si="20"/>
        <v>0</v>
      </c>
      <c r="C42" s="138">
        <f>SUM(C37,C32,C27)</f>
        <v>0</v>
      </c>
      <c r="D42" s="138">
        <f t="shared" si="20"/>
        <v>0</v>
      </c>
      <c r="E42" s="138">
        <f t="shared" si="21"/>
        <v>0</v>
      </c>
      <c r="F42" s="138">
        <f t="shared" si="21"/>
        <v>338</v>
      </c>
      <c r="G42" s="138">
        <f t="shared" ref="G42" si="24">SUM(G37,G32,G27)</f>
        <v>581</v>
      </c>
      <c r="H42" s="138">
        <f t="shared" si="20"/>
        <v>0</v>
      </c>
      <c r="I42" s="138">
        <f t="shared" si="20"/>
        <v>0</v>
      </c>
      <c r="J42" s="138">
        <f t="shared" si="20"/>
        <v>0</v>
      </c>
      <c r="K42" s="138">
        <f>SUM(K37,K32,K27)</f>
        <v>0</v>
      </c>
      <c r="L42" s="138">
        <f>SUM(L37,L32,L27)</f>
        <v>941</v>
      </c>
      <c r="M42" s="139">
        <f>SUM(B42:L42)</f>
        <v>1860</v>
      </c>
    </row>
    <row r="44" spans="1:13" x14ac:dyDescent="0.2">
      <c r="A44" s="381" t="s">
        <v>124</v>
      </c>
      <c r="B44" s="323">
        <f>[2]Pinnacle!$FN$70+[2]Pinnacle!$FN$73</f>
        <v>23065</v>
      </c>
      <c r="D44" s="324">
        <f>'[2]Sky West'!$FN$70+'[2]Sky West'!$FN$73</f>
        <v>48380</v>
      </c>
      <c r="E44" s="5"/>
      <c r="F44" s="5"/>
      <c r="G44" s="5"/>
      <c r="L44" s="324">
        <f>+'Other Regional'!M46</f>
        <v>10947</v>
      </c>
      <c r="M44" s="312">
        <f>SUM(B44:L44)</f>
        <v>82392</v>
      </c>
    </row>
    <row r="45" spans="1:13" x14ac:dyDescent="0.2">
      <c r="A45" s="395" t="s">
        <v>125</v>
      </c>
      <c r="B45" s="323">
        <f>[2]Pinnacle!$FN$71+[2]Pinnacle!$FN$74</f>
        <v>34598</v>
      </c>
      <c r="D45" s="324">
        <f>'[2]Sky West'!$FN$71+'[2]Sky West'!$FN$74</f>
        <v>94757</v>
      </c>
      <c r="E45" s="5"/>
      <c r="F45" s="5"/>
      <c r="G45" s="5"/>
      <c r="L45" s="324">
        <f>+'Other Regional'!M47</f>
        <v>11818</v>
      </c>
      <c r="M45" s="312">
        <f>SUM(B45:L45)</f>
        <v>141173</v>
      </c>
    </row>
    <row r="46" spans="1:13" x14ac:dyDescent="0.2">
      <c r="A46" s="314" t="s">
        <v>126</v>
      </c>
      <c r="B46" s="315">
        <f>SUM(B44:B45)</f>
        <v>57663</v>
      </c>
      <c r="L46" s="2"/>
      <c r="M46" s="313"/>
    </row>
    <row r="47" spans="1:13" x14ac:dyDescent="0.2">
      <c r="A47" s="316"/>
      <c r="B47" s="317" t="b">
        <f>IF(B46=B6,TRUE,FALSE)</f>
        <v>1</v>
      </c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4
&amp;CMinneapolis-St. Paul International Airport
&amp;"Arial,Bold"Regional Major
January 2018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showWhiteSpace="0" zoomScaleNormal="100" zoomScaleSheetLayoutView="100" workbookViewId="0">
      <selection activeCell="F17" sqref="F17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4" width="12.140625" customWidth="1"/>
    <col min="5" max="5" width="10" customWidth="1"/>
    <col min="6" max="6" width="10.42578125" customWidth="1"/>
    <col min="7" max="7" width="9.7109375" customWidth="1"/>
    <col min="8" max="8" width="10.140625" customWidth="1"/>
    <col min="9" max="9" width="9.5703125" customWidth="1"/>
    <col min="10" max="10" width="9.28515625" bestFit="1" customWidth="1"/>
    <col min="11" max="11" width="10.42578125" customWidth="1"/>
    <col min="12" max="12" width="9.85546875" customWidth="1"/>
    <col min="13" max="13" width="12.140625" customWidth="1"/>
  </cols>
  <sheetData>
    <row r="1" spans="1:13" s="7" customFormat="1" ht="36" customHeight="1" x14ac:dyDescent="0.2">
      <c r="A1" s="391"/>
    </row>
    <row r="2" spans="1:13" s="7" customFormat="1" ht="55.5" customHeight="1" thickBot="1" x14ac:dyDescent="0.25">
      <c r="A2" s="384">
        <v>43101</v>
      </c>
      <c r="B2" s="441" t="s">
        <v>180</v>
      </c>
      <c r="C2" s="441" t="s">
        <v>179</v>
      </c>
      <c r="D2" s="441" t="s">
        <v>229</v>
      </c>
      <c r="E2" s="441" t="s">
        <v>200</v>
      </c>
      <c r="F2" s="441" t="s">
        <v>170</v>
      </c>
      <c r="G2" s="441" t="s">
        <v>185</v>
      </c>
      <c r="H2" s="441" t="s">
        <v>184</v>
      </c>
      <c r="I2" s="441" t="s">
        <v>165</v>
      </c>
      <c r="J2" s="441" t="s">
        <v>169</v>
      </c>
      <c r="K2" s="441" t="s">
        <v>186</v>
      </c>
      <c r="L2" s="441" t="s">
        <v>183</v>
      </c>
      <c r="M2" s="293" t="s">
        <v>21</v>
      </c>
    </row>
    <row r="3" spans="1:13" ht="15.75" thickTop="1" x14ac:dyDescent="0.25">
      <c r="A3" s="281" t="s">
        <v>3</v>
      </c>
      <c r="B3" s="407"/>
      <c r="C3" s="407"/>
      <c r="D3" s="407"/>
      <c r="E3" s="407"/>
      <c r="F3" s="407"/>
      <c r="G3" s="408"/>
      <c r="H3" s="408"/>
      <c r="I3" s="408"/>
      <c r="J3" s="408"/>
      <c r="K3" s="408"/>
      <c r="L3" s="407"/>
      <c r="M3" s="129"/>
    </row>
    <row r="4" spans="1:13" x14ac:dyDescent="0.2">
      <c r="A4" s="63" t="s">
        <v>29</v>
      </c>
      <c r="B4" s="130"/>
      <c r="C4" s="130"/>
      <c r="D4" s="130"/>
      <c r="E4" s="131"/>
      <c r="F4" s="132"/>
      <c r="G4" s="133"/>
      <c r="H4" s="133"/>
      <c r="I4" s="133"/>
      <c r="J4" s="133"/>
      <c r="K4" s="134"/>
      <c r="L4" s="132"/>
      <c r="M4" s="111"/>
    </row>
    <row r="5" spans="1:13" x14ac:dyDescent="0.2">
      <c r="A5" s="63" t="s">
        <v>30</v>
      </c>
      <c r="B5" s="133">
        <f>'[2]Shuttle America'!$FN$22</f>
        <v>0</v>
      </c>
      <c r="C5" s="133">
        <f>'[2]Shuttle America_Delta'!$FN$22</f>
        <v>909</v>
      </c>
      <c r="D5" s="466">
        <f>[2]Horizon_AS!$FN$22</f>
        <v>1729</v>
      </c>
      <c r="E5" s="466">
        <f>[2]PSA!$FN$22</f>
        <v>822</v>
      </c>
      <c r="F5" s="21">
        <f>[2]Compass!$FN$22+[2]Compass!$FN$32</f>
        <v>0</v>
      </c>
      <c r="G5" s="133">
        <f>'[2]Atlantic Southeast'!$FN$22+'[2]Atlantic Southeast'!$FN$32</f>
        <v>5209</v>
      </c>
      <c r="H5" s="133">
        <f>'[2]Continental Express'!$FN$22</f>
        <v>234</v>
      </c>
      <c r="I5" s="132">
        <f>'[2]Go Jet_UA'!$FN$22</f>
        <v>1350</v>
      </c>
      <c r="J5" s="21">
        <f>'[2]Go Jet'!$FN$22+'[2]Go Jet'!$FN$32</f>
        <v>16202</v>
      </c>
      <c r="K5" s="134">
        <f>'[2]Air Wisconsin'!$FN$22</f>
        <v>0</v>
      </c>
      <c r="L5" s="132">
        <f>[2]MESA!$FN$22</f>
        <v>0</v>
      </c>
      <c r="M5" s="111">
        <f>SUM(B5:L5)</f>
        <v>26455</v>
      </c>
    </row>
    <row r="6" spans="1:13" s="10" customFormat="1" x14ac:dyDescent="0.2">
      <c r="A6" s="63" t="s">
        <v>31</v>
      </c>
      <c r="B6" s="133">
        <f>'[2]Shuttle America'!$FN$23</f>
        <v>0</v>
      </c>
      <c r="C6" s="133">
        <f>'[2]Shuttle America_Delta'!$FN$23</f>
        <v>906</v>
      </c>
      <c r="D6" s="466">
        <f>[2]Horizon_AS!$FN$23</f>
        <v>1911</v>
      </c>
      <c r="E6" s="466">
        <f>[2]PSA!$FN$23</f>
        <v>909</v>
      </c>
      <c r="F6" s="14">
        <f>[2]Compass!$FN$23+[2]Compass!$FN$33</f>
        <v>0</v>
      </c>
      <c r="G6" s="133">
        <f>'[2]Atlantic Southeast'!$FN$23+'[2]Atlantic Southeast'!$FN$33</f>
        <v>5178</v>
      </c>
      <c r="H6" s="133">
        <f>'[2]Continental Express'!$FN$23</f>
        <v>253</v>
      </c>
      <c r="I6" s="132">
        <f>'[2]Go Jet_UA'!$FN$23</f>
        <v>1382</v>
      </c>
      <c r="J6" s="14">
        <f>'[2]Go Jet'!$FN$23+'[2]Go Jet'!$FN$33</f>
        <v>16681</v>
      </c>
      <c r="K6" s="134">
        <f>'[2]Air Wisconsin'!$FN$23</f>
        <v>0</v>
      </c>
      <c r="L6" s="132">
        <f>[2]MESA!$FN$23</f>
        <v>0</v>
      </c>
      <c r="M6" s="117">
        <f>SUM(B6:L6)</f>
        <v>27220</v>
      </c>
    </row>
    <row r="7" spans="1:13" ht="15" thickBot="1" x14ac:dyDescent="0.25">
      <c r="A7" s="74" t="s">
        <v>7</v>
      </c>
      <c r="B7" s="135">
        <f t="shared" ref="B7:L7" si="0">SUM(B5:B6)</f>
        <v>0</v>
      </c>
      <c r="C7" s="135">
        <f t="shared" si="0"/>
        <v>1815</v>
      </c>
      <c r="D7" s="135">
        <f t="shared" ref="D7" si="1">SUM(D5:D6)</f>
        <v>3640</v>
      </c>
      <c r="E7" s="135">
        <f t="shared" si="0"/>
        <v>1731</v>
      </c>
      <c r="F7" s="135">
        <f>SUM(F5:F6)</f>
        <v>0</v>
      </c>
      <c r="G7" s="135">
        <f t="shared" si="0"/>
        <v>10387</v>
      </c>
      <c r="H7" s="135">
        <f t="shared" si="0"/>
        <v>487</v>
      </c>
      <c r="I7" s="135">
        <f t="shared" si="0"/>
        <v>2732</v>
      </c>
      <c r="J7" s="135">
        <f>SUM(J5:J6)</f>
        <v>32883</v>
      </c>
      <c r="K7" s="135">
        <f t="shared" si="0"/>
        <v>0</v>
      </c>
      <c r="L7" s="135">
        <f t="shared" si="0"/>
        <v>0</v>
      </c>
      <c r="M7" s="136">
        <f>SUM(B7:L7)</f>
        <v>53675</v>
      </c>
    </row>
    <row r="8" spans="1:13" ht="13.5" thickTop="1" x14ac:dyDescent="0.2">
      <c r="A8" s="63"/>
      <c r="B8" s="133"/>
      <c r="C8" s="133"/>
      <c r="D8" s="466"/>
      <c r="E8" s="466"/>
      <c r="F8" s="345"/>
      <c r="G8" s="133"/>
      <c r="H8" s="133"/>
      <c r="I8" s="132"/>
      <c r="J8" s="345"/>
      <c r="K8" s="134"/>
      <c r="L8" s="132"/>
      <c r="M8" s="137"/>
    </row>
    <row r="9" spans="1:13" s="10" customFormat="1" x14ac:dyDescent="0.2">
      <c r="A9" s="63" t="s">
        <v>32</v>
      </c>
      <c r="B9" s="133"/>
      <c r="C9" s="133"/>
      <c r="D9" s="466"/>
      <c r="E9" s="466"/>
      <c r="F9" s="21"/>
      <c r="G9" s="133"/>
      <c r="H9" s="133"/>
      <c r="I9" s="132"/>
      <c r="J9" s="21"/>
      <c r="K9" s="134"/>
      <c r="L9" s="132"/>
      <c r="M9" s="111"/>
    </row>
    <row r="10" spans="1:13" x14ac:dyDescent="0.2">
      <c r="A10" s="63" t="s">
        <v>30</v>
      </c>
      <c r="B10" s="133">
        <f>'[2]Shuttle America'!$FN$27</f>
        <v>0</v>
      </c>
      <c r="C10" s="133">
        <f>'[2]Shuttle America_Delta'!$FN$27</f>
        <v>43</v>
      </c>
      <c r="D10" s="466">
        <f>[2]Horizon_AS!$FN$27</f>
        <v>50</v>
      </c>
      <c r="E10" s="466">
        <f>[2]PSA!$FN$27</f>
        <v>63</v>
      </c>
      <c r="F10" s="21">
        <f>[2]Compass!$FN$27+[2]Compass!$FN$37</f>
        <v>0</v>
      </c>
      <c r="G10" s="21">
        <f>'[2]Atlantic Southeast'!$FN$27+'[2]Atlantic Southeast'!$FN$37</f>
        <v>148</v>
      </c>
      <c r="H10" s="133">
        <f>'[2]Continental Express'!$FN$27</f>
        <v>5</v>
      </c>
      <c r="I10" s="132">
        <f>'[2]Go Jet_UA'!$FN$27</f>
        <v>54</v>
      </c>
      <c r="J10" s="21">
        <f>'[2]Go Jet'!$FN$27+'[2]Go Jet'!$FN$37</f>
        <v>543</v>
      </c>
      <c r="K10" s="134">
        <f>'[2]Air Wisconsin'!$FN$27</f>
        <v>0</v>
      </c>
      <c r="L10" s="132">
        <f>[2]MESA!$FN$27</f>
        <v>0</v>
      </c>
      <c r="M10" s="111">
        <f>SUM(B10:L10)</f>
        <v>906</v>
      </c>
    </row>
    <row r="11" spans="1:13" x14ac:dyDescent="0.2">
      <c r="A11" s="63" t="s">
        <v>33</v>
      </c>
      <c r="B11" s="133">
        <f>'[2]Shuttle America'!$FN$28</f>
        <v>0</v>
      </c>
      <c r="C11" s="133">
        <f>'[2]Shuttle America_Delta'!$FN$28</f>
        <v>40</v>
      </c>
      <c r="D11" s="466">
        <f>[2]Horizon_AS!$FN$28</f>
        <v>57</v>
      </c>
      <c r="E11" s="466">
        <f>[2]PSA!$FN$28</f>
        <v>62</v>
      </c>
      <c r="F11" s="14">
        <f>[2]Compass!$FN$28+[2]Compass!$FN$38</f>
        <v>0</v>
      </c>
      <c r="G11" s="14">
        <f>'[2]Atlantic Southeast'!$FN$28+'[2]Atlantic Southeast'!$FN$38</f>
        <v>162</v>
      </c>
      <c r="H11" s="133">
        <f>'[2]Continental Express'!$FN$28</f>
        <v>9</v>
      </c>
      <c r="I11" s="132">
        <f>'[2]Go Jet_UA'!$FN$28</f>
        <v>27</v>
      </c>
      <c r="J11" s="14">
        <f>'[2]Go Jet'!$FN$28+'[2]Go Jet'!$FN$38</f>
        <v>499</v>
      </c>
      <c r="K11" s="134">
        <f>'[2]Air Wisconsin'!$FN$28</f>
        <v>0</v>
      </c>
      <c r="L11" s="132">
        <f>[2]MESA!$FN$28</f>
        <v>0</v>
      </c>
      <c r="M11" s="117">
        <f>SUM(B11:L11)</f>
        <v>856</v>
      </c>
    </row>
    <row r="12" spans="1:13" ht="15" thickBot="1" x14ac:dyDescent="0.25">
      <c r="A12" s="75" t="s">
        <v>34</v>
      </c>
      <c r="B12" s="138">
        <f>SUM(B10:B11)</f>
        <v>0</v>
      </c>
      <c r="C12" s="138">
        <f>SUM(C10:C11)</f>
        <v>83</v>
      </c>
      <c r="D12" s="138">
        <f t="shared" ref="D12:E12" si="2">SUM(D10:D11)</f>
        <v>107</v>
      </c>
      <c r="E12" s="138">
        <f t="shared" si="2"/>
        <v>125</v>
      </c>
      <c r="F12" s="138">
        <f t="shared" ref="F12:L12" si="3">SUM(F10:F11)</f>
        <v>0</v>
      </c>
      <c r="G12" s="138">
        <f t="shared" si="3"/>
        <v>310</v>
      </c>
      <c r="H12" s="138">
        <f t="shared" si="3"/>
        <v>14</v>
      </c>
      <c r="I12" s="138">
        <f t="shared" si="3"/>
        <v>81</v>
      </c>
      <c r="J12" s="138">
        <f t="shared" ref="J12" si="4">SUM(J10:J11)</f>
        <v>1042</v>
      </c>
      <c r="K12" s="138">
        <f t="shared" si="3"/>
        <v>0</v>
      </c>
      <c r="L12" s="138">
        <f t="shared" si="3"/>
        <v>0</v>
      </c>
      <c r="M12" s="139">
        <f>SUM(B12:L12)</f>
        <v>1762</v>
      </c>
    </row>
    <row r="13" spans="1:13" ht="6" customHeight="1" thickBot="1" x14ac:dyDescent="0.25"/>
    <row r="14" spans="1:13" ht="15.75" thickTop="1" x14ac:dyDescent="0.25">
      <c r="A14" s="62" t="s">
        <v>9</v>
      </c>
      <c r="B14" s="104"/>
      <c r="C14" s="104"/>
      <c r="D14" s="104"/>
      <c r="E14" s="104"/>
      <c r="F14" s="104"/>
      <c r="G14" s="105"/>
      <c r="H14" s="105"/>
      <c r="I14" s="104"/>
      <c r="J14" s="104"/>
      <c r="K14" s="105"/>
      <c r="L14" s="104"/>
      <c r="M14" s="106"/>
    </row>
    <row r="15" spans="1:13" x14ac:dyDescent="0.2">
      <c r="A15" s="63" t="s">
        <v>53</v>
      </c>
      <c r="B15" s="107">
        <f>'[2]Shuttle America'!$FN$4</f>
        <v>0</v>
      </c>
      <c r="C15" s="107">
        <f>'[2]Shuttle America_Delta'!$FN$4</f>
        <v>15</v>
      </c>
      <c r="D15" s="467">
        <f>[2]Horizon_AS!$FN$4</f>
        <v>32</v>
      </c>
      <c r="E15" s="467">
        <f>[2]PSA!$FN$4</f>
        <v>25</v>
      </c>
      <c r="F15" s="21">
        <f>[2]Compass!$FN$4+[2]Compass!$FN$15</f>
        <v>0</v>
      </c>
      <c r="G15" s="108">
        <f>'[2]Atlantic Southeast'!$FN$4+'[2]Atlantic Southeast'!$FN$15</f>
        <v>106</v>
      </c>
      <c r="H15" s="108">
        <f>'[2]Continental Express'!$FN$4</f>
        <v>6</v>
      </c>
      <c r="I15" s="107">
        <f>'[2]Go Jet_UA'!$FN$4</f>
        <v>21</v>
      </c>
      <c r="J15" s="21">
        <f>'[2]Go Jet'!$FN$4+'[2]Go Jet'!$FN$15</f>
        <v>301</v>
      </c>
      <c r="K15" s="109">
        <f>'[2]Air Wisconsin'!$FN$4</f>
        <v>0</v>
      </c>
      <c r="L15" s="107">
        <f>[2]MESA!$FN$4</f>
        <v>0</v>
      </c>
      <c r="M15" s="111">
        <f t="shared" ref="M15:M21" si="5">SUM(B15:L15)</f>
        <v>506</v>
      </c>
    </row>
    <row r="16" spans="1:13" x14ac:dyDescent="0.2">
      <c r="A16" s="63" t="s">
        <v>54</v>
      </c>
      <c r="B16" s="112">
        <f>'[2]Shuttle America'!$FN$5</f>
        <v>0</v>
      </c>
      <c r="C16" s="112">
        <f>'[2]Shuttle America_Delta'!$FN$5</f>
        <v>15</v>
      </c>
      <c r="D16" s="468">
        <f>[2]Horizon_AS!$FN$5</f>
        <v>33</v>
      </c>
      <c r="E16" s="468">
        <f>[2]PSA!$FN$5</f>
        <v>25</v>
      </c>
      <c r="F16" s="14">
        <f>[2]Compass!$FN$5+[2]Compass!$FN$16</f>
        <v>0</v>
      </c>
      <c r="G16" s="113">
        <f>'[2]Atlantic Southeast'!$FN$5+'[2]Atlantic Southeast'!$FN$16</f>
        <v>106</v>
      </c>
      <c r="H16" s="113">
        <f>'[2]Continental Express'!$FN$5</f>
        <v>6</v>
      </c>
      <c r="I16" s="112">
        <f>'[2]Go Jet_UA'!$FN$5</f>
        <v>21</v>
      </c>
      <c r="J16" s="14">
        <f>'[2]Go Jet'!$FN$5+'[2]Go Jet'!$FN$16</f>
        <v>300</v>
      </c>
      <c r="K16" s="114">
        <f>'[2]Air Wisconsin'!$FN$5</f>
        <v>0</v>
      </c>
      <c r="L16" s="112">
        <f>[2]MESA!$FN$5</f>
        <v>0</v>
      </c>
      <c r="M16" s="117">
        <f t="shared" si="5"/>
        <v>506</v>
      </c>
    </row>
    <row r="17" spans="1:13" x14ac:dyDescent="0.2">
      <c r="A17" s="72" t="s">
        <v>55</v>
      </c>
      <c r="B17" s="118">
        <f>SUM(B15:B16)</f>
        <v>0</v>
      </c>
      <c r="C17" s="118">
        <f>SUM(C15:C16)</f>
        <v>30</v>
      </c>
      <c r="D17" s="118">
        <f t="shared" ref="D17:E17" si="6">SUM(D15:D16)</f>
        <v>65</v>
      </c>
      <c r="E17" s="118">
        <f t="shared" si="6"/>
        <v>50</v>
      </c>
      <c r="F17" s="288">
        <f>SUM(F15:F16)</f>
        <v>0</v>
      </c>
      <c r="G17" s="118">
        <f t="shared" ref="G17:L17" si="7">SUM(G15:G16)</f>
        <v>212</v>
      </c>
      <c r="H17" s="118">
        <f t="shared" si="7"/>
        <v>12</v>
      </c>
      <c r="I17" s="118">
        <f t="shared" si="7"/>
        <v>42</v>
      </c>
      <c r="J17" s="288">
        <f>SUM(J15:J16)</f>
        <v>601</v>
      </c>
      <c r="K17" s="118">
        <f t="shared" si="7"/>
        <v>0</v>
      </c>
      <c r="L17" s="118">
        <f t="shared" si="7"/>
        <v>0</v>
      </c>
      <c r="M17" s="119">
        <f t="shared" si="5"/>
        <v>1012</v>
      </c>
    </row>
    <row r="18" spans="1:13" x14ac:dyDescent="0.2">
      <c r="A18" s="63" t="s">
        <v>56</v>
      </c>
      <c r="B18" s="120">
        <f>'[2]Shuttle America'!$FN$8</f>
        <v>0</v>
      </c>
      <c r="C18" s="120">
        <f>'[2]Shuttle America_Delta'!$FN$8</f>
        <v>0</v>
      </c>
      <c r="D18" s="120">
        <f>[2]Horizon_AS!$FN$8</f>
        <v>0</v>
      </c>
      <c r="E18" s="120">
        <f>[2]PSA!$FN$8</f>
        <v>0</v>
      </c>
      <c r="F18" s="21">
        <f>[2]Compass!$FN$8</f>
        <v>0</v>
      </c>
      <c r="G18" s="110">
        <f>'[2]Atlantic Southeast'!$FN$8</f>
        <v>0</v>
      </c>
      <c r="H18" s="110">
        <f>'[2]Continental Express'!$FN$8</f>
        <v>0</v>
      </c>
      <c r="I18" s="120">
        <f>'[2]Go Jet_UA'!$FN$8</f>
        <v>0</v>
      </c>
      <c r="J18" s="21">
        <f>'[2]Go Jet'!$FN$8</f>
        <v>0</v>
      </c>
      <c r="K18" s="121">
        <f>'[2]Air Wisconsin'!$FN$8</f>
        <v>0</v>
      </c>
      <c r="L18" s="120">
        <f>[2]MESA!$FN$8</f>
        <v>0</v>
      </c>
      <c r="M18" s="111">
        <f t="shared" si="5"/>
        <v>0</v>
      </c>
    </row>
    <row r="19" spans="1:13" x14ac:dyDescent="0.2">
      <c r="A19" s="63" t="s">
        <v>57</v>
      </c>
      <c r="B19" s="122">
        <f>'[2]Shuttle America'!$FN$9</f>
        <v>0</v>
      </c>
      <c r="C19" s="122">
        <f>'[2]Shuttle America_Delta'!$FN$9</f>
        <v>0</v>
      </c>
      <c r="D19" s="122">
        <f>[2]Horizon_AS!$FN$9</f>
        <v>0</v>
      </c>
      <c r="E19" s="122">
        <f>[2]PSA!$FN$9</f>
        <v>0</v>
      </c>
      <c r="F19" s="14">
        <f>[2]Compass!$FN$9</f>
        <v>0</v>
      </c>
      <c r="G19" s="115">
        <f>'[2]Atlantic Southeast'!$FN$9</f>
        <v>0</v>
      </c>
      <c r="H19" s="115">
        <f>'[2]Continental Express'!$FN$9</f>
        <v>0</v>
      </c>
      <c r="I19" s="122">
        <f>'[2]Go Jet_UA'!$FN$9</f>
        <v>0</v>
      </c>
      <c r="J19" s="14">
        <f>'[2]Go Jet'!$FN$9</f>
        <v>1</v>
      </c>
      <c r="K19" s="123">
        <f>'[2]Air Wisconsin'!$FN$9</f>
        <v>0</v>
      </c>
      <c r="L19" s="122">
        <f>[2]MESA!$FN$9</f>
        <v>0</v>
      </c>
      <c r="M19" s="117">
        <f t="shared" si="5"/>
        <v>1</v>
      </c>
    </row>
    <row r="20" spans="1:13" x14ac:dyDescent="0.2">
      <c r="A20" s="72" t="s">
        <v>58</v>
      </c>
      <c r="B20" s="118">
        <f>SUM(B18:B19)</f>
        <v>0</v>
      </c>
      <c r="C20" s="118">
        <f>SUM(C18:C19)</f>
        <v>0</v>
      </c>
      <c r="D20" s="118">
        <f t="shared" ref="D20:E20" si="8">SUM(D18:D19)</f>
        <v>0</v>
      </c>
      <c r="E20" s="118">
        <f t="shared" si="8"/>
        <v>0</v>
      </c>
      <c r="F20" s="288">
        <f>SUM(F18:F19)</f>
        <v>0</v>
      </c>
      <c r="G20" s="118">
        <f t="shared" ref="G20:L20" si="9">SUM(G18:G19)</f>
        <v>0</v>
      </c>
      <c r="H20" s="118">
        <f t="shared" si="9"/>
        <v>0</v>
      </c>
      <c r="I20" s="118">
        <f t="shared" si="9"/>
        <v>0</v>
      </c>
      <c r="J20" s="288">
        <f>SUM(J18:J19)</f>
        <v>1</v>
      </c>
      <c r="K20" s="118">
        <f t="shared" si="9"/>
        <v>0</v>
      </c>
      <c r="L20" s="118">
        <f t="shared" si="9"/>
        <v>0</v>
      </c>
      <c r="M20" s="119">
        <f t="shared" si="5"/>
        <v>1</v>
      </c>
    </row>
    <row r="21" spans="1:13" ht="15.75" thickBot="1" x14ac:dyDescent="0.3">
      <c r="A21" s="73" t="s">
        <v>28</v>
      </c>
      <c r="B21" s="124">
        <f>SUM(B20,B17)</f>
        <v>0</v>
      </c>
      <c r="C21" s="124">
        <f>SUM(C20,C17)</f>
        <v>30</v>
      </c>
      <c r="D21" s="124">
        <f t="shared" ref="D21:E21" si="10">SUM(D20,D17)</f>
        <v>65</v>
      </c>
      <c r="E21" s="124">
        <f t="shared" si="10"/>
        <v>50</v>
      </c>
      <c r="F21" s="124">
        <f t="shared" ref="F21:L21" si="11">SUM(F20,F17)</f>
        <v>0</v>
      </c>
      <c r="G21" s="124">
        <f t="shared" si="11"/>
        <v>212</v>
      </c>
      <c r="H21" s="124">
        <f t="shared" si="11"/>
        <v>12</v>
      </c>
      <c r="I21" s="124">
        <f t="shared" si="11"/>
        <v>42</v>
      </c>
      <c r="J21" s="124">
        <f t="shared" ref="J21" si="12">SUM(J20,J17)</f>
        <v>602</v>
      </c>
      <c r="K21" s="124">
        <f t="shared" si="11"/>
        <v>0</v>
      </c>
      <c r="L21" s="124">
        <f t="shared" si="11"/>
        <v>0</v>
      </c>
      <c r="M21" s="125">
        <f t="shared" si="5"/>
        <v>1013</v>
      </c>
    </row>
    <row r="22" spans="1:13" ht="3.75" customHeight="1" thickBot="1" x14ac:dyDescent="0.25"/>
    <row r="23" spans="1:13" ht="15.75" thickTop="1" x14ac:dyDescent="0.25">
      <c r="A23" s="66" t="s">
        <v>117</v>
      </c>
      <c r="B23" s="140"/>
      <c r="C23" s="140"/>
      <c r="D23" s="140"/>
      <c r="E23" s="140"/>
      <c r="F23" s="140"/>
      <c r="G23" s="141"/>
      <c r="H23" s="141"/>
      <c r="I23" s="140"/>
      <c r="J23" s="140"/>
      <c r="K23" s="141"/>
      <c r="L23" s="140"/>
      <c r="M23" s="142"/>
    </row>
    <row r="24" spans="1:13" x14ac:dyDescent="0.2">
      <c r="A24" s="76" t="s">
        <v>36</v>
      </c>
      <c r="B24" s="132"/>
      <c r="C24" s="132"/>
      <c r="D24" s="132"/>
      <c r="E24" s="132"/>
      <c r="G24" s="133"/>
      <c r="H24" s="133"/>
      <c r="I24" s="132"/>
      <c r="K24" s="134"/>
      <c r="L24" s="132"/>
      <c r="M24" s="111"/>
    </row>
    <row r="25" spans="1:13" x14ac:dyDescent="0.2">
      <c r="A25" s="76" t="s">
        <v>37</v>
      </c>
      <c r="B25" s="132">
        <f>'[2]Shuttle America'!$FN$47</f>
        <v>0</v>
      </c>
      <c r="C25" s="132">
        <f>'[2]Shuttle America_Delta'!$FN$47</f>
        <v>42</v>
      </c>
      <c r="D25" s="132">
        <f>[2]Horizon_AS!$FN$47</f>
        <v>101</v>
      </c>
      <c r="E25" s="132">
        <f>[2]PSA!$FN$47</f>
        <v>0</v>
      </c>
      <c r="F25" s="132">
        <f>[2]Compass!$FN$47</f>
        <v>0</v>
      </c>
      <c r="G25" s="133">
        <f>'[2]Atlantic Southeast'!$FN$47</f>
        <v>0</v>
      </c>
      <c r="H25" s="133">
        <f>'[2]Continental Express'!$FN$47</f>
        <v>0</v>
      </c>
      <c r="I25" s="132">
        <f>'[2]Go Jet_UA'!$FN$47</f>
        <v>0</v>
      </c>
      <c r="J25" s="132">
        <f>'[2]Go Jet'!$FN$47</f>
        <v>44</v>
      </c>
      <c r="K25" s="134">
        <f>'[2]Air Wisconsin'!$FN$47</f>
        <v>0</v>
      </c>
      <c r="L25" s="132">
        <f>[2]MESA!$FN$47</f>
        <v>0</v>
      </c>
      <c r="M25" s="111">
        <f>SUM(B25:L25)</f>
        <v>187</v>
      </c>
    </row>
    <row r="26" spans="1:13" x14ac:dyDescent="0.2">
      <c r="A26" s="76" t="s">
        <v>38</v>
      </c>
      <c r="B26" s="132">
        <f>'[2]Shuttle America'!$FN$48</f>
        <v>0</v>
      </c>
      <c r="C26" s="132">
        <f>'[2]Shuttle America_Delta'!$FN$48</f>
        <v>0</v>
      </c>
      <c r="D26" s="132">
        <f>[2]Horizon_AS!$FN$48</f>
        <v>733</v>
      </c>
      <c r="E26" s="132">
        <f>[2]PSA!$FN$48</f>
        <v>0</v>
      </c>
      <c r="F26" s="132">
        <f>[2]Compass!$FN$48</f>
        <v>0</v>
      </c>
      <c r="G26" s="133">
        <f>'[2]Atlantic Southeast'!$FN$48</f>
        <v>0</v>
      </c>
      <c r="H26" s="133">
        <f>'[2]Continental Express'!$FN$48</f>
        <v>0</v>
      </c>
      <c r="I26" s="132">
        <f>'[2]Go Jet_UA'!$FN$48</f>
        <v>0</v>
      </c>
      <c r="J26" s="132">
        <f>'[2]Go Jet'!$FN$48</f>
        <v>0</v>
      </c>
      <c r="K26" s="134">
        <f>'[2]Air Wisconsin'!$FN$48</f>
        <v>0</v>
      </c>
      <c r="L26" s="132">
        <f>[2]MESA!$FN$48</f>
        <v>0</v>
      </c>
      <c r="M26" s="111">
        <f>SUM(B26:L26)</f>
        <v>733</v>
      </c>
    </row>
    <row r="27" spans="1:13" ht="15" thickBot="1" x14ac:dyDescent="0.25">
      <c r="A27" s="74" t="s">
        <v>39</v>
      </c>
      <c r="B27" s="135">
        <f>SUM(B25:B26)</f>
        <v>0</v>
      </c>
      <c r="C27" s="135">
        <f>SUM(C25:C26)</f>
        <v>42</v>
      </c>
      <c r="D27" s="135">
        <f t="shared" ref="D27:E27" si="13">SUM(D25:D26)</f>
        <v>834</v>
      </c>
      <c r="E27" s="135">
        <f t="shared" si="13"/>
        <v>0</v>
      </c>
      <c r="F27" s="135">
        <f>SUM(F25:F26)</f>
        <v>0</v>
      </c>
      <c r="G27" s="135">
        <f t="shared" ref="G27:L27" si="14">SUM(G25:G26)</f>
        <v>0</v>
      </c>
      <c r="H27" s="135">
        <f t="shared" si="14"/>
        <v>0</v>
      </c>
      <c r="I27" s="135">
        <f t="shared" si="14"/>
        <v>0</v>
      </c>
      <c r="J27" s="135">
        <f>SUM(J25:J26)</f>
        <v>44</v>
      </c>
      <c r="K27" s="135">
        <f t="shared" si="14"/>
        <v>0</v>
      </c>
      <c r="L27" s="135">
        <f t="shared" si="14"/>
        <v>0</v>
      </c>
      <c r="M27" s="136">
        <f>SUM(B27:L27)</f>
        <v>920</v>
      </c>
    </row>
    <row r="28" spans="1:13" ht="7.5" customHeight="1" thickTop="1" x14ac:dyDescent="0.2">
      <c r="A28" s="76"/>
      <c r="B28" s="132"/>
      <c r="C28" s="132"/>
      <c r="D28" s="132"/>
      <c r="E28" s="132"/>
      <c r="F28" s="132"/>
      <c r="G28" s="133"/>
      <c r="H28" s="133"/>
      <c r="I28" s="132"/>
      <c r="J28" s="132"/>
      <c r="K28" s="134"/>
      <c r="L28" s="132"/>
      <c r="M28" s="111"/>
    </row>
    <row r="29" spans="1:13" x14ac:dyDescent="0.2">
      <c r="A29" s="76" t="s">
        <v>40</v>
      </c>
      <c r="B29" s="132"/>
      <c r="C29" s="132"/>
      <c r="D29" s="132"/>
      <c r="E29" s="132"/>
      <c r="F29" s="132"/>
      <c r="G29" s="133"/>
      <c r="H29" s="133"/>
      <c r="I29" s="132"/>
      <c r="J29" s="132"/>
      <c r="K29" s="134"/>
      <c r="L29" s="132"/>
      <c r="M29" s="111"/>
    </row>
    <row r="30" spans="1:13" x14ac:dyDescent="0.2">
      <c r="A30" s="76" t="s">
        <v>59</v>
      </c>
      <c r="B30" s="132">
        <f>'[2]Shuttle America'!$FN$52</f>
        <v>0</v>
      </c>
      <c r="C30" s="132">
        <f>'[2]Shuttle America_Delta'!$FN$52</f>
        <v>0</v>
      </c>
      <c r="D30" s="132">
        <f>[2]Horizon_AS!$FN$52</f>
        <v>21</v>
      </c>
      <c r="E30" s="132">
        <f>[2]PSA!$FN$52</f>
        <v>0</v>
      </c>
      <c r="F30" s="132">
        <f>[2]Compass!$FN$52</f>
        <v>0</v>
      </c>
      <c r="G30" s="133">
        <f>'[2]Atlantic Southeast'!$FN$52</f>
        <v>0</v>
      </c>
      <c r="H30" s="133">
        <f>'[2]Continental Express'!$FN$52</f>
        <v>0</v>
      </c>
      <c r="I30" s="132">
        <f>'[2]Go Jet_UA'!$FN$52</f>
        <v>0</v>
      </c>
      <c r="J30" s="132">
        <f>'[2]Go Jet'!$FN$52</f>
        <v>0</v>
      </c>
      <c r="K30" s="134">
        <f>'[2]Air Wisconsin'!BH$52</f>
        <v>0</v>
      </c>
      <c r="L30" s="132">
        <f>[2]MESA!$FN$52</f>
        <v>0</v>
      </c>
      <c r="M30" s="111">
        <f>SUM(B30:L30)</f>
        <v>21</v>
      </c>
    </row>
    <row r="31" spans="1:13" x14ac:dyDescent="0.2">
      <c r="A31" s="76" t="s">
        <v>60</v>
      </c>
      <c r="B31" s="132">
        <f>'[2]Shuttle America'!$FN$53</f>
        <v>0</v>
      </c>
      <c r="C31" s="132">
        <f>'[2]Shuttle America_Delta'!$FN$53</f>
        <v>0</v>
      </c>
      <c r="D31" s="132">
        <f>[2]Horizon_AS!$FN$53</f>
        <v>0</v>
      </c>
      <c r="E31" s="132">
        <f>[2]PSA!$FN$53</f>
        <v>0</v>
      </c>
      <c r="F31" s="132">
        <f>[2]Compass!$FN$53</f>
        <v>0</v>
      </c>
      <c r="G31" s="133">
        <f>'[2]Atlantic Southeast'!$FN$53</f>
        <v>0</v>
      </c>
      <c r="H31" s="133">
        <f>'[2]Continental Express'!$FN$53</f>
        <v>0</v>
      </c>
      <c r="I31" s="132">
        <f>'[2]Go Jet_UA'!$FN$53</f>
        <v>0</v>
      </c>
      <c r="J31" s="132">
        <f>'[2]Go Jet'!$FN$53</f>
        <v>0</v>
      </c>
      <c r="K31" s="134">
        <f>'[2]Air Wisconsin'!$FN$53</f>
        <v>0</v>
      </c>
      <c r="L31" s="132">
        <f>[2]MESA!$FN$53</f>
        <v>0</v>
      </c>
      <c r="M31" s="111">
        <f>SUM(B31:L31)</f>
        <v>0</v>
      </c>
    </row>
    <row r="32" spans="1:13" ht="15" thickBot="1" x14ac:dyDescent="0.25">
      <c r="A32" s="74" t="s">
        <v>41</v>
      </c>
      <c r="B32" s="135">
        <f t="shared" ref="B32:L32" si="15">SUM(B30:B31)</f>
        <v>0</v>
      </c>
      <c r="C32" s="135">
        <f t="shared" si="15"/>
        <v>0</v>
      </c>
      <c r="D32" s="135">
        <f t="shared" ref="D32" si="16">SUM(D30:D31)</f>
        <v>21</v>
      </c>
      <c r="E32" s="135">
        <f t="shared" si="15"/>
        <v>0</v>
      </c>
      <c r="F32" s="135">
        <f t="shared" si="15"/>
        <v>0</v>
      </c>
      <c r="G32" s="135">
        <f t="shared" si="15"/>
        <v>0</v>
      </c>
      <c r="H32" s="135">
        <f t="shared" si="15"/>
        <v>0</v>
      </c>
      <c r="I32" s="135">
        <f t="shared" si="15"/>
        <v>0</v>
      </c>
      <c r="J32" s="135">
        <f t="shared" ref="J32" si="17">SUM(J30:J31)</f>
        <v>0</v>
      </c>
      <c r="K32" s="135">
        <f t="shared" si="15"/>
        <v>0</v>
      </c>
      <c r="L32" s="135">
        <f t="shared" si="15"/>
        <v>0</v>
      </c>
      <c r="M32" s="136">
        <f>SUM(B32:L32)</f>
        <v>21</v>
      </c>
    </row>
    <row r="33" spans="1:13" ht="13.5" hidden="1" thickTop="1" x14ac:dyDescent="0.2">
      <c r="A33" s="76"/>
      <c r="B33" s="132"/>
      <c r="C33" s="132"/>
      <c r="D33" s="132"/>
      <c r="E33" s="132"/>
      <c r="F33" s="132"/>
      <c r="G33" s="133"/>
      <c r="H33" s="133"/>
      <c r="I33" s="132"/>
      <c r="J33" s="132"/>
      <c r="K33" s="134"/>
      <c r="L33" s="132"/>
      <c r="M33" s="111"/>
    </row>
    <row r="34" spans="1:13" ht="13.5" hidden="1" thickTop="1" x14ac:dyDescent="0.2">
      <c r="A34" s="76" t="s">
        <v>42</v>
      </c>
      <c r="B34" s="132"/>
      <c r="C34" s="132"/>
      <c r="D34" s="132"/>
      <c r="E34" s="132"/>
      <c r="F34" s="132"/>
      <c r="G34" s="133"/>
      <c r="H34" s="133"/>
      <c r="I34" s="132"/>
      <c r="J34" s="132"/>
      <c r="K34" s="134"/>
      <c r="L34" s="132"/>
      <c r="M34" s="111"/>
    </row>
    <row r="35" spans="1:13" ht="13.5" hidden="1" thickTop="1" x14ac:dyDescent="0.2">
      <c r="A35" s="76" t="s">
        <v>37</v>
      </c>
      <c r="B35" s="132">
        <f>'[2]Shuttle America'!$FN$57</f>
        <v>0</v>
      </c>
      <c r="C35" s="132">
        <f>'[2]Shuttle America_Delta'!$FN$57</f>
        <v>0</v>
      </c>
      <c r="D35" s="132">
        <f>[2]Horizon_AS!$FN$57</f>
        <v>0</v>
      </c>
      <c r="E35" s="132">
        <f>[2]PSA!$FN$57</f>
        <v>0</v>
      </c>
      <c r="F35" s="132">
        <f>[2]Compass!$FN$57</f>
        <v>0</v>
      </c>
      <c r="G35" s="133">
        <f>'[2]Atlantic Southeast'!$FN$57</f>
        <v>0</v>
      </c>
      <c r="H35" s="133">
        <f>'[2]Continental Express'!$FN$57</f>
        <v>0</v>
      </c>
      <c r="I35" s="132">
        <f>'[2]Go Jet_UA'!$AJ$57</f>
        <v>0</v>
      </c>
      <c r="J35" s="132">
        <f>'[2]Go Jet'!$FN$57</f>
        <v>0</v>
      </c>
      <c r="K35" s="134">
        <f>'[2]Air Wisconsin'!BG$57</f>
        <v>0</v>
      </c>
      <c r="L35" s="132">
        <f>[2]MESA!$AJ$57</f>
        <v>0</v>
      </c>
      <c r="M35" s="111">
        <f>SUM(B35:L35)</f>
        <v>0</v>
      </c>
    </row>
    <row r="36" spans="1:13" ht="13.5" hidden="1" thickTop="1" x14ac:dyDescent="0.2">
      <c r="A36" s="76" t="s">
        <v>38</v>
      </c>
      <c r="B36" s="132">
        <f>'[2]Shuttle America'!BG$58</f>
        <v>0</v>
      </c>
      <c r="C36" s="132">
        <f>'[2]Shuttle America_Delta'!BH$58</f>
        <v>0</v>
      </c>
      <c r="D36" s="132">
        <f>[2]Horizon_AS!BF$58</f>
        <v>0</v>
      </c>
      <c r="E36" s="132">
        <f>[2]PSA!BG$58</f>
        <v>0</v>
      </c>
      <c r="F36" s="132">
        <f>[2]Compass!BG$58</f>
        <v>0</v>
      </c>
      <c r="G36" s="133">
        <f>'[2]Atlantic Southeast'!BG$58</f>
        <v>0</v>
      </c>
      <c r="H36" s="133">
        <f>'[2]Continental Express'!BG$58</f>
        <v>0</v>
      </c>
      <c r="I36" s="132">
        <f>'[2]Go Jet_UA'!$AJ$58</f>
        <v>0</v>
      </c>
      <c r="J36" s="132">
        <f>'[2]Go Jet'!BK$58</f>
        <v>0</v>
      </c>
      <c r="K36" s="134">
        <f>'[2]Air Wisconsin'!BG$58</f>
        <v>0</v>
      </c>
      <c r="L36" s="132">
        <f>[2]MESA!$AJ$58</f>
        <v>0</v>
      </c>
      <c r="M36" s="111">
        <f>SUM(B36:L36)</f>
        <v>0</v>
      </c>
    </row>
    <row r="37" spans="1:13" ht="13.5" hidden="1" thickTop="1" x14ac:dyDescent="0.2">
      <c r="A37" s="77" t="s">
        <v>43</v>
      </c>
      <c r="B37" s="143">
        <f>SUM(B35:B36)</f>
        <v>0</v>
      </c>
      <c r="C37" s="143">
        <f>SUM(C35:C36)</f>
        <v>0</v>
      </c>
      <c r="D37" s="143">
        <f t="shared" ref="D37:E37" si="18">SUM(D35:D36)</f>
        <v>0</v>
      </c>
      <c r="E37" s="143">
        <f t="shared" si="18"/>
        <v>0</v>
      </c>
      <c r="F37" s="143">
        <f>SUM(F35:F36)</f>
        <v>0</v>
      </c>
      <c r="G37" s="144">
        <f t="shared" ref="G37:L37" si="19">SUM(G35:G36)</f>
        <v>0</v>
      </c>
      <c r="H37" s="144">
        <f t="shared" si="19"/>
        <v>0</v>
      </c>
      <c r="I37" s="143">
        <f t="shared" si="19"/>
        <v>0</v>
      </c>
      <c r="J37" s="143">
        <f>SUM(J35:J36)</f>
        <v>0</v>
      </c>
      <c r="K37" s="143">
        <f t="shared" si="19"/>
        <v>0</v>
      </c>
      <c r="L37" s="143">
        <f t="shared" si="19"/>
        <v>0</v>
      </c>
      <c r="M37" s="145">
        <f>SUM(B37:L37)</f>
        <v>0</v>
      </c>
    </row>
    <row r="38" spans="1:13" ht="6.75" customHeight="1" thickTop="1" x14ac:dyDescent="0.2">
      <c r="A38" s="76"/>
      <c r="B38" s="132"/>
      <c r="C38" s="132"/>
      <c r="D38" s="132"/>
      <c r="E38" s="132"/>
      <c r="F38" s="132"/>
      <c r="G38" s="133"/>
      <c r="H38" s="133"/>
      <c r="I38" s="132"/>
      <c r="J38" s="132"/>
      <c r="K38" s="134"/>
      <c r="L38" s="132"/>
      <c r="M38" s="111"/>
    </row>
    <row r="39" spans="1:13" x14ac:dyDescent="0.2">
      <c r="A39" s="76" t="s">
        <v>44</v>
      </c>
      <c r="B39" s="132"/>
      <c r="C39" s="132"/>
      <c r="D39" s="132"/>
      <c r="E39" s="132"/>
      <c r="F39" s="132"/>
      <c r="G39" s="133"/>
      <c r="H39" s="133"/>
      <c r="I39" s="132"/>
      <c r="J39" s="132"/>
      <c r="K39" s="134"/>
      <c r="L39" s="132"/>
      <c r="M39" s="111"/>
    </row>
    <row r="40" spans="1:13" x14ac:dyDescent="0.2">
      <c r="A40" s="76" t="s">
        <v>45</v>
      </c>
      <c r="B40" s="132">
        <f t="shared" ref="B40:L40" si="20">SUM(B35,B30,B25)</f>
        <v>0</v>
      </c>
      <c r="C40" s="132">
        <f>SUM(C35,C30,C25)</f>
        <v>42</v>
      </c>
      <c r="D40" s="132">
        <f t="shared" ref="D40:E41" si="21">SUM(D35,D30,D25)</f>
        <v>122</v>
      </c>
      <c r="E40" s="132">
        <f t="shared" si="21"/>
        <v>0</v>
      </c>
      <c r="F40" s="132">
        <f t="shared" si="20"/>
        <v>0</v>
      </c>
      <c r="G40" s="132">
        <f t="shared" si="20"/>
        <v>0</v>
      </c>
      <c r="H40" s="132">
        <f t="shared" si="20"/>
        <v>0</v>
      </c>
      <c r="I40" s="132">
        <f>SUM(I35,I30,I25)</f>
        <v>0</v>
      </c>
      <c r="J40" s="132">
        <f t="shared" ref="J40" si="22">SUM(J35,J30,J25)</f>
        <v>44</v>
      </c>
      <c r="K40" s="132">
        <f t="shared" si="20"/>
        <v>0</v>
      </c>
      <c r="L40" s="132">
        <f t="shared" si="20"/>
        <v>0</v>
      </c>
      <c r="M40" s="111">
        <f>SUM(B40:L40)</f>
        <v>208</v>
      </c>
    </row>
    <row r="41" spans="1:13" x14ac:dyDescent="0.2">
      <c r="A41" s="76" t="s">
        <v>38</v>
      </c>
      <c r="B41" s="132">
        <f>SUM(B36,B31,B26)</f>
        <v>0</v>
      </c>
      <c r="C41" s="132">
        <f>SUM(C36,C31,C26)</f>
        <v>0</v>
      </c>
      <c r="D41" s="132">
        <f t="shared" si="21"/>
        <v>733</v>
      </c>
      <c r="E41" s="132">
        <f t="shared" si="21"/>
        <v>0</v>
      </c>
      <c r="F41" s="132">
        <f t="shared" ref="F41:L41" si="23">SUM(F36,F31,F26)</f>
        <v>0</v>
      </c>
      <c r="G41" s="132">
        <f t="shared" si="23"/>
        <v>0</v>
      </c>
      <c r="H41" s="132">
        <f t="shared" si="23"/>
        <v>0</v>
      </c>
      <c r="I41" s="132">
        <f>SUM(I36,I31,I26)</f>
        <v>0</v>
      </c>
      <c r="J41" s="132">
        <f t="shared" ref="J41" si="24">SUM(J36,J31,J26)</f>
        <v>0</v>
      </c>
      <c r="K41" s="132">
        <f t="shared" si="23"/>
        <v>0</v>
      </c>
      <c r="L41" s="132">
        <f t="shared" si="23"/>
        <v>0</v>
      </c>
      <c r="M41" s="111">
        <f>SUM(B41:L41)</f>
        <v>733</v>
      </c>
    </row>
    <row r="42" spans="1:13" ht="15" thickBot="1" x14ac:dyDescent="0.25">
      <c r="A42" s="75" t="s">
        <v>46</v>
      </c>
      <c r="B42" s="138">
        <f>SUM(B40:B41)</f>
        <v>0</v>
      </c>
      <c r="C42" s="138">
        <f>SUM(C40:C41)</f>
        <v>42</v>
      </c>
      <c r="D42" s="138">
        <f t="shared" ref="D42:E42" si="25">SUM(D40:D41)</f>
        <v>855</v>
      </c>
      <c r="E42" s="138">
        <f t="shared" si="25"/>
        <v>0</v>
      </c>
      <c r="F42" s="138">
        <f t="shared" ref="F42:L42" si="26">SUM(F40:F41)</f>
        <v>0</v>
      </c>
      <c r="G42" s="138">
        <f t="shared" si="26"/>
        <v>0</v>
      </c>
      <c r="H42" s="138">
        <f t="shared" si="26"/>
        <v>0</v>
      </c>
      <c r="I42" s="138">
        <f t="shared" si="26"/>
        <v>0</v>
      </c>
      <c r="J42" s="138">
        <f t="shared" ref="J42" si="27">SUM(J40:J41)</f>
        <v>44</v>
      </c>
      <c r="K42" s="138">
        <f t="shared" si="26"/>
        <v>0</v>
      </c>
      <c r="L42" s="138">
        <f t="shared" si="26"/>
        <v>0</v>
      </c>
      <c r="M42" s="139">
        <f>SUM(B42:L42)</f>
        <v>941</v>
      </c>
    </row>
    <row r="43" spans="1:13" ht="4.5" customHeight="1" x14ac:dyDescent="0.2"/>
    <row r="44" spans="1:13" hidden="1" x14ac:dyDescent="0.2">
      <c r="A44" s="325" t="s">
        <v>127</v>
      </c>
      <c r="F44" s="324">
        <f>[2]Compass!BG$70+[2]Compass!BG$73</f>
        <v>27782</v>
      </c>
      <c r="G44" s="310"/>
      <c r="J44" s="324">
        <f>'[2]Go Jet'!BK$70+'[2]Go Jet'!BK$73</f>
        <v>0</v>
      </c>
      <c r="M44" s="312">
        <f>SUM(F44:F44)</f>
        <v>27782</v>
      </c>
    </row>
    <row r="45" spans="1:13" hidden="1" x14ac:dyDescent="0.2">
      <c r="A45" s="325" t="s">
        <v>128</v>
      </c>
      <c r="F45" s="324">
        <f>[2]Compass!BG$71+[2]Compass!BG$74</f>
        <v>47176</v>
      </c>
      <c r="G45" s="328"/>
      <c r="J45" s="324">
        <f>'[2]Go Jet'!BK$71+'[2]Go Jet'!BK$74</f>
        <v>0</v>
      </c>
      <c r="M45" s="312">
        <f>SUM(F45:F45)</f>
        <v>47176</v>
      </c>
    </row>
    <row r="46" spans="1:13" x14ac:dyDescent="0.2">
      <c r="A46" s="381" t="s">
        <v>124</v>
      </c>
      <c r="C46" s="324">
        <f>'[2]Shuttle America_Delta'!$FN$70+'[2]Shuttle America_Delta'!$FN$73</f>
        <v>485</v>
      </c>
      <c r="D46" s="5"/>
      <c r="F46" s="324">
        <f>[2]Compass!$FN$70+[2]Compass!$FN$73</f>
        <v>0</v>
      </c>
      <c r="G46" s="324">
        <f>'[2]Atlantic Southeast'!$FN$70+'[2]Atlantic Southeast'!$FN$73</f>
        <v>1988</v>
      </c>
      <c r="J46" s="324">
        <f>'[2]Go Jet'!$FN$70+'[2]Go Jet'!$FN$73</f>
        <v>8474</v>
      </c>
      <c r="M46" s="394">
        <f>SUM(B46:L46)</f>
        <v>10947</v>
      </c>
    </row>
    <row r="47" spans="1:13" x14ac:dyDescent="0.2">
      <c r="A47" s="395" t="s">
        <v>125</v>
      </c>
      <c r="C47" s="324">
        <f>'[2]Shuttle America_Delta'!$FN$71+'[2]Shuttle America_Delta'!$FN$74</f>
        <v>421</v>
      </c>
      <c r="D47" s="5"/>
      <c r="F47" s="324">
        <f>[2]Compass!$FN$71+[2]Compass!$FN$74</f>
        <v>0</v>
      </c>
      <c r="G47" s="324">
        <f>'[2]Atlantic Southeast'!$FN$71+'[2]Atlantic Southeast'!$FN$74</f>
        <v>3190</v>
      </c>
      <c r="J47" s="324">
        <f>'[2]Go Jet'!$FN$71+'[2]Go Jet'!$FN$74</f>
        <v>8207</v>
      </c>
      <c r="M47" s="394">
        <f>SUM(B47:L47)</f>
        <v>11818</v>
      </c>
    </row>
  </sheetData>
  <phoneticPr fontId="6" type="noConversion"/>
  <printOptions horizontalCentered="1"/>
  <pageMargins left="0.75" right="0.75" top="0.92" bottom="1" header="0.5" footer="0.5"/>
  <pageSetup scale="81" orientation="landscape" r:id="rId1"/>
  <headerFooter alignWithMargins="0">
    <oddHeader>&amp;L
Schedule 5
&amp;CMinneapolis-St. Paul International Airport
&amp;"Arial,Bold"Other Regional
January 2017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7"/>
  <sheetViews>
    <sheetView zoomScale="115" zoomScaleNormal="115" workbookViewId="0">
      <selection activeCell="O21" sqref="O21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84">
        <v>43101</v>
      </c>
      <c r="B2" s="182" t="s">
        <v>119</v>
      </c>
      <c r="C2" s="182" t="s">
        <v>157</v>
      </c>
      <c r="D2" s="103" t="s">
        <v>78</v>
      </c>
      <c r="E2" s="103" t="s">
        <v>158</v>
      </c>
      <c r="F2" s="182" t="s">
        <v>133</v>
      </c>
      <c r="G2" s="176" t="s">
        <v>79</v>
      </c>
    </row>
    <row r="3" spans="1:17" x14ac:dyDescent="0.2">
      <c r="A3" s="280" t="s">
        <v>3</v>
      </c>
      <c r="B3" s="188"/>
      <c r="C3" s="187"/>
      <c r="D3" s="187"/>
      <c r="E3" s="187"/>
      <c r="F3" s="187"/>
      <c r="G3" s="271"/>
    </row>
    <row r="4" spans="1:17" x14ac:dyDescent="0.2">
      <c r="A4" s="63" t="s">
        <v>29</v>
      </c>
      <c r="B4" s="423"/>
      <c r="C4" s="186"/>
      <c r="D4" s="186"/>
      <c r="E4" s="186"/>
      <c r="F4" s="186"/>
      <c r="G4" s="256"/>
    </row>
    <row r="5" spans="1:17" x14ac:dyDescent="0.2">
      <c r="A5" s="63" t="s">
        <v>30</v>
      </c>
      <c r="B5" s="423">
        <f>'[2]Charter Misc'!$FN$22</f>
        <v>122</v>
      </c>
      <c r="C5" s="186">
        <f>[2]Ryan!$FN$22</f>
        <v>0</v>
      </c>
      <c r="D5" s="186">
        <f>'[2]Charter Misc'!$FN$32</f>
        <v>0</v>
      </c>
      <c r="E5" s="186">
        <f>[2]Omni!$FN$32</f>
        <v>0</v>
      </c>
      <c r="F5" s="186">
        <f>[2]Xtra!$FN$32+[2]Xtra!$FN$22</f>
        <v>0</v>
      </c>
      <c r="G5" s="344">
        <f>SUM(B5:F5)</f>
        <v>122</v>
      </c>
    </row>
    <row r="6" spans="1:17" x14ac:dyDescent="0.2">
      <c r="A6" s="63" t="s">
        <v>31</v>
      </c>
      <c r="B6" s="424">
        <f>'[2]Charter Misc'!$FN$23</f>
        <v>272</v>
      </c>
      <c r="C6" s="189">
        <f>[2]Ryan!$FN$23</f>
        <v>0</v>
      </c>
      <c r="D6" s="189">
        <f>'[2]Charter Misc'!$FN$33</f>
        <v>0</v>
      </c>
      <c r="E6" s="189">
        <f>[2]Omni!$FN$33</f>
        <v>0</v>
      </c>
      <c r="F6" s="189">
        <f>[2]Xtra!$FN$33+[2]Xtra!$FN$23</f>
        <v>0</v>
      </c>
      <c r="G6" s="343">
        <f>SUM(B6:F6)</f>
        <v>272</v>
      </c>
    </row>
    <row r="7" spans="1:17" ht="15.75" thickBot="1" x14ac:dyDescent="0.3">
      <c r="A7" s="185" t="s">
        <v>7</v>
      </c>
      <c r="B7" s="425">
        <f>SUM(B5:B6)</f>
        <v>394</v>
      </c>
      <c r="C7" s="300">
        <f>SUM(C5:C6)</f>
        <v>0</v>
      </c>
      <c r="D7" s="300">
        <f>SUM(D5:D6)</f>
        <v>0</v>
      </c>
      <c r="E7" s="300">
        <f>SUM(E5:E6)</f>
        <v>0</v>
      </c>
      <c r="F7" s="300">
        <f>SUM(F5:F6)</f>
        <v>0</v>
      </c>
      <c r="G7" s="301">
        <f>SUM(B7:F7)</f>
        <v>394</v>
      </c>
    </row>
    <row r="8" spans="1:17" ht="13.5" thickBot="1" x14ac:dyDescent="0.25"/>
    <row r="9" spans="1:17" x14ac:dyDescent="0.2">
      <c r="A9" s="183" t="s">
        <v>9</v>
      </c>
      <c r="B9" s="426"/>
      <c r="C9" s="45"/>
      <c r="D9" s="45"/>
      <c r="E9" s="45"/>
      <c r="F9" s="45"/>
      <c r="G9" s="58"/>
    </row>
    <row r="10" spans="1:17" x14ac:dyDescent="0.2">
      <c r="A10" s="184" t="s">
        <v>80</v>
      </c>
      <c r="B10" s="423">
        <f>'[2]Charter Misc'!$FN$4</f>
        <v>1</v>
      </c>
      <c r="C10" s="186">
        <f>[2]Ryan!$FN$4</f>
        <v>0</v>
      </c>
      <c r="D10" s="186">
        <f>'[2]Charter Misc'!$FN$15</f>
        <v>0</v>
      </c>
      <c r="E10" s="186">
        <f>[2]Omni!$FN$15</f>
        <v>0</v>
      </c>
      <c r="F10" s="186">
        <f>[2]Xtra!$FN$15+[2]Xtra!$FN$4</f>
        <v>0</v>
      </c>
      <c r="G10" s="343">
        <f>SUM(B10:F10)</f>
        <v>1</v>
      </c>
    </row>
    <row r="11" spans="1:17" x14ac:dyDescent="0.2">
      <c r="A11" s="184" t="s">
        <v>81</v>
      </c>
      <c r="B11" s="423">
        <f>'[2]Charter Misc'!$FN$5</f>
        <v>3</v>
      </c>
      <c r="C11" s="186">
        <f>[2]Ryan!$FN$5</f>
        <v>0</v>
      </c>
      <c r="D11" s="186">
        <f>'[2]Charter Misc'!$FN$16</f>
        <v>0</v>
      </c>
      <c r="E11" s="186">
        <f>[2]Omni!$FN$16</f>
        <v>0</v>
      </c>
      <c r="F11" s="186">
        <f>[2]Xtra!$FN$16+[2]Xtra!$FN$5</f>
        <v>0</v>
      </c>
      <c r="G11" s="343">
        <f>SUM(B11:F11)</f>
        <v>3</v>
      </c>
    </row>
    <row r="12" spans="1:17" ht="15.75" thickBot="1" x14ac:dyDescent="0.3">
      <c r="A12" s="279" t="s">
        <v>28</v>
      </c>
      <c r="B12" s="427">
        <f>SUM(B10:B11)</f>
        <v>4</v>
      </c>
      <c r="C12" s="302">
        <f>SUM(C10:C11)</f>
        <v>0</v>
      </c>
      <c r="D12" s="302">
        <f>SUM(D10:D11)</f>
        <v>0</v>
      </c>
      <c r="E12" s="302">
        <f>SUM(E10:E11)</f>
        <v>0</v>
      </c>
      <c r="F12" s="302">
        <f>SUM(F10:F11)</f>
        <v>0</v>
      </c>
      <c r="G12" s="303">
        <f>SUM(B12:F12)</f>
        <v>4</v>
      </c>
      <c r="Q12" s="132"/>
    </row>
    <row r="17" spans="1:16" x14ac:dyDescent="0.2">
      <c r="B17" s="522" t="s">
        <v>155</v>
      </c>
      <c r="C17" s="523"/>
      <c r="D17" s="523"/>
      <c r="E17" s="523"/>
      <c r="F17" s="523"/>
      <c r="G17" s="523"/>
      <c r="H17" s="523"/>
      <c r="I17" s="523"/>
      <c r="J17" s="523"/>
      <c r="K17" s="523"/>
      <c r="L17" s="523"/>
      <c r="M17" s="523"/>
      <c r="N17" s="523"/>
      <c r="O17" s="523"/>
      <c r="P17" s="524"/>
    </row>
    <row r="18" spans="1:16" ht="13.5" thickBot="1" x14ac:dyDescent="0.25">
      <c r="A18" s="319"/>
      <c r="E18" s="228"/>
      <c r="G18" s="228"/>
      <c r="H18" s="228"/>
      <c r="L18" s="235"/>
      <c r="N18" s="236"/>
    </row>
    <row r="19" spans="1:16" ht="13.5" customHeight="1" thickBot="1" x14ac:dyDescent="0.25">
      <c r="A19" s="409"/>
      <c r="B19" s="525" t="s">
        <v>121</v>
      </c>
      <c r="C19" s="526"/>
      <c r="D19" s="526"/>
      <c r="E19" s="527"/>
      <c r="G19" s="525" t="s">
        <v>122</v>
      </c>
      <c r="H19" s="528"/>
      <c r="I19" s="528"/>
      <c r="J19" s="529"/>
      <c r="L19" s="530" t="s">
        <v>123</v>
      </c>
      <c r="M19" s="531"/>
      <c r="N19" s="531"/>
      <c r="O19" s="532"/>
    </row>
    <row r="20" spans="1:16" ht="13.5" thickBot="1" x14ac:dyDescent="0.25">
      <c r="A20" s="239" t="s">
        <v>102</v>
      </c>
      <c r="B20" s="244" t="s">
        <v>103</v>
      </c>
      <c r="C20" s="8" t="s">
        <v>104</v>
      </c>
      <c r="D20" s="8" t="s">
        <v>228</v>
      </c>
      <c r="E20" s="8" t="s">
        <v>191</v>
      </c>
      <c r="F20" s="245" t="s">
        <v>99</v>
      </c>
      <c r="G20" s="8" t="s">
        <v>103</v>
      </c>
      <c r="H20" s="8" t="s">
        <v>104</v>
      </c>
      <c r="I20" s="510" t="s">
        <v>228</v>
      </c>
      <c r="J20" s="510" t="s">
        <v>191</v>
      </c>
      <c r="K20" s="245" t="s">
        <v>99</v>
      </c>
      <c r="L20" s="244" t="s">
        <v>103</v>
      </c>
      <c r="M20" s="238" t="s">
        <v>104</v>
      </c>
      <c r="N20" s="510" t="s">
        <v>228</v>
      </c>
      <c r="O20" s="510" t="s">
        <v>191</v>
      </c>
      <c r="P20" s="245" t="s">
        <v>99</v>
      </c>
    </row>
    <row r="21" spans="1:16" ht="14.1" customHeight="1" x14ac:dyDescent="0.2">
      <c r="A21" s="248" t="s">
        <v>105</v>
      </c>
      <c r="B21" s="337">
        <f>'Intl Detail'!$P$4+'Intl Detail'!$P$9</f>
        <v>137179</v>
      </c>
      <c r="C21" s="338">
        <f>'Intl Detail'!$P$5+'Intl Detail'!$P$10</f>
        <v>131658</v>
      </c>
      <c r="D21" s="338">
        <f t="shared" ref="D21:D32" si="0">SUM(B21:C21)</f>
        <v>268837</v>
      </c>
      <c r="E21" s="339">
        <f>[1]Charter!$D$21</f>
        <v>256747</v>
      </c>
      <c r="F21" s="342">
        <f t="shared" ref="F21:F32" si="1">(D21-E21)/E21</f>
        <v>4.7089157809049376E-2</v>
      </c>
      <c r="G21" s="337">
        <f>L21-B21</f>
        <v>1202691</v>
      </c>
      <c r="H21" s="338">
        <f>M21-C21</f>
        <v>1213282</v>
      </c>
      <c r="I21" s="338">
        <f>SUM(G21:H21)</f>
        <v>2415973</v>
      </c>
      <c r="J21" s="339">
        <f>[1]Charter!$I$21</f>
        <v>2435679</v>
      </c>
      <c r="K21" s="249">
        <f t="shared" ref="K21:K32" si="2">(I21-J21)/J21</f>
        <v>-8.0905570890088558E-3</v>
      </c>
      <c r="L21" s="337">
        <f>'Monthly Summary'!$B$11</f>
        <v>1339870</v>
      </c>
      <c r="M21" s="338">
        <f>'Monthly Summary'!$C$11</f>
        <v>1344940</v>
      </c>
      <c r="N21" s="338">
        <f t="shared" ref="N21:N32" si="3">SUM(L21:M21)</f>
        <v>2684810</v>
      </c>
      <c r="O21" s="339">
        <f>[1]Charter!$N$21</f>
        <v>2692426</v>
      </c>
      <c r="P21" s="249">
        <f>(N21-O21)/O21</f>
        <v>-2.8286756999078154E-3</v>
      </c>
    </row>
    <row r="22" spans="1:16" ht="14.1" customHeight="1" x14ac:dyDescent="0.2">
      <c r="A22" s="250" t="s">
        <v>106</v>
      </c>
      <c r="B22" s="333"/>
      <c r="C22" s="335"/>
      <c r="D22" s="334">
        <f t="shared" si="0"/>
        <v>0</v>
      </c>
      <c r="E22" s="341"/>
      <c r="F22" s="336" t="e">
        <f t="shared" si="1"/>
        <v>#DIV/0!</v>
      </c>
      <c r="G22" s="333"/>
      <c r="H22" s="335"/>
      <c r="I22" s="334">
        <f>SUM(G22:H22)</f>
        <v>0</v>
      </c>
      <c r="J22" s="341"/>
      <c r="K22" s="252" t="e">
        <f t="shared" si="2"/>
        <v>#DIV/0!</v>
      </c>
      <c r="L22" s="333"/>
      <c r="M22" s="335"/>
      <c r="N22" s="334">
        <f t="shared" si="3"/>
        <v>0</v>
      </c>
      <c r="O22" s="341"/>
      <c r="P22" s="251" t="e">
        <f t="shared" ref="P22:P32" si="4">(N22-O22)/O22</f>
        <v>#DIV/0!</v>
      </c>
    </row>
    <row r="23" spans="1:16" ht="14.1" customHeight="1" x14ac:dyDescent="0.2">
      <c r="A23" s="250" t="s">
        <v>107</v>
      </c>
      <c r="B23" s="333"/>
      <c r="C23" s="335"/>
      <c r="D23" s="334">
        <f t="shared" si="0"/>
        <v>0</v>
      </c>
      <c r="E23" s="340"/>
      <c r="F23" s="251" t="e">
        <f t="shared" si="1"/>
        <v>#DIV/0!</v>
      </c>
      <c r="G23" s="333"/>
      <c r="H23" s="335"/>
      <c r="I23" s="334">
        <f>SUM(G23:H23)</f>
        <v>0</v>
      </c>
      <c r="J23" s="340"/>
      <c r="K23" s="252" t="e">
        <f t="shared" si="2"/>
        <v>#DIV/0!</v>
      </c>
      <c r="L23" s="333"/>
      <c r="M23" s="335"/>
      <c r="N23" s="334">
        <f t="shared" si="3"/>
        <v>0</v>
      </c>
      <c r="O23" s="340"/>
      <c r="P23" s="251" t="e">
        <f t="shared" si="4"/>
        <v>#DIV/0!</v>
      </c>
    </row>
    <row r="24" spans="1:16" ht="14.1" customHeight="1" x14ac:dyDescent="0.2">
      <c r="A24" s="250" t="s">
        <v>108</v>
      </c>
      <c r="B24" s="333"/>
      <c r="C24" s="335"/>
      <c r="D24" s="334">
        <f t="shared" si="0"/>
        <v>0</v>
      </c>
      <c r="E24" s="340"/>
      <c r="F24" s="251" t="e">
        <f t="shared" si="1"/>
        <v>#DIV/0!</v>
      </c>
      <c r="G24" s="333"/>
      <c r="H24" s="335"/>
      <c r="I24" s="334">
        <f>SUM(G24:H24)</f>
        <v>0</v>
      </c>
      <c r="J24" s="340"/>
      <c r="K24" s="252" t="e">
        <f t="shared" si="2"/>
        <v>#DIV/0!</v>
      </c>
      <c r="L24" s="333"/>
      <c r="M24" s="335"/>
      <c r="N24" s="334">
        <f t="shared" si="3"/>
        <v>0</v>
      </c>
      <c r="O24" s="340"/>
      <c r="P24" s="251" t="e">
        <f t="shared" si="4"/>
        <v>#DIV/0!</v>
      </c>
    </row>
    <row r="25" spans="1:16" ht="14.1" customHeight="1" x14ac:dyDescent="0.2">
      <c r="A25" s="237" t="s">
        <v>76</v>
      </c>
      <c r="B25" s="333"/>
      <c r="C25" s="335"/>
      <c r="D25" s="334">
        <f t="shared" si="0"/>
        <v>0</v>
      </c>
      <c r="E25" s="340"/>
      <c r="F25" s="240" t="e">
        <f t="shared" si="1"/>
        <v>#DIV/0!</v>
      </c>
      <c r="G25" s="333"/>
      <c r="H25" s="335"/>
      <c r="I25" s="334">
        <f t="shared" ref="I25:I32" si="5">SUM(G25:H25)</f>
        <v>0</v>
      </c>
      <c r="J25" s="340"/>
      <c r="K25" s="246" t="e">
        <f t="shared" si="2"/>
        <v>#DIV/0!</v>
      </c>
      <c r="L25" s="333"/>
      <c r="M25" s="335"/>
      <c r="N25" s="334">
        <f t="shared" si="3"/>
        <v>0</v>
      </c>
      <c r="O25" s="340"/>
      <c r="P25" s="240" t="e">
        <f t="shared" si="4"/>
        <v>#DIV/0!</v>
      </c>
    </row>
    <row r="26" spans="1:16" ht="14.1" customHeight="1" x14ac:dyDescent="0.2">
      <c r="A26" s="250" t="s">
        <v>109</v>
      </c>
      <c r="B26" s="333"/>
      <c r="C26" s="335"/>
      <c r="D26" s="334">
        <f t="shared" si="0"/>
        <v>0</v>
      </c>
      <c r="E26" s="340"/>
      <c r="F26" s="251" t="e">
        <f t="shared" si="1"/>
        <v>#DIV/0!</v>
      </c>
      <c r="G26" s="333"/>
      <c r="H26" s="335"/>
      <c r="I26" s="334">
        <f t="shared" si="5"/>
        <v>0</v>
      </c>
      <c r="J26" s="340"/>
      <c r="K26" s="252" t="e">
        <f t="shared" si="2"/>
        <v>#DIV/0!</v>
      </c>
      <c r="L26" s="333"/>
      <c r="M26" s="335"/>
      <c r="N26" s="334">
        <f t="shared" si="3"/>
        <v>0</v>
      </c>
      <c r="O26" s="340"/>
      <c r="P26" s="251" t="e">
        <f t="shared" si="4"/>
        <v>#DIV/0!</v>
      </c>
    </row>
    <row r="27" spans="1:16" ht="14.1" customHeight="1" x14ac:dyDescent="0.2">
      <c r="A27" s="237" t="s">
        <v>110</v>
      </c>
      <c r="B27" s="333"/>
      <c r="C27" s="335"/>
      <c r="D27" s="334">
        <f t="shared" si="0"/>
        <v>0</v>
      </c>
      <c r="E27" s="340"/>
      <c r="F27" s="240" t="e">
        <f t="shared" si="1"/>
        <v>#DIV/0!</v>
      </c>
      <c r="G27" s="333"/>
      <c r="H27" s="335"/>
      <c r="I27" s="334">
        <f t="shared" si="5"/>
        <v>0</v>
      </c>
      <c r="J27" s="340"/>
      <c r="K27" s="246" t="e">
        <f t="shared" si="2"/>
        <v>#DIV/0!</v>
      </c>
      <c r="L27" s="333"/>
      <c r="M27" s="335"/>
      <c r="N27" s="334">
        <f t="shared" si="3"/>
        <v>0</v>
      </c>
      <c r="O27" s="340"/>
      <c r="P27" s="240" t="e">
        <f t="shared" si="4"/>
        <v>#DIV/0!</v>
      </c>
    </row>
    <row r="28" spans="1:16" ht="14.1" customHeight="1" x14ac:dyDescent="0.2">
      <c r="A28" s="250" t="s">
        <v>111</v>
      </c>
      <c r="B28" s="333"/>
      <c r="C28" s="335"/>
      <c r="D28" s="334">
        <f t="shared" si="0"/>
        <v>0</v>
      </c>
      <c r="E28" s="340"/>
      <c r="F28" s="251" t="e">
        <f t="shared" si="1"/>
        <v>#DIV/0!</v>
      </c>
      <c r="G28" s="333"/>
      <c r="H28" s="335"/>
      <c r="I28" s="334">
        <f t="shared" si="5"/>
        <v>0</v>
      </c>
      <c r="J28" s="340"/>
      <c r="K28" s="252" t="e">
        <f t="shared" si="2"/>
        <v>#DIV/0!</v>
      </c>
      <c r="L28" s="333"/>
      <c r="M28" s="335"/>
      <c r="N28" s="334">
        <f t="shared" si="3"/>
        <v>0</v>
      </c>
      <c r="O28" s="340"/>
      <c r="P28" s="251" t="e">
        <f t="shared" si="4"/>
        <v>#DIV/0!</v>
      </c>
    </row>
    <row r="29" spans="1:16" ht="14.1" customHeight="1" x14ac:dyDescent="0.2">
      <c r="A29" s="237" t="s">
        <v>112</v>
      </c>
      <c r="B29" s="333"/>
      <c r="C29" s="335"/>
      <c r="D29" s="334">
        <f t="shared" si="0"/>
        <v>0</v>
      </c>
      <c r="E29" s="340"/>
      <c r="F29" s="240" t="e">
        <f t="shared" si="1"/>
        <v>#DIV/0!</v>
      </c>
      <c r="G29" s="333"/>
      <c r="H29" s="335"/>
      <c r="I29" s="334">
        <f t="shared" si="5"/>
        <v>0</v>
      </c>
      <c r="J29" s="340"/>
      <c r="K29" s="246" t="e">
        <f t="shared" si="2"/>
        <v>#DIV/0!</v>
      </c>
      <c r="L29" s="333"/>
      <c r="M29" s="335"/>
      <c r="N29" s="334">
        <f t="shared" si="3"/>
        <v>0</v>
      </c>
      <c r="O29" s="340"/>
      <c r="P29" s="240" t="e">
        <f t="shared" si="4"/>
        <v>#DIV/0!</v>
      </c>
    </row>
    <row r="30" spans="1:16" ht="14.1" customHeight="1" x14ac:dyDescent="0.2">
      <c r="A30" s="250" t="s">
        <v>113</v>
      </c>
      <c r="B30" s="333"/>
      <c r="C30" s="335"/>
      <c r="D30" s="334">
        <f>SUM(B30:C30)</f>
        <v>0</v>
      </c>
      <c r="E30" s="340"/>
      <c r="F30" s="251" t="e">
        <f t="shared" si="1"/>
        <v>#DIV/0!</v>
      </c>
      <c r="G30" s="333"/>
      <c r="H30" s="335"/>
      <c r="I30" s="334">
        <f>SUM(G30:H30)</f>
        <v>0</v>
      </c>
      <c r="J30" s="340"/>
      <c r="K30" s="252" t="e">
        <f t="shared" si="2"/>
        <v>#DIV/0!</v>
      </c>
      <c r="L30" s="333"/>
      <c r="M30" s="335"/>
      <c r="N30" s="334">
        <f>SUM(L30:M30)</f>
        <v>0</v>
      </c>
      <c r="O30" s="340"/>
      <c r="P30" s="251" t="e">
        <f t="shared" si="4"/>
        <v>#DIV/0!</v>
      </c>
    </row>
    <row r="31" spans="1:16" ht="14.1" customHeight="1" x14ac:dyDescent="0.2">
      <c r="A31" s="237" t="s">
        <v>114</v>
      </c>
      <c r="B31" s="333"/>
      <c r="C31" s="335"/>
      <c r="D31" s="334">
        <f>SUM(B31:C31)</f>
        <v>0</v>
      </c>
      <c r="E31" s="340"/>
      <c r="F31" s="240" t="e">
        <f t="shared" si="1"/>
        <v>#DIV/0!</v>
      </c>
      <c r="G31" s="333"/>
      <c r="H31" s="335"/>
      <c r="I31" s="334">
        <f t="shared" si="5"/>
        <v>0</v>
      </c>
      <c r="J31" s="340"/>
      <c r="K31" s="246" t="e">
        <f t="shared" si="2"/>
        <v>#DIV/0!</v>
      </c>
      <c r="L31" s="333"/>
      <c r="M31" s="335"/>
      <c r="N31" s="334">
        <f>SUM(L31:M31)</f>
        <v>0</v>
      </c>
      <c r="O31" s="340"/>
      <c r="P31" s="240" t="e">
        <f t="shared" si="4"/>
        <v>#DIV/0!</v>
      </c>
    </row>
    <row r="32" spans="1:16" ht="14.1" customHeight="1" x14ac:dyDescent="0.2">
      <c r="A32" s="253" t="s">
        <v>115</v>
      </c>
      <c r="B32" s="333"/>
      <c r="C32" s="335"/>
      <c r="D32" s="163">
        <f t="shared" si="0"/>
        <v>0</v>
      </c>
      <c r="E32" s="340"/>
      <c r="F32" s="254" t="e">
        <f t="shared" si="1"/>
        <v>#DIV/0!</v>
      </c>
      <c r="G32" s="255"/>
      <c r="H32" s="163"/>
      <c r="I32" s="163">
        <f t="shared" si="5"/>
        <v>0</v>
      </c>
      <c r="J32" s="340"/>
      <c r="K32" s="254" t="e">
        <f t="shared" si="2"/>
        <v>#DIV/0!</v>
      </c>
      <c r="L32" s="333"/>
      <c r="M32" s="335"/>
      <c r="N32" s="163">
        <f t="shared" si="3"/>
        <v>0</v>
      </c>
      <c r="O32" s="340"/>
      <c r="P32" s="254" t="e">
        <f t="shared" si="4"/>
        <v>#DIV/0!</v>
      </c>
    </row>
    <row r="33" spans="1:16" ht="13.5" thickBot="1" x14ac:dyDescent="0.25">
      <c r="A33" s="247" t="s">
        <v>77</v>
      </c>
      <c r="B33" s="257">
        <f>SUM(B21:B32)</f>
        <v>137179</v>
      </c>
      <c r="C33" s="258">
        <f>SUM(C21:C32)</f>
        <v>131658</v>
      </c>
      <c r="D33" s="258">
        <f>SUM(D21:D32)</f>
        <v>268837</v>
      </c>
      <c r="E33" s="259">
        <f>SUM(E21:E32)</f>
        <v>256747</v>
      </c>
      <c r="F33" s="242">
        <f>(D33-E33)/E33</f>
        <v>4.7089157809049376E-2</v>
      </c>
      <c r="G33" s="260">
        <f>SUM(G21:G32)</f>
        <v>1202691</v>
      </c>
      <c r="H33" s="258">
        <f>SUM(H21:H32)</f>
        <v>1213282</v>
      </c>
      <c r="I33" s="258">
        <f>SUM(I21:I32)</f>
        <v>2415973</v>
      </c>
      <c r="J33" s="261">
        <f>SUM(J21:J32)</f>
        <v>2435679</v>
      </c>
      <c r="K33" s="243">
        <f>(I33-J33)/J33</f>
        <v>-8.0905570890088558E-3</v>
      </c>
      <c r="L33" s="260">
        <f>SUM(L21:L32)</f>
        <v>1339870</v>
      </c>
      <c r="M33" s="258">
        <f>SUM(M21:M32)</f>
        <v>1344940</v>
      </c>
      <c r="N33" s="258">
        <f>SUM(N21:N32)</f>
        <v>2684810</v>
      </c>
      <c r="O33" s="259">
        <f>SUM(O21:O32)</f>
        <v>2692426</v>
      </c>
      <c r="P33" s="241">
        <f>(N33-O33)/O33</f>
        <v>-2.8286756999078154E-3</v>
      </c>
    </row>
    <row r="35" spans="1:16" x14ac:dyDescent="0.2">
      <c r="N35" s="132"/>
      <c r="O35" s="132"/>
    </row>
    <row r="36" spans="1:16" x14ac:dyDescent="0.2">
      <c r="O36" s="132"/>
    </row>
    <row r="37" spans="1:16" x14ac:dyDescent="0.2">
      <c r="N37" s="132"/>
      <c r="O37" s="132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January 2018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zoomScaleNormal="100" workbookViewId="0">
      <selection activeCell="B4" sqref="B4"/>
    </sheetView>
  </sheetViews>
  <sheetFormatPr defaultRowHeight="12.75" x14ac:dyDescent="0.2"/>
  <cols>
    <col min="1" max="1" width="24.85546875" bestFit="1" customWidth="1"/>
    <col min="2" max="2" width="10.28515625" bestFit="1" customWidth="1"/>
    <col min="3" max="4" width="11.28515625" bestFit="1" customWidth="1"/>
    <col min="5" max="5" width="1" customWidth="1"/>
    <col min="6" max="6" width="11.28515625" bestFit="1" customWidth="1"/>
    <col min="7" max="8" width="11.28515625" customWidth="1"/>
    <col min="10" max="11" width="11.28515625" bestFit="1" customWidth="1"/>
    <col min="13" max="13" width="11.28515625" bestFit="1" customWidth="1"/>
  </cols>
  <sheetData>
    <row r="1" spans="1:20" s="192" customFormat="1" ht="15.75" thickBot="1" x14ac:dyDescent="0.3">
      <c r="B1" s="536"/>
      <c r="C1" s="536"/>
      <c r="D1" s="536"/>
      <c r="E1" s="457"/>
      <c r="F1" s="537" t="s">
        <v>94</v>
      </c>
      <c r="G1" s="538"/>
      <c r="H1" s="538"/>
      <c r="I1" s="538"/>
      <c r="J1" s="538"/>
      <c r="K1" s="538"/>
      <c r="L1" s="539"/>
    </row>
    <row r="2" spans="1:20" s="193" customFormat="1" ht="30.75" customHeight="1" thickBot="1" x14ac:dyDescent="0.25">
      <c r="A2" s="384">
        <v>43101</v>
      </c>
      <c r="B2" s="446" t="s">
        <v>187</v>
      </c>
      <c r="C2" s="8" t="s">
        <v>82</v>
      </c>
      <c r="D2" s="8" t="s">
        <v>83</v>
      </c>
      <c r="E2" s="201"/>
      <c r="F2" s="182" t="s">
        <v>84</v>
      </c>
      <c r="G2" s="182" t="s">
        <v>188</v>
      </c>
      <c r="H2" s="182" t="s">
        <v>167</v>
      </c>
      <c r="I2" s="103" t="s">
        <v>85</v>
      </c>
      <c r="J2" s="8" t="s">
        <v>86</v>
      </c>
      <c r="K2" s="182" t="s">
        <v>87</v>
      </c>
      <c r="L2" s="182" t="s">
        <v>130</v>
      </c>
      <c r="M2" s="182" t="s">
        <v>21</v>
      </c>
    </row>
    <row r="3" spans="1:20" ht="15" x14ac:dyDescent="0.25">
      <c r="A3" s="202" t="s">
        <v>9</v>
      </c>
      <c r="B3" s="203"/>
      <c r="C3" s="203"/>
      <c r="D3" s="203"/>
      <c r="E3" s="204"/>
      <c r="F3" s="45"/>
      <c r="G3" s="45"/>
      <c r="H3" s="45"/>
      <c r="I3" s="45"/>
      <c r="J3" s="57"/>
      <c r="K3" s="45"/>
      <c r="L3" s="45"/>
      <c r="M3" s="205"/>
    </row>
    <row r="4" spans="1:20" x14ac:dyDescent="0.2">
      <c r="A4" s="53" t="s">
        <v>53</v>
      </c>
      <c r="B4" s="163">
        <f>[2]DHL!$FN$4</f>
        <v>21</v>
      </c>
      <c r="C4" s="163">
        <f>[2]FedEx!$FN$4+[2]FedEx!$FN$15</f>
        <v>129</v>
      </c>
      <c r="D4" s="163">
        <f>[2]UPS!$FN$4+[2]UPS!$FN$15</f>
        <v>116</v>
      </c>
      <c r="E4" s="194"/>
      <c r="F4" s="120">
        <f>[2]ATI_BAX!$FN$4</f>
        <v>0</v>
      </c>
      <c r="G4" s="163">
        <f>[2]IFL!$FN$4+[2]IFL!$FN$15</f>
        <v>19</v>
      </c>
      <c r="H4" s="120">
        <f>'[2]Suburban Air Freight'!$FN$15</f>
        <v>0</v>
      </c>
      <c r="I4" s="120">
        <f>[2]Bemidji!$FN$4</f>
        <v>307</v>
      </c>
      <c r="J4" s="120">
        <f>'[2]CSA Air'!$FN$4</f>
        <v>0</v>
      </c>
      <c r="K4" s="120">
        <f>'[2]Mountain Cargo'!$FN$4</f>
        <v>19</v>
      </c>
      <c r="L4" s="120">
        <f>'[2]Misc Cargo'!$FN$4</f>
        <v>24</v>
      </c>
      <c r="M4" s="206">
        <f>SUM(B4:L4)</f>
        <v>635</v>
      </c>
    </row>
    <row r="5" spans="1:20" x14ac:dyDescent="0.2">
      <c r="A5" s="53" t="s">
        <v>54</v>
      </c>
      <c r="B5" s="200">
        <f>[2]DHL!$FN$5</f>
        <v>21</v>
      </c>
      <c r="C5" s="200">
        <f>[2]FedEx!$FN$5</f>
        <v>129</v>
      </c>
      <c r="D5" s="200">
        <f>[2]UPS!$FN$5+[2]UPS!$FN$16</f>
        <v>116</v>
      </c>
      <c r="E5" s="194"/>
      <c r="F5" s="122">
        <f>[2]ATI_BAX!$FN$5</f>
        <v>0</v>
      </c>
      <c r="G5" s="200">
        <f>[2]IFL!$FN$5</f>
        <v>19</v>
      </c>
      <c r="H5" s="122">
        <f>'[2]Suburban Air Freight'!$FN$16</f>
        <v>0</v>
      </c>
      <c r="I5" s="122">
        <f>[2]Bemidji!$FN$5</f>
        <v>307</v>
      </c>
      <c r="J5" s="122">
        <f>'[2]CSA Air'!$FN$5</f>
        <v>0</v>
      </c>
      <c r="K5" s="122">
        <f>'[2]Mountain Cargo'!$FN$5</f>
        <v>19</v>
      </c>
      <c r="L5" s="122">
        <f>'[2]Misc Cargo'!$FN$5</f>
        <v>24</v>
      </c>
      <c r="M5" s="210">
        <f>SUM(B5:L5)</f>
        <v>635</v>
      </c>
    </row>
    <row r="6" spans="1:20" s="191" customFormat="1" x14ac:dyDescent="0.2">
      <c r="A6" s="207" t="s">
        <v>55</v>
      </c>
      <c r="B6" s="208">
        <f>SUM(B4:B5)</f>
        <v>42</v>
      </c>
      <c r="C6" s="208">
        <f>SUM(C4:C5)</f>
        <v>258</v>
      </c>
      <c r="D6" s="208">
        <f>SUM(D4:D5)</f>
        <v>232</v>
      </c>
      <c r="E6" s="195"/>
      <c r="F6" s="190">
        <f t="shared" ref="F6:L6" si="0">SUM(F4:F5)</f>
        <v>0</v>
      </c>
      <c r="G6" s="208">
        <f>SUM(G4:G5)</f>
        <v>38</v>
      </c>
      <c r="H6" s="190">
        <f t="shared" si="0"/>
        <v>0</v>
      </c>
      <c r="I6" s="190">
        <f t="shared" si="0"/>
        <v>614</v>
      </c>
      <c r="J6" s="190">
        <f t="shared" si="0"/>
        <v>0</v>
      </c>
      <c r="K6" s="190">
        <f t="shared" si="0"/>
        <v>38</v>
      </c>
      <c r="L6" s="190">
        <f t="shared" si="0"/>
        <v>48</v>
      </c>
      <c r="M6" s="209">
        <f>SUM(B6:L6)</f>
        <v>1270</v>
      </c>
    </row>
    <row r="7" spans="1:20" x14ac:dyDescent="0.2">
      <c r="A7" s="53"/>
      <c r="B7" s="163"/>
      <c r="C7" s="163"/>
      <c r="D7" s="163"/>
      <c r="E7" s="194"/>
      <c r="F7" s="120"/>
      <c r="G7" s="163"/>
      <c r="H7" s="120"/>
      <c r="I7" s="120"/>
      <c r="J7" s="120"/>
      <c r="K7" s="120"/>
      <c r="L7" s="120"/>
      <c r="M7" s="206"/>
    </row>
    <row r="8" spans="1:20" x14ac:dyDescent="0.2">
      <c r="A8" s="53" t="s">
        <v>56</v>
      </c>
      <c r="B8" s="163"/>
      <c r="C8" s="163"/>
      <c r="D8" s="163"/>
      <c r="E8" s="194"/>
      <c r="F8" s="120"/>
      <c r="G8" s="163"/>
      <c r="H8" s="120"/>
      <c r="I8" s="120"/>
      <c r="J8" s="120"/>
      <c r="K8" s="120"/>
      <c r="L8" s="120">
        <f>'[2]Misc Cargo'!$FN$8</f>
        <v>0</v>
      </c>
      <c r="M8" s="206">
        <f>SUM(B8:L8)</f>
        <v>0</v>
      </c>
    </row>
    <row r="9" spans="1:20" ht="15" x14ac:dyDescent="0.25">
      <c r="A9" s="53" t="s">
        <v>57</v>
      </c>
      <c r="B9" s="200"/>
      <c r="C9" s="200"/>
      <c r="D9" s="200"/>
      <c r="E9" s="194"/>
      <c r="F9" s="122"/>
      <c r="G9" s="200"/>
      <c r="H9" s="122"/>
      <c r="I9" s="122"/>
      <c r="J9" s="122"/>
      <c r="K9" s="122"/>
      <c r="L9" s="122">
        <f>'[2]Misc Cargo'!$FN$9</f>
        <v>0</v>
      </c>
      <c r="M9" s="210">
        <f>SUM(B9:L9)</f>
        <v>0</v>
      </c>
      <c r="P9" s="15"/>
      <c r="Q9" s="329"/>
      <c r="R9" s="329"/>
      <c r="S9" s="329"/>
      <c r="T9" s="329"/>
    </row>
    <row r="10" spans="1:20" s="191" customFormat="1" x14ac:dyDescent="0.2">
      <c r="A10" s="207" t="s">
        <v>58</v>
      </c>
      <c r="B10" s="208">
        <f>SUM(B8:B9)</f>
        <v>0</v>
      </c>
      <c r="C10" s="208">
        <f>SUM(C8:C9)</f>
        <v>0</v>
      </c>
      <c r="D10" s="208">
        <f>SUM(D8:D9)</f>
        <v>0</v>
      </c>
      <c r="E10" s="195"/>
      <c r="F10" s="190">
        <f t="shared" ref="F10:L10" si="1">SUM(F8:F9)</f>
        <v>0</v>
      </c>
      <c r="G10" s="208">
        <f>SUM(G8:G9)</f>
        <v>0</v>
      </c>
      <c r="H10" s="190">
        <f t="shared" si="1"/>
        <v>0</v>
      </c>
      <c r="I10" s="190">
        <f t="shared" si="1"/>
        <v>0</v>
      </c>
      <c r="J10" s="190">
        <f t="shared" si="1"/>
        <v>0</v>
      </c>
      <c r="K10" s="190">
        <f t="shared" si="1"/>
        <v>0</v>
      </c>
      <c r="L10" s="190">
        <f t="shared" si="1"/>
        <v>0</v>
      </c>
      <c r="M10" s="209">
        <f>SUM(B10:L10)</f>
        <v>0</v>
      </c>
    </row>
    <row r="11" spans="1:20" x14ac:dyDescent="0.2">
      <c r="A11" s="53"/>
      <c r="B11" s="163"/>
      <c r="C11" s="163"/>
      <c r="D11" s="163"/>
      <c r="E11" s="194"/>
      <c r="F11" s="120"/>
      <c r="G11" s="163"/>
      <c r="H11" s="120"/>
      <c r="I11" s="120"/>
      <c r="J11" s="120"/>
      <c r="K11" s="120"/>
      <c r="L11" s="120"/>
      <c r="M11" s="172"/>
    </row>
    <row r="12" spans="1:20" ht="18" customHeight="1" thickBot="1" x14ac:dyDescent="0.25">
      <c r="A12" s="211" t="s">
        <v>28</v>
      </c>
      <c r="B12" s="212">
        <f>B6+B10</f>
        <v>42</v>
      </c>
      <c r="C12" s="212">
        <f>C6+C10</f>
        <v>258</v>
      </c>
      <c r="D12" s="212">
        <f>D6+D10</f>
        <v>232</v>
      </c>
      <c r="E12" s="213"/>
      <c r="F12" s="214">
        <f t="shared" ref="F12:L12" si="2">F6+F10</f>
        <v>0</v>
      </c>
      <c r="G12" s="212">
        <f>G6+G10</f>
        <v>38</v>
      </c>
      <c r="H12" s="214">
        <f t="shared" si="2"/>
        <v>0</v>
      </c>
      <c r="I12" s="214">
        <f t="shared" si="2"/>
        <v>614</v>
      </c>
      <c r="J12" s="214">
        <f t="shared" si="2"/>
        <v>0</v>
      </c>
      <c r="K12" s="214">
        <f t="shared" si="2"/>
        <v>38</v>
      </c>
      <c r="L12" s="214">
        <f t="shared" si="2"/>
        <v>48</v>
      </c>
      <c r="M12" s="215">
        <f>SUM(B12:L12)</f>
        <v>1270</v>
      </c>
    </row>
    <row r="13" spans="1:20" ht="18" customHeight="1" thickBot="1" x14ac:dyDescent="0.25">
      <c r="A13" s="179"/>
      <c r="B13" s="196"/>
      <c r="C13" s="196"/>
      <c r="D13" s="196"/>
      <c r="E13" s="197"/>
      <c r="F13" s="198"/>
      <c r="G13" s="196"/>
      <c r="H13" s="198"/>
      <c r="I13" s="180"/>
      <c r="J13" s="180"/>
      <c r="K13" s="180"/>
      <c r="L13" s="180"/>
      <c r="M13" s="5"/>
    </row>
    <row r="14" spans="1:20" ht="15" x14ac:dyDescent="0.25">
      <c r="A14" s="216" t="s">
        <v>95</v>
      </c>
      <c r="B14" s="217"/>
      <c r="C14" s="217"/>
      <c r="D14" s="217"/>
      <c r="E14" s="218"/>
      <c r="F14" s="177"/>
      <c r="G14" s="217"/>
      <c r="H14" s="177"/>
      <c r="I14" s="82"/>
      <c r="J14" s="82"/>
      <c r="K14" s="82"/>
      <c r="L14" s="82"/>
      <c r="M14" s="219"/>
    </row>
    <row r="15" spans="1:20" x14ac:dyDescent="0.2">
      <c r="A15" s="220" t="s">
        <v>96</v>
      </c>
      <c r="B15" s="163"/>
      <c r="C15" s="163"/>
      <c r="D15" s="163"/>
      <c r="E15" s="194"/>
      <c r="F15" s="120"/>
      <c r="G15" s="163"/>
      <c r="H15" s="120"/>
      <c r="I15" s="5"/>
      <c r="J15" s="5"/>
      <c r="K15" s="5"/>
      <c r="L15" s="5"/>
      <c r="M15" s="181"/>
    </row>
    <row r="16" spans="1:20" x14ac:dyDescent="0.2">
      <c r="A16" s="53" t="s">
        <v>37</v>
      </c>
      <c r="B16" s="163">
        <f>[2]DHL!$FN$47</f>
        <v>666742</v>
      </c>
      <c r="C16" s="163">
        <f>[2]FedEx!$FN$47</f>
        <v>8809711</v>
      </c>
      <c r="D16" s="163">
        <f>[2]UPS!$FN$47</f>
        <v>5728072</v>
      </c>
      <c r="E16" s="194"/>
      <c r="F16" s="120">
        <f>[2]ATI_BAX!$FN$47</f>
        <v>0</v>
      </c>
      <c r="G16" s="163">
        <f>[2]IFL!$FN$47</f>
        <v>17743</v>
      </c>
      <c r="H16" s="120">
        <f>'[2]Suburban Air Freight'!$FN$47</f>
        <v>0</v>
      </c>
      <c r="I16" s="533" t="s">
        <v>88</v>
      </c>
      <c r="J16" s="120">
        <f>'[2]CSA Air'!$FN$47</f>
        <v>0</v>
      </c>
      <c r="K16" s="120">
        <f>'[2]Mountain Cargo'!$FN$47</f>
        <v>47406</v>
      </c>
      <c r="L16" s="120">
        <f>'[2]Misc Cargo'!$FN$47</f>
        <v>57852</v>
      </c>
      <c r="M16" s="206">
        <f>SUM(B16:H16)+SUM(J16:L16)</f>
        <v>15327526</v>
      </c>
    </row>
    <row r="17" spans="1:14" x14ac:dyDescent="0.2">
      <c r="A17" s="53" t="s">
        <v>38</v>
      </c>
      <c r="B17" s="163">
        <f>[2]DHL!$FN$48</f>
        <v>0</v>
      </c>
      <c r="C17" s="163">
        <f>[2]FedEx!$FN$48</f>
        <v>0</v>
      </c>
      <c r="D17" s="163">
        <f>[2]UPS!$FN$48</f>
        <v>3923</v>
      </c>
      <c r="E17" s="194"/>
      <c r="F17" s="120">
        <f>[2]ATI_BAX!$FN$48</f>
        <v>0</v>
      </c>
      <c r="G17" s="163">
        <f>[2]IFL!$FN$48</f>
        <v>0</v>
      </c>
      <c r="H17" s="120">
        <f>'[2]Suburban Air Freight'!$FN$48</f>
        <v>0</v>
      </c>
      <c r="I17" s="534"/>
      <c r="J17" s="120">
        <f>'[2]CSA Air'!$FN$48</f>
        <v>0</v>
      </c>
      <c r="K17" s="120">
        <f>'[2]Mountain Cargo'!$FN$48</f>
        <v>0</v>
      </c>
      <c r="L17" s="120">
        <f>'[2]Misc Cargo'!$FN$48</f>
        <v>0</v>
      </c>
      <c r="M17" s="206">
        <f>SUM(B17:H17)+SUM(J17:L17)</f>
        <v>3923</v>
      </c>
    </row>
    <row r="18" spans="1:14" ht="18" customHeight="1" x14ac:dyDescent="0.2">
      <c r="A18" s="221" t="s">
        <v>39</v>
      </c>
      <c r="B18" s="304">
        <f>SUM(B16:B17)</f>
        <v>666742</v>
      </c>
      <c r="C18" s="304">
        <f>SUM(C16:C17)</f>
        <v>8809711</v>
      </c>
      <c r="D18" s="304">
        <f>SUM(D16:D17)</f>
        <v>5731995</v>
      </c>
      <c r="E18" s="199"/>
      <c r="F18" s="305">
        <f>SUM(F16:F17)</f>
        <v>0</v>
      </c>
      <c r="G18" s="304">
        <f>SUM(G16:G17)</f>
        <v>17743</v>
      </c>
      <c r="H18" s="305">
        <f>SUM(H16:H17)</f>
        <v>0</v>
      </c>
      <c r="I18" s="534"/>
      <c r="J18" s="305">
        <f>SUM(J16:J17)</f>
        <v>0</v>
      </c>
      <c r="K18" s="305">
        <f>SUM(K16:K17)</f>
        <v>47406</v>
      </c>
      <c r="L18" s="305">
        <f>SUM(L16:L17)</f>
        <v>57852</v>
      </c>
      <c r="M18" s="222">
        <f>SUM(B18:H18)+SUM(J18:L18)</f>
        <v>15331449</v>
      </c>
      <c r="N18" s="7"/>
    </row>
    <row r="19" spans="1:14" x14ac:dyDescent="0.2">
      <c r="A19" s="53"/>
      <c r="B19" s="163"/>
      <c r="C19" s="163"/>
      <c r="D19" s="163"/>
      <c r="E19" s="194"/>
      <c r="F19" s="120"/>
      <c r="G19" s="163"/>
      <c r="H19" s="120"/>
      <c r="I19" s="534"/>
      <c r="J19" s="120"/>
      <c r="K19" s="120"/>
      <c r="L19" s="120"/>
      <c r="M19" s="206"/>
    </row>
    <row r="20" spans="1:14" x14ac:dyDescent="0.2">
      <c r="A20" s="223" t="s">
        <v>89</v>
      </c>
      <c r="B20" s="163"/>
      <c r="C20" s="163"/>
      <c r="D20" s="163"/>
      <c r="E20" s="194"/>
      <c r="F20" s="120"/>
      <c r="G20" s="163"/>
      <c r="H20" s="120"/>
      <c r="I20" s="534"/>
      <c r="J20" s="120"/>
      <c r="K20" s="120"/>
      <c r="L20" s="120"/>
      <c r="M20" s="206"/>
    </row>
    <row r="21" spans="1:14" x14ac:dyDescent="0.2">
      <c r="A21" s="53" t="s">
        <v>59</v>
      </c>
      <c r="B21" s="163">
        <f>[2]DHL!$FN$52</f>
        <v>488775</v>
      </c>
      <c r="C21" s="163">
        <f>[2]FedEx!$FN$52</f>
        <v>8177519</v>
      </c>
      <c r="D21" s="163">
        <f>[2]UPS!$FN$52</f>
        <v>4448200</v>
      </c>
      <c r="E21" s="194"/>
      <c r="F21" s="120">
        <f>[2]ATI_BAX!$FN$52</f>
        <v>0</v>
      </c>
      <c r="G21" s="163">
        <f>[2]IFL!$FN$52</f>
        <v>6023</v>
      </c>
      <c r="H21" s="120">
        <f>'[2]Suburban Air Freight'!$FN$52</f>
        <v>0</v>
      </c>
      <c r="I21" s="534"/>
      <c r="J21" s="120">
        <f>'[2]CSA Air'!$FN$52</f>
        <v>0</v>
      </c>
      <c r="K21" s="120">
        <f>'[2]Mountain Cargo'!$FN$52</f>
        <v>88440</v>
      </c>
      <c r="L21" s="120">
        <f>'[2]Misc Cargo'!$FN$52</f>
        <v>34064</v>
      </c>
      <c r="M21" s="206">
        <f>SUM(B21:H21)+SUM(J21:L21)</f>
        <v>13243021</v>
      </c>
    </row>
    <row r="22" spans="1:14" x14ac:dyDescent="0.2">
      <c r="A22" s="53" t="s">
        <v>60</v>
      </c>
      <c r="B22" s="163">
        <f>[2]DHL!$FN$53</f>
        <v>0</v>
      </c>
      <c r="C22" s="163">
        <f>[2]FedEx!$FN$53</f>
        <v>0</v>
      </c>
      <c r="D22" s="163">
        <f>[2]UPS!$FN$53</f>
        <v>585771</v>
      </c>
      <c r="E22" s="194"/>
      <c r="F22" s="120">
        <f>[2]ATI_BAX!$FN$53</f>
        <v>0</v>
      </c>
      <c r="G22" s="163">
        <f>[2]IFL!$FN$53</f>
        <v>0</v>
      </c>
      <c r="H22" s="120">
        <f>'[2]Suburban Air Freight'!$FN$53</f>
        <v>0</v>
      </c>
      <c r="I22" s="534"/>
      <c r="J22" s="120">
        <f>'[2]CSA Air'!$FN$53</f>
        <v>0</v>
      </c>
      <c r="K22" s="120">
        <f>'[2]Mountain Cargo'!$FN$53</f>
        <v>0</v>
      </c>
      <c r="L22" s="120">
        <f>'[2]Misc Cargo'!$FN$53</f>
        <v>0</v>
      </c>
      <c r="M22" s="206">
        <f>SUM(B22:H22)+SUM(J22:L22)</f>
        <v>585771</v>
      </c>
    </row>
    <row r="23" spans="1:14" ht="18" customHeight="1" x14ac:dyDescent="0.2">
      <c r="A23" s="221" t="s">
        <v>41</v>
      </c>
      <c r="B23" s="304">
        <f>SUM(B21:B22)</f>
        <v>488775</v>
      </c>
      <c r="C23" s="304">
        <f>SUM(C21:C22)</f>
        <v>8177519</v>
      </c>
      <c r="D23" s="304">
        <f>SUM(D21:D22)</f>
        <v>5033971</v>
      </c>
      <c r="E23" s="199"/>
      <c r="F23" s="305">
        <f>SUM(F21:F22)</f>
        <v>0</v>
      </c>
      <c r="G23" s="304">
        <f>SUM(G21:G22)</f>
        <v>6023</v>
      </c>
      <c r="H23" s="305">
        <f>SUM(H21:H22)</f>
        <v>0</v>
      </c>
      <c r="I23" s="534"/>
      <c r="J23" s="305">
        <f>SUM(J21:J22)</f>
        <v>0</v>
      </c>
      <c r="K23" s="305">
        <f>SUM(K21:K22)</f>
        <v>88440</v>
      </c>
      <c r="L23" s="305">
        <f>SUM(L21:L22)</f>
        <v>34064</v>
      </c>
      <c r="M23" s="222">
        <f>SUM(B23:H23)+SUM(J23:L23)</f>
        <v>13828792</v>
      </c>
    </row>
    <row r="24" spans="1:14" x14ac:dyDescent="0.2">
      <c r="A24" s="53"/>
      <c r="B24" s="163"/>
      <c r="C24" s="163"/>
      <c r="D24" s="163"/>
      <c r="E24" s="194"/>
      <c r="F24" s="120"/>
      <c r="G24" s="163"/>
      <c r="H24" s="120"/>
      <c r="I24" s="534"/>
      <c r="J24" s="120"/>
      <c r="K24" s="120"/>
      <c r="L24" s="120"/>
      <c r="M24" s="206"/>
    </row>
    <row r="25" spans="1:14" x14ac:dyDescent="0.2">
      <c r="A25" s="223" t="s">
        <v>97</v>
      </c>
      <c r="B25" s="163"/>
      <c r="C25" s="163"/>
      <c r="D25" s="163"/>
      <c r="E25" s="194"/>
      <c r="F25" s="120"/>
      <c r="G25" s="163"/>
      <c r="H25" s="120"/>
      <c r="I25" s="534"/>
      <c r="J25" s="120"/>
      <c r="K25" s="120"/>
      <c r="L25" s="120"/>
      <c r="M25" s="206"/>
    </row>
    <row r="26" spans="1:14" x14ac:dyDescent="0.2">
      <c r="A26" s="53" t="s">
        <v>59</v>
      </c>
      <c r="B26" s="163">
        <f>[2]DHL!$FN$57</f>
        <v>0</v>
      </c>
      <c r="C26" s="163">
        <f>[2]FedEx!$FN$57</f>
        <v>0</v>
      </c>
      <c r="D26" s="163">
        <f>[2]UPS!$FN$57</f>
        <v>0</v>
      </c>
      <c r="E26" s="194"/>
      <c r="F26" s="120">
        <f>[2]ATI_BAX!$FN$57</f>
        <v>0</v>
      </c>
      <c r="G26" s="163">
        <f>[2]IFL!$FN$57</f>
        <v>0</v>
      </c>
      <c r="H26" s="120">
        <f>'[2]Suburban Air Freight'!$FN$57</f>
        <v>0</v>
      </c>
      <c r="I26" s="534"/>
      <c r="J26" s="120">
        <f>'[2]CSA Air'!$FN$57</f>
        <v>0</v>
      </c>
      <c r="K26" s="120">
        <f>'[2]Mountain Cargo'!$FN$57</f>
        <v>0</v>
      </c>
      <c r="L26" s="120">
        <f>'[2]Misc Cargo'!$FN$57</f>
        <v>0</v>
      </c>
      <c r="M26" s="206">
        <f>SUM(B26:H26)+SUM(J26:L26)</f>
        <v>0</v>
      </c>
    </row>
    <row r="27" spans="1:14" x14ac:dyDescent="0.2">
      <c r="A27" s="53" t="s">
        <v>60</v>
      </c>
      <c r="B27" s="163">
        <f>[2]DHL!$FN$58</f>
        <v>0</v>
      </c>
      <c r="C27" s="163">
        <f>[2]FedEx!$FN$58</f>
        <v>0</v>
      </c>
      <c r="D27" s="163">
        <f>[2]UPS!$FN$58</f>
        <v>0</v>
      </c>
      <c r="E27" s="194"/>
      <c r="F27" s="120">
        <f>[2]ATI_BAX!$FN$58</f>
        <v>0</v>
      </c>
      <c r="G27" s="163">
        <f>[2]IFL!$FN$58</f>
        <v>0</v>
      </c>
      <c r="H27" s="120">
        <f>'[2]Suburban Air Freight'!$FN$58</f>
        <v>0</v>
      </c>
      <c r="I27" s="534"/>
      <c r="J27" s="120">
        <f>'[2]CSA Air'!$FN$58</f>
        <v>0</v>
      </c>
      <c r="K27" s="120">
        <f>'[2]Mountain Cargo'!$FN$58</f>
        <v>0</v>
      </c>
      <c r="L27" s="120">
        <f>'[2]Misc Cargo'!$FN$58</f>
        <v>0</v>
      </c>
      <c r="M27" s="206">
        <f>SUM(B27:H27)+SUM(J27:L27)</f>
        <v>0</v>
      </c>
    </row>
    <row r="28" spans="1:14" ht="18" customHeight="1" x14ac:dyDescent="0.2">
      <c r="A28" s="221" t="s">
        <v>43</v>
      </c>
      <c r="B28" s="304">
        <f>SUM(B26:B27)</f>
        <v>0</v>
      </c>
      <c r="C28" s="304">
        <f>SUM(C26:C27)</f>
        <v>0</v>
      </c>
      <c r="D28" s="304">
        <f>SUM(D26:D27)</f>
        <v>0</v>
      </c>
      <c r="E28" s="199"/>
      <c r="F28" s="305">
        <f>SUM(F26:F27)</f>
        <v>0</v>
      </c>
      <c r="G28" s="304">
        <f>SUM(G26:G27)</f>
        <v>0</v>
      </c>
      <c r="H28" s="305">
        <f>SUM(H26:H27)</f>
        <v>0</v>
      </c>
      <c r="I28" s="534"/>
      <c r="J28" s="305">
        <f>SUM(J26:J27)</f>
        <v>0</v>
      </c>
      <c r="K28" s="305">
        <f>SUM(K26:K27)</f>
        <v>0</v>
      </c>
      <c r="L28" s="305">
        <f>SUM(L26:L27)</f>
        <v>0</v>
      </c>
      <c r="M28" s="222">
        <f>SUM(B28:H28)+SUM(J28:L28)</f>
        <v>0</v>
      </c>
    </row>
    <row r="29" spans="1:14" x14ac:dyDescent="0.2">
      <c r="A29" s="53"/>
      <c r="B29" s="163"/>
      <c r="C29" s="163"/>
      <c r="D29" s="163"/>
      <c r="E29" s="194"/>
      <c r="F29" s="120"/>
      <c r="G29" s="163"/>
      <c r="H29" s="120"/>
      <c r="I29" s="534"/>
      <c r="J29" s="120"/>
      <c r="K29" s="120"/>
      <c r="L29" s="120"/>
      <c r="M29" s="206"/>
    </row>
    <row r="30" spans="1:14" x14ac:dyDescent="0.2">
      <c r="A30" s="224" t="s">
        <v>44</v>
      </c>
      <c r="B30" s="163"/>
      <c r="C30" s="163"/>
      <c r="D30" s="163"/>
      <c r="E30" s="194"/>
      <c r="F30" s="120"/>
      <c r="G30" s="163"/>
      <c r="H30" s="120"/>
      <c r="I30" s="534"/>
      <c r="J30" s="120"/>
      <c r="K30" s="120"/>
      <c r="L30" s="120"/>
      <c r="M30" s="206"/>
    </row>
    <row r="31" spans="1:14" x14ac:dyDescent="0.2">
      <c r="A31" s="53" t="s">
        <v>90</v>
      </c>
      <c r="B31" s="163">
        <f t="shared" ref="B31:D33" si="3">B26+B21+B16</f>
        <v>1155517</v>
      </c>
      <c r="C31" s="163">
        <f t="shared" si="3"/>
        <v>16987230</v>
      </c>
      <c r="D31" s="163">
        <f t="shared" si="3"/>
        <v>10176272</v>
      </c>
      <c r="E31" s="194"/>
      <c r="F31" s="120">
        <f t="shared" ref="F31:H33" si="4">F26+F21+F16</f>
        <v>0</v>
      </c>
      <c r="G31" s="163">
        <f t="shared" si="4"/>
        <v>23766</v>
      </c>
      <c r="H31" s="120">
        <f t="shared" si="4"/>
        <v>0</v>
      </c>
      <c r="I31" s="534"/>
      <c r="J31" s="120">
        <f t="shared" ref="J31:L33" si="5">J26+J21+J16</f>
        <v>0</v>
      </c>
      <c r="K31" s="120">
        <f t="shared" si="5"/>
        <v>135846</v>
      </c>
      <c r="L31" s="120">
        <f>L26+L21+L16</f>
        <v>91916</v>
      </c>
      <c r="M31" s="206">
        <f>SUM(B31:H31)+SUM(J31:L31)</f>
        <v>28570547</v>
      </c>
    </row>
    <row r="32" spans="1:14" x14ac:dyDescent="0.2">
      <c r="A32" s="53" t="s">
        <v>60</v>
      </c>
      <c r="B32" s="163">
        <f t="shared" si="3"/>
        <v>0</v>
      </c>
      <c r="C32" s="163">
        <f t="shared" si="3"/>
        <v>0</v>
      </c>
      <c r="D32" s="163">
        <f t="shared" si="3"/>
        <v>589694</v>
      </c>
      <c r="E32" s="194"/>
      <c r="F32" s="120">
        <f t="shared" si="4"/>
        <v>0</v>
      </c>
      <c r="G32" s="163">
        <f t="shared" si="4"/>
        <v>0</v>
      </c>
      <c r="H32" s="120">
        <f t="shared" si="4"/>
        <v>0</v>
      </c>
      <c r="I32" s="535"/>
      <c r="J32" s="120">
        <f t="shared" si="5"/>
        <v>0</v>
      </c>
      <c r="K32" s="120">
        <f t="shared" si="5"/>
        <v>0</v>
      </c>
      <c r="L32" s="120">
        <f>L27+L22+L17</f>
        <v>0</v>
      </c>
      <c r="M32" s="210">
        <f>SUM(B32:H32)+SUM(J32:L32)</f>
        <v>589694</v>
      </c>
    </row>
    <row r="33" spans="1:13" ht="18" customHeight="1" thickBot="1" x14ac:dyDescent="0.25">
      <c r="A33" s="211" t="s">
        <v>46</v>
      </c>
      <c r="B33" s="212">
        <f t="shared" si="3"/>
        <v>1155517</v>
      </c>
      <c r="C33" s="212">
        <f t="shared" si="3"/>
        <v>16987230</v>
      </c>
      <c r="D33" s="212">
        <f t="shared" si="3"/>
        <v>10765966</v>
      </c>
      <c r="E33" s="225"/>
      <c r="F33" s="214">
        <f t="shared" si="4"/>
        <v>0</v>
      </c>
      <c r="G33" s="212">
        <f t="shared" si="4"/>
        <v>23766</v>
      </c>
      <c r="H33" s="214">
        <f t="shared" si="4"/>
        <v>0</v>
      </c>
      <c r="I33" s="306">
        <f>I28+I23+I18</f>
        <v>0</v>
      </c>
      <c r="J33" s="214">
        <f t="shared" si="5"/>
        <v>0</v>
      </c>
      <c r="K33" s="214">
        <f t="shared" si="5"/>
        <v>135846</v>
      </c>
      <c r="L33" s="214">
        <f t="shared" si="5"/>
        <v>91916</v>
      </c>
      <c r="M33" s="215">
        <f>SUM(B33:H33)+SUM(J33:L33)</f>
        <v>29160241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91</v>
      </c>
      <c r="B35" s="2"/>
      <c r="C35" s="2"/>
      <c r="D35" s="2"/>
      <c r="E35" s="2"/>
    </row>
    <row r="36" spans="1:13" x14ac:dyDescent="0.2">
      <c r="A36" t="s">
        <v>92</v>
      </c>
    </row>
    <row r="37" spans="1:13" x14ac:dyDescent="0.2">
      <c r="A37" t="s">
        <v>93</v>
      </c>
    </row>
    <row r="43" spans="1:13" ht="15" x14ac:dyDescent="0.25">
      <c r="I43" s="192"/>
    </row>
  </sheetData>
  <mergeCells count="3">
    <mergeCell ref="I16:I32"/>
    <mergeCell ref="B1:D1"/>
    <mergeCell ref="F1:L1"/>
  </mergeCells>
  <phoneticPr fontId="6" type="noConversion"/>
  <pageMargins left="0.75" right="0.75" top="1" bottom="1" header="0.5" footer="0.5"/>
  <pageSetup scale="85" orientation="landscape" r:id="rId1"/>
  <headerFooter alignWithMargins="0">
    <oddHeader>&amp;L
Schedule 7
&amp;CMinneapolis-St. Paul International Airport
&amp;"Arial,Bold"Cargo
January 2018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zoomScaleNormal="100" workbookViewId="0">
      <selection activeCell="J6" sqref="J6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0" customWidth="1"/>
    <col min="7" max="7" width="12.28515625" style="38" customWidth="1"/>
    <col min="8" max="8" width="11.42578125" style="3" customWidth="1"/>
    <col min="9" max="9" width="11.5703125" style="38" customWidth="1"/>
    <col min="10" max="10" width="12" style="38" bestFit="1" customWidth="1"/>
    <col min="11" max="11" width="13.140625" style="3" bestFit="1" customWidth="1"/>
    <col min="13" max="13" width="10.140625" bestFit="1" customWidth="1"/>
  </cols>
  <sheetData>
    <row r="1" spans="1:18" s="43" customFormat="1" ht="12" customHeight="1" x14ac:dyDescent="0.2">
      <c r="A1" s="24"/>
      <c r="L1" s="42"/>
      <c r="M1" s="42"/>
      <c r="N1" s="42"/>
      <c r="O1" s="42"/>
      <c r="P1" s="42"/>
      <c r="Q1" s="42"/>
      <c r="R1" s="42"/>
    </row>
    <row r="2" spans="1:18" s="42" customFormat="1" ht="30" customHeight="1" thickBot="1" x14ac:dyDescent="0.25">
      <c r="A2" s="384">
        <v>43101</v>
      </c>
      <c r="B2" s="78" t="s">
        <v>63</v>
      </c>
      <c r="C2" s="78" t="s">
        <v>64</v>
      </c>
      <c r="D2" s="78" t="s">
        <v>65</v>
      </c>
      <c r="E2" s="318" t="s">
        <v>75</v>
      </c>
      <c r="F2" s="79" t="s">
        <v>227</v>
      </c>
      <c r="G2" s="79" t="s">
        <v>192</v>
      </c>
      <c r="H2" s="80" t="s">
        <v>66</v>
      </c>
      <c r="I2" s="81" t="s">
        <v>213</v>
      </c>
      <c r="J2" s="81" t="s">
        <v>190</v>
      </c>
      <c r="K2" s="91" t="s">
        <v>2</v>
      </c>
    </row>
    <row r="3" spans="1:18" ht="20.25" customHeight="1" x14ac:dyDescent="0.2">
      <c r="A3" s="88" t="s">
        <v>67</v>
      </c>
      <c r="B3" s="90"/>
      <c r="C3" s="82"/>
      <c r="D3" s="82"/>
      <c r="E3" s="82"/>
      <c r="F3" s="83"/>
      <c r="G3" s="83"/>
      <c r="H3" s="84"/>
      <c r="I3" s="83"/>
      <c r="J3" s="83"/>
      <c r="K3" s="85"/>
    </row>
    <row r="4" spans="1:18" x14ac:dyDescent="0.2">
      <c r="A4" s="63" t="s">
        <v>68</v>
      </c>
      <c r="B4" s="171"/>
      <c r="C4" s="120"/>
      <c r="D4" s="120"/>
      <c r="E4" s="120"/>
      <c r="F4" s="120"/>
      <c r="G4" s="148"/>
      <c r="H4" s="120"/>
      <c r="I4" s="148"/>
      <c r="J4" s="148"/>
      <c r="K4" s="172"/>
    </row>
    <row r="5" spans="1:18" x14ac:dyDescent="0.2">
      <c r="A5" s="63" t="s">
        <v>69</v>
      </c>
      <c r="B5" s="171">
        <f>'Major Airline Stats'!J28</f>
        <v>4411006</v>
      </c>
      <c r="C5" s="120">
        <f>'Regional Major'!M25</f>
        <v>1058</v>
      </c>
      <c r="D5" s="120">
        <f>Cargo!M16</f>
        <v>15327526</v>
      </c>
      <c r="E5" s="120">
        <f>SUM(B5:D5)</f>
        <v>19739590</v>
      </c>
      <c r="F5" s="120">
        <f>E5*0.00045359237</f>
        <v>8953.7274109282989</v>
      </c>
      <c r="G5" s="148">
        <f>'[1]Cargo Summary'!F5</f>
        <v>7892.7249623376001</v>
      </c>
      <c r="H5" s="99">
        <f>(F5-G5)/G5</f>
        <v>0.13442790083951692</v>
      </c>
      <c r="I5" s="148">
        <f>+F5</f>
        <v>8953.7274109282989</v>
      </c>
      <c r="J5" s="148">
        <f>'[1]Cargo Summary'!I5</f>
        <v>7892.7249623376001</v>
      </c>
      <c r="K5" s="86">
        <f>(I5-J5)/J5</f>
        <v>0.13442790083951692</v>
      </c>
      <c r="M5" s="35"/>
    </row>
    <row r="6" spans="1:18" x14ac:dyDescent="0.2">
      <c r="A6" s="63" t="s">
        <v>16</v>
      </c>
      <c r="B6" s="171">
        <f>'Major Airline Stats'!J29</f>
        <v>1745698</v>
      </c>
      <c r="C6" s="120">
        <f>'Regional Major'!M26</f>
        <v>733</v>
      </c>
      <c r="D6" s="120">
        <f>Cargo!M17</f>
        <v>3923</v>
      </c>
      <c r="E6" s="120">
        <f>SUM(B6:D6)</f>
        <v>1750354</v>
      </c>
      <c r="F6" s="120">
        <f>E6*0.00045359237</f>
        <v>793.94721919897995</v>
      </c>
      <c r="G6" s="148">
        <f>'[1]Cargo Summary'!F6</f>
        <v>795.80785510071996</v>
      </c>
      <c r="H6" s="37">
        <f>(F6-G6)/G6</f>
        <v>-2.3380466651771398E-3</v>
      </c>
      <c r="I6" s="148">
        <f>+F6</f>
        <v>793.94721919897995</v>
      </c>
      <c r="J6" s="148">
        <f>'[1]Cargo Summary'!I6</f>
        <v>795.80785510071996</v>
      </c>
      <c r="K6" s="86">
        <f>(I6-J6)/J6</f>
        <v>-2.3380466651771398E-3</v>
      </c>
      <c r="M6" s="35"/>
    </row>
    <row r="7" spans="1:18" ht="18" customHeight="1" thickBot="1" x14ac:dyDescent="0.25">
      <c r="A7" s="74" t="s">
        <v>72</v>
      </c>
      <c r="B7" s="173">
        <f>SUM(B5:B6)</f>
        <v>6156704</v>
      </c>
      <c r="C7" s="135">
        <f t="shared" ref="C7:J7" si="0">SUM(C5:C6)</f>
        <v>1791</v>
      </c>
      <c r="D7" s="135">
        <f t="shared" si="0"/>
        <v>15331449</v>
      </c>
      <c r="E7" s="135">
        <f t="shared" si="0"/>
        <v>21489944</v>
      </c>
      <c r="F7" s="135">
        <f t="shared" si="0"/>
        <v>9747.6746301272797</v>
      </c>
      <c r="G7" s="135">
        <f t="shared" si="0"/>
        <v>8688.5328174383194</v>
      </c>
      <c r="H7" s="44">
        <f>(F7-G7)/G7</f>
        <v>0.1219011120684507</v>
      </c>
      <c r="I7" s="135">
        <f t="shared" si="0"/>
        <v>9747.6746301272797</v>
      </c>
      <c r="J7" s="135">
        <f t="shared" si="0"/>
        <v>8688.5328174383194</v>
      </c>
      <c r="K7" s="320">
        <f>(I7-J7)/J7</f>
        <v>0.1219011120684507</v>
      </c>
      <c r="M7" s="35"/>
    </row>
    <row r="8" spans="1:18" ht="13.5" thickTop="1" x14ac:dyDescent="0.2">
      <c r="A8" s="63"/>
      <c r="B8" s="171"/>
      <c r="C8" s="120"/>
      <c r="D8" s="120"/>
      <c r="E8" s="120"/>
      <c r="F8" s="148"/>
      <c r="G8" s="148"/>
      <c r="H8" s="39"/>
      <c r="I8" s="148"/>
      <c r="J8" s="148"/>
      <c r="K8" s="87"/>
      <c r="M8" s="35"/>
    </row>
    <row r="9" spans="1:18" x14ac:dyDescent="0.2">
      <c r="A9" s="63" t="s">
        <v>70</v>
      </c>
      <c r="B9" s="171"/>
      <c r="C9" s="120"/>
      <c r="D9" s="120"/>
      <c r="E9" s="120"/>
      <c r="F9" s="148"/>
      <c r="G9" s="148"/>
      <c r="H9" s="39"/>
      <c r="I9" s="148"/>
      <c r="J9" s="148"/>
      <c r="K9" s="87"/>
      <c r="M9" s="35"/>
    </row>
    <row r="10" spans="1:18" x14ac:dyDescent="0.2">
      <c r="A10" s="63" t="s">
        <v>69</v>
      </c>
      <c r="B10" s="171">
        <f>'Major Airline Stats'!J33</f>
        <v>2656534</v>
      </c>
      <c r="C10" s="120">
        <f>'Regional Major'!M30</f>
        <v>69</v>
      </c>
      <c r="D10" s="120">
        <f>Cargo!M21</f>
        <v>13243021</v>
      </c>
      <c r="E10" s="120">
        <f>SUM(B10:D10)</f>
        <v>15899624</v>
      </c>
      <c r="F10" s="120">
        <f>E10*0.00045359237</f>
        <v>7211.9481322688798</v>
      </c>
      <c r="G10" s="148">
        <f>'[1]Cargo Summary'!F10</f>
        <v>7301.54215078365</v>
      </c>
      <c r="H10" s="37">
        <f>(F10-G10)/G10</f>
        <v>-1.227056102184582E-2</v>
      </c>
      <c r="I10" s="148">
        <f>+F10</f>
        <v>7211.9481322688798</v>
      </c>
      <c r="J10" s="148">
        <f>'[1]Cargo Summary'!I10</f>
        <v>7301.54215078365</v>
      </c>
      <c r="K10" s="86">
        <f>(I10-J10)/J10</f>
        <v>-1.227056102184582E-2</v>
      </c>
      <c r="M10" s="35"/>
    </row>
    <row r="11" spans="1:18" x14ac:dyDescent="0.2">
      <c r="A11" s="63" t="s">
        <v>16</v>
      </c>
      <c r="B11" s="171">
        <f>'Major Airline Stats'!J34</f>
        <v>2242077</v>
      </c>
      <c r="C11" s="120">
        <f>'Regional Major'!M31</f>
        <v>0</v>
      </c>
      <c r="D11" s="120">
        <f>Cargo!M22</f>
        <v>585771</v>
      </c>
      <c r="E11" s="120">
        <f>SUM(B11:D11)</f>
        <v>2827848</v>
      </c>
      <c r="F11" s="120">
        <f>E11*0.00045359237</f>
        <v>1282.69027631976</v>
      </c>
      <c r="G11" s="148">
        <f>'[1]Cargo Summary'!F11</f>
        <v>597.58209270990994</v>
      </c>
      <c r="H11" s="35">
        <f>(F11-G11)/G11</f>
        <v>1.146467057777832</v>
      </c>
      <c r="I11" s="148">
        <f>+F11</f>
        <v>1282.69027631976</v>
      </c>
      <c r="J11" s="148">
        <f>'[1]Cargo Summary'!I11</f>
        <v>597.58209270990994</v>
      </c>
      <c r="K11" s="86">
        <f>(I11-J11)/J11</f>
        <v>1.146467057777832</v>
      </c>
      <c r="M11" s="35"/>
    </row>
    <row r="12" spans="1:18" ht="18" customHeight="1" thickBot="1" x14ac:dyDescent="0.25">
      <c r="A12" s="74" t="s">
        <v>73</v>
      </c>
      <c r="B12" s="173">
        <f>SUM(B10:B11)</f>
        <v>4898611</v>
      </c>
      <c r="C12" s="135">
        <f t="shared" ref="C12:J12" si="1">SUM(C10:C11)</f>
        <v>69</v>
      </c>
      <c r="D12" s="135">
        <f t="shared" si="1"/>
        <v>13828792</v>
      </c>
      <c r="E12" s="135">
        <f t="shared" si="1"/>
        <v>18727472</v>
      </c>
      <c r="F12" s="135">
        <f t="shared" si="1"/>
        <v>8494.6384085886402</v>
      </c>
      <c r="G12" s="135">
        <f t="shared" si="1"/>
        <v>7899.1242434935602</v>
      </c>
      <c r="H12" s="44">
        <f>(F12-G12)/G12</f>
        <v>7.5389897251660495E-2</v>
      </c>
      <c r="I12" s="135">
        <f t="shared" si="1"/>
        <v>8494.6384085886402</v>
      </c>
      <c r="J12" s="135">
        <f t="shared" si="1"/>
        <v>7899.1242434935602</v>
      </c>
      <c r="K12" s="320">
        <f>(I12-J12)/J12</f>
        <v>7.5389897251660495E-2</v>
      </c>
      <c r="M12" s="35"/>
    </row>
    <row r="13" spans="1:18" ht="13.5" thickTop="1" x14ac:dyDescent="0.2">
      <c r="A13" s="63"/>
      <c r="B13" s="171"/>
      <c r="C13" s="120"/>
      <c r="D13" s="120"/>
      <c r="E13" s="120"/>
      <c r="F13" s="148"/>
      <c r="G13" s="148"/>
      <c r="H13" s="39"/>
      <c r="I13" s="148"/>
      <c r="J13" s="148"/>
      <c r="K13" s="87"/>
      <c r="M13" s="35"/>
    </row>
    <row r="14" spans="1:18" x14ac:dyDescent="0.2">
      <c r="A14" s="63" t="s">
        <v>71</v>
      </c>
      <c r="B14" s="171"/>
      <c r="C14" s="120"/>
      <c r="D14" s="120"/>
      <c r="E14" s="120"/>
      <c r="F14" s="148"/>
      <c r="G14" s="148"/>
      <c r="H14" s="39"/>
      <c r="I14" s="148"/>
      <c r="J14" s="148"/>
      <c r="K14" s="87"/>
      <c r="M14" s="35"/>
    </row>
    <row r="15" spans="1:18" x14ac:dyDescent="0.2">
      <c r="A15" s="63" t="s">
        <v>69</v>
      </c>
      <c r="B15" s="171">
        <f>'Major Airline Stats'!J38</f>
        <v>0</v>
      </c>
      <c r="C15" s="120">
        <f>'Regional Major'!M35</f>
        <v>0</v>
      </c>
      <c r="D15" s="120">
        <f>Cargo!M26</f>
        <v>0</v>
      </c>
      <c r="E15" s="120">
        <f>SUM(B15:D15)</f>
        <v>0</v>
      </c>
      <c r="F15" s="120">
        <f>E15*0.00045359237</f>
        <v>0</v>
      </c>
      <c r="G15" s="148">
        <f>'[1]Cargo Summary'!F15</f>
        <v>0</v>
      </c>
      <c r="H15" s="428" t="e">
        <f>(F15-G15)/G15</f>
        <v>#DIV/0!</v>
      </c>
      <c r="I15" s="148">
        <f>+F15</f>
        <v>0</v>
      </c>
      <c r="J15" s="148">
        <f>'[1]Cargo Summary'!I15</f>
        <v>0</v>
      </c>
      <c r="K15" s="86" t="e">
        <f>(I15-J15)/J15</f>
        <v>#DIV/0!</v>
      </c>
      <c r="L15" s="11"/>
      <c r="M15" s="35"/>
    </row>
    <row r="16" spans="1:18" ht="15" customHeight="1" x14ac:dyDescent="0.2">
      <c r="A16" s="63" t="s">
        <v>16</v>
      </c>
      <c r="B16" s="171">
        <f>'Major Airline Stats'!J39</f>
        <v>0</v>
      </c>
      <c r="C16" s="120">
        <f>'Regional Major'!M36</f>
        <v>0</v>
      </c>
      <c r="D16" s="120">
        <f>Cargo!M27</f>
        <v>0</v>
      </c>
      <c r="E16" s="120">
        <f>SUM(B16:D16)</f>
        <v>0</v>
      </c>
      <c r="F16" s="120">
        <f>E16*0.00045359237</f>
        <v>0</v>
      </c>
      <c r="G16" s="148">
        <f>'[1]Cargo Summary'!F16</f>
        <v>0</v>
      </c>
      <c r="H16" s="37" t="e">
        <f>(F16-G16)/G16</f>
        <v>#DIV/0!</v>
      </c>
      <c r="I16" s="148">
        <f>+F16</f>
        <v>0</v>
      </c>
      <c r="J16" s="148">
        <f>'[1]Cargo Summary'!I16</f>
        <v>0</v>
      </c>
      <c r="K16" s="86">
        <v>1</v>
      </c>
      <c r="L16" s="11"/>
      <c r="M16" s="35"/>
    </row>
    <row r="17" spans="1:13" ht="18" customHeight="1" thickBot="1" x14ac:dyDescent="0.25">
      <c r="A17" s="74" t="s">
        <v>74</v>
      </c>
      <c r="B17" s="173">
        <f>SUM(B15:B16)</f>
        <v>0</v>
      </c>
      <c r="C17" s="135">
        <f t="shared" ref="C17:J17" si="2">SUM(C15:C16)</f>
        <v>0</v>
      </c>
      <c r="D17" s="135">
        <f t="shared" si="2"/>
        <v>0</v>
      </c>
      <c r="E17" s="135">
        <f t="shared" si="2"/>
        <v>0</v>
      </c>
      <c r="F17" s="135">
        <f t="shared" si="2"/>
        <v>0</v>
      </c>
      <c r="G17" s="135">
        <f t="shared" si="2"/>
        <v>0</v>
      </c>
      <c r="H17" s="44" t="e">
        <f>(F17-G17)/G17</f>
        <v>#DIV/0!</v>
      </c>
      <c r="I17" s="135">
        <f t="shared" si="2"/>
        <v>0</v>
      </c>
      <c r="J17" s="135">
        <f t="shared" si="2"/>
        <v>0</v>
      </c>
      <c r="K17" s="320" t="e">
        <f>(I17-J17)/J17</f>
        <v>#DIV/0!</v>
      </c>
      <c r="M17" s="35"/>
    </row>
    <row r="18" spans="1:13" ht="13.5" thickTop="1" x14ac:dyDescent="0.2">
      <c r="A18" s="63"/>
      <c r="B18" s="171"/>
      <c r="C18" s="120"/>
      <c r="D18" s="120"/>
      <c r="E18" s="120"/>
      <c r="F18" s="148"/>
      <c r="G18" s="148"/>
      <c r="H18" s="39"/>
      <c r="I18" s="148"/>
      <c r="J18" s="148"/>
      <c r="K18" s="87"/>
      <c r="M18" s="35"/>
    </row>
    <row r="19" spans="1:13" x14ac:dyDescent="0.2">
      <c r="A19" s="63" t="s">
        <v>14</v>
      </c>
      <c r="B19" s="171"/>
      <c r="C19" s="120"/>
      <c r="D19" s="120"/>
      <c r="E19" s="120"/>
      <c r="F19" s="148"/>
      <c r="G19" s="148"/>
      <c r="H19" s="39"/>
      <c r="I19" s="148"/>
      <c r="J19" s="148"/>
      <c r="K19" s="87"/>
      <c r="M19" s="35"/>
    </row>
    <row r="20" spans="1:13" x14ac:dyDescent="0.2">
      <c r="A20" s="63" t="s">
        <v>69</v>
      </c>
      <c r="B20" s="171">
        <f t="shared" ref="B20:D21" si="3">B15+B10+B5</f>
        <v>7067540</v>
      </c>
      <c r="C20" s="120">
        <f t="shared" si="3"/>
        <v>1127</v>
      </c>
      <c r="D20" s="120">
        <f t="shared" si="3"/>
        <v>28570547</v>
      </c>
      <c r="E20" s="120">
        <f>SUM(B20:D20)</f>
        <v>35639214</v>
      </c>
      <c r="F20" s="120">
        <f>E20*0.00045359237</f>
        <v>16165.67554319718</v>
      </c>
      <c r="G20" s="148">
        <f>'[1]Cargo Summary'!F20</f>
        <v>15194.26711312125</v>
      </c>
      <c r="H20" s="37">
        <f>(F20-G20)/G20</f>
        <v>6.3932562383154007E-2</v>
      </c>
      <c r="I20" s="148">
        <f>+I5+I10+I15</f>
        <v>16165.67554319718</v>
      </c>
      <c r="J20" s="148">
        <f>+J5+J10+J15</f>
        <v>15194.26711312125</v>
      </c>
      <c r="K20" s="86">
        <f>(I20-J20)/J20</f>
        <v>6.3932562383154007E-2</v>
      </c>
      <c r="M20" s="35"/>
    </row>
    <row r="21" spans="1:13" x14ac:dyDescent="0.2">
      <c r="A21" s="63" t="s">
        <v>16</v>
      </c>
      <c r="B21" s="171">
        <f t="shared" si="3"/>
        <v>3987775</v>
      </c>
      <c r="C21" s="122">
        <f t="shared" si="3"/>
        <v>733</v>
      </c>
      <c r="D21" s="122">
        <f t="shared" si="3"/>
        <v>589694</v>
      </c>
      <c r="E21" s="120">
        <f>SUM(B21:D21)</f>
        <v>4578202</v>
      </c>
      <c r="F21" s="120">
        <f>E21*0.00045359237</f>
        <v>2076.6374955187398</v>
      </c>
      <c r="G21" s="148">
        <f>'[1]Cargo Summary'!F21</f>
        <v>1393.38994781063</v>
      </c>
      <c r="H21" s="37">
        <f>(F21-G21)/G21</f>
        <v>0.49034912931707697</v>
      </c>
      <c r="I21" s="148">
        <f>+I6+I11+I16</f>
        <v>2076.6374955187398</v>
      </c>
      <c r="J21" s="148">
        <f>+J6+J11+J16</f>
        <v>1393.38994781063</v>
      </c>
      <c r="K21" s="86">
        <f>(I21-J21)/J21</f>
        <v>0.49034912931707697</v>
      </c>
      <c r="M21" s="35"/>
    </row>
    <row r="22" spans="1:13" ht="18" customHeight="1" thickBot="1" x14ac:dyDescent="0.25">
      <c r="A22" s="89" t="s">
        <v>62</v>
      </c>
      <c r="B22" s="174">
        <f>SUM(B20:B21)</f>
        <v>11055315</v>
      </c>
      <c r="C22" s="175">
        <f t="shared" ref="C22:J22" si="4">SUM(C20:C21)</f>
        <v>1860</v>
      </c>
      <c r="D22" s="175">
        <f t="shared" si="4"/>
        <v>29160241</v>
      </c>
      <c r="E22" s="175">
        <f t="shared" si="4"/>
        <v>40217416</v>
      </c>
      <c r="F22" s="175">
        <f t="shared" si="4"/>
        <v>18242.313038715918</v>
      </c>
      <c r="G22" s="175">
        <f t="shared" si="4"/>
        <v>16587.657060931881</v>
      </c>
      <c r="H22" s="326">
        <f>(F22-G22)/G22</f>
        <v>9.9752241784716547E-2</v>
      </c>
      <c r="I22" s="175">
        <f t="shared" si="4"/>
        <v>18242.313038715918</v>
      </c>
      <c r="J22" s="175">
        <f t="shared" si="4"/>
        <v>16587.657060931881</v>
      </c>
      <c r="K22" s="327">
        <f>(I22-J22)/J22</f>
        <v>9.9752241784716547E-2</v>
      </c>
      <c r="M22" s="35"/>
    </row>
    <row r="23" spans="1:13" x14ac:dyDescent="0.2">
      <c r="F23" s="35"/>
      <c r="G23" s="9"/>
      <c r="I23" s="36"/>
    </row>
    <row r="24" spans="1:13" x14ac:dyDescent="0.2">
      <c r="I24" s="36"/>
    </row>
    <row r="25" spans="1:13" x14ac:dyDescent="0.2">
      <c r="I25" s="36"/>
    </row>
    <row r="26" spans="1:13" x14ac:dyDescent="0.2">
      <c r="A26" s="41"/>
      <c r="B26" s="4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January 2018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661"/>
  <sheetViews>
    <sheetView zoomScaleNormal="100" workbookViewId="0">
      <selection activeCell="Q5" sqref="Q5"/>
    </sheetView>
  </sheetViews>
  <sheetFormatPr defaultRowHeight="12.75" x14ac:dyDescent="0.2"/>
  <cols>
    <col min="1" max="1" width="3.42578125" customWidth="1"/>
    <col min="2" max="2" width="17.42578125" customWidth="1"/>
    <col min="3" max="3" width="11.28515625" style="2" customWidth="1"/>
    <col min="4" max="4" width="10.140625" style="2" customWidth="1"/>
    <col min="5" max="5" width="10.85546875" style="3" bestFit="1" customWidth="1"/>
    <col min="6" max="6" width="8.5703125" style="227" bestFit="1" customWidth="1"/>
    <col min="7" max="7" width="8.5703125" style="2" bestFit="1" customWidth="1"/>
    <col min="8" max="8" width="11.5703125" style="3" customWidth="1"/>
    <col min="9" max="9" width="7.140625" style="3" bestFit="1" customWidth="1"/>
    <col min="10" max="10" width="4.140625" style="37" customWidth="1"/>
    <col min="11" max="11" width="18.42578125" style="234" customWidth="1"/>
    <col min="12" max="13" width="14" style="2" bestFit="1" customWidth="1"/>
    <col min="14" max="14" width="11.7109375" style="3" customWidth="1"/>
    <col min="15" max="15" width="12.7109375" bestFit="1" customWidth="1"/>
    <col min="16" max="16" width="14.28515625" bestFit="1" customWidth="1"/>
    <col min="17" max="17" width="10.5703125" bestFit="1" customWidth="1"/>
    <col min="18" max="18" width="9" customWidth="1"/>
    <col min="19" max="19" width="11" customWidth="1"/>
  </cols>
  <sheetData>
    <row r="1" spans="1:19" ht="13.5" thickBot="1" x14ac:dyDescent="0.25">
      <c r="F1" s="233"/>
      <c r="K1" s="11"/>
    </row>
    <row r="2" spans="1:19" s="226" customFormat="1" ht="26.25" thickBot="1" x14ac:dyDescent="0.25">
      <c r="A2" s="546" t="s">
        <v>207</v>
      </c>
      <c r="B2" s="547"/>
      <c r="C2" s="469" t="s">
        <v>219</v>
      </c>
      <c r="D2" s="471" t="s">
        <v>193</v>
      </c>
      <c r="E2" s="472" t="s">
        <v>98</v>
      </c>
      <c r="F2" s="473" t="s">
        <v>220</v>
      </c>
      <c r="G2" s="471" t="s">
        <v>194</v>
      </c>
      <c r="H2" s="470" t="s">
        <v>99</v>
      </c>
      <c r="I2" s="472" t="s">
        <v>140</v>
      </c>
      <c r="J2" s="546" t="s">
        <v>202</v>
      </c>
      <c r="K2" s="547"/>
      <c r="L2" s="469" t="s">
        <v>221</v>
      </c>
      <c r="M2" s="471" t="s">
        <v>195</v>
      </c>
      <c r="N2" s="474" t="s">
        <v>99</v>
      </c>
      <c r="O2" s="475" t="s">
        <v>222</v>
      </c>
      <c r="P2" s="475" t="s">
        <v>196</v>
      </c>
      <c r="Q2" s="508" t="s">
        <v>99</v>
      </c>
      <c r="R2" s="472" t="s">
        <v>226</v>
      </c>
    </row>
    <row r="3" spans="1:19" s="226" customFormat="1" ht="13.5" customHeight="1" thickBot="1" x14ac:dyDescent="0.25">
      <c r="A3" s="548">
        <v>43101</v>
      </c>
      <c r="B3" s="549"/>
      <c r="C3" s="550" t="s">
        <v>9</v>
      </c>
      <c r="D3" s="551"/>
      <c r="E3" s="551"/>
      <c r="F3" s="551"/>
      <c r="G3" s="551"/>
      <c r="H3" s="552"/>
      <c r="I3" s="476"/>
      <c r="J3" s="548">
        <f>+A3</f>
        <v>43101</v>
      </c>
      <c r="K3" s="549"/>
      <c r="L3" s="540" t="s">
        <v>203</v>
      </c>
      <c r="M3" s="541"/>
      <c r="N3" s="541"/>
      <c r="O3" s="541"/>
      <c r="P3" s="541"/>
      <c r="Q3" s="541"/>
      <c r="R3" s="542"/>
    </row>
    <row r="4" spans="1:19" x14ac:dyDescent="0.2">
      <c r="A4" s="347"/>
      <c r="B4" s="348"/>
      <c r="C4" s="349"/>
      <c r="D4" s="350"/>
      <c r="E4" s="351"/>
      <c r="F4" s="477"/>
      <c r="G4" s="418"/>
      <c r="H4" s="494"/>
      <c r="I4" s="351"/>
      <c r="J4" s="352"/>
      <c r="K4" s="348"/>
      <c r="L4" s="503"/>
      <c r="M4" s="5"/>
      <c r="N4" s="86"/>
      <c r="O4" s="53"/>
      <c r="P4" s="11"/>
      <c r="Q4" s="11"/>
      <c r="R4" s="56"/>
    </row>
    <row r="5" spans="1:19" ht="14.1" customHeight="1" x14ac:dyDescent="0.2">
      <c r="A5" s="354" t="s">
        <v>204</v>
      </c>
      <c r="B5" s="56"/>
      <c r="C5" s="355">
        <f>+[2]DHL!$FN$12</f>
        <v>42</v>
      </c>
      <c r="D5" s="357">
        <f>+[2]DHL!$EZ$12</f>
        <v>44</v>
      </c>
      <c r="E5" s="358">
        <f>(C5-D5)/D5</f>
        <v>-4.5454545454545456E-2</v>
      </c>
      <c r="F5" s="355">
        <f>+[2]DHL!$FN$12</f>
        <v>42</v>
      </c>
      <c r="G5" s="357">
        <f>+[2]DHL!$EZ$12</f>
        <v>44</v>
      </c>
      <c r="H5" s="356">
        <f>(F5-G5)/G5</f>
        <v>-4.5454545454545456E-2</v>
      </c>
      <c r="I5" s="358">
        <f>+F5/$F$24</f>
        <v>3.3980582524271843E-2</v>
      </c>
      <c r="J5" s="354" t="s">
        <v>204</v>
      </c>
      <c r="K5" s="56"/>
      <c r="L5" s="355">
        <f>+[2]DHL!$FN$64</f>
        <v>1155517</v>
      </c>
      <c r="M5" s="357">
        <f>+[2]DHL!$EZ$64</f>
        <v>1093963</v>
      </c>
      <c r="N5" s="358">
        <f>(L5-M5)/M5</f>
        <v>5.6266985263669793E-2</v>
      </c>
      <c r="O5" s="355">
        <f>+[2]DHL!$FN$64</f>
        <v>1155517</v>
      </c>
      <c r="P5" s="357">
        <f>+[2]DHL!$EZ$64</f>
        <v>1093963</v>
      </c>
      <c r="Q5" s="356">
        <f>(O5-P5)/P5</f>
        <v>5.6266985263669793E-2</v>
      </c>
      <c r="R5" s="358">
        <f>O5/$O$24</f>
        <v>3.9626455762145449E-2</v>
      </c>
      <c r="S5" s="20"/>
    </row>
    <row r="6" spans="1:19" ht="14.1" customHeight="1" x14ac:dyDescent="0.2">
      <c r="A6" s="354"/>
      <c r="B6" s="368"/>
      <c r="C6" s="355"/>
      <c r="D6" s="357"/>
      <c r="E6" s="358"/>
      <c r="F6" s="355"/>
      <c r="G6" s="357"/>
      <c r="H6" s="356"/>
      <c r="I6" s="358"/>
      <c r="J6" s="354"/>
      <c r="K6" s="56"/>
      <c r="L6" s="359"/>
      <c r="M6" s="9"/>
      <c r="N6" s="87"/>
      <c r="O6" s="359"/>
      <c r="P6" s="9"/>
      <c r="Q6" s="39"/>
      <c r="R6" s="87"/>
      <c r="S6" s="20"/>
    </row>
    <row r="7" spans="1:19" ht="14.1" customHeight="1" x14ac:dyDescent="0.2">
      <c r="A7" s="354" t="s">
        <v>205</v>
      </c>
      <c r="B7" s="368"/>
      <c r="C7" s="355">
        <f>+[2]FedEx!$FN$12</f>
        <v>258</v>
      </c>
      <c r="D7" s="357">
        <f>+[2]FedEx!$EZ$12</f>
        <v>176</v>
      </c>
      <c r="E7" s="358">
        <f>(C7-D7)/D7</f>
        <v>0.46590909090909088</v>
      </c>
      <c r="F7" s="355">
        <f>+[2]FedEx!$FN$12</f>
        <v>258</v>
      </c>
      <c r="G7" s="357">
        <f>+[2]FedEx!$EZ$12</f>
        <v>176</v>
      </c>
      <c r="H7" s="356">
        <f t="shared" ref="H7" si="0">(F7-G7)/G7</f>
        <v>0.46590909090909088</v>
      </c>
      <c r="I7" s="358">
        <f>+F7/$F$24</f>
        <v>0.20873786407766989</v>
      </c>
      <c r="J7" s="354" t="s">
        <v>205</v>
      </c>
      <c r="K7" s="56"/>
      <c r="L7" s="355">
        <f>+[2]FedEx!$FN$64</f>
        <v>16987230</v>
      </c>
      <c r="M7" s="357">
        <f>+[2]FedEx!$EZ$64</f>
        <v>16128912</v>
      </c>
      <c r="N7" s="358">
        <f>(L7-M7)/M7</f>
        <v>5.3216112779336883E-2</v>
      </c>
      <c r="O7" s="355">
        <f>+[2]FedEx!$FN$64</f>
        <v>16987230</v>
      </c>
      <c r="P7" s="357">
        <f>+[2]FedEx!$EZ$64</f>
        <v>16128912</v>
      </c>
      <c r="Q7" s="356">
        <f t="shared" ref="Q7" si="1">(O7-P7)/P7</f>
        <v>5.3216112779336883E-2</v>
      </c>
      <c r="R7" s="358">
        <f>O7/$O$24</f>
        <v>0.58254765452727231</v>
      </c>
      <c r="S7" s="20"/>
    </row>
    <row r="8" spans="1:19" ht="14.1" customHeight="1" x14ac:dyDescent="0.2">
      <c r="A8" s="354"/>
      <c r="B8" s="368"/>
      <c r="C8" s="355"/>
      <c r="D8" s="357"/>
      <c r="E8" s="358"/>
      <c r="F8" s="355"/>
      <c r="G8" s="357"/>
      <c r="H8" s="356"/>
      <c r="I8" s="358"/>
      <c r="J8" s="354"/>
      <c r="K8" s="56"/>
      <c r="L8" s="359"/>
      <c r="M8" s="9"/>
      <c r="N8" s="87"/>
      <c r="O8" s="359"/>
      <c r="P8" s="9"/>
      <c r="Q8" s="39"/>
      <c r="R8" s="87"/>
      <c r="S8" s="20"/>
    </row>
    <row r="9" spans="1:19" ht="14.1" customHeight="1" x14ac:dyDescent="0.2">
      <c r="A9" s="354" t="s">
        <v>83</v>
      </c>
      <c r="B9" s="368"/>
      <c r="C9" s="355">
        <f>+[2]UPS!$FN$12</f>
        <v>198</v>
      </c>
      <c r="D9" s="357">
        <f>+[2]UPS!$EZ$12</f>
        <v>182</v>
      </c>
      <c r="E9" s="358">
        <f>(C9-D9)/D9</f>
        <v>8.7912087912087919E-2</v>
      </c>
      <c r="F9" s="355">
        <f>+[2]UPS!$FN$12</f>
        <v>198</v>
      </c>
      <c r="G9" s="357">
        <f>+[2]UPS!$EZ$12</f>
        <v>182</v>
      </c>
      <c r="H9" s="356">
        <f>(F9-G9)/G9</f>
        <v>8.7912087912087919E-2</v>
      </c>
      <c r="I9" s="358">
        <f>+F9/$F$24</f>
        <v>0.16019417475728157</v>
      </c>
      <c r="J9" s="354" t="s">
        <v>83</v>
      </c>
      <c r="K9" s="56"/>
      <c r="L9" s="355">
        <f>+[2]UPS!$FN$64</f>
        <v>10765966</v>
      </c>
      <c r="M9" s="357">
        <f>+[2]UPS!$EZ$64</f>
        <v>8668992</v>
      </c>
      <c r="N9" s="358">
        <f>(L9-M9)/M9</f>
        <v>0.241893636538135</v>
      </c>
      <c r="O9" s="355">
        <f>+[2]UPS!$FN$64</f>
        <v>10765966</v>
      </c>
      <c r="P9" s="357">
        <f>+[2]UPS!$EZ$64</f>
        <v>8668992</v>
      </c>
      <c r="Q9" s="356">
        <f>(O9-P9)/P9</f>
        <v>0.241893636538135</v>
      </c>
      <c r="R9" s="358">
        <f>O9/$O$24</f>
        <v>0.36920017224823348</v>
      </c>
      <c r="S9" s="20"/>
    </row>
    <row r="10" spans="1:19" ht="14.1" customHeight="1" x14ac:dyDescent="0.2">
      <c r="A10" s="354"/>
      <c r="B10" s="368"/>
      <c r="C10" s="355"/>
      <c r="D10" s="357"/>
      <c r="E10" s="358"/>
      <c r="F10" s="355"/>
      <c r="G10" s="357"/>
      <c r="H10" s="356"/>
      <c r="I10" s="358"/>
      <c r="J10" s="354"/>
      <c r="K10" s="56"/>
      <c r="L10" s="359"/>
      <c r="M10" s="9"/>
      <c r="N10" s="87"/>
      <c r="O10" s="359"/>
      <c r="P10" s="9"/>
      <c r="Q10" s="39"/>
      <c r="R10" s="87"/>
      <c r="S10" s="20"/>
    </row>
    <row r="11" spans="1:19" ht="14.1" customHeight="1" x14ac:dyDescent="0.2">
      <c r="A11" s="354" t="s">
        <v>188</v>
      </c>
      <c r="B11" s="368"/>
      <c r="C11" s="355">
        <f>+[2]IFL!$FN$12</f>
        <v>38</v>
      </c>
      <c r="D11" s="357">
        <f>+[2]IFL!$EZ$12</f>
        <v>62</v>
      </c>
      <c r="E11" s="358">
        <f>(C11-D11)/D11</f>
        <v>-0.38709677419354838</v>
      </c>
      <c r="F11" s="355">
        <f>+[2]IFL!$FN$12</f>
        <v>38</v>
      </c>
      <c r="G11" s="357">
        <f>+[2]IFL!$EZ$12</f>
        <v>62</v>
      </c>
      <c r="H11" s="356">
        <f>(F11-G11)/G11</f>
        <v>-0.38709677419354838</v>
      </c>
      <c r="I11" s="358">
        <f>+F11/$F$24</f>
        <v>3.0744336569579287E-2</v>
      </c>
      <c r="J11" s="354" t="s">
        <v>188</v>
      </c>
      <c r="K11" s="56"/>
      <c r="L11" s="355">
        <f>+[2]IFL!$FN$64</f>
        <v>23766</v>
      </c>
      <c r="M11" s="357">
        <f>+[2]IFL!$EZ$64</f>
        <v>79728</v>
      </c>
      <c r="N11" s="358">
        <f>(L11-M11)/M11</f>
        <v>-0.70191149909692951</v>
      </c>
      <c r="O11" s="355">
        <f>+[2]IFL!$FN$64</f>
        <v>23766</v>
      </c>
      <c r="P11" s="357">
        <f>+[2]IFL!$EZ$64</f>
        <v>79728</v>
      </c>
      <c r="Q11" s="356">
        <f>(O11-P11)/P11</f>
        <v>-0.70191149909692951</v>
      </c>
      <c r="R11" s="358">
        <f>O11/$O$24</f>
        <v>8.1501384024912555E-4</v>
      </c>
      <c r="S11" s="20"/>
    </row>
    <row r="12" spans="1:19" ht="14.1" customHeight="1" x14ac:dyDescent="0.2">
      <c r="A12" s="354"/>
      <c r="B12" s="368"/>
      <c r="C12" s="355"/>
      <c r="D12" s="360"/>
      <c r="E12" s="358"/>
      <c r="F12" s="478"/>
      <c r="G12" s="360"/>
      <c r="H12" s="356"/>
      <c r="I12" s="358"/>
      <c r="J12" s="354"/>
      <c r="K12" s="56"/>
      <c r="L12" s="361"/>
      <c r="M12" s="148"/>
      <c r="N12" s="87"/>
      <c r="O12" s="361"/>
      <c r="P12" s="148"/>
      <c r="Q12" s="39"/>
      <c r="R12" s="87"/>
      <c r="S12" s="20"/>
    </row>
    <row r="13" spans="1:19" ht="14.1" customHeight="1" x14ac:dyDescent="0.2">
      <c r="A13" s="354" t="s">
        <v>167</v>
      </c>
      <c r="B13" s="367"/>
      <c r="C13" s="355">
        <f>+'[2]Suburban Air Freight'!$FN$12</f>
        <v>0</v>
      </c>
      <c r="D13" s="357">
        <f>+'[2]Suburban Air Freight'!$EZ$12</f>
        <v>0</v>
      </c>
      <c r="E13" s="358" t="e">
        <f>(C13-D13)/D13</f>
        <v>#DIV/0!</v>
      </c>
      <c r="F13" s="355">
        <f>+'[2]Suburban Air Freight'!$FN$12</f>
        <v>0</v>
      </c>
      <c r="G13" s="357">
        <f>+'[2]Suburban Air Freight'!$EZ$12</f>
        <v>0</v>
      </c>
      <c r="H13" s="356" t="e">
        <f t="shared" ref="H13" si="2">(F13-G13)/G13</f>
        <v>#DIV/0!</v>
      </c>
      <c r="I13" s="358">
        <f>+F13/$F$24</f>
        <v>0</v>
      </c>
      <c r="J13" s="354" t="s">
        <v>167</v>
      </c>
      <c r="K13" s="362"/>
      <c r="L13" s="355">
        <f>+'[2]Suburban Air Freight'!$FN$64</f>
        <v>0</v>
      </c>
      <c r="M13" s="357">
        <f>+'[2]Suburban Air Freight'!$EZ$64</f>
        <v>91167</v>
      </c>
      <c r="N13" s="358">
        <f>(L13-M13)/M13</f>
        <v>-1</v>
      </c>
      <c r="O13" s="355">
        <f>+'[2]Suburban Air Freight'!$FN$64</f>
        <v>0</v>
      </c>
      <c r="P13" s="357">
        <f>+'[2]Suburban Air Freight'!$EZ$64</f>
        <v>91167</v>
      </c>
      <c r="Q13" s="356">
        <f t="shared" ref="Q13" si="3">(O13-P13)/P13</f>
        <v>-1</v>
      </c>
      <c r="R13" s="358">
        <f>O13/$O$24</f>
        <v>0</v>
      </c>
      <c r="S13" s="20"/>
    </row>
    <row r="14" spans="1:19" ht="14.1" customHeight="1" x14ac:dyDescent="0.2">
      <c r="A14" s="53"/>
      <c r="B14" s="364"/>
      <c r="C14" s="355"/>
      <c r="D14" s="9"/>
      <c r="E14" s="87"/>
      <c r="F14" s="359"/>
      <c r="G14" s="9"/>
      <c r="H14" s="39"/>
      <c r="I14" s="87"/>
      <c r="J14" s="53"/>
      <c r="K14" s="364"/>
      <c r="L14" s="359"/>
      <c r="M14" s="9"/>
      <c r="N14" s="87"/>
      <c r="O14" s="359"/>
      <c r="P14" s="9"/>
      <c r="Q14" s="39"/>
      <c r="R14" s="87"/>
      <c r="S14" s="20"/>
    </row>
    <row r="15" spans="1:19" ht="14.1" customHeight="1" x14ac:dyDescent="0.2">
      <c r="A15" s="354" t="s">
        <v>85</v>
      </c>
      <c r="B15" s="364"/>
      <c r="C15" s="355">
        <f>+[2]Bemidji!$FN$12</f>
        <v>614</v>
      </c>
      <c r="D15" s="357">
        <f>+[2]Bemidji!$EZ$12</f>
        <v>540</v>
      </c>
      <c r="E15" s="358">
        <f>(C15-D15)/D15</f>
        <v>0.13703703703703704</v>
      </c>
      <c r="F15" s="355">
        <f>+[2]Bemidji!$FN$12</f>
        <v>614</v>
      </c>
      <c r="G15" s="357">
        <f>+[2]Bemidji!$EZ$12</f>
        <v>540</v>
      </c>
      <c r="H15" s="356">
        <f t="shared" ref="H15" si="4">(F15-G15)/G15</f>
        <v>0.13703703703703704</v>
      </c>
      <c r="I15" s="358">
        <f>+F15/$F$24</f>
        <v>0.49676375404530743</v>
      </c>
      <c r="J15" s="354" t="s">
        <v>85</v>
      </c>
      <c r="K15" s="364"/>
      <c r="L15" s="543" t="s">
        <v>208</v>
      </c>
      <c r="M15" s="544"/>
      <c r="N15" s="544"/>
      <c r="O15" s="544"/>
      <c r="P15" s="544"/>
      <c r="Q15" s="544"/>
      <c r="R15" s="545"/>
      <c r="S15" s="20"/>
    </row>
    <row r="16" spans="1:19" ht="14.1" customHeight="1" x14ac:dyDescent="0.2">
      <c r="A16" s="53"/>
      <c r="B16" s="364"/>
      <c r="C16" s="355"/>
      <c r="D16" s="9"/>
      <c r="E16" s="87"/>
      <c r="F16" s="359"/>
      <c r="G16" s="9"/>
      <c r="H16" s="39"/>
      <c r="I16" s="87"/>
      <c r="J16" s="53"/>
      <c r="K16" s="364"/>
      <c r="L16" s="359"/>
      <c r="M16" s="9"/>
      <c r="N16" s="87"/>
      <c r="O16" s="359"/>
      <c r="P16" s="9"/>
      <c r="Q16" s="39"/>
      <c r="R16" s="87"/>
      <c r="S16" s="20"/>
    </row>
    <row r="17" spans="1:19" ht="14.1" customHeight="1" x14ac:dyDescent="0.2">
      <c r="A17" s="354" t="s">
        <v>86</v>
      </c>
      <c r="B17" s="364"/>
      <c r="C17" s="355">
        <f>+'[2]CSA Air'!$FN$12</f>
        <v>0</v>
      </c>
      <c r="D17" s="357">
        <f>+'[2]CSA Air'!$EZ$12</f>
        <v>40</v>
      </c>
      <c r="E17" s="358">
        <f>(C17-D17)/D17</f>
        <v>-1</v>
      </c>
      <c r="F17" s="355">
        <f>+'[2]CSA Air'!$FN$12</f>
        <v>0</v>
      </c>
      <c r="G17" s="357">
        <f>+'[2]CSA Air'!$EZ$12</f>
        <v>40</v>
      </c>
      <c r="H17" s="356">
        <f t="shared" ref="H17" si="5">(F17-G17)/G17</f>
        <v>-1</v>
      </c>
      <c r="I17" s="358">
        <f>+F17/$F$24</f>
        <v>0</v>
      </c>
      <c r="J17" s="354" t="s">
        <v>86</v>
      </c>
      <c r="K17" s="364"/>
      <c r="L17" s="355">
        <f>+'[2]CSA Air'!$FN$64</f>
        <v>0</v>
      </c>
      <c r="M17" s="357">
        <f>+'[2]CSA Air'!$EZ$64</f>
        <v>60838</v>
      </c>
      <c r="N17" s="358">
        <f>(L17-M17)/M17</f>
        <v>-1</v>
      </c>
      <c r="O17" s="355">
        <f>+'[2]CSA Air'!$FN$64</f>
        <v>0</v>
      </c>
      <c r="P17" s="357">
        <f>+'[2]CSA Air'!$EZ$64</f>
        <v>60838</v>
      </c>
      <c r="Q17" s="356">
        <f t="shared" ref="Q17" si="6">(O17-P17)/P17</f>
        <v>-1</v>
      </c>
      <c r="R17" s="358">
        <f>O17/$O$24</f>
        <v>0</v>
      </c>
      <c r="S17" s="20"/>
    </row>
    <row r="18" spans="1:19" ht="14.1" customHeight="1" x14ac:dyDescent="0.2">
      <c r="A18" s="53"/>
      <c r="B18" s="364"/>
      <c r="C18" s="355"/>
      <c r="D18" s="9"/>
      <c r="E18" s="87"/>
      <c r="F18" s="359"/>
      <c r="G18" s="9"/>
      <c r="H18" s="39"/>
      <c r="I18" s="87"/>
      <c r="J18" s="53"/>
      <c r="K18" s="364"/>
      <c r="L18" s="359"/>
      <c r="M18" s="9"/>
      <c r="N18" s="87"/>
      <c r="O18" s="359"/>
      <c r="P18" s="9"/>
      <c r="Q18" s="39"/>
      <c r="R18" s="87"/>
      <c r="S18" s="20"/>
    </row>
    <row r="19" spans="1:19" ht="14.1" customHeight="1" x14ac:dyDescent="0.2">
      <c r="A19" s="354" t="s">
        <v>87</v>
      </c>
      <c r="B19" s="367"/>
      <c r="C19" s="355">
        <f>+'[2]Mountain Cargo'!$FN$12</f>
        <v>38</v>
      </c>
      <c r="D19" s="357">
        <f>+'[2]Mountain Cargo'!$EZ$12</f>
        <v>40</v>
      </c>
      <c r="E19" s="358">
        <f>(C19-D19)/D19</f>
        <v>-0.05</v>
      </c>
      <c r="F19" s="355">
        <f>+'[2]Mountain Cargo'!$FN$12</f>
        <v>38</v>
      </c>
      <c r="G19" s="357">
        <f>+'[2]Mountain Cargo'!$EZ$12</f>
        <v>40</v>
      </c>
      <c r="H19" s="356">
        <f>(F19-G19)/G19</f>
        <v>-0.05</v>
      </c>
      <c r="I19" s="358">
        <f>+F19/$F$24</f>
        <v>3.0744336569579287E-2</v>
      </c>
      <c r="J19" s="354" t="s">
        <v>87</v>
      </c>
      <c r="K19" s="367"/>
      <c r="L19" s="355">
        <f>+'[2]Mountain Cargo'!$FN$64</f>
        <v>135846</v>
      </c>
      <c r="M19" s="357">
        <f>+'[2]Mountain Cargo'!$EZ$64</f>
        <v>158796</v>
      </c>
      <c r="N19" s="358">
        <f>(L19-M19)/M19</f>
        <v>-0.14452505100884153</v>
      </c>
      <c r="O19" s="355">
        <f>+'[2]Mountain Cargo'!$FN$64</f>
        <v>135846</v>
      </c>
      <c r="P19" s="357">
        <f>+'[2]Mountain Cargo'!$EZ$64</f>
        <v>158796</v>
      </c>
      <c r="Q19" s="356">
        <f t="shared" ref="Q19" si="7">(O19-P19)/P19</f>
        <v>-0.14452505100884153</v>
      </c>
      <c r="R19" s="358">
        <f>O19/$O$24</f>
        <v>4.658603473133161E-3</v>
      </c>
      <c r="S19" s="420"/>
    </row>
    <row r="20" spans="1:19" ht="14.1" customHeight="1" x14ac:dyDescent="0.2">
      <c r="A20" s="53"/>
      <c r="B20" s="432"/>
      <c r="C20" s="355"/>
      <c r="D20" s="9"/>
      <c r="E20" s="87"/>
      <c r="F20" s="359"/>
      <c r="G20" s="9"/>
      <c r="H20" s="39"/>
      <c r="I20" s="87"/>
      <c r="J20" s="53"/>
      <c r="K20" s="432"/>
      <c r="L20" s="359"/>
      <c r="M20" s="9"/>
      <c r="N20" s="87"/>
      <c r="O20" s="359"/>
      <c r="P20" s="9"/>
      <c r="Q20" s="39"/>
      <c r="R20" s="87"/>
      <c r="S20" s="330"/>
    </row>
    <row r="21" spans="1:19" s="7" customFormat="1" ht="14.1" customHeight="1" x14ac:dyDescent="0.2">
      <c r="A21" s="354" t="s">
        <v>130</v>
      </c>
      <c r="B21" s="368"/>
      <c r="C21" s="355">
        <f>+'[2]Misc Cargo'!$FN$12</f>
        <v>48</v>
      </c>
      <c r="D21" s="357">
        <f>+'[2]Misc Cargo'!$EZ$12</f>
        <v>43</v>
      </c>
      <c r="E21" s="358">
        <f>(C21-D21)/D21</f>
        <v>0.11627906976744186</v>
      </c>
      <c r="F21" s="355">
        <f>+'[2]Misc Cargo'!$FN$12</f>
        <v>48</v>
      </c>
      <c r="G21" s="357">
        <f>+'[2]Misc Cargo'!$EZ$12</f>
        <v>43</v>
      </c>
      <c r="H21" s="356">
        <f>(F21-G21)/G21</f>
        <v>0.11627906976744186</v>
      </c>
      <c r="I21" s="358">
        <f>+F21/$F$24</f>
        <v>3.8834951456310676E-2</v>
      </c>
      <c r="J21" s="354" t="s">
        <v>130</v>
      </c>
      <c r="K21" s="368"/>
      <c r="L21" s="355">
        <f>+'[2]Misc Cargo'!$FN$64</f>
        <v>91916</v>
      </c>
      <c r="M21" s="357">
        <f>+'[2]Misc Cargo'!$EZ$64</f>
        <v>49029</v>
      </c>
      <c r="N21" s="358">
        <f>(L21-M21)/M21</f>
        <v>0.87472720226804546</v>
      </c>
      <c r="O21" s="355">
        <f>+'[2]Misc Cargo'!$FN$64</f>
        <v>91916</v>
      </c>
      <c r="P21" s="357">
        <f>+'[2]Misc Cargo'!$EZ$64</f>
        <v>49029</v>
      </c>
      <c r="Q21" s="356">
        <f>(O21-P21)/P21</f>
        <v>0.87472720226804546</v>
      </c>
      <c r="R21" s="358">
        <f>O21/$O$24</f>
        <v>3.1521001489665328E-3</v>
      </c>
      <c r="S21" s="479"/>
    </row>
    <row r="22" spans="1:19" s="7" customFormat="1" ht="14.1" customHeight="1" thickBot="1" x14ac:dyDescent="0.25">
      <c r="A22" s="480"/>
      <c r="B22" s="481"/>
      <c r="C22" s="482"/>
      <c r="D22" s="484"/>
      <c r="E22" s="485"/>
      <c r="F22" s="482"/>
      <c r="G22" s="484"/>
      <c r="H22" s="483"/>
      <c r="I22" s="485"/>
      <c r="J22" s="354"/>
      <c r="K22" s="368"/>
      <c r="L22" s="370"/>
      <c r="M22" s="374"/>
      <c r="N22" s="373"/>
      <c r="O22" s="370"/>
      <c r="P22" s="374"/>
      <c r="Q22" s="371"/>
      <c r="R22" s="481"/>
      <c r="S22" s="479"/>
    </row>
    <row r="23" spans="1:19" ht="13.5" thickBot="1" x14ac:dyDescent="0.25">
      <c r="B23" s="7"/>
      <c r="D23" s="229"/>
      <c r="E23" s="229"/>
      <c r="F23" s="4"/>
      <c r="G23" s="7"/>
      <c r="H23"/>
      <c r="I23"/>
      <c r="J23"/>
      <c r="K23"/>
      <c r="M23"/>
      <c r="N23"/>
    </row>
    <row r="24" spans="1:19" s="486" customFormat="1" ht="15.75" thickBot="1" x14ac:dyDescent="0.3">
      <c r="B24" s="487" t="s">
        <v>206</v>
      </c>
      <c r="C24" s="488">
        <f>+SUM(C5:C21)</f>
        <v>1236</v>
      </c>
      <c r="D24" s="489">
        <f>SUM(D5:D22)</f>
        <v>1127</v>
      </c>
      <c r="E24" s="490">
        <f>(C24-D24)/D24</f>
        <v>9.6716947648624665E-2</v>
      </c>
      <c r="F24" s="488">
        <f>+SUM(F5:F21)</f>
        <v>1236</v>
      </c>
      <c r="G24" s="488">
        <f>+SUM(G5:G21)</f>
        <v>1127</v>
      </c>
      <c r="H24" s="491">
        <f>(F24-G24)/G24</f>
        <v>9.6716947648624665E-2</v>
      </c>
      <c r="I24" s="507"/>
      <c r="K24" s="487" t="s">
        <v>206</v>
      </c>
      <c r="L24" s="488">
        <f>+SUM(L5:L21)</f>
        <v>29160241</v>
      </c>
      <c r="M24" s="492">
        <f>SUM(M5:M22)</f>
        <v>26331425</v>
      </c>
      <c r="N24" s="493">
        <f>(L24-M24)/M24</f>
        <v>0.1074311777657305</v>
      </c>
      <c r="O24" s="488">
        <f>+SUM(O5:O21)</f>
        <v>29160241</v>
      </c>
      <c r="P24" s="488">
        <f>+SUM(P5:P21)</f>
        <v>26331425</v>
      </c>
      <c r="Q24" s="491">
        <f t="shared" ref="Q24" si="8">(O24-P24)/P24</f>
        <v>0.1074311777657305</v>
      </c>
      <c r="R24" s="507"/>
    </row>
    <row r="25" spans="1:19" x14ac:dyDescent="0.2">
      <c r="B25" s="7"/>
      <c r="D25" s="3"/>
      <c r="F25"/>
      <c r="G25"/>
      <c r="H25"/>
      <c r="I25"/>
      <c r="J25"/>
      <c r="K25"/>
      <c r="L25"/>
      <c r="M25"/>
      <c r="N25"/>
    </row>
    <row r="26" spans="1:19" x14ac:dyDescent="0.2">
      <c r="B26" s="7"/>
      <c r="D26" s="3"/>
      <c r="F26"/>
      <c r="G26"/>
      <c r="H26"/>
      <c r="I26"/>
      <c r="J26"/>
      <c r="K26"/>
      <c r="L26"/>
      <c r="M26"/>
      <c r="N26"/>
    </row>
    <row r="27" spans="1:19" x14ac:dyDescent="0.2">
      <c r="B27" s="7"/>
      <c r="D27" s="3"/>
      <c r="F27"/>
      <c r="G27"/>
      <c r="H27"/>
      <c r="I27"/>
      <c r="J27"/>
      <c r="K27"/>
      <c r="L27"/>
      <c r="M27"/>
      <c r="N27"/>
    </row>
    <row r="28" spans="1:19" x14ac:dyDescent="0.2">
      <c r="B28" s="7"/>
      <c r="D28" s="3"/>
      <c r="F28"/>
      <c r="G28"/>
      <c r="H28"/>
      <c r="I28"/>
      <c r="J28"/>
      <c r="K28"/>
      <c r="L28"/>
      <c r="M28"/>
      <c r="N28"/>
    </row>
    <row r="29" spans="1:19" x14ac:dyDescent="0.2">
      <c r="B29" s="7"/>
      <c r="D29" s="3"/>
      <c r="F29"/>
      <c r="G29"/>
      <c r="H29"/>
      <c r="I29"/>
      <c r="J29"/>
      <c r="K29"/>
      <c r="L29"/>
      <c r="M29"/>
      <c r="N29"/>
    </row>
    <row r="30" spans="1:19" x14ac:dyDescent="0.2">
      <c r="B30" s="7"/>
      <c r="D30" s="3"/>
      <c r="F30"/>
      <c r="G30"/>
      <c r="H30"/>
      <c r="I30"/>
      <c r="J30"/>
      <c r="K30"/>
      <c r="L30"/>
      <c r="M30"/>
      <c r="N30"/>
    </row>
    <row r="31" spans="1:19" x14ac:dyDescent="0.2">
      <c r="B31" s="7"/>
      <c r="D31" s="3"/>
      <c r="F31"/>
      <c r="G31"/>
      <c r="H31"/>
      <c r="I31"/>
      <c r="J31"/>
      <c r="K31"/>
      <c r="L31"/>
      <c r="M31"/>
      <c r="N31"/>
    </row>
    <row r="32" spans="1:19" x14ac:dyDescent="0.2">
      <c r="B32" s="7"/>
      <c r="D32" s="3"/>
      <c r="F32"/>
      <c r="G32"/>
      <c r="H32"/>
      <c r="I32"/>
      <c r="J32"/>
      <c r="K32"/>
      <c r="L32"/>
      <c r="M32"/>
      <c r="N32"/>
    </row>
    <row r="33" spans="2:14" x14ac:dyDescent="0.2">
      <c r="B33" s="7"/>
      <c r="D33" s="3"/>
      <c r="F33"/>
      <c r="G33"/>
      <c r="H33"/>
      <c r="I33"/>
      <c r="J33"/>
      <c r="K33"/>
      <c r="L33"/>
      <c r="M33"/>
      <c r="N33"/>
    </row>
    <row r="34" spans="2:14" x14ac:dyDescent="0.2">
      <c r="B34" s="7"/>
      <c r="D34" s="3"/>
      <c r="F34"/>
      <c r="G34"/>
      <c r="H34"/>
      <c r="I34"/>
      <c r="J34"/>
      <c r="K34"/>
      <c r="L34"/>
      <c r="M34"/>
      <c r="N34"/>
    </row>
    <row r="35" spans="2:14" x14ac:dyDescent="0.2">
      <c r="B35" s="7"/>
      <c r="D35" s="3"/>
      <c r="F35"/>
      <c r="G35"/>
      <c r="H35"/>
      <c r="I35"/>
      <c r="J35"/>
      <c r="K35"/>
      <c r="L35"/>
      <c r="M35"/>
      <c r="N35"/>
    </row>
    <row r="36" spans="2:14" x14ac:dyDescent="0.2">
      <c r="B36" s="7"/>
      <c r="D36" s="3"/>
      <c r="F36"/>
      <c r="G36"/>
      <c r="H36"/>
      <c r="I36"/>
      <c r="J36"/>
      <c r="K36"/>
      <c r="L36"/>
      <c r="M36"/>
      <c r="N36"/>
    </row>
    <row r="37" spans="2:14" x14ac:dyDescent="0.2">
      <c r="B37" s="7"/>
      <c r="D37" s="3"/>
      <c r="F37"/>
      <c r="G37"/>
      <c r="H37"/>
      <c r="I37"/>
      <c r="J37"/>
      <c r="K37"/>
      <c r="L37"/>
      <c r="M37"/>
      <c r="N37"/>
    </row>
    <row r="38" spans="2:14" x14ac:dyDescent="0.2">
      <c r="B38" s="7"/>
      <c r="D38" s="3"/>
      <c r="F38"/>
      <c r="G38"/>
      <c r="H38"/>
      <c r="I38"/>
      <c r="J38"/>
      <c r="K38"/>
      <c r="L38"/>
      <c r="M38"/>
      <c r="N38"/>
    </row>
    <row r="39" spans="2:14" x14ac:dyDescent="0.2">
      <c r="B39" s="7"/>
      <c r="D39" s="3"/>
      <c r="F39"/>
      <c r="G39"/>
      <c r="H39"/>
      <c r="I39"/>
      <c r="J39"/>
      <c r="K39"/>
      <c r="L39"/>
      <c r="M39"/>
      <c r="N39"/>
    </row>
    <row r="40" spans="2:14" x14ac:dyDescent="0.2">
      <c r="B40" s="7"/>
      <c r="D40" s="3"/>
      <c r="F40"/>
      <c r="G40"/>
      <c r="H40"/>
      <c r="I40"/>
      <c r="J40"/>
      <c r="K40"/>
      <c r="L40"/>
      <c r="M40"/>
      <c r="N40"/>
    </row>
    <row r="41" spans="2:14" x14ac:dyDescent="0.2">
      <c r="B41" s="7"/>
      <c r="D41" s="3"/>
      <c r="F41"/>
      <c r="G41"/>
      <c r="H41"/>
      <c r="I41"/>
      <c r="J41"/>
      <c r="K41"/>
      <c r="L41"/>
      <c r="M41"/>
      <c r="N41"/>
    </row>
    <row r="42" spans="2:14" x14ac:dyDescent="0.2">
      <c r="B42" s="7"/>
      <c r="D42" s="3"/>
      <c r="F42"/>
      <c r="G42"/>
      <c r="H42"/>
      <c r="I42"/>
      <c r="J42"/>
      <c r="K42"/>
      <c r="L42"/>
      <c r="M42"/>
      <c r="N42"/>
    </row>
    <row r="43" spans="2:14" x14ac:dyDescent="0.2">
      <c r="B43" s="7"/>
      <c r="D43" s="3"/>
      <c r="F43"/>
      <c r="G43"/>
      <c r="H43"/>
      <c r="I43"/>
      <c r="J43"/>
      <c r="K43"/>
      <c r="L43"/>
      <c r="M43"/>
      <c r="N43"/>
    </row>
    <row r="44" spans="2:14" x14ac:dyDescent="0.2">
      <c r="B44" s="7"/>
      <c r="D44" s="3"/>
      <c r="F44"/>
      <c r="G44"/>
      <c r="H44"/>
      <c r="I44"/>
      <c r="J44"/>
      <c r="K44"/>
      <c r="L44"/>
      <c r="M44"/>
      <c r="N44"/>
    </row>
    <row r="45" spans="2:14" x14ac:dyDescent="0.2">
      <c r="B45" s="7"/>
      <c r="D45" s="3"/>
      <c r="F45"/>
      <c r="G45"/>
      <c r="H45"/>
      <c r="I45"/>
      <c r="J45"/>
      <c r="K45"/>
      <c r="L45"/>
      <c r="M45"/>
      <c r="N45"/>
    </row>
    <row r="46" spans="2:14" x14ac:dyDescent="0.2">
      <c r="B46" s="7"/>
      <c r="D46" s="3"/>
      <c r="F46"/>
      <c r="G46"/>
      <c r="H46"/>
      <c r="I46"/>
      <c r="J46"/>
      <c r="K46"/>
      <c r="L46"/>
      <c r="M46"/>
      <c r="N46"/>
    </row>
    <row r="47" spans="2:14" x14ac:dyDescent="0.2">
      <c r="B47" s="7"/>
      <c r="D47" s="3"/>
      <c r="F47"/>
      <c r="G47"/>
      <c r="H47"/>
      <c r="I47"/>
      <c r="J47"/>
      <c r="K47"/>
      <c r="L47"/>
      <c r="M47"/>
      <c r="N47"/>
    </row>
    <row r="48" spans="2:14" x14ac:dyDescent="0.2">
      <c r="B48" s="7"/>
      <c r="D48" s="3"/>
      <c r="F48"/>
      <c r="G48"/>
      <c r="H48"/>
      <c r="I48"/>
      <c r="J48"/>
      <c r="K48"/>
      <c r="L48"/>
      <c r="M48"/>
      <c r="N48"/>
    </row>
    <row r="49" spans="2:14" x14ac:dyDescent="0.2">
      <c r="B49" s="7"/>
      <c r="D49" s="3"/>
      <c r="F49"/>
      <c r="G49"/>
      <c r="H49"/>
      <c r="I49"/>
      <c r="J49"/>
      <c r="K49"/>
      <c r="L49"/>
      <c r="M49"/>
      <c r="N49"/>
    </row>
    <row r="50" spans="2:14" x14ac:dyDescent="0.2">
      <c r="B50" s="7"/>
      <c r="D50" s="3"/>
      <c r="F50"/>
      <c r="G50"/>
      <c r="H50"/>
      <c r="I50"/>
      <c r="J50"/>
      <c r="K50"/>
      <c r="L50"/>
      <c r="M50"/>
      <c r="N50"/>
    </row>
    <row r="51" spans="2:14" x14ac:dyDescent="0.2">
      <c r="B51" s="7"/>
      <c r="D51" s="3"/>
      <c r="F51"/>
      <c r="G51"/>
      <c r="H51"/>
      <c r="I51"/>
      <c r="J51"/>
      <c r="K51"/>
      <c r="L51"/>
      <c r="M51"/>
      <c r="N51"/>
    </row>
    <row r="52" spans="2:14" x14ac:dyDescent="0.2">
      <c r="B52" s="7"/>
      <c r="D52" s="3"/>
      <c r="F52"/>
      <c r="G52"/>
      <c r="H52"/>
      <c r="I52"/>
      <c r="J52"/>
      <c r="K52"/>
      <c r="L52"/>
      <c r="M52"/>
      <c r="N52"/>
    </row>
    <row r="53" spans="2:14" x14ac:dyDescent="0.2">
      <c r="B53" s="7"/>
      <c r="D53" s="3"/>
      <c r="F53"/>
      <c r="G53"/>
      <c r="H53"/>
      <c r="I53"/>
      <c r="J53"/>
      <c r="K53"/>
      <c r="L53"/>
      <c r="M53"/>
      <c r="N53"/>
    </row>
    <row r="54" spans="2:14" x14ac:dyDescent="0.2">
      <c r="B54" s="7"/>
      <c r="D54" s="3"/>
      <c r="F54"/>
      <c r="G54"/>
      <c r="H54"/>
      <c r="I54"/>
      <c r="J54"/>
      <c r="K54"/>
      <c r="L54"/>
      <c r="M54"/>
      <c r="N54"/>
    </row>
    <row r="55" spans="2:14" x14ac:dyDescent="0.2">
      <c r="B55" s="7"/>
      <c r="D55" s="3"/>
      <c r="F55"/>
      <c r="G55"/>
      <c r="H55"/>
      <c r="I55"/>
      <c r="J55"/>
      <c r="K55"/>
      <c r="L55"/>
      <c r="M55"/>
      <c r="N55"/>
    </row>
    <row r="56" spans="2:14" x14ac:dyDescent="0.2">
      <c r="B56" s="7"/>
      <c r="D56" s="3"/>
      <c r="F56"/>
      <c r="G56"/>
      <c r="H56"/>
      <c r="I56"/>
      <c r="J56"/>
      <c r="K56"/>
      <c r="L56"/>
      <c r="M56"/>
      <c r="N56"/>
    </row>
    <row r="57" spans="2:14" x14ac:dyDescent="0.2">
      <c r="B57" s="7"/>
      <c r="D57" s="3"/>
      <c r="F57"/>
      <c r="G57"/>
      <c r="H57"/>
      <c r="I57"/>
      <c r="J57"/>
      <c r="K57"/>
      <c r="L57"/>
      <c r="M57"/>
      <c r="N57"/>
    </row>
    <row r="58" spans="2:14" x14ac:dyDescent="0.2">
      <c r="B58" s="7"/>
      <c r="D58" s="3"/>
      <c r="F58"/>
      <c r="G58"/>
      <c r="H58"/>
      <c r="I58"/>
      <c r="J58"/>
      <c r="K58"/>
      <c r="L58"/>
      <c r="M58"/>
      <c r="N58"/>
    </row>
    <row r="59" spans="2:14" x14ac:dyDescent="0.2">
      <c r="B59" s="7"/>
      <c r="D59" s="3"/>
      <c r="F59"/>
      <c r="G59"/>
      <c r="H59"/>
      <c r="I59"/>
      <c r="J59"/>
      <c r="K59"/>
      <c r="L59"/>
      <c r="M59"/>
      <c r="N59"/>
    </row>
    <row r="60" spans="2:14" x14ac:dyDescent="0.2">
      <c r="B60" s="7"/>
      <c r="D60" s="3"/>
      <c r="F60"/>
      <c r="G60"/>
      <c r="H60"/>
      <c r="I60"/>
      <c r="J60"/>
      <c r="K60"/>
      <c r="L60"/>
      <c r="M60"/>
      <c r="N60"/>
    </row>
    <row r="61" spans="2:14" x14ac:dyDescent="0.2">
      <c r="B61" s="7"/>
      <c r="D61" s="3"/>
      <c r="F61"/>
      <c r="G61"/>
      <c r="H61"/>
      <c r="I61"/>
      <c r="J61"/>
      <c r="K61"/>
      <c r="L61"/>
      <c r="M61"/>
      <c r="N61"/>
    </row>
    <row r="62" spans="2:14" x14ac:dyDescent="0.2">
      <c r="B62" s="7"/>
      <c r="D62" s="3"/>
      <c r="F62"/>
      <c r="G62"/>
      <c r="H62"/>
      <c r="I62"/>
      <c r="J62"/>
      <c r="K62"/>
      <c r="L62"/>
      <c r="M62"/>
      <c r="N62"/>
    </row>
    <row r="63" spans="2:14" x14ac:dyDescent="0.2">
      <c r="B63" s="7"/>
      <c r="D63" s="3"/>
      <c r="F63"/>
      <c r="G63"/>
      <c r="H63"/>
      <c r="I63"/>
      <c r="J63"/>
      <c r="K63"/>
      <c r="L63"/>
      <c r="M63"/>
      <c r="N63"/>
    </row>
    <row r="64" spans="2:14" x14ac:dyDescent="0.2">
      <c r="B64" s="7"/>
      <c r="D64" s="3"/>
      <c r="F64"/>
      <c r="G64"/>
      <c r="H64"/>
      <c r="I64"/>
      <c r="J64"/>
      <c r="K64"/>
      <c r="L64"/>
      <c r="M64"/>
      <c r="N64"/>
    </row>
    <row r="65" spans="2:14" x14ac:dyDescent="0.2">
      <c r="B65" s="7"/>
      <c r="D65" s="3"/>
      <c r="F65"/>
      <c r="G65"/>
      <c r="H65"/>
      <c r="I65"/>
      <c r="J65"/>
      <c r="K65"/>
      <c r="L65"/>
      <c r="M65"/>
      <c r="N65"/>
    </row>
    <row r="66" spans="2:14" x14ac:dyDescent="0.2">
      <c r="B66" s="7"/>
      <c r="D66" s="3"/>
      <c r="F66"/>
      <c r="G66"/>
      <c r="H66"/>
      <c r="I66"/>
      <c r="J66"/>
      <c r="K66"/>
      <c r="L66"/>
      <c r="M66"/>
      <c r="N66"/>
    </row>
    <row r="67" spans="2:14" x14ac:dyDescent="0.2">
      <c r="B67" s="7"/>
      <c r="D67" s="3"/>
      <c r="F67"/>
      <c r="G67"/>
      <c r="H67"/>
      <c r="I67"/>
      <c r="J67"/>
      <c r="K67"/>
      <c r="L67"/>
      <c r="M67"/>
      <c r="N67"/>
    </row>
    <row r="68" spans="2:14" x14ac:dyDescent="0.2">
      <c r="B68" s="7"/>
      <c r="D68" s="3"/>
      <c r="F68"/>
      <c r="G68"/>
      <c r="H68"/>
      <c r="I68"/>
      <c r="J68"/>
      <c r="K68"/>
      <c r="L68"/>
      <c r="M68"/>
      <c r="N68"/>
    </row>
    <row r="69" spans="2:14" x14ac:dyDescent="0.2">
      <c r="B69" s="7"/>
      <c r="D69" s="3"/>
      <c r="F69"/>
      <c r="G69"/>
      <c r="H69"/>
      <c r="I69"/>
      <c r="J69"/>
      <c r="K69"/>
      <c r="L69"/>
      <c r="M69"/>
      <c r="N69"/>
    </row>
    <row r="70" spans="2:14" x14ac:dyDescent="0.2">
      <c r="B70" s="7"/>
      <c r="D70" s="3"/>
      <c r="F70"/>
      <c r="G70"/>
      <c r="H70"/>
      <c r="I70"/>
      <c r="J70"/>
      <c r="K70"/>
      <c r="L70"/>
      <c r="M70"/>
      <c r="N70"/>
    </row>
    <row r="71" spans="2:14" x14ac:dyDescent="0.2">
      <c r="D71" s="3"/>
      <c r="F71"/>
      <c r="G71"/>
      <c r="H71"/>
      <c r="I71"/>
      <c r="J71"/>
      <c r="K71"/>
      <c r="L71"/>
      <c r="M71"/>
      <c r="N71"/>
    </row>
    <row r="72" spans="2:14" x14ac:dyDescent="0.2">
      <c r="D72" s="3"/>
      <c r="F72"/>
      <c r="G72"/>
      <c r="H72"/>
      <c r="I72"/>
      <c r="J72"/>
      <c r="K72"/>
      <c r="L72"/>
      <c r="M72"/>
      <c r="N72"/>
    </row>
    <row r="73" spans="2:14" x14ac:dyDescent="0.2">
      <c r="D73" s="3"/>
      <c r="F73"/>
      <c r="G73"/>
      <c r="H73"/>
      <c r="I73"/>
      <c r="J73"/>
      <c r="K73"/>
      <c r="L73"/>
      <c r="M73"/>
      <c r="N73"/>
    </row>
    <row r="74" spans="2:14" x14ac:dyDescent="0.2">
      <c r="D74" s="3"/>
      <c r="F74"/>
      <c r="G74"/>
      <c r="H74"/>
      <c r="I74"/>
      <c r="J74"/>
      <c r="K74"/>
      <c r="L74"/>
      <c r="M74"/>
      <c r="N74"/>
    </row>
    <row r="75" spans="2:14" x14ac:dyDescent="0.2">
      <c r="D75" s="3"/>
      <c r="F75"/>
      <c r="G75"/>
      <c r="H75"/>
      <c r="I75"/>
      <c r="J75"/>
      <c r="K75"/>
      <c r="L75"/>
      <c r="M75"/>
      <c r="N75"/>
    </row>
    <row r="76" spans="2:14" x14ac:dyDescent="0.2">
      <c r="D76" s="3"/>
      <c r="F76"/>
      <c r="G76"/>
      <c r="H76"/>
      <c r="I76"/>
      <c r="J76"/>
      <c r="K76"/>
      <c r="L76"/>
      <c r="M76"/>
      <c r="N76"/>
    </row>
    <row r="77" spans="2:14" x14ac:dyDescent="0.2">
      <c r="D77" s="3"/>
      <c r="F77"/>
      <c r="G77"/>
      <c r="H77"/>
      <c r="I77"/>
      <c r="J77"/>
      <c r="K77"/>
      <c r="L77"/>
      <c r="M77"/>
      <c r="N77"/>
    </row>
    <row r="78" spans="2:14" x14ac:dyDescent="0.2">
      <c r="D78" s="3"/>
      <c r="F78"/>
      <c r="G78"/>
      <c r="H78"/>
      <c r="I78"/>
      <c r="J78"/>
      <c r="K78"/>
      <c r="L78"/>
      <c r="M78"/>
      <c r="N78"/>
    </row>
    <row r="79" spans="2:14" x14ac:dyDescent="0.2">
      <c r="D79" s="3"/>
      <c r="F79"/>
      <c r="G79"/>
      <c r="H79"/>
      <c r="I79"/>
      <c r="J79"/>
      <c r="K79"/>
      <c r="L79"/>
      <c r="M79"/>
      <c r="N79"/>
    </row>
    <row r="80" spans="2:1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E94" s="37"/>
      <c r="F94" s="233"/>
      <c r="G94" s="5"/>
      <c r="H94" s="37"/>
      <c r="I94" s="37"/>
      <c r="K94" s="11"/>
    </row>
    <row r="95" spans="4:14" x14ac:dyDescent="0.2">
      <c r="E95" s="37"/>
      <c r="F95" s="233"/>
      <c r="G95" s="5"/>
      <c r="H95" s="37"/>
      <c r="I95" s="37"/>
      <c r="K95" s="11"/>
    </row>
    <row r="96" spans="4:14" x14ac:dyDescent="0.2">
      <c r="E96" s="37"/>
      <c r="F96" s="233"/>
      <c r="G96" s="5"/>
      <c r="H96" s="37"/>
      <c r="I96" s="37"/>
      <c r="K96" s="11"/>
    </row>
    <row r="97" spans="5:11" x14ac:dyDescent="0.2">
      <c r="E97" s="37"/>
      <c r="F97" s="233"/>
      <c r="G97" s="5"/>
      <c r="H97" s="37"/>
      <c r="I97" s="37"/>
      <c r="K97" s="11"/>
    </row>
    <row r="98" spans="5:11" x14ac:dyDescent="0.2">
      <c r="E98" s="37"/>
      <c r="F98" s="233"/>
      <c r="G98" s="5"/>
      <c r="H98" s="37"/>
      <c r="I98" s="37"/>
      <c r="K98" s="11"/>
    </row>
    <row r="99" spans="5:11" x14ac:dyDescent="0.2">
      <c r="E99" s="37"/>
      <c r="F99" s="233"/>
      <c r="G99" s="5"/>
      <c r="H99" s="37"/>
      <c r="I99" s="37"/>
      <c r="K99" s="11"/>
    </row>
    <row r="100" spans="5:11" x14ac:dyDescent="0.2">
      <c r="E100" s="37"/>
      <c r="F100" s="233"/>
      <c r="G100" s="5"/>
      <c r="H100" s="37"/>
      <c r="I100" s="37"/>
      <c r="K100" s="11"/>
    </row>
    <row r="101" spans="5:11" x14ac:dyDescent="0.2">
      <c r="E101" s="37"/>
      <c r="F101" s="233"/>
      <c r="G101" s="5"/>
      <c r="H101" s="37"/>
      <c r="I101" s="37"/>
      <c r="K101" s="11"/>
    </row>
    <row r="102" spans="5:11" x14ac:dyDescent="0.2">
      <c r="E102" s="37"/>
      <c r="F102" s="233"/>
      <c r="G102" s="5"/>
      <c r="H102" s="37"/>
      <c r="I102" s="37"/>
      <c r="K102" s="11"/>
    </row>
    <row r="103" spans="5:11" x14ac:dyDescent="0.2">
      <c r="E103" s="37"/>
      <c r="F103" s="233"/>
      <c r="G103" s="5"/>
      <c r="H103" s="37"/>
      <c r="I103" s="37"/>
      <c r="K103" s="11"/>
    </row>
    <row r="104" spans="5:11" x14ac:dyDescent="0.2">
      <c r="E104" s="37"/>
      <c r="F104" s="233"/>
      <c r="G104" s="5"/>
      <c r="H104" s="37"/>
      <c r="I104" s="37"/>
      <c r="K104" s="11"/>
    </row>
    <row r="105" spans="5:11" x14ac:dyDescent="0.2">
      <c r="E105" s="37"/>
      <c r="F105" s="233"/>
      <c r="G105" s="5"/>
      <c r="H105" s="37"/>
      <c r="I105" s="37"/>
      <c r="K105" s="11"/>
    </row>
    <row r="106" spans="5:11" x14ac:dyDescent="0.2">
      <c r="E106" s="37"/>
      <c r="F106" s="233"/>
      <c r="G106" s="5"/>
      <c r="H106" s="37"/>
      <c r="I106" s="37"/>
      <c r="K106" s="11"/>
    </row>
    <row r="107" spans="5:11" x14ac:dyDescent="0.2">
      <c r="E107" s="37"/>
      <c r="F107" s="233"/>
      <c r="G107" s="5"/>
      <c r="H107" s="37"/>
      <c r="I107" s="37"/>
      <c r="K107" s="11"/>
    </row>
    <row r="108" spans="5:11" x14ac:dyDescent="0.2">
      <c r="E108" s="37"/>
      <c r="F108" s="233"/>
      <c r="G108" s="5"/>
      <c r="H108" s="37"/>
      <c r="I108" s="37"/>
      <c r="K108" s="11"/>
    </row>
    <row r="109" spans="5:11" x14ac:dyDescent="0.2">
      <c r="E109" s="37"/>
      <c r="F109" s="233"/>
      <c r="G109" s="5"/>
      <c r="H109" s="37"/>
      <c r="I109" s="37"/>
      <c r="K109" s="11"/>
    </row>
    <row r="110" spans="5:11" x14ac:dyDescent="0.2">
      <c r="E110" s="37"/>
      <c r="F110" s="233"/>
      <c r="G110" s="5"/>
      <c r="H110" s="37"/>
      <c r="I110" s="37"/>
      <c r="K110" s="11"/>
    </row>
    <row r="111" spans="5:11" x14ac:dyDescent="0.2">
      <c r="E111" s="37"/>
      <c r="F111" s="233"/>
      <c r="G111" s="5"/>
      <c r="H111" s="37"/>
      <c r="I111" s="37"/>
      <c r="K111" s="11"/>
    </row>
    <row r="112" spans="5:11" x14ac:dyDescent="0.2">
      <c r="E112" s="37"/>
      <c r="F112" s="233"/>
      <c r="G112" s="5"/>
      <c r="H112" s="37"/>
      <c r="I112" s="37"/>
      <c r="K112" s="11"/>
    </row>
    <row r="113" spans="5:11" x14ac:dyDescent="0.2">
      <c r="E113" s="37"/>
      <c r="F113" s="233"/>
      <c r="G113" s="5"/>
      <c r="H113" s="37"/>
      <c r="I113" s="37"/>
      <c r="K113" s="11"/>
    </row>
    <row r="114" spans="5:11" x14ac:dyDescent="0.2">
      <c r="E114" s="37"/>
      <c r="F114" s="233"/>
      <c r="G114" s="5"/>
      <c r="H114" s="37"/>
      <c r="I114" s="37"/>
      <c r="K114" s="11"/>
    </row>
    <row r="115" spans="5:11" x14ac:dyDescent="0.2">
      <c r="E115" s="37"/>
      <c r="F115" s="233"/>
      <c r="G115" s="5"/>
      <c r="H115" s="37"/>
      <c r="I115" s="37"/>
      <c r="K115" s="11"/>
    </row>
    <row r="116" spans="5:11" x14ac:dyDescent="0.2">
      <c r="E116" s="37"/>
      <c r="F116" s="233"/>
      <c r="G116" s="5"/>
      <c r="H116" s="37"/>
      <c r="I116" s="37"/>
      <c r="K116" s="11"/>
    </row>
    <row r="117" spans="5:11" x14ac:dyDescent="0.2">
      <c r="E117" s="37"/>
      <c r="F117" s="233"/>
      <c r="G117" s="5"/>
      <c r="H117" s="37"/>
      <c r="I117" s="37"/>
      <c r="K117" s="11"/>
    </row>
    <row r="118" spans="5:11" x14ac:dyDescent="0.2">
      <c r="E118" s="37"/>
      <c r="F118" s="233"/>
      <c r="G118" s="5"/>
      <c r="H118" s="37"/>
      <c r="I118" s="37"/>
      <c r="K118" s="11"/>
    </row>
    <row r="119" spans="5:11" x14ac:dyDescent="0.2">
      <c r="E119" s="37"/>
      <c r="F119" s="233"/>
      <c r="G119" s="5"/>
      <c r="H119" s="37"/>
      <c r="I119" s="37"/>
      <c r="K119" s="11"/>
    </row>
    <row r="120" spans="5:11" x14ac:dyDescent="0.2">
      <c r="E120" s="37"/>
      <c r="F120" s="233"/>
      <c r="G120" s="5"/>
      <c r="H120" s="37"/>
      <c r="I120" s="37"/>
      <c r="K120" s="11"/>
    </row>
    <row r="121" spans="5:11" x14ac:dyDescent="0.2">
      <c r="E121" s="37"/>
      <c r="F121" s="233"/>
      <c r="G121" s="5"/>
      <c r="H121" s="37"/>
      <c r="I121" s="37"/>
      <c r="K121" s="11"/>
    </row>
    <row r="122" spans="5:11" x14ac:dyDescent="0.2">
      <c r="E122" s="37"/>
      <c r="F122" s="233"/>
      <c r="G122" s="5"/>
      <c r="H122" s="37"/>
      <c r="I122" s="37"/>
      <c r="K122" s="11"/>
    </row>
    <row r="123" spans="5:11" x14ac:dyDescent="0.2">
      <c r="E123" s="37"/>
      <c r="F123" s="233"/>
      <c r="G123" s="5"/>
      <c r="H123" s="37"/>
      <c r="I123" s="37"/>
      <c r="K123" s="11"/>
    </row>
    <row r="124" spans="5:11" x14ac:dyDescent="0.2">
      <c r="E124" s="37"/>
      <c r="F124" s="233"/>
      <c r="G124" s="5"/>
      <c r="H124" s="37"/>
      <c r="I124" s="37"/>
      <c r="K124" s="11"/>
    </row>
    <row r="125" spans="5:11" x14ac:dyDescent="0.2">
      <c r="E125" s="37"/>
      <c r="F125" s="233"/>
      <c r="G125" s="5"/>
      <c r="H125" s="37"/>
      <c r="I125" s="37"/>
      <c r="K125" s="11"/>
    </row>
    <row r="126" spans="5:11" x14ac:dyDescent="0.2">
      <c r="E126" s="37"/>
      <c r="F126" s="233"/>
      <c r="G126" s="5"/>
      <c r="H126" s="37"/>
      <c r="I126" s="37"/>
      <c r="K126" s="11"/>
    </row>
    <row r="127" spans="5:11" x14ac:dyDescent="0.2">
      <c r="E127" s="37"/>
      <c r="F127" s="233"/>
      <c r="G127" s="5"/>
      <c r="H127" s="37"/>
      <c r="I127" s="37"/>
      <c r="K127" s="11"/>
    </row>
    <row r="128" spans="5:11" x14ac:dyDescent="0.2">
      <c r="E128" s="37"/>
      <c r="F128" s="233"/>
      <c r="G128" s="5"/>
      <c r="H128" s="37"/>
      <c r="I128" s="37"/>
      <c r="K128" s="11"/>
    </row>
    <row r="129" spans="5:11" x14ac:dyDescent="0.2">
      <c r="E129" s="37"/>
      <c r="F129" s="233"/>
      <c r="G129" s="5"/>
      <c r="H129" s="37"/>
      <c r="I129" s="37"/>
      <c r="K129" s="11"/>
    </row>
    <row r="130" spans="5:11" x14ac:dyDescent="0.2">
      <c r="E130" s="37"/>
      <c r="F130" s="233"/>
      <c r="G130" s="5"/>
      <c r="H130" s="37"/>
      <c r="I130" s="37"/>
      <c r="K130" s="11"/>
    </row>
    <row r="131" spans="5:11" x14ac:dyDescent="0.2">
      <c r="E131" s="37"/>
      <c r="F131" s="233"/>
      <c r="G131" s="5"/>
      <c r="H131" s="37"/>
      <c r="I131" s="37"/>
      <c r="K131" s="11"/>
    </row>
    <row r="132" spans="5:11" x14ac:dyDescent="0.2">
      <c r="E132" s="37"/>
      <c r="F132" s="233"/>
      <c r="G132" s="5"/>
      <c r="H132" s="37"/>
      <c r="I132" s="37"/>
      <c r="K132" s="11"/>
    </row>
    <row r="133" spans="5:11" x14ac:dyDescent="0.2">
      <c r="E133" s="37"/>
      <c r="F133" s="233"/>
      <c r="G133" s="5"/>
      <c r="H133" s="37"/>
      <c r="I133" s="37"/>
      <c r="K133" s="11"/>
    </row>
    <row r="134" spans="5:11" x14ac:dyDescent="0.2">
      <c r="E134" s="37"/>
      <c r="F134" s="233"/>
      <c r="G134" s="5"/>
      <c r="H134" s="37"/>
      <c r="I134" s="37"/>
      <c r="K134" s="11"/>
    </row>
    <row r="135" spans="5:11" x14ac:dyDescent="0.2">
      <c r="E135" s="37"/>
      <c r="F135" s="233"/>
      <c r="G135" s="5"/>
      <c r="H135" s="37"/>
      <c r="I135" s="37"/>
      <c r="K135" s="11"/>
    </row>
    <row r="136" spans="5:11" x14ac:dyDescent="0.2">
      <c r="E136" s="37"/>
      <c r="F136" s="233"/>
      <c r="G136" s="5"/>
      <c r="H136" s="37"/>
      <c r="I136" s="37"/>
      <c r="K136" s="11"/>
    </row>
    <row r="137" spans="5:11" x14ac:dyDescent="0.2">
      <c r="E137" s="37"/>
      <c r="F137" s="233"/>
      <c r="G137" s="5"/>
      <c r="H137" s="37"/>
      <c r="I137" s="37"/>
      <c r="K137" s="11"/>
    </row>
    <row r="138" spans="5:11" x14ac:dyDescent="0.2">
      <c r="E138" s="37"/>
      <c r="F138" s="233"/>
      <c r="G138" s="5"/>
      <c r="H138" s="37"/>
      <c r="I138" s="37"/>
      <c r="K138" s="11"/>
    </row>
    <row r="139" spans="5:11" x14ac:dyDescent="0.2">
      <c r="E139" s="37"/>
      <c r="F139" s="233"/>
      <c r="G139" s="5"/>
      <c r="H139" s="37"/>
      <c r="I139" s="37"/>
      <c r="K139" s="11"/>
    </row>
    <row r="140" spans="5:11" x14ac:dyDescent="0.2">
      <c r="E140" s="37"/>
      <c r="F140" s="233"/>
      <c r="G140" s="5"/>
      <c r="H140" s="37"/>
      <c r="I140" s="37"/>
      <c r="K140" s="11"/>
    </row>
    <row r="141" spans="5:11" x14ac:dyDescent="0.2">
      <c r="E141" s="37"/>
      <c r="F141" s="233"/>
      <c r="G141" s="5"/>
      <c r="H141" s="37"/>
      <c r="I141" s="37"/>
      <c r="K141" s="11"/>
    </row>
    <row r="142" spans="5:11" x14ac:dyDescent="0.2">
      <c r="E142" s="37"/>
      <c r="F142" s="233"/>
      <c r="G142" s="5"/>
      <c r="H142" s="37"/>
      <c r="I142" s="37"/>
      <c r="K142" s="11"/>
    </row>
    <row r="143" spans="5:11" x14ac:dyDescent="0.2">
      <c r="E143" s="37"/>
      <c r="F143" s="233"/>
      <c r="G143" s="5"/>
      <c r="H143" s="37"/>
      <c r="I143" s="37"/>
      <c r="K143" s="11"/>
    </row>
    <row r="144" spans="5:11" x14ac:dyDescent="0.2">
      <c r="E144" s="37"/>
      <c r="F144" s="233"/>
      <c r="G144" s="5"/>
      <c r="H144" s="37"/>
      <c r="I144" s="37"/>
      <c r="K144" s="11"/>
    </row>
    <row r="145" spans="5:11" x14ac:dyDescent="0.2">
      <c r="E145" s="37"/>
      <c r="F145" s="233"/>
      <c r="G145" s="5"/>
      <c r="H145" s="37"/>
      <c r="I145" s="37"/>
      <c r="K145" s="11"/>
    </row>
    <row r="146" spans="5:11" x14ac:dyDescent="0.2">
      <c r="E146" s="37"/>
      <c r="F146" s="233"/>
      <c r="G146" s="5"/>
      <c r="H146" s="37"/>
      <c r="I146" s="37"/>
      <c r="K146" s="11"/>
    </row>
    <row r="147" spans="5:11" x14ac:dyDescent="0.2">
      <c r="E147" s="37"/>
      <c r="F147" s="233"/>
      <c r="G147" s="5"/>
      <c r="H147" s="37"/>
      <c r="I147" s="37"/>
      <c r="K147" s="11"/>
    </row>
    <row r="148" spans="5:11" x14ac:dyDescent="0.2">
      <c r="E148" s="37"/>
      <c r="F148" s="233"/>
      <c r="G148" s="5"/>
      <c r="H148" s="37"/>
      <c r="I148" s="37"/>
      <c r="K148" s="11"/>
    </row>
    <row r="149" spans="5:11" x14ac:dyDescent="0.2">
      <c r="E149" s="37"/>
      <c r="F149" s="233"/>
      <c r="G149" s="5"/>
      <c r="H149" s="37"/>
      <c r="I149" s="37"/>
      <c r="K149" s="11"/>
    </row>
    <row r="150" spans="5:11" x14ac:dyDescent="0.2">
      <c r="E150" s="37"/>
      <c r="F150" s="233"/>
      <c r="G150" s="5"/>
      <c r="H150" s="37"/>
      <c r="I150" s="37"/>
      <c r="K150" s="11"/>
    </row>
    <row r="151" spans="5:11" x14ac:dyDescent="0.2">
      <c r="E151" s="37"/>
      <c r="F151" s="233"/>
      <c r="G151" s="5"/>
      <c r="H151" s="37"/>
      <c r="I151" s="37"/>
      <c r="K151" s="11"/>
    </row>
    <row r="152" spans="5:11" x14ac:dyDescent="0.2">
      <c r="E152" s="37"/>
      <c r="F152" s="233"/>
      <c r="G152" s="5"/>
      <c r="H152" s="37"/>
      <c r="I152" s="37"/>
      <c r="K152" s="11"/>
    </row>
    <row r="153" spans="5:11" x14ac:dyDescent="0.2">
      <c r="E153" s="37"/>
      <c r="F153" s="233"/>
      <c r="G153" s="5"/>
      <c r="H153" s="37"/>
      <c r="I153" s="37"/>
      <c r="K153" s="11"/>
    </row>
    <row r="154" spans="5:11" x14ac:dyDescent="0.2">
      <c r="E154" s="37"/>
      <c r="F154" s="233"/>
      <c r="G154" s="5"/>
      <c r="H154" s="37"/>
      <c r="I154" s="37"/>
      <c r="K154" s="11"/>
    </row>
    <row r="155" spans="5:11" x14ac:dyDescent="0.2">
      <c r="E155" s="37"/>
      <c r="F155" s="233"/>
      <c r="G155" s="5"/>
      <c r="H155" s="37"/>
      <c r="I155" s="37"/>
      <c r="K155" s="11"/>
    </row>
    <row r="156" spans="5:11" x14ac:dyDescent="0.2">
      <c r="E156" s="37"/>
      <c r="F156" s="233"/>
      <c r="G156" s="5"/>
      <c r="H156" s="37"/>
      <c r="I156" s="37"/>
      <c r="K156" s="11"/>
    </row>
    <row r="157" spans="5:11" x14ac:dyDescent="0.2">
      <c r="E157" s="37"/>
      <c r="F157" s="233"/>
      <c r="G157" s="5"/>
      <c r="H157" s="37"/>
      <c r="I157" s="37"/>
      <c r="K157" s="11"/>
    </row>
    <row r="158" spans="5:11" x14ac:dyDescent="0.2">
      <c r="E158" s="37"/>
      <c r="F158" s="233"/>
      <c r="G158" s="5"/>
      <c r="H158" s="37"/>
      <c r="I158" s="37"/>
      <c r="K158" s="11"/>
    </row>
    <row r="159" spans="5:11" x14ac:dyDescent="0.2">
      <c r="E159" s="37"/>
      <c r="F159" s="233"/>
      <c r="G159" s="5"/>
      <c r="H159" s="37"/>
      <c r="I159" s="37"/>
      <c r="K159" s="11"/>
    </row>
    <row r="160" spans="5:11" x14ac:dyDescent="0.2">
      <c r="E160" s="37"/>
      <c r="F160" s="233"/>
      <c r="G160" s="5"/>
      <c r="H160" s="37"/>
      <c r="I160" s="37"/>
      <c r="K160" s="11"/>
    </row>
    <row r="161" spans="5:11" x14ac:dyDescent="0.2">
      <c r="E161" s="37"/>
      <c r="F161" s="233"/>
      <c r="G161" s="5"/>
      <c r="H161" s="37"/>
      <c r="I161" s="37"/>
      <c r="K161" s="11"/>
    </row>
    <row r="162" spans="5:11" x14ac:dyDescent="0.2">
      <c r="E162" s="37"/>
      <c r="F162" s="233"/>
      <c r="G162" s="5"/>
      <c r="H162" s="37"/>
      <c r="I162" s="37"/>
      <c r="K162" s="11"/>
    </row>
    <row r="163" spans="5:11" x14ac:dyDescent="0.2">
      <c r="E163" s="37"/>
      <c r="F163" s="233"/>
      <c r="G163" s="5"/>
      <c r="H163" s="37"/>
      <c r="I163" s="37"/>
      <c r="K163" s="11"/>
    </row>
    <row r="164" spans="5:11" x14ac:dyDescent="0.2">
      <c r="E164" s="37"/>
      <c r="F164" s="233"/>
      <c r="G164" s="5"/>
      <c r="H164" s="37"/>
      <c r="I164" s="37"/>
      <c r="K164" s="11"/>
    </row>
    <row r="165" spans="5:11" x14ac:dyDescent="0.2">
      <c r="E165" s="37"/>
      <c r="F165" s="233"/>
      <c r="G165" s="5"/>
      <c r="H165" s="37"/>
      <c r="I165" s="37"/>
      <c r="K165" s="11"/>
    </row>
    <row r="166" spans="5:11" x14ac:dyDescent="0.2">
      <c r="E166" s="37"/>
      <c r="F166" s="233"/>
      <c r="G166" s="5"/>
      <c r="H166" s="37"/>
      <c r="I166" s="37"/>
      <c r="K166" s="11"/>
    </row>
    <row r="167" spans="5:11" x14ac:dyDescent="0.2">
      <c r="E167" s="37"/>
      <c r="F167" s="233"/>
      <c r="G167" s="5"/>
      <c r="H167" s="37"/>
      <c r="I167" s="37"/>
      <c r="K167" s="11"/>
    </row>
    <row r="168" spans="5:11" x14ac:dyDescent="0.2">
      <c r="E168" s="37"/>
      <c r="F168" s="233"/>
      <c r="G168" s="5"/>
      <c r="H168" s="37"/>
      <c r="I168" s="37"/>
      <c r="K168" s="11"/>
    </row>
    <row r="169" spans="5:11" x14ac:dyDescent="0.2">
      <c r="E169" s="37"/>
      <c r="F169" s="233"/>
      <c r="G169" s="5"/>
      <c r="H169" s="37"/>
      <c r="I169" s="37"/>
      <c r="K169" s="11"/>
    </row>
    <row r="170" spans="5:11" x14ac:dyDescent="0.2">
      <c r="E170" s="37"/>
      <c r="F170" s="233"/>
      <c r="G170" s="5"/>
      <c r="H170" s="37"/>
      <c r="I170" s="37"/>
      <c r="K170" s="11"/>
    </row>
    <row r="171" spans="5:11" x14ac:dyDescent="0.2">
      <c r="E171" s="37"/>
      <c r="F171" s="233"/>
      <c r="G171" s="5"/>
      <c r="H171" s="37"/>
      <c r="I171" s="37"/>
      <c r="K171" s="11"/>
    </row>
    <row r="172" spans="5:11" x14ac:dyDescent="0.2">
      <c r="E172" s="37"/>
      <c r="F172" s="233"/>
      <c r="G172" s="5"/>
      <c r="H172" s="37"/>
      <c r="I172" s="37"/>
      <c r="K172" s="11"/>
    </row>
    <row r="173" spans="5:11" x14ac:dyDescent="0.2">
      <c r="E173" s="37"/>
      <c r="F173" s="233"/>
      <c r="G173" s="5"/>
      <c r="H173" s="37"/>
      <c r="I173" s="37"/>
      <c r="K173" s="11"/>
    </row>
    <row r="174" spans="5:11" x14ac:dyDescent="0.2">
      <c r="E174" s="37"/>
      <c r="F174" s="233"/>
      <c r="G174" s="5"/>
      <c r="H174" s="37"/>
      <c r="I174" s="37"/>
      <c r="K174" s="11"/>
    </row>
    <row r="175" spans="5:11" x14ac:dyDescent="0.2">
      <c r="E175" s="37"/>
      <c r="F175" s="233"/>
      <c r="G175" s="5"/>
      <c r="H175" s="37"/>
      <c r="I175" s="37"/>
      <c r="K175" s="11"/>
    </row>
    <row r="176" spans="5:11" x14ac:dyDescent="0.2">
      <c r="E176" s="37"/>
      <c r="F176" s="233"/>
      <c r="G176" s="5"/>
      <c r="H176" s="37"/>
      <c r="I176" s="37"/>
      <c r="K176" s="11"/>
    </row>
    <row r="177" spans="5:11" x14ac:dyDescent="0.2">
      <c r="E177" s="37"/>
      <c r="F177" s="233"/>
      <c r="G177" s="5"/>
      <c r="H177" s="37"/>
      <c r="I177" s="37"/>
      <c r="K177" s="11"/>
    </row>
    <row r="178" spans="5:11" x14ac:dyDescent="0.2">
      <c r="E178" s="37"/>
      <c r="F178" s="233"/>
      <c r="G178" s="5"/>
      <c r="H178" s="37"/>
      <c r="I178" s="37"/>
      <c r="K178" s="11"/>
    </row>
    <row r="179" spans="5:11" x14ac:dyDescent="0.2">
      <c r="E179" s="37"/>
      <c r="F179" s="233"/>
      <c r="G179" s="5"/>
      <c r="H179" s="37"/>
      <c r="I179" s="37"/>
      <c r="K179" s="11"/>
    </row>
    <row r="180" spans="5:11" x14ac:dyDescent="0.2">
      <c r="E180" s="37"/>
      <c r="F180" s="233"/>
      <c r="G180" s="5"/>
      <c r="H180" s="37"/>
      <c r="I180" s="37"/>
      <c r="K180" s="11"/>
    </row>
    <row r="181" spans="5:11" x14ac:dyDescent="0.2">
      <c r="E181" s="37"/>
      <c r="F181" s="233"/>
      <c r="G181" s="5"/>
      <c r="H181" s="37"/>
      <c r="I181" s="37"/>
      <c r="K181" s="11"/>
    </row>
    <row r="182" spans="5:11" x14ac:dyDescent="0.2">
      <c r="E182" s="37"/>
      <c r="F182" s="233"/>
      <c r="G182" s="5"/>
      <c r="H182" s="37"/>
      <c r="I182" s="37"/>
      <c r="K182" s="11"/>
    </row>
    <row r="183" spans="5:11" x14ac:dyDescent="0.2">
      <c r="E183" s="37"/>
      <c r="F183" s="233"/>
      <c r="G183" s="5"/>
      <c r="H183" s="37"/>
      <c r="I183" s="37"/>
      <c r="K183" s="11"/>
    </row>
    <row r="184" spans="5:11" x14ac:dyDescent="0.2">
      <c r="E184" s="37"/>
      <c r="F184" s="233"/>
      <c r="G184" s="5"/>
      <c r="H184" s="37"/>
      <c r="I184" s="37"/>
      <c r="K184" s="11"/>
    </row>
    <row r="185" spans="5:11" x14ac:dyDescent="0.2">
      <c r="E185" s="37"/>
      <c r="F185" s="233"/>
      <c r="G185" s="5"/>
      <c r="H185" s="37"/>
      <c r="I185" s="37"/>
      <c r="K185" s="11"/>
    </row>
    <row r="186" spans="5:11" x14ac:dyDescent="0.2">
      <c r="E186" s="37"/>
      <c r="F186" s="233"/>
      <c r="G186" s="5"/>
      <c r="H186" s="37"/>
      <c r="I186" s="37"/>
      <c r="K186" s="11"/>
    </row>
    <row r="187" spans="5:11" x14ac:dyDescent="0.2">
      <c r="E187" s="37"/>
      <c r="F187" s="233"/>
      <c r="G187" s="5"/>
      <c r="H187" s="37"/>
      <c r="I187" s="37"/>
      <c r="K187" s="11"/>
    </row>
    <row r="188" spans="5:11" x14ac:dyDescent="0.2">
      <c r="E188" s="37"/>
      <c r="F188" s="233"/>
      <c r="G188" s="5"/>
      <c r="H188" s="37"/>
      <c r="I188" s="37"/>
      <c r="K188" s="11"/>
    </row>
    <row r="189" spans="5:11" x14ac:dyDescent="0.2">
      <c r="E189" s="37"/>
      <c r="F189" s="233"/>
      <c r="G189" s="5"/>
      <c r="H189" s="37"/>
      <c r="I189" s="37"/>
      <c r="K189" s="11"/>
    </row>
    <row r="190" spans="5:11" x14ac:dyDescent="0.2">
      <c r="E190" s="37"/>
      <c r="F190" s="233"/>
      <c r="G190" s="5"/>
      <c r="H190" s="37"/>
      <c r="I190" s="37"/>
      <c r="K190" s="11"/>
    </row>
    <row r="191" spans="5:11" x14ac:dyDescent="0.2">
      <c r="E191" s="37"/>
      <c r="F191" s="233"/>
      <c r="G191" s="5"/>
      <c r="H191" s="37"/>
      <c r="I191" s="37"/>
      <c r="K191" s="11"/>
    </row>
    <row r="192" spans="5:11" x14ac:dyDescent="0.2">
      <c r="E192" s="37"/>
      <c r="F192" s="233"/>
      <c r="G192" s="5"/>
      <c r="H192" s="37"/>
      <c r="I192" s="37"/>
      <c r="K192" s="11"/>
    </row>
    <row r="193" spans="5:11" x14ac:dyDescent="0.2">
      <c r="E193" s="37"/>
      <c r="F193" s="233"/>
      <c r="G193" s="5"/>
      <c r="H193" s="37"/>
      <c r="I193" s="37"/>
      <c r="K193" s="11"/>
    </row>
    <row r="194" spans="5:11" x14ac:dyDescent="0.2">
      <c r="E194" s="37"/>
      <c r="F194" s="233"/>
      <c r="G194" s="5"/>
      <c r="H194" s="37"/>
      <c r="I194" s="37"/>
      <c r="K194" s="11"/>
    </row>
    <row r="195" spans="5:11" x14ac:dyDescent="0.2">
      <c r="E195" s="37"/>
      <c r="F195" s="233"/>
      <c r="G195" s="5"/>
      <c r="H195" s="37"/>
      <c r="I195" s="37"/>
      <c r="K195" s="11"/>
    </row>
    <row r="196" spans="5:11" x14ac:dyDescent="0.2">
      <c r="E196" s="37"/>
      <c r="F196" s="233"/>
      <c r="G196" s="5"/>
      <c r="H196" s="37"/>
      <c r="I196" s="37"/>
      <c r="K196" s="11"/>
    </row>
    <row r="197" spans="5:11" x14ac:dyDescent="0.2">
      <c r="E197" s="37"/>
      <c r="F197" s="233"/>
      <c r="G197" s="5"/>
      <c r="H197" s="37"/>
      <c r="I197" s="37"/>
      <c r="K197" s="11"/>
    </row>
    <row r="198" spans="5:11" x14ac:dyDescent="0.2">
      <c r="E198" s="37"/>
      <c r="F198" s="233"/>
      <c r="G198" s="5"/>
      <c r="H198" s="37"/>
      <c r="I198" s="37"/>
      <c r="K198" s="11"/>
    </row>
    <row r="199" spans="5:11" x14ac:dyDescent="0.2">
      <c r="E199" s="37"/>
      <c r="F199" s="233"/>
      <c r="G199" s="5"/>
      <c r="H199" s="37"/>
      <c r="I199" s="37"/>
      <c r="K199" s="11"/>
    </row>
    <row r="200" spans="5:11" x14ac:dyDescent="0.2">
      <c r="E200" s="37"/>
      <c r="F200" s="233"/>
      <c r="G200" s="5"/>
      <c r="H200" s="37"/>
      <c r="I200" s="37"/>
      <c r="K200" s="11"/>
    </row>
    <row r="201" spans="5:11" x14ac:dyDescent="0.2">
      <c r="E201" s="37"/>
      <c r="F201" s="233"/>
      <c r="G201" s="5"/>
      <c r="H201" s="37"/>
      <c r="I201" s="37"/>
      <c r="K201" s="11"/>
    </row>
    <row r="202" spans="5:11" x14ac:dyDescent="0.2">
      <c r="E202" s="37"/>
      <c r="F202" s="233"/>
      <c r="G202" s="5"/>
      <c r="H202" s="37"/>
      <c r="I202" s="37"/>
      <c r="K202" s="11"/>
    </row>
    <row r="203" spans="5:11" x14ac:dyDescent="0.2">
      <c r="E203" s="37"/>
      <c r="F203" s="233"/>
      <c r="G203" s="5"/>
      <c r="H203" s="37"/>
      <c r="I203" s="37"/>
      <c r="K203" s="11"/>
    </row>
    <row r="204" spans="5:11" x14ac:dyDescent="0.2">
      <c r="E204" s="37"/>
      <c r="F204" s="233"/>
      <c r="G204" s="5"/>
      <c r="H204" s="37"/>
      <c r="I204" s="37"/>
      <c r="K204" s="11"/>
    </row>
    <row r="205" spans="5:11" x14ac:dyDescent="0.2">
      <c r="E205" s="37"/>
      <c r="F205" s="233"/>
      <c r="G205" s="5"/>
      <c r="H205" s="37"/>
      <c r="I205" s="37"/>
      <c r="K205" s="11"/>
    </row>
    <row r="206" spans="5:11" x14ac:dyDescent="0.2">
      <c r="E206" s="37"/>
      <c r="F206" s="233"/>
      <c r="G206" s="5"/>
      <c r="H206" s="37"/>
      <c r="I206" s="37"/>
      <c r="K206" s="11"/>
    </row>
    <row r="207" spans="5:11" x14ac:dyDescent="0.2">
      <c r="E207" s="37"/>
      <c r="F207" s="233"/>
      <c r="G207" s="5"/>
      <c r="H207" s="37"/>
      <c r="I207" s="37"/>
      <c r="K207" s="11"/>
    </row>
    <row r="208" spans="5:11" x14ac:dyDescent="0.2">
      <c r="E208" s="37"/>
      <c r="F208" s="233"/>
      <c r="G208" s="5"/>
      <c r="H208" s="37"/>
      <c r="I208" s="37"/>
      <c r="K208" s="11"/>
    </row>
    <row r="209" spans="5:11" x14ac:dyDescent="0.2">
      <c r="E209" s="37"/>
      <c r="F209" s="233"/>
      <c r="G209" s="5"/>
      <c r="H209" s="37"/>
      <c r="I209" s="37"/>
      <c r="K209" s="11"/>
    </row>
    <row r="210" spans="5:11" x14ac:dyDescent="0.2">
      <c r="E210" s="37"/>
      <c r="F210" s="233"/>
      <c r="G210" s="5"/>
      <c r="H210" s="37"/>
      <c r="I210" s="37"/>
      <c r="K210" s="11"/>
    </row>
    <row r="211" spans="5:11" x14ac:dyDescent="0.2">
      <c r="E211" s="37"/>
      <c r="F211" s="233"/>
      <c r="G211" s="5"/>
      <c r="H211" s="37"/>
      <c r="I211" s="37"/>
      <c r="K211" s="11"/>
    </row>
    <row r="212" spans="5:11" x14ac:dyDescent="0.2">
      <c r="E212" s="37"/>
      <c r="F212" s="233"/>
      <c r="G212" s="5"/>
      <c r="H212" s="37"/>
      <c r="I212" s="37"/>
      <c r="K212" s="11"/>
    </row>
    <row r="213" spans="5:11" x14ac:dyDescent="0.2">
      <c r="E213" s="37"/>
      <c r="F213" s="233"/>
      <c r="G213" s="5"/>
      <c r="H213" s="37"/>
      <c r="I213" s="37"/>
      <c r="K213" s="11"/>
    </row>
    <row r="214" spans="5:11" x14ac:dyDescent="0.2">
      <c r="E214" s="37"/>
      <c r="F214" s="233"/>
      <c r="G214" s="5"/>
      <c r="H214" s="37"/>
      <c r="I214" s="37"/>
      <c r="K214" s="11"/>
    </row>
    <row r="215" spans="5:11" x14ac:dyDescent="0.2">
      <c r="E215" s="37"/>
      <c r="F215" s="233"/>
      <c r="G215" s="5"/>
      <c r="H215" s="37"/>
      <c r="I215" s="37"/>
      <c r="K215" s="11"/>
    </row>
    <row r="216" spans="5:11" x14ac:dyDescent="0.2">
      <c r="E216" s="37"/>
      <c r="F216" s="233"/>
      <c r="G216" s="5"/>
      <c r="H216" s="37"/>
      <c r="I216" s="37"/>
      <c r="K216" s="11"/>
    </row>
    <row r="217" spans="5:11" x14ac:dyDescent="0.2">
      <c r="E217" s="37"/>
      <c r="F217" s="233"/>
      <c r="G217" s="5"/>
      <c r="H217" s="37"/>
      <c r="I217" s="37"/>
      <c r="K217" s="11"/>
    </row>
    <row r="218" spans="5:11" x14ac:dyDescent="0.2">
      <c r="E218" s="37"/>
      <c r="F218" s="233"/>
      <c r="G218" s="5"/>
      <c r="H218" s="37"/>
      <c r="I218" s="37"/>
      <c r="K218" s="11"/>
    </row>
    <row r="219" spans="5:11" x14ac:dyDescent="0.2">
      <c r="E219" s="37"/>
      <c r="F219" s="233"/>
      <c r="G219" s="5"/>
      <c r="H219" s="37"/>
      <c r="I219" s="37"/>
      <c r="K219" s="11"/>
    </row>
    <row r="220" spans="5:11" x14ac:dyDescent="0.2">
      <c r="E220" s="37"/>
      <c r="F220" s="233"/>
      <c r="G220" s="5"/>
      <c r="H220" s="37"/>
      <c r="I220" s="37"/>
      <c r="K220" s="11"/>
    </row>
    <row r="221" spans="5:11" x14ac:dyDescent="0.2">
      <c r="E221" s="37"/>
      <c r="F221" s="233"/>
      <c r="G221" s="5"/>
      <c r="H221" s="37"/>
      <c r="I221" s="37"/>
      <c r="K221" s="11"/>
    </row>
    <row r="222" spans="5:11" x14ac:dyDescent="0.2">
      <c r="E222" s="37"/>
      <c r="F222" s="233"/>
      <c r="G222" s="5"/>
      <c r="H222" s="37"/>
      <c r="I222" s="37"/>
      <c r="K222" s="11"/>
    </row>
    <row r="223" spans="5:11" x14ac:dyDescent="0.2">
      <c r="E223" s="37"/>
      <c r="F223" s="233"/>
      <c r="G223" s="5"/>
      <c r="H223" s="37"/>
      <c r="I223" s="37"/>
      <c r="K223" s="11"/>
    </row>
    <row r="224" spans="5:11" x14ac:dyDescent="0.2">
      <c r="E224" s="37"/>
      <c r="F224" s="233"/>
      <c r="G224" s="5"/>
      <c r="H224" s="37"/>
      <c r="I224" s="37"/>
      <c r="K224" s="11"/>
    </row>
    <row r="225" spans="5:11" x14ac:dyDescent="0.2">
      <c r="E225" s="37"/>
      <c r="F225" s="233"/>
      <c r="G225" s="5"/>
      <c r="H225" s="37"/>
      <c r="I225" s="37"/>
      <c r="K225" s="11"/>
    </row>
    <row r="226" spans="5:11" x14ac:dyDescent="0.2">
      <c r="E226" s="37"/>
      <c r="F226" s="233"/>
      <c r="G226" s="5"/>
      <c r="H226" s="37"/>
      <c r="I226" s="37"/>
      <c r="K226" s="11"/>
    </row>
    <row r="227" spans="5:11" x14ac:dyDescent="0.2">
      <c r="E227" s="37"/>
      <c r="F227" s="233"/>
      <c r="G227" s="5"/>
      <c r="H227" s="37"/>
      <c r="I227" s="37"/>
      <c r="K227" s="11"/>
    </row>
    <row r="228" spans="5:11" x14ac:dyDescent="0.2">
      <c r="E228" s="37"/>
      <c r="F228" s="233"/>
      <c r="G228" s="5"/>
      <c r="H228" s="37"/>
      <c r="I228" s="37"/>
      <c r="K228" s="11"/>
    </row>
    <row r="229" spans="5:11" x14ac:dyDescent="0.2">
      <c r="E229" s="37"/>
      <c r="F229" s="233"/>
      <c r="G229" s="5"/>
      <c r="H229" s="37"/>
      <c r="I229" s="37"/>
      <c r="K229" s="11"/>
    </row>
    <row r="230" spans="5:11" x14ac:dyDescent="0.2">
      <c r="E230" s="37"/>
      <c r="F230" s="233"/>
      <c r="G230" s="5"/>
      <c r="H230" s="37"/>
      <c r="I230" s="37"/>
      <c r="K230" s="11"/>
    </row>
    <row r="231" spans="5:11" x14ac:dyDescent="0.2">
      <c r="E231" s="37"/>
      <c r="F231" s="233"/>
      <c r="G231" s="5"/>
      <c r="H231" s="37"/>
      <c r="I231" s="37"/>
      <c r="K231" s="11"/>
    </row>
    <row r="232" spans="5:11" x14ac:dyDescent="0.2">
      <c r="E232" s="37"/>
      <c r="F232" s="233"/>
      <c r="G232" s="5"/>
      <c r="H232" s="37"/>
      <c r="I232" s="37"/>
      <c r="K232" s="11"/>
    </row>
    <row r="233" spans="5:11" x14ac:dyDescent="0.2">
      <c r="E233" s="37"/>
      <c r="F233" s="233"/>
      <c r="G233" s="5"/>
      <c r="H233" s="37"/>
      <c r="I233" s="37"/>
      <c r="K233" s="11"/>
    </row>
    <row r="234" spans="5:11" x14ac:dyDescent="0.2">
      <c r="E234" s="37"/>
      <c r="F234" s="233"/>
      <c r="G234" s="5"/>
      <c r="H234" s="37"/>
      <c r="I234" s="37"/>
      <c r="K234" s="11"/>
    </row>
    <row r="235" spans="5:11" x14ac:dyDescent="0.2">
      <c r="E235" s="37"/>
      <c r="F235" s="233"/>
      <c r="G235" s="5"/>
      <c r="H235" s="37"/>
      <c r="I235" s="37"/>
      <c r="K235" s="11"/>
    </row>
    <row r="236" spans="5:11" x14ac:dyDescent="0.2">
      <c r="E236" s="37"/>
      <c r="F236" s="233"/>
      <c r="G236" s="5"/>
      <c r="H236" s="37"/>
      <c r="I236" s="37"/>
      <c r="K236" s="11"/>
    </row>
    <row r="237" spans="5:11" x14ac:dyDescent="0.2">
      <c r="E237" s="37"/>
      <c r="F237" s="233"/>
      <c r="G237" s="5"/>
      <c r="H237" s="37"/>
      <c r="I237" s="37"/>
      <c r="K237" s="11"/>
    </row>
    <row r="238" spans="5:11" x14ac:dyDescent="0.2">
      <c r="E238" s="37"/>
      <c r="F238" s="233"/>
      <c r="G238" s="5"/>
      <c r="H238" s="37"/>
      <c r="I238" s="37"/>
      <c r="K238" s="11"/>
    </row>
    <row r="239" spans="5:11" x14ac:dyDescent="0.2">
      <c r="E239" s="37"/>
      <c r="F239" s="233"/>
      <c r="G239" s="5"/>
      <c r="H239" s="37"/>
      <c r="I239" s="37"/>
      <c r="K239" s="11"/>
    </row>
    <row r="240" spans="5:11" x14ac:dyDescent="0.2">
      <c r="E240" s="37"/>
      <c r="F240" s="233"/>
      <c r="G240" s="5"/>
      <c r="H240" s="37"/>
      <c r="I240" s="37"/>
      <c r="K240" s="11"/>
    </row>
    <row r="241" spans="5:11" x14ac:dyDescent="0.2">
      <c r="E241" s="37"/>
      <c r="F241" s="233"/>
      <c r="G241" s="5"/>
      <c r="H241" s="37"/>
      <c r="I241" s="37"/>
      <c r="K241" s="11"/>
    </row>
    <row r="242" spans="5:11" x14ac:dyDescent="0.2">
      <c r="E242" s="37"/>
      <c r="F242" s="233"/>
      <c r="G242" s="5"/>
      <c r="H242" s="37"/>
      <c r="I242" s="37"/>
      <c r="K242" s="11"/>
    </row>
    <row r="243" spans="5:11" x14ac:dyDescent="0.2">
      <c r="E243" s="37"/>
      <c r="F243" s="233"/>
      <c r="G243" s="5"/>
      <c r="H243" s="37"/>
      <c r="I243" s="37"/>
      <c r="K243" s="11"/>
    </row>
    <row r="244" spans="5:11" x14ac:dyDescent="0.2">
      <c r="E244" s="37"/>
      <c r="F244" s="233"/>
      <c r="G244" s="5"/>
      <c r="H244" s="37"/>
      <c r="I244" s="37"/>
      <c r="K244" s="11"/>
    </row>
    <row r="245" spans="5:11" x14ac:dyDescent="0.2">
      <c r="E245" s="37"/>
      <c r="F245" s="233"/>
      <c r="G245" s="5"/>
      <c r="H245" s="37"/>
      <c r="I245" s="37"/>
      <c r="K245" s="11"/>
    </row>
    <row r="246" spans="5:11" x14ac:dyDescent="0.2">
      <c r="E246" s="37"/>
      <c r="F246" s="233"/>
      <c r="G246" s="5"/>
      <c r="H246" s="37"/>
      <c r="I246" s="37"/>
      <c r="K246" s="11"/>
    </row>
    <row r="247" spans="5:11" x14ac:dyDescent="0.2">
      <c r="E247" s="37"/>
      <c r="F247" s="233"/>
      <c r="G247" s="5"/>
      <c r="H247" s="37"/>
      <c r="I247" s="37"/>
      <c r="K247" s="11"/>
    </row>
    <row r="248" spans="5:11" x14ac:dyDescent="0.2">
      <c r="E248" s="37"/>
      <c r="F248" s="233"/>
      <c r="G248" s="5"/>
      <c r="H248" s="37"/>
      <c r="I248" s="37"/>
      <c r="K248" s="11"/>
    </row>
    <row r="249" spans="5:11" x14ac:dyDescent="0.2">
      <c r="E249" s="37"/>
      <c r="F249" s="233"/>
      <c r="G249" s="5"/>
      <c r="H249" s="37"/>
      <c r="I249" s="37"/>
      <c r="K249" s="11"/>
    </row>
    <row r="250" spans="5:11" x14ac:dyDescent="0.2">
      <c r="E250" s="37"/>
      <c r="F250" s="233"/>
      <c r="G250" s="5"/>
      <c r="H250" s="37"/>
      <c r="I250" s="37"/>
      <c r="K250" s="11"/>
    </row>
    <row r="251" spans="5:11" x14ac:dyDescent="0.2">
      <c r="E251" s="37"/>
      <c r="F251" s="233"/>
      <c r="G251" s="5"/>
      <c r="H251" s="37"/>
      <c r="I251" s="37"/>
      <c r="K251" s="11"/>
    </row>
    <row r="252" spans="5:11" x14ac:dyDescent="0.2">
      <c r="E252" s="37"/>
      <c r="F252" s="233"/>
      <c r="G252" s="5"/>
      <c r="H252" s="37"/>
      <c r="I252" s="37"/>
      <c r="K252" s="11"/>
    </row>
    <row r="253" spans="5:11" x14ac:dyDescent="0.2">
      <c r="E253" s="37"/>
      <c r="F253" s="233"/>
      <c r="G253" s="5"/>
      <c r="H253" s="37"/>
      <c r="I253" s="37"/>
      <c r="K253" s="11"/>
    </row>
    <row r="254" spans="5:11" x14ac:dyDescent="0.2">
      <c r="E254" s="37"/>
      <c r="F254" s="233"/>
      <c r="G254" s="5"/>
      <c r="H254" s="37"/>
      <c r="I254" s="37"/>
      <c r="K254" s="11"/>
    </row>
    <row r="255" spans="5:11" x14ac:dyDescent="0.2">
      <c r="E255" s="37"/>
      <c r="F255" s="233"/>
      <c r="G255" s="5"/>
      <c r="H255" s="37"/>
      <c r="I255" s="37"/>
      <c r="K255" s="11"/>
    </row>
    <row r="256" spans="5:11" x14ac:dyDescent="0.2">
      <c r="E256" s="37"/>
      <c r="F256" s="233"/>
      <c r="G256" s="5"/>
      <c r="H256" s="37"/>
      <c r="I256" s="37"/>
      <c r="K256" s="11"/>
    </row>
    <row r="257" spans="5:11" x14ac:dyDescent="0.2">
      <c r="E257" s="37"/>
      <c r="F257" s="233"/>
      <c r="G257" s="5"/>
      <c r="H257" s="37"/>
      <c r="I257" s="37"/>
      <c r="K257" s="11"/>
    </row>
    <row r="258" spans="5:11" x14ac:dyDescent="0.2">
      <c r="E258" s="37"/>
      <c r="F258" s="233"/>
      <c r="G258" s="5"/>
      <c r="H258" s="37"/>
      <c r="I258" s="37"/>
      <c r="K258" s="11"/>
    </row>
    <row r="259" spans="5:11" x14ac:dyDescent="0.2">
      <c r="E259" s="37"/>
      <c r="F259" s="233"/>
      <c r="G259" s="5"/>
      <c r="H259" s="37"/>
      <c r="I259" s="37"/>
      <c r="K259" s="11"/>
    </row>
    <row r="260" spans="5:11" x14ac:dyDescent="0.2">
      <c r="E260" s="37"/>
      <c r="F260" s="233"/>
      <c r="G260" s="5"/>
      <c r="H260" s="37"/>
      <c r="I260" s="37"/>
      <c r="K260" s="11"/>
    </row>
    <row r="261" spans="5:11" x14ac:dyDescent="0.2">
      <c r="E261" s="37"/>
      <c r="F261" s="233"/>
      <c r="G261" s="5"/>
      <c r="H261" s="37"/>
      <c r="I261" s="37"/>
      <c r="K261" s="11"/>
    </row>
    <row r="262" spans="5:11" x14ac:dyDescent="0.2">
      <c r="E262" s="37"/>
      <c r="F262" s="233"/>
      <c r="G262" s="5"/>
      <c r="H262" s="37"/>
      <c r="I262" s="37"/>
      <c r="K262" s="11"/>
    </row>
    <row r="263" spans="5:11" x14ac:dyDescent="0.2">
      <c r="E263" s="37"/>
      <c r="F263" s="233"/>
      <c r="G263" s="5"/>
      <c r="H263" s="37"/>
      <c r="I263" s="37"/>
      <c r="K263" s="11"/>
    </row>
    <row r="264" spans="5:11" x14ac:dyDescent="0.2">
      <c r="E264" s="37"/>
      <c r="F264" s="233"/>
      <c r="G264" s="5"/>
      <c r="H264" s="37"/>
      <c r="I264" s="37"/>
      <c r="K264" s="11"/>
    </row>
    <row r="265" spans="5:11" x14ac:dyDescent="0.2">
      <c r="E265" s="37"/>
      <c r="F265" s="233"/>
      <c r="G265" s="5"/>
      <c r="H265" s="37"/>
      <c r="I265" s="37"/>
      <c r="K265" s="11"/>
    </row>
    <row r="266" spans="5:11" x14ac:dyDescent="0.2">
      <c r="E266" s="37"/>
      <c r="F266" s="233"/>
      <c r="G266" s="5"/>
      <c r="H266" s="37"/>
      <c r="I266" s="37"/>
      <c r="K266" s="11"/>
    </row>
    <row r="267" spans="5:11" x14ac:dyDescent="0.2">
      <c r="E267" s="37"/>
      <c r="F267" s="233"/>
      <c r="G267" s="5"/>
      <c r="H267" s="37"/>
      <c r="I267" s="37"/>
      <c r="K267" s="11"/>
    </row>
    <row r="268" spans="5:11" x14ac:dyDescent="0.2">
      <c r="E268" s="37"/>
      <c r="F268" s="233"/>
      <c r="G268" s="5"/>
      <c r="H268" s="37"/>
      <c r="I268" s="37"/>
      <c r="K268" s="11"/>
    </row>
    <row r="269" spans="5:11" x14ac:dyDescent="0.2">
      <c r="E269" s="37"/>
      <c r="F269" s="233"/>
      <c r="G269" s="5"/>
      <c r="H269" s="37"/>
      <c r="I269" s="37"/>
      <c r="K269" s="11"/>
    </row>
    <row r="270" spans="5:11" x14ac:dyDescent="0.2">
      <c r="E270" s="37"/>
      <c r="F270" s="233"/>
      <c r="G270" s="5"/>
      <c r="H270" s="37"/>
      <c r="I270" s="37"/>
      <c r="K270" s="11"/>
    </row>
    <row r="271" spans="5:11" x14ac:dyDescent="0.2">
      <c r="E271" s="37"/>
      <c r="F271" s="233"/>
      <c r="G271" s="5"/>
      <c r="H271" s="37"/>
      <c r="I271" s="37"/>
      <c r="K271" s="11"/>
    </row>
    <row r="272" spans="5:11" x14ac:dyDescent="0.2">
      <c r="E272" s="37"/>
      <c r="F272" s="233"/>
      <c r="G272" s="5"/>
      <c r="H272" s="37"/>
      <c r="I272" s="37"/>
      <c r="K272" s="11"/>
    </row>
    <row r="273" spans="5:11" x14ac:dyDescent="0.2">
      <c r="E273" s="37"/>
      <c r="F273" s="233"/>
      <c r="G273" s="5"/>
      <c r="H273" s="37"/>
      <c r="I273" s="37"/>
      <c r="K273" s="11"/>
    </row>
    <row r="274" spans="5:11" x14ac:dyDescent="0.2">
      <c r="E274" s="37"/>
      <c r="F274" s="233"/>
      <c r="G274" s="5"/>
      <c r="H274" s="37"/>
      <c r="I274" s="37"/>
      <c r="K274" s="11"/>
    </row>
    <row r="275" spans="5:11" x14ac:dyDescent="0.2">
      <c r="E275" s="37"/>
      <c r="F275" s="233"/>
      <c r="G275" s="5"/>
      <c r="H275" s="37"/>
      <c r="I275" s="37"/>
      <c r="K275" s="11"/>
    </row>
    <row r="276" spans="5:11" x14ac:dyDescent="0.2">
      <c r="E276" s="37"/>
      <c r="F276" s="233"/>
      <c r="G276" s="5"/>
      <c r="H276" s="37"/>
      <c r="I276" s="37"/>
      <c r="K276" s="11"/>
    </row>
    <row r="277" spans="5:11" x14ac:dyDescent="0.2">
      <c r="E277" s="37"/>
      <c r="F277" s="233"/>
      <c r="G277" s="5"/>
      <c r="H277" s="37"/>
      <c r="I277" s="37"/>
      <c r="K277" s="11"/>
    </row>
    <row r="278" spans="5:11" x14ac:dyDescent="0.2">
      <c r="E278" s="37"/>
      <c r="F278" s="233"/>
      <c r="G278" s="5"/>
      <c r="H278" s="37"/>
      <c r="I278" s="37"/>
      <c r="K278" s="11"/>
    </row>
    <row r="279" spans="5:11" x14ac:dyDescent="0.2">
      <c r="E279" s="37"/>
      <c r="F279" s="233"/>
      <c r="G279" s="5"/>
      <c r="H279" s="37"/>
      <c r="I279" s="37"/>
      <c r="K279" s="11"/>
    </row>
    <row r="280" spans="5:11" x14ac:dyDescent="0.2">
      <c r="E280" s="37"/>
      <c r="F280" s="233"/>
      <c r="G280" s="5"/>
      <c r="H280" s="37"/>
      <c r="I280" s="37"/>
      <c r="K280" s="11"/>
    </row>
    <row r="281" spans="5:11" x14ac:dyDescent="0.2">
      <c r="E281" s="37"/>
      <c r="F281" s="233"/>
      <c r="G281" s="5"/>
      <c r="H281" s="37"/>
      <c r="I281" s="37"/>
      <c r="K281" s="11"/>
    </row>
    <row r="282" spans="5:11" x14ac:dyDescent="0.2">
      <c r="E282" s="37"/>
      <c r="F282" s="233"/>
      <c r="G282" s="5"/>
      <c r="H282" s="37"/>
      <c r="I282" s="37"/>
      <c r="K282" s="11"/>
    </row>
    <row r="283" spans="5:11" x14ac:dyDescent="0.2">
      <c r="E283" s="37"/>
      <c r="F283" s="233"/>
      <c r="G283" s="5"/>
      <c r="H283" s="37"/>
      <c r="I283" s="37"/>
      <c r="K283" s="11"/>
    </row>
    <row r="284" spans="5:11" x14ac:dyDescent="0.2">
      <c r="E284" s="37"/>
      <c r="F284" s="233"/>
      <c r="G284" s="5"/>
      <c r="H284" s="37"/>
      <c r="I284" s="37"/>
      <c r="K284" s="11"/>
    </row>
    <row r="285" spans="5:11" x14ac:dyDescent="0.2">
      <c r="E285" s="37"/>
      <c r="F285" s="233"/>
      <c r="G285" s="5"/>
      <c r="H285" s="37"/>
      <c r="I285" s="37"/>
      <c r="K285" s="11"/>
    </row>
    <row r="286" spans="5:11" x14ac:dyDescent="0.2">
      <c r="E286" s="37"/>
      <c r="F286" s="233"/>
      <c r="G286" s="5"/>
      <c r="H286" s="37"/>
      <c r="I286" s="37"/>
      <c r="K286" s="11"/>
    </row>
    <row r="287" spans="5:11" x14ac:dyDescent="0.2">
      <c r="E287" s="37"/>
      <c r="F287" s="233"/>
      <c r="G287" s="5"/>
      <c r="H287" s="37"/>
      <c r="I287" s="37"/>
      <c r="K287" s="11"/>
    </row>
    <row r="288" spans="5:11" x14ac:dyDescent="0.2">
      <c r="E288" s="37"/>
      <c r="F288" s="233"/>
      <c r="G288" s="5"/>
      <c r="H288" s="37"/>
      <c r="I288" s="37"/>
      <c r="K288" s="11"/>
    </row>
    <row r="289" spans="5:11" x14ac:dyDescent="0.2">
      <c r="E289" s="37"/>
      <c r="F289" s="233"/>
      <c r="G289" s="5"/>
      <c r="H289" s="37"/>
      <c r="I289" s="37"/>
      <c r="K289" s="11"/>
    </row>
    <row r="290" spans="5:11" x14ac:dyDescent="0.2">
      <c r="E290" s="37"/>
      <c r="F290" s="233"/>
      <c r="G290" s="5"/>
      <c r="H290" s="37"/>
      <c r="I290" s="37"/>
      <c r="K290" s="11"/>
    </row>
    <row r="291" spans="5:11" x14ac:dyDescent="0.2">
      <c r="E291" s="37"/>
      <c r="F291" s="233"/>
      <c r="G291" s="5"/>
      <c r="H291" s="37"/>
      <c r="I291" s="37"/>
      <c r="K291" s="11"/>
    </row>
    <row r="292" spans="5:11" x14ac:dyDescent="0.2">
      <c r="E292" s="37"/>
      <c r="F292" s="233"/>
      <c r="G292" s="5"/>
      <c r="H292" s="37"/>
      <c r="I292" s="37"/>
      <c r="K292" s="11"/>
    </row>
    <row r="293" spans="5:11" x14ac:dyDescent="0.2">
      <c r="E293" s="37"/>
      <c r="F293" s="233"/>
      <c r="G293" s="5"/>
      <c r="H293" s="37"/>
      <c r="I293" s="37"/>
      <c r="K293" s="11"/>
    </row>
    <row r="294" spans="5:11" x14ac:dyDescent="0.2">
      <c r="E294" s="37"/>
      <c r="F294" s="233"/>
      <c r="G294" s="5"/>
      <c r="H294" s="37"/>
      <c r="I294" s="37"/>
      <c r="K294" s="11"/>
    </row>
    <row r="295" spans="5:11" x14ac:dyDescent="0.2">
      <c r="E295" s="37"/>
      <c r="F295" s="233"/>
      <c r="G295" s="5"/>
      <c r="H295" s="37"/>
      <c r="I295" s="37"/>
      <c r="K295" s="11"/>
    </row>
    <row r="296" spans="5:11" x14ac:dyDescent="0.2">
      <c r="E296" s="37"/>
      <c r="F296" s="233"/>
      <c r="G296" s="5"/>
      <c r="H296" s="37"/>
      <c r="I296" s="37"/>
      <c r="K296" s="11"/>
    </row>
    <row r="297" spans="5:11" x14ac:dyDescent="0.2">
      <c r="E297" s="37"/>
      <c r="F297" s="233"/>
      <c r="G297" s="5"/>
      <c r="H297" s="37"/>
      <c r="I297" s="37"/>
      <c r="K297" s="11"/>
    </row>
    <row r="298" spans="5:11" x14ac:dyDescent="0.2">
      <c r="E298" s="37"/>
      <c r="F298" s="233"/>
      <c r="G298" s="5"/>
      <c r="H298" s="37"/>
      <c r="I298" s="37"/>
      <c r="K298" s="11"/>
    </row>
    <row r="299" spans="5:11" x14ac:dyDescent="0.2">
      <c r="E299" s="37"/>
      <c r="F299" s="233"/>
      <c r="G299" s="5"/>
      <c r="H299" s="37"/>
      <c r="I299" s="37"/>
      <c r="K299" s="11"/>
    </row>
    <row r="300" spans="5:11" x14ac:dyDescent="0.2">
      <c r="E300" s="37"/>
      <c r="F300" s="233"/>
      <c r="G300" s="5"/>
      <c r="H300" s="37"/>
      <c r="I300" s="37"/>
      <c r="K300" s="11"/>
    </row>
    <row r="301" spans="5:11" x14ac:dyDescent="0.2">
      <c r="E301" s="37"/>
      <c r="F301" s="233"/>
      <c r="G301" s="5"/>
      <c r="H301" s="37"/>
      <c r="I301" s="37"/>
      <c r="K301" s="11"/>
    </row>
    <row r="302" spans="5:11" x14ac:dyDescent="0.2">
      <c r="E302" s="37"/>
      <c r="F302" s="233"/>
      <c r="G302" s="5"/>
      <c r="H302" s="37"/>
      <c r="I302" s="37"/>
      <c r="K302" s="11"/>
    </row>
    <row r="303" spans="5:11" x14ac:dyDescent="0.2">
      <c r="E303" s="37"/>
      <c r="F303" s="233"/>
      <c r="G303" s="5"/>
      <c r="H303" s="37"/>
      <c r="I303" s="37"/>
      <c r="K303" s="11"/>
    </row>
    <row r="304" spans="5:11" x14ac:dyDescent="0.2">
      <c r="E304" s="37"/>
      <c r="F304" s="233"/>
      <c r="G304" s="5"/>
      <c r="H304" s="37"/>
      <c r="I304" s="37"/>
      <c r="K304" s="11"/>
    </row>
    <row r="305" spans="5:11" x14ac:dyDescent="0.2">
      <c r="E305" s="37"/>
      <c r="F305" s="233"/>
      <c r="G305" s="5"/>
      <c r="H305" s="37"/>
      <c r="I305" s="37"/>
      <c r="K305" s="11"/>
    </row>
    <row r="306" spans="5:11" x14ac:dyDescent="0.2">
      <c r="E306" s="37"/>
      <c r="F306" s="233"/>
      <c r="G306" s="5"/>
      <c r="H306" s="37"/>
      <c r="I306" s="37"/>
      <c r="K306" s="11"/>
    </row>
    <row r="307" spans="5:11" x14ac:dyDescent="0.2">
      <c r="E307" s="37"/>
      <c r="F307" s="233"/>
      <c r="G307" s="5"/>
      <c r="H307" s="37"/>
      <c r="I307" s="37"/>
      <c r="K307" s="11"/>
    </row>
    <row r="308" spans="5:11" x14ac:dyDescent="0.2">
      <c r="E308" s="37"/>
      <c r="F308" s="233"/>
      <c r="G308" s="5"/>
      <c r="H308" s="37"/>
      <c r="I308" s="37"/>
      <c r="K308" s="11"/>
    </row>
    <row r="309" spans="5:11" x14ac:dyDescent="0.2">
      <c r="E309" s="37"/>
      <c r="F309" s="233"/>
      <c r="G309" s="5"/>
      <c r="H309" s="37"/>
      <c r="I309" s="37"/>
      <c r="K309" s="11"/>
    </row>
    <row r="310" spans="5:11" x14ac:dyDescent="0.2">
      <c r="E310" s="37"/>
      <c r="F310" s="233"/>
      <c r="G310" s="5"/>
      <c r="H310" s="37"/>
      <c r="I310" s="37"/>
      <c r="K310" s="11"/>
    </row>
    <row r="311" spans="5:11" x14ac:dyDescent="0.2">
      <c r="E311" s="37"/>
      <c r="F311" s="233"/>
      <c r="G311" s="5"/>
      <c r="H311" s="37"/>
      <c r="I311" s="37"/>
      <c r="K311" s="11"/>
    </row>
    <row r="312" spans="5:11" x14ac:dyDescent="0.2">
      <c r="E312" s="37"/>
      <c r="F312" s="233"/>
      <c r="G312" s="5"/>
      <c r="H312" s="37"/>
      <c r="I312" s="37"/>
      <c r="K312" s="11"/>
    </row>
    <row r="313" spans="5:11" x14ac:dyDescent="0.2">
      <c r="E313" s="37"/>
      <c r="F313" s="233"/>
      <c r="G313" s="5"/>
      <c r="H313" s="37"/>
      <c r="I313" s="37"/>
      <c r="K313" s="11"/>
    </row>
    <row r="314" spans="5:11" x14ac:dyDescent="0.2">
      <c r="E314" s="37"/>
      <c r="F314" s="233"/>
      <c r="G314" s="5"/>
      <c r="H314" s="37"/>
      <c r="I314" s="37"/>
      <c r="K314" s="11"/>
    </row>
    <row r="315" spans="5:11" x14ac:dyDescent="0.2">
      <c r="E315" s="37"/>
      <c r="F315" s="233"/>
      <c r="G315" s="5"/>
      <c r="H315" s="37"/>
      <c r="I315" s="37"/>
      <c r="K315" s="11"/>
    </row>
    <row r="316" spans="5:11" x14ac:dyDescent="0.2">
      <c r="E316" s="37"/>
      <c r="F316" s="233"/>
      <c r="G316" s="5"/>
      <c r="H316" s="37"/>
      <c r="I316" s="37"/>
      <c r="K316" s="11"/>
    </row>
    <row r="317" spans="5:11" x14ac:dyDescent="0.2">
      <c r="E317" s="37"/>
      <c r="F317" s="233"/>
      <c r="G317" s="5"/>
      <c r="H317" s="37"/>
      <c r="I317" s="37"/>
      <c r="K317" s="11"/>
    </row>
    <row r="318" spans="5:11" x14ac:dyDescent="0.2">
      <c r="E318" s="37"/>
      <c r="F318" s="233"/>
      <c r="G318" s="5"/>
      <c r="H318" s="37"/>
      <c r="I318" s="37"/>
      <c r="K318" s="11"/>
    </row>
    <row r="319" spans="5:11" x14ac:dyDescent="0.2">
      <c r="E319" s="37"/>
      <c r="F319" s="233"/>
      <c r="G319" s="5"/>
      <c r="H319" s="37"/>
      <c r="I319" s="37"/>
      <c r="K319" s="11"/>
    </row>
    <row r="320" spans="5:11" x14ac:dyDescent="0.2">
      <c r="E320" s="37"/>
      <c r="F320" s="233"/>
      <c r="G320" s="5"/>
      <c r="H320" s="37"/>
      <c r="I320" s="37"/>
      <c r="K320" s="11"/>
    </row>
    <row r="321" spans="5:11" x14ac:dyDescent="0.2">
      <c r="E321" s="37"/>
      <c r="F321" s="233"/>
      <c r="G321" s="5"/>
      <c r="H321" s="37"/>
      <c r="I321" s="37"/>
      <c r="K321" s="11"/>
    </row>
    <row r="322" spans="5:11" x14ac:dyDescent="0.2">
      <c r="E322" s="37"/>
      <c r="F322" s="233"/>
      <c r="G322" s="5"/>
      <c r="H322" s="37"/>
      <c r="I322" s="37"/>
      <c r="K322" s="11"/>
    </row>
    <row r="323" spans="5:11" x14ac:dyDescent="0.2">
      <c r="E323" s="37"/>
      <c r="F323" s="233"/>
      <c r="G323" s="5"/>
      <c r="H323" s="37"/>
      <c r="I323" s="37"/>
      <c r="K323" s="11"/>
    </row>
    <row r="324" spans="5:11" x14ac:dyDescent="0.2">
      <c r="E324" s="37"/>
      <c r="F324" s="233"/>
      <c r="G324" s="5"/>
      <c r="H324" s="37"/>
      <c r="I324" s="37"/>
      <c r="K324" s="11"/>
    </row>
    <row r="325" spans="5:11" x14ac:dyDescent="0.2">
      <c r="E325" s="37"/>
      <c r="F325" s="233"/>
      <c r="G325" s="5"/>
      <c r="H325" s="37"/>
      <c r="I325" s="37"/>
      <c r="K325" s="11"/>
    </row>
    <row r="326" spans="5:11" x14ac:dyDescent="0.2">
      <c r="E326" s="37"/>
      <c r="F326" s="233"/>
      <c r="G326" s="5"/>
      <c r="H326" s="37"/>
      <c r="I326" s="37"/>
      <c r="K326" s="11"/>
    </row>
    <row r="327" spans="5:11" x14ac:dyDescent="0.2">
      <c r="E327" s="37"/>
      <c r="F327" s="233"/>
      <c r="G327" s="5"/>
      <c r="H327" s="37"/>
      <c r="I327" s="37"/>
      <c r="K327" s="11"/>
    </row>
    <row r="328" spans="5:11" x14ac:dyDescent="0.2">
      <c r="E328" s="37"/>
      <c r="F328" s="233"/>
      <c r="G328" s="5"/>
      <c r="H328" s="37"/>
      <c r="I328" s="37"/>
      <c r="K328" s="11"/>
    </row>
    <row r="329" spans="5:11" x14ac:dyDescent="0.2">
      <c r="E329" s="37"/>
      <c r="F329" s="233"/>
      <c r="G329" s="5"/>
      <c r="H329" s="37"/>
      <c r="I329" s="37"/>
      <c r="K329" s="11"/>
    </row>
    <row r="330" spans="5:11" x14ac:dyDescent="0.2">
      <c r="E330" s="37"/>
      <c r="F330" s="233"/>
      <c r="G330" s="5"/>
      <c r="H330" s="37"/>
      <c r="I330" s="37"/>
      <c r="K330" s="11"/>
    </row>
    <row r="331" spans="5:11" x14ac:dyDescent="0.2">
      <c r="E331" s="37"/>
      <c r="F331" s="233"/>
      <c r="G331" s="5"/>
      <c r="H331" s="37"/>
      <c r="I331" s="37"/>
      <c r="K331" s="11"/>
    </row>
    <row r="332" spans="5:11" x14ac:dyDescent="0.2">
      <c r="E332" s="37"/>
      <c r="F332" s="233"/>
      <c r="G332" s="5"/>
      <c r="H332" s="37"/>
      <c r="I332" s="37"/>
      <c r="K332" s="11"/>
    </row>
    <row r="333" spans="5:11" x14ac:dyDescent="0.2">
      <c r="E333" s="37"/>
      <c r="F333" s="233"/>
      <c r="G333" s="5"/>
      <c r="H333" s="37"/>
      <c r="I333" s="37"/>
      <c r="K333" s="11"/>
    </row>
    <row r="334" spans="5:11" x14ac:dyDescent="0.2">
      <c r="E334" s="37"/>
      <c r="F334" s="233"/>
      <c r="G334" s="5"/>
      <c r="H334" s="37"/>
      <c r="I334" s="37"/>
      <c r="K334" s="11"/>
    </row>
    <row r="335" spans="5:11" x14ac:dyDescent="0.2">
      <c r="E335" s="37"/>
      <c r="F335" s="233"/>
      <c r="G335" s="5"/>
      <c r="H335" s="37"/>
      <c r="I335" s="37"/>
      <c r="K335" s="11"/>
    </row>
    <row r="336" spans="5:11" x14ac:dyDescent="0.2">
      <c r="E336" s="37"/>
      <c r="F336" s="233"/>
      <c r="G336" s="5"/>
      <c r="H336" s="37"/>
      <c r="I336" s="37"/>
      <c r="K336" s="11"/>
    </row>
    <row r="337" spans="5:11" x14ac:dyDescent="0.2">
      <c r="E337" s="37"/>
      <c r="F337" s="233"/>
      <c r="G337" s="5"/>
      <c r="H337" s="37"/>
      <c r="I337" s="37"/>
      <c r="K337" s="11"/>
    </row>
    <row r="338" spans="5:11" x14ac:dyDescent="0.2">
      <c r="E338" s="37"/>
      <c r="F338" s="233"/>
      <c r="G338" s="5"/>
      <c r="H338" s="37"/>
      <c r="I338" s="37"/>
      <c r="K338" s="11"/>
    </row>
    <row r="339" spans="5:11" x14ac:dyDescent="0.2">
      <c r="E339" s="37"/>
      <c r="F339" s="233"/>
      <c r="G339" s="5"/>
      <c r="H339" s="37"/>
      <c r="I339" s="37"/>
      <c r="K339" s="11"/>
    </row>
    <row r="340" spans="5:11" x14ac:dyDescent="0.2">
      <c r="E340" s="37"/>
      <c r="F340" s="233"/>
      <c r="G340" s="5"/>
      <c r="H340" s="37"/>
      <c r="I340" s="37"/>
      <c r="K340" s="11"/>
    </row>
    <row r="341" spans="5:11" x14ac:dyDescent="0.2">
      <c r="E341" s="37"/>
      <c r="F341" s="233"/>
      <c r="G341" s="5"/>
      <c r="H341" s="37"/>
      <c r="I341" s="37"/>
      <c r="K341" s="11"/>
    </row>
    <row r="342" spans="5:11" x14ac:dyDescent="0.2">
      <c r="E342" s="37"/>
      <c r="F342" s="233"/>
      <c r="G342" s="5"/>
      <c r="H342" s="37"/>
      <c r="I342" s="37"/>
      <c r="K342" s="11"/>
    </row>
    <row r="343" spans="5:11" x14ac:dyDescent="0.2">
      <c r="E343" s="37"/>
      <c r="F343" s="233"/>
      <c r="G343" s="5"/>
      <c r="H343" s="37"/>
      <c r="I343" s="37"/>
      <c r="K343" s="11"/>
    </row>
    <row r="344" spans="5:11" x14ac:dyDescent="0.2">
      <c r="E344" s="37"/>
      <c r="F344" s="233"/>
      <c r="G344" s="5"/>
      <c r="H344" s="37"/>
      <c r="I344" s="37"/>
      <c r="K344" s="11"/>
    </row>
    <row r="345" spans="5:11" x14ac:dyDescent="0.2">
      <c r="E345" s="37"/>
      <c r="F345" s="233"/>
      <c r="G345" s="5"/>
      <c r="H345" s="37"/>
      <c r="I345" s="37"/>
      <c r="K345" s="11"/>
    </row>
    <row r="346" spans="5:11" x14ac:dyDescent="0.2">
      <c r="E346" s="37"/>
      <c r="F346" s="233"/>
      <c r="G346" s="5"/>
      <c r="H346" s="37"/>
      <c r="I346" s="37"/>
      <c r="K346" s="11"/>
    </row>
    <row r="347" spans="5:11" x14ac:dyDescent="0.2">
      <c r="E347" s="37"/>
      <c r="F347" s="233"/>
      <c r="G347" s="5"/>
      <c r="H347" s="37"/>
      <c r="I347" s="37"/>
      <c r="K347" s="11"/>
    </row>
    <row r="348" spans="5:11" x14ac:dyDescent="0.2">
      <c r="E348" s="37"/>
      <c r="F348" s="233"/>
      <c r="G348" s="5"/>
      <c r="H348" s="37"/>
      <c r="I348" s="37"/>
      <c r="K348" s="11"/>
    </row>
    <row r="349" spans="5:11" x14ac:dyDescent="0.2">
      <c r="E349" s="37"/>
      <c r="F349" s="233"/>
      <c r="G349" s="5"/>
      <c r="H349" s="37"/>
      <c r="I349" s="37"/>
      <c r="K349" s="11"/>
    </row>
    <row r="350" spans="5:11" x14ac:dyDescent="0.2">
      <c r="E350" s="37"/>
      <c r="F350" s="233"/>
      <c r="G350" s="5"/>
      <c r="H350" s="37"/>
      <c r="I350" s="37"/>
      <c r="K350" s="11"/>
    </row>
    <row r="351" spans="5:11" x14ac:dyDescent="0.2">
      <c r="E351" s="37"/>
      <c r="F351" s="233"/>
      <c r="G351" s="5"/>
      <c r="H351" s="37"/>
      <c r="I351" s="37"/>
      <c r="K351" s="11"/>
    </row>
    <row r="352" spans="5:11" x14ac:dyDescent="0.2">
      <c r="E352" s="37"/>
      <c r="F352" s="233"/>
      <c r="G352" s="5"/>
      <c r="H352" s="37"/>
      <c r="I352" s="37"/>
      <c r="K352" s="11"/>
    </row>
    <row r="353" spans="5:11" x14ac:dyDescent="0.2">
      <c r="E353" s="37"/>
      <c r="F353" s="233"/>
      <c r="G353" s="5"/>
      <c r="H353" s="37"/>
      <c r="I353" s="37"/>
      <c r="K353" s="11"/>
    </row>
    <row r="354" spans="5:11" x14ac:dyDescent="0.2">
      <c r="E354" s="37"/>
      <c r="F354" s="233"/>
      <c r="G354" s="5"/>
      <c r="H354" s="37"/>
      <c r="I354" s="37"/>
      <c r="K354" s="11"/>
    </row>
    <row r="355" spans="5:11" x14ac:dyDescent="0.2">
      <c r="E355" s="37"/>
      <c r="F355" s="233"/>
      <c r="G355" s="5"/>
      <c r="H355" s="37"/>
      <c r="I355" s="37"/>
      <c r="K355" s="11"/>
    </row>
    <row r="356" spans="5:11" x14ac:dyDescent="0.2">
      <c r="E356" s="37"/>
      <c r="F356" s="233"/>
      <c r="G356" s="5"/>
      <c r="H356" s="37"/>
      <c r="I356" s="37"/>
      <c r="K356" s="11"/>
    </row>
    <row r="357" spans="5:11" x14ac:dyDescent="0.2">
      <c r="E357" s="37"/>
      <c r="F357" s="233"/>
      <c r="G357" s="5"/>
      <c r="H357" s="37"/>
      <c r="I357" s="37"/>
      <c r="K357" s="11"/>
    </row>
    <row r="358" spans="5:11" x14ac:dyDescent="0.2">
      <c r="E358" s="37"/>
      <c r="F358" s="233"/>
      <c r="G358" s="5"/>
      <c r="H358" s="37"/>
      <c r="I358" s="37"/>
      <c r="K358" s="11"/>
    </row>
    <row r="359" spans="5:11" x14ac:dyDescent="0.2">
      <c r="E359" s="37"/>
      <c r="F359" s="233"/>
      <c r="G359" s="5"/>
      <c r="H359" s="37"/>
      <c r="I359" s="37"/>
      <c r="K359" s="11"/>
    </row>
    <row r="360" spans="5:11" x14ac:dyDescent="0.2">
      <c r="E360" s="37"/>
      <c r="F360" s="233"/>
      <c r="G360" s="5"/>
      <c r="H360" s="37"/>
      <c r="I360" s="37"/>
      <c r="K360" s="11"/>
    </row>
    <row r="361" spans="5:11" x14ac:dyDescent="0.2">
      <c r="E361" s="37"/>
      <c r="F361" s="233"/>
      <c r="G361" s="5"/>
      <c r="H361" s="37"/>
      <c r="I361" s="37"/>
      <c r="K361" s="11"/>
    </row>
    <row r="362" spans="5:11" x14ac:dyDescent="0.2">
      <c r="E362" s="37"/>
      <c r="F362" s="233"/>
      <c r="G362" s="5"/>
      <c r="H362" s="37"/>
      <c r="I362" s="37"/>
      <c r="K362" s="11"/>
    </row>
    <row r="363" spans="5:11" x14ac:dyDescent="0.2">
      <c r="E363" s="37"/>
      <c r="F363" s="233"/>
      <c r="G363" s="5"/>
      <c r="H363" s="37"/>
      <c r="I363" s="37"/>
      <c r="K363" s="11"/>
    </row>
    <row r="364" spans="5:11" x14ac:dyDescent="0.2">
      <c r="E364" s="37"/>
      <c r="F364" s="233"/>
      <c r="G364" s="5"/>
      <c r="H364" s="37"/>
      <c r="I364" s="37"/>
      <c r="K364" s="11"/>
    </row>
    <row r="365" spans="5:11" x14ac:dyDescent="0.2">
      <c r="E365" s="37"/>
      <c r="F365" s="233"/>
      <c r="G365" s="5"/>
      <c r="H365" s="37"/>
      <c r="I365" s="37"/>
      <c r="K365" s="11"/>
    </row>
    <row r="366" spans="5:11" x14ac:dyDescent="0.2">
      <c r="E366" s="37"/>
      <c r="F366" s="233"/>
      <c r="G366" s="5"/>
      <c r="H366" s="37"/>
      <c r="I366" s="37"/>
      <c r="K366" s="11"/>
    </row>
    <row r="367" spans="5:11" x14ac:dyDescent="0.2">
      <c r="E367" s="37"/>
      <c r="F367" s="233"/>
      <c r="G367" s="5"/>
      <c r="H367" s="37"/>
      <c r="I367" s="37"/>
      <c r="K367" s="11"/>
    </row>
    <row r="368" spans="5:11" x14ac:dyDescent="0.2">
      <c r="E368" s="37"/>
      <c r="F368" s="233"/>
      <c r="G368" s="5"/>
      <c r="H368" s="37"/>
      <c r="I368" s="37"/>
      <c r="K368" s="11"/>
    </row>
    <row r="369" spans="5:11" x14ac:dyDescent="0.2">
      <c r="E369" s="37"/>
      <c r="F369" s="233"/>
      <c r="G369" s="5"/>
      <c r="H369" s="37"/>
      <c r="I369" s="37"/>
      <c r="K369" s="11"/>
    </row>
    <row r="370" spans="5:11" x14ac:dyDescent="0.2">
      <c r="E370" s="37"/>
      <c r="F370" s="233"/>
      <c r="G370" s="5"/>
      <c r="H370" s="37"/>
      <c r="I370" s="37"/>
      <c r="K370" s="11"/>
    </row>
    <row r="371" spans="5:11" x14ac:dyDescent="0.2">
      <c r="E371" s="37"/>
      <c r="F371" s="233"/>
      <c r="G371" s="5"/>
      <c r="H371" s="37"/>
      <c r="I371" s="37"/>
      <c r="K371" s="11"/>
    </row>
    <row r="372" spans="5:11" x14ac:dyDescent="0.2">
      <c r="E372" s="37"/>
      <c r="F372" s="233"/>
      <c r="G372" s="5"/>
      <c r="H372" s="37"/>
      <c r="I372" s="37"/>
      <c r="K372" s="11"/>
    </row>
    <row r="373" spans="5:11" x14ac:dyDescent="0.2">
      <c r="E373" s="37"/>
      <c r="F373" s="233"/>
      <c r="G373" s="5"/>
      <c r="H373" s="37"/>
      <c r="I373" s="37"/>
      <c r="K373" s="11"/>
    </row>
    <row r="374" spans="5:11" x14ac:dyDescent="0.2">
      <c r="E374" s="37"/>
      <c r="F374" s="233"/>
      <c r="G374" s="5"/>
      <c r="H374" s="37"/>
      <c r="I374" s="37"/>
      <c r="K374" s="11"/>
    </row>
    <row r="375" spans="5:11" x14ac:dyDescent="0.2">
      <c r="E375" s="37"/>
      <c r="F375" s="233"/>
      <c r="G375" s="5"/>
      <c r="H375" s="37"/>
      <c r="I375" s="37"/>
      <c r="K375" s="11"/>
    </row>
    <row r="376" spans="5:11" x14ac:dyDescent="0.2">
      <c r="E376" s="37"/>
      <c r="F376" s="233"/>
      <c r="G376" s="5"/>
      <c r="H376" s="37"/>
      <c r="I376" s="37"/>
      <c r="K376" s="11"/>
    </row>
    <row r="377" spans="5:11" x14ac:dyDescent="0.2">
      <c r="E377" s="37"/>
      <c r="F377" s="233"/>
      <c r="G377" s="5"/>
      <c r="H377" s="37"/>
      <c r="I377" s="37"/>
      <c r="K377" s="11"/>
    </row>
    <row r="378" spans="5:11" x14ac:dyDescent="0.2">
      <c r="E378" s="37"/>
      <c r="F378" s="233"/>
      <c r="G378" s="5"/>
      <c r="H378" s="37"/>
      <c r="I378" s="37"/>
      <c r="K378" s="11"/>
    </row>
    <row r="379" spans="5:11" x14ac:dyDescent="0.2">
      <c r="E379" s="37"/>
      <c r="F379" s="233"/>
      <c r="G379" s="5"/>
      <c r="H379" s="37"/>
      <c r="I379" s="37"/>
      <c r="K379" s="11"/>
    </row>
    <row r="380" spans="5:11" x14ac:dyDescent="0.2">
      <c r="E380" s="37"/>
      <c r="F380" s="233"/>
      <c r="G380" s="5"/>
      <c r="H380" s="37"/>
      <c r="I380" s="37"/>
      <c r="K380" s="11"/>
    </row>
    <row r="381" spans="5:11" x14ac:dyDescent="0.2">
      <c r="E381" s="37"/>
      <c r="F381" s="233"/>
      <c r="G381" s="5"/>
      <c r="H381" s="37"/>
      <c r="I381" s="37"/>
      <c r="K381" s="11"/>
    </row>
    <row r="382" spans="5:11" x14ac:dyDescent="0.2">
      <c r="E382" s="37"/>
      <c r="F382" s="233"/>
      <c r="G382" s="5"/>
      <c r="H382" s="37"/>
      <c r="I382" s="37"/>
      <c r="K382" s="11"/>
    </row>
    <row r="383" spans="5:11" x14ac:dyDescent="0.2">
      <c r="E383" s="37"/>
      <c r="F383" s="233"/>
      <c r="G383" s="5"/>
      <c r="H383" s="37"/>
      <c r="I383" s="37"/>
      <c r="K383" s="11"/>
    </row>
    <row r="384" spans="5:11" x14ac:dyDescent="0.2">
      <c r="E384" s="37"/>
      <c r="F384" s="233"/>
      <c r="G384" s="5"/>
      <c r="H384" s="37"/>
      <c r="I384" s="37"/>
      <c r="K384" s="11"/>
    </row>
    <row r="385" spans="5:11" x14ac:dyDescent="0.2">
      <c r="E385" s="37"/>
      <c r="F385" s="233"/>
      <c r="G385" s="5"/>
      <c r="H385" s="37"/>
      <c r="I385" s="37"/>
      <c r="K385" s="11"/>
    </row>
    <row r="386" spans="5:11" x14ac:dyDescent="0.2">
      <c r="E386" s="37"/>
      <c r="F386" s="233"/>
      <c r="G386" s="5"/>
      <c r="H386" s="37"/>
      <c r="I386" s="37"/>
      <c r="K386" s="11"/>
    </row>
    <row r="387" spans="5:11" x14ac:dyDescent="0.2">
      <c r="E387" s="37"/>
      <c r="F387" s="233"/>
      <c r="G387" s="5"/>
      <c r="H387" s="37"/>
      <c r="I387" s="37"/>
      <c r="K387" s="11"/>
    </row>
    <row r="388" spans="5:11" x14ac:dyDescent="0.2">
      <c r="E388" s="37"/>
      <c r="F388" s="233"/>
      <c r="G388" s="5"/>
      <c r="H388" s="37"/>
      <c r="I388" s="37"/>
      <c r="K388" s="11"/>
    </row>
    <row r="389" spans="5:11" x14ac:dyDescent="0.2">
      <c r="E389" s="37"/>
      <c r="F389" s="233"/>
      <c r="G389" s="5"/>
      <c r="H389" s="37"/>
      <c r="I389" s="37"/>
      <c r="K389" s="11"/>
    </row>
    <row r="390" spans="5:11" x14ac:dyDescent="0.2">
      <c r="E390" s="37"/>
      <c r="F390" s="233"/>
      <c r="G390" s="5"/>
      <c r="H390" s="37"/>
      <c r="I390" s="37"/>
      <c r="K390" s="11"/>
    </row>
    <row r="391" spans="5:11" x14ac:dyDescent="0.2">
      <c r="E391" s="37"/>
      <c r="F391" s="233"/>
      <c r="G391" s="5"/>
      <c r="H391" s="37"/>
      <c r="I391" s="37"/>
      <c r="K391" s="11"/>
    </row>
    <row r="392" spans="5:11" x14ac:dyDescent="0.2">
      <c r="E392" s="37"/>
      <c r="F392" s="233"/>
      <c r="G392" s="5"/>
      <c r="H392" s="37"/>
      <c r="I392" s="37"/>
      <c r="K392" s="11"/>
    </row>
    <row r="393" spans="5:11" x14ac:dyDescent="0.2">
      <c r="E393" s="37"/>
      <c r="F393" s="233"/>
      <c r="G393" s="5"/>
      <c r="H393" s="37"/>
      <c r="I393" s="37"/>
      <c r="K393" s="11"/>
    </row>
    <row r="394" spans="5:11" x14ac:dyDescent="0.2">
      <c r="E394" s="37"/>
      <c r="F394" s="233"/>
      <c r="G394" s="5"/>
      <c r="H394" s="37"/>
      <c r="I394" s="37"/>
      <c r="K394" s="11"/>
    </row>
    <row r="395" spans="5:11" x14ac:dyDescent="0.2">
      <c r="E395" s="37"/>
      <c r="F395" s="233"/>
      <c r="G395" s="5"/>
      <c r="H395" s="37"/>
      <c r="I395" s="37"/>
      <c r="K395" s="11"/>
    </row>
    <row r="396" spans="5:11" x14ac:dyDescent="0.2">
      <c r="E396" s="37"/>
      <c r="F396" s="233"/>
      <c r="G396" s="5"/>
      <c r="H396" s="37"/>
      <c r="I396" s="37"/>
      <c r="K396" s="11"/>
    </row>
    <row r="397" spans="5:11" x14ac:dyDescent="0.2">
      <c r="E397" s="37"/>
      <c r="F397" s="233"/>
      <c r="G397" s="5"/>
      <c r="H397" s="37"/>
      <c r="I397" s="37"/>
      <c r="K397" s="11"/>
    </row>
    <row r="398" spans="5:11" x14ac:dyDescent="0.2">
      <c r="E398" s="37"/>
      <c r="F398" s="233"/>
      <c r="G398" s="5"/>
      <c r="H398" s="37"/>
      <c r="I398" s="37"/>
      <c r="K398" s="11"/>
    </row>
    <row r="399" spans="5:11" x14ac:dyDescent="0.2">
      <c r="E399" s="37"/>
      <c r="F399" s="233"/>
      <c r="G399" s="5"/>
      <c r="H399" s="37"/>
      <c r="I399" s="37"/>
      <c r="K399" s="11"/>
    </row>
    <row r="400" spans="5:11" x14ac:dyDescent="0.2">
      <c r="E400" s="37"/>
      <c r="F400" s="233"/>
      <c r="G400" s="5"/>
      <c r="H400" s="37"/>
      <c r="I400" s="37"/>
      <c r="K400" s="11"/>
    </row>
    <row r="401" spans="5:11" x14ac:dyDescent="0.2">
      <c r="E401" s="37"/>
      <c r="F401" s="233"/>
      <c r="G401" s="5"/>
      <c r="H401" s="37"/>
      <c r="I401" s="37"/>
      <c r="K401" s="11"/>
    </row>
    <row r="402" spans="5:11" x14ac:dyDescent="0.2">
      <c r="E402" s="37"/>
      <c r="F402" s="233"/>
      <c r="G402" s="5"/>
      <c r="H402" s="37"/>
      <c r="I402" s="37"/>
      <c r="K402" s="11"/>
    </row>
    <row r="403" spans="5:11" x14ac:dyDescent="0.2">
      <c r="E403" s="37"/>
      <c r="F403" s="233"/>
      <c r="G403" s="5"/>
      <c r="H403" s="37"/>
      <c r="I403" s="37"/>
      <c r="K403" s="11"/>
    </row>
    <row r="404" spans="5:11" x14ac:dyDescent="0.2">
      <c r="E404" s="37"/>
      <c r="F404" s="233"/>
      <c r="G404" s="5"/>
      <c r="H404" s="37"/>
      <c r="I404" s="37"/>
      <c r="K404" s="11"/>
    </row>
    <row r="405" spans="5:11" x14ac:dyDescent="0.2">
      <c r="E405" s="37"/>
      <c r="F405" s="233"/>
      <c r="G405" s="5"/>
      <c r="H405" s="37"/>
      <c r="I405" s="37"/>
      <c r="K405" s="11"/>
    </row>
    <row r="406" spans="5:11" x14ac:dyDescent="0.2">
      <c r="E406" s="37"/>
      <c r="F406" s="233"/>
      <c r="G406" s="5"/>
      <c r="H406" s="37"/>
      <c r="I406" s="37"/>
      <c r="K406" s="11"/>
    </row>
    <row r="407" spans="5:11" x14ac:dyDescent="0.2">
      <c r="E407" s="37"/>
      <c r="F407" s="233"/>
      <c r="G407" s="5"/>
      <c r="H407" s="37"/>
      <c r="I407" s="37"/>
      <c r="K407" s="11"/>
    </row>
    <row r="408" spans="5:11" x14ac:dyDescent="0.2">
      <c r="E408" s="37"/>
      <c r="F408" s="233"/>
      <c r="G408" s="5"/>
      <c r="H408" s="37"/>
      <c r="I408" s="37"/>
      <c r="K408" s="11"/>
    </row>
    <row r="409" spans="5:11" x14ac:dyDescent="0.2">
      <c r="E409" s="37"/>
      <c r="F409" s="233"/>
      <c r="G409" s="5"/>
      <c r="H409" s="37"/>
      <c r="I409" s="37"/>
      <c r="K409" s="11"/>
    </row>
    <row r="410" spans="5:11" x14ac:dyDescent="0.2">
      <c r="E410" s="37"/>
      <c r="F410" s="233"/>
      <c r="G410" s="5"/>
      <c r="H410" s="37"/>
      <c r="I410" s="37"/>
      <c r="K410" s="11"/>
    </row>
    <row r="411" spans="5:11" x14ac:dyDescent="0.2">
      <c r="E411" s="37"/>
      <c r="F411" s="233"/>
      <c r="G411" s="5"/>
      <c r="H411" s="37"/>
      <c r="I411" s="37"/>
      <c r="K411" s="11"/>
    </row>
    <row r="412" spans="5:11" x14ac:dyDescent="0.2">
      <c r="E412" s="37"/>
      <c r="F412" s="233"/>
      <c r="G412" s="5"/>
      <c r="H412" s="37"/>
      <c r="I412" s="37"/>
      <c r="K412" s="11"/>
    </row>
    <row r="413" spans="5:11" x14ac:dyDescent="0.2">
      <c r="E413" s="37"/>
      <c r="F413" s="233"/>
      <c r="G413" s="5"/>
      <c r="H413" s="37"/>
      <c r="I413" s="37"/>
      <c r="K413" s="11"/>
    </row>
    <row r="414" spans="5:11" x14ac:dyDescent="0.2">
      <c r="E414" s="37"/>
      <c r="F414" s="233"/>
      <c r="G414" s="5"/>
      <c r="H414" s="37"/>
      <c r="I414" s="37"/>
      <c r="K414" s="11"/>
    </row>
    <row r="415" spans="5:11" x14ac:dyDescent="0.2">
      <c r="E415" s="37"/>
      <c r="F415" s="233"/>
      <c r="G415" s="5"/>
      <c r="H415" s="37"/>
      <c r="I415" s="37"/>
      <c r="K415" s="11"/>
    </row>
    <row r="416" spans="5:11" x14ac:dyDescent="0.2">
      <c r="E416" s="37"/>
      <c r="F416" s="233"/>
      <c r="G416" s="5"/>
      <c r="H416" s="37"/>
      <c r="I416" s="37"/>
      <c r="K416" s="11"/>
    </row>
    <row r="417" spans="5:11" x14ac:dyDescent="0.2">
      <c r="E417" s="37"/>
      <c r="F417" s="233"/>
      <c r="G417" s="5"/>
      <c r="H417" s="37"/>
      <c r="I417" s="37"/>
      <c r="K417" s="11"/>
    </row>
    <row r="418" spans="5:11" x14ac:dyDescent="0.2">
      <c r="E418" s="37"/>
      <c r="F418" s="233"/>
      <c r="G418" s="5"/>
      <c r="H418" s="37"/>
      <c r="I418" s="37"/>
      <c r="K418" s="11"/>
    </row>
    <row r="419" spans="5:11" x14ac:dyDescent="0.2">
      <c r="E419" s="37"/>
      <c r="F419" s="233"/>
      <c r="G419" s="5"/>
      <c r="H419" s="37"/>
      <c r="I419" s="37"/>
      <c r="K419" s="11"/>
    </row>
    <row r="420" spans="5:11" x14ac:dyDescent="0.2">
      <c r="E420" s="37"/>
      <c r="F420" s="233"/>
      <c r="G420" s="5"/>
      <c r="H420" s="37"/>
      <c r="I420" s="37"/>
      <c r="K420" s="11"/>
    </row>
    <row r="421" spans="5:11" x14ac:dyDescent="0.2">
      <c r="E421" s="37"/>
      <c r="F421" s="233"/>
      <c r="G421" s="5"/>
      <c r="H421" s="37"/>
      <c r="I421" s="37"/>
      <c r="K421" s="11"/>
    </row>
    <row r="422" spans="5:11" x14ac:dyDescent="0.2">
      <c r="E422" s="37"/>
      <c r="F422" s="233"/>
      <c r="G422" s="5"/>
      <c r="H422" s="37"/>
      <c r="I422" s="37"/>
      <c r="K422" s="11"/>
    </row>
    <row r="423" spans="5:11" x14ac:dyDescent="0.2">
      <c r="E423" s="37"/>
      <c r="F423" s="233"/>
      <c r="G423" s="5"/>
      <c r="H423" s="37"/>
      <c r="I423" s="37"/>
      <c r="K423" s="11"/>
    </row>
    <row r="424" spans="5:11" x14ac:dyDescent="0.2">
      <c r="E424" s="37"/>
      <c r="F424" s="233"/>
      <c r="G424" s="5"/>
      <c r="H424" s="37"/>
      <c r="I424" s="37"/>
      <c r="K424" s="11"/>
    </row>
    <row r="425" spans="5:11" x14ac:dyDescent="0.2">
      <c r="E425" s="37"/>
      <c r="F425" s="233"/>
      <c r="G425" s="5"/>
      <c r="H425" s="37"/>
      <c r="I425" s="37"/>
      <c r="K425" s="11"/>
    </row>
    <row r="426" spans="5:11" x14ac:dyDescent="0.2">
      <c r="E426" s="37"/>
      <c r="F426" s="233"/>
      <c r="G426" s="5"/>
      <c r="H426" s="37"/>
      <c r="I426" s="37"/>
      <c r="K426" s="11"/>
    </row>
    <row r="427" spans="5:11" x14ac:dyDescent="0.2">
      <c r="E427" s="37"/>
      <c r="F427" s="233"/>
      <c r="G427" s="5"/>
      <c r="H427" s="37"/>
      <c r="I427" s="37"/>
      <c r="K427" s="11"/>
    </row>
    <row r="428" spans="5:11" x14ac:dyDescent="0.2">
      <c r="E428" s="37"/>
      <c r="F428" s="233"/>
      <c r="G428" s="5"/>
      <c r="H428" s="37"/>
      <c r="I428" s="37"/>
      <c r="K428" s="11"/>
    </row>
    <row r="429" spans="5:11" x14ac:dyDescent="0.2">
      <c r="E429" s="37"/>
      <c r="F429" s="233"/>
      <c r="G429" s="5"/>
      <c r="H429" s="37"/>
      <c r="I429" s="37"/>
      <c r="K429" s="11"/>
    </row>
    <row r="430" spans="5:11" x14ac:dyDescent="0.2">
      <c r="E430" s="37"/>
      <c r="F430" s="233"/>
      <c r="G430" s="5"/>
      <c r="H430" s="37"/>
      <c r="I430" s="37"/>
      <c r="K430" s="11"/>
    </row>
    <row r="431" spans="5:11" x14ac:dyDescent="0.2">
      <c r="E431" s="37"/>
      <c r="F431" s="233"/>
      <c r="G431" s="5"/>
      <c r="H431" s="37"/>
      <c r="I431" s="37"/>
      <c r="K431" s="11"/>
    </row>
    <row r="432" spans="5:11" x14ac:dyDescent="0.2">
      <c r="E432" s="37"/>
      <c r="F432" s="233"/>
      <c r="G432" s="5"/>
      <c r="H432" s="37"/>
      <c r="I432" s="37"/>
      <c r="K432" s="11"/>
    </row>
    <row r="433" spans="5:11" x14ac:dyDescent="0.2">
      <c r="E433" s="37"/>
      <c r="F433" s="233"/>
      <c r="G433" s="5"/>
      <c r="H433" s="37"/>
      <c r="I433" s="37"/>
      <c r="K433" s="11"/>
    </row>
    <row r="434" spans="5:11" x14ac:dyDescent="0.2">
      <c r="E434" s="37"/>
      <c r="F434" s="233"/>
      <c r="G434" s="5"/>
      <c r="H434" s="37"/>
      <c r="I434" s="37"/>
      <c r="K434" s="11"/>
    </row>
    <row r="435" spans="5:11" x14ac:dyDescent="0.2">
      <c r="E435" s="37"/>
      <c r="F435" s="233"/>
      <c r="G435" s="5"/>
      <c r="H435" s="37"/>
      <c r="I435" s="37"/>
      <c r="K435" s="11"/>
    </row>
    <row r="436" spans="5:11" x14ac:dyDescent="0.2">
      <c r="E436" s="37"/>
      <c r="F436" s="233"/>
      <c r="G436" s="5"/>
      <c r="H436" s="37"/>
      <c r="I436" s="37"/>
      <c r="K436" s="11"/>
    </row>
    <row r="437" spans="5:11" x14ac:dyDescent="0.2">
      <c r="E437" s="37"/>
      <c r="F437" s="233"/>
      <c r="G437" s="5"/>
      <c r="H437" s="37"/>
      <c r="I437" s="37"/>
      <c r="K437" s="11"/>
    </row>
    <row r="438" spans="5:11" x14ac:dyDescent="0.2">
      <c r="E438" s="37"/>
      <c r="F438" s="233"/>
      <c r="G438" s="5"/>
      <c r="H438" s="37"/>
      <c r="I438" s="37"/>
      <c r="K438" s="11"/>
    </row>
    <row r="439" spans="5:11" x14ac:dyDescent="0.2">
      <c r="E439" s="37"/>
      <c r="F439" s="233"/>
      <c r="G439" s="5"/>
      <c r="H439" s="37"/>
      <c r="I439" s="37"/>
      <c r="K439" s="11"/>
    </row>
    <row r="440" spans="5:11" x14ac:dyDescent="0.2">
      <c r="E440" s="37"/>
      <c r="F440" s="233"/>
      <c r="G440" s="5"/>
      <c r="H440" s="37"/>
      <c r="I440" s="37"/>
      <c r="K440" s="11"/>
    </row>
    <row r="441" spans="5:11" x14ac:dyDescent="0.2">
      <c r="E441" s="37"/>
      <c r="F441" s="233"/>
      <c r="G441" s="5"/>
      <c r="H441" s="37"/>
      <c r="I441" s="37"/>
      <c r="K441" s="11"/>
    </row>
    <row r="442" spans="5:11" x14ac:dyDescent="0.2">
      <c r="E442" s="37"/>
      <c r="F442" s="233"/>
      <c r="G442" s="5"/>
      <c r="H442" s="37"/>
      <c r="I442" s="37"/>
      <c r="K442" s="11"/>
    </row>
    <row r="443" spans="5:11" x14ac:dyDescent="0.2">
      <c r="E443" s="37"/>
      <c r="F443" s="233"/>
      <c r="G443" s="5"/>
      <c r="H443" s="37"/>
      <c r="I443" s="37"/>
      <c r="K443" s="11"/>
    </row>
    <row r="444" spans="5:11" x14ac:dyDescent="0.2">
      <c r="E444" s="37"/>
      <c r="F444" s="233"/>
      <c r="G444" s="5"/>
      <c r="H444" s="37"/>
      <c r="I444" s="37"/>
      <c r="K444" s="11"/>
    </row>
    <row r="445" spans="5:11" x14ac:dyDescent="0.2">
      <c r="E445" s="37"/>
      <c r="F445" s="233"/>
      <c r="G445" s="5"/>
      <c r="H445" s="37"/>
      <c r="I445" s="37"/>
      <c r="K445" s="11"/>
    </row>
    <row r="446" spans="5:11" x14ac:dyDescent="0.2">
      <c r="E446" s="37"/>
      <c r="F446" s="233"/>
      <c r="G446" s="5"/>
      <c r="H446" s="37"/>
      <c r="I446" s="37"/>
      <c r="K446" s="11"/>
    </row>
    <row r="447" spans="5:11" x14ac:dyDescent="0.2">
      <c r="E447" s="37"/>
      <c r="F447" s="233"/>
      <c r="G447" s="5"/>
      <c r="H447" s="37"/>
      <c r="I447" s="37"/>
      <c r="K447" s="11"/>
    </row>
    <row r="448" spans="5:11" x14ac:dyDescent="0.2">
      <c r="E448" s="37"/>
      <c r="F448" s="233"/>
      <c r="G448" s="5"/>
      <c r="H448" s="37"/>
      <c r="I448" s="37"/>
      <c r="K448" s="11"/>
    </row>
    <row r="449" spans="5:11" x14ac:dyDescent="0.2">
      <c r="E449" s="37"/>
      <c r="F449" s="233"/>
      <c r="G449" s="5"/>
      <c r="H449" s="37"/>
      <c r="I449" s="37"/>
      <c r="K449" s="11"/>
    </row>
    <row r="450" spans="5:11" x14ac:dyDescent="0.2">
      <c r="E450" s="37"/>
      <c r="F450" s="233"/>
      <c r="G450" s="5"/>
      <c r="H450" s="37"/>
      <c r="I450" s="37"/>
      <c r="K450" s="11"/>
    </row>
    <row r="451" spans="5:11" x14ac:dyDescent="0.2">
      <c r="E451" s="37"/>
      <c r="F451" s="233"/>
      <c r="G451" s="5"/>
      <c r="H451" s="37"/>
      <c r="I451" s="37"/>
      <c r="K451" s="11"/>
    </row>
    <row r="452" spans="5:11" x14ac:dyDescent="0.2">
      <c r="E452" s="37"/>
      <c r="F452" s="233"/>
      <c r="G452" s="5"/>
      <c r="H452" s="37"/>
      <c r="I452" s="37"/>
      <c r="K452" s="11"/>
    </row>
    <row r="453" spans="5:11" x14ac:dyDescent="0.2">
      <c r="E453" s="37"/>
      <c r="F453" s="233"/>
      <c r="G453" s="5"/>
      <c r="H453" s="37"/>
      <c r="I453" s="37"/>
      <c r="K453" s="11"/>
    </row>
    <row r="454" spans="5:11" x14ac:dyDescent="0.2">
      <c r="E454" s="37"/>
      <c r="F454" s="233"/>
      <c r="G454" s="5"/>
      <c r="H454" s="37"/>
      <c r="I454" s="37"/>
      <c r="K454" s="11"/>
    </row>
    <row r="455" spans="5:11" x14ac:dyDescent="0.2">
      <c r="E455" s="37"/>
      <c r="F455" s="233"/>
      <c r="G455" s="5"/>
      <c r="H455" s="37"/>
      <c r="I455" s="37"/>
      <c r="K455" s="11"/>
    </row>
    <row r="456" spans="5:11" x14ac:dyDescent="0.2">
      <c r="E456" s="37"/>
      <c r="F456" s="233"/>
      <c r="G456" s="5"/>
      <c r="H456" s="37"/>
      <c r="I456" s="37"/>
      <c r="K456" s="11"/>
    </row>
    <row r="457" spans="5:11" x14ac:dyDescent="0.2">
      <c r="E457" s="37"/>
      <c r="F457" s="233"/>
      <c r="G457" s="5"/>
      <c r="H457" s="37"/>
      <c r="I457" s="37"/>
      <c r="K457" s="11"/>
    </row>
    <row r="458" spans="5:11" x14ac:dyDescent="0.2">
      <c r="E458" s="37"/>
      <c r="F458" s="233"/>
      <c r="G458" s="5"/>
      <c r="H458" s="37"/>
      <c r="I458" s="37"/>
      <c r="K458" s="11"/>
    </row>
    <row r="459" spans="5:11" x14ac:dyDescent="0.2">
      <c r="E459" s="37"/>
      <c r="F459" s="233"/>
      <c r="G459" s="5"/>
      <c r="H459" s="37"/>
      <c r="I459" s="37"/>
      <c r="K459" s="11"/>
    </row>
    <row r="460" spans="5:11" x14ac:dyDescent="0.2">
      <c r="E460" s="37"/>
      <c r="F460" s="233"/>
      <c r="G460" s="5"/>
      <c r="H460" s="37"/>
      <c r="I460" s="37"/>
      <c r="K460" s="11"/>
    </row>
    <row r="461" spans="5:11" x14ac:dyDescent="0.2">
      <c r="E461" s="37"/>
      <c r="F461" s="233"/>
      <c r="G461" s="5"/>
      <c r="H461" s="37"/>
      <c r="I461" s="37"/>
      <c r="K461" s="11"/>
    </row>
    <row r="462" spans="5:11" x14ac:dyDescent="0.2">
      <c r="E462" s="37"/>
      <c r="F462" s="233"/>
      <c r="G462" s="5"/>
      <c r="H462" s="37"/>
      <c r="I462" s="37"/>
      <c r="K462" s="11"/>
    </row>
    <row r="463" spans="5:11" x14ac:dyDescent="0.2">
      <c r="E463" s="37"/>
      <c r="F463" s="233"/>
      <c r="G463" s="5"/>
      <c r="H463" s="37"/>
      <c r="I463" s="37"/>
      <c r="K463" s="11"/>
    </row>
    <row r="464" spans="5:11" x14ac:dyDescent="0.2">
      <c r="E464" s="37"/>
      <c r="F464" s="233"/>
      <c r="G464" s="5"/>
      <c r="H464" s="37"/>
      <c r="I464" s="37"/>
      <c r="K464" s="11"/>
    </row>
    <row r="465" spans="5:11" x14ac:dyDescent="0.2">
      <c r="E465" s="37"/>
      <c r="F465" s="233"/>
      <c r="G465" s="5"/>
      <c r="H465" s="37"/>
      <c r="I465" s="37"/>
      <c r="K465" s="11"/>
    </row>
    <row r="466" spans="5:11" x14ac:dyDescent="0.2">
      <c r="E466" s="37"/>
      <c r="F466" s="233"/>
      <c r="G466" s="5"/>
      <c r="H466" s="37"/>
      <c r="I466" s="37"/>
      <c r="K466" s="11"/>
    </row>
    <row r="467" spans="5:11" x14ac:dyDescent="0.2">
      <c r="E467" s="37"/>
      <c r="F467" s="233"/>
      <c r="G467" s="5"/>
      <c r="H467" s="37"/>
      <c r="I467" s="37"/>
      <c r="K467" s="11"/>
    </row>
    <row r="468" spans="5:11" x14ac:dyDescent="0.2">
      <c r="E468" s="37"/>
      <c r="F468" s="233"/>
      <c r="G468" s="5"/>
      <c r="H468" s="37"/>
      <c r="I468" s="37"/>
      <c r="K468" s="11"/>
    </row>
    <row r="469" spans="5:11" x14ac:dyDescent="0.2">
      <c r="E469" s="37"/>
      <c r="F469" s="233"/>
      <c r="G469" s="5"/>
      <c r="H469" s="37"/>
      <c r="I469" s="37"/>
      <c r="K469" s="11"/>
    </row>
    <row r="470" spans="5:11" x14ac:dyDescent="0.2">
      <c r="E470" s="37"/>
      <c r="F470" s="233"/>
      <c r="G470" s="5"/>
      <c r="H470" s="37"/>
      <c r="I470" s="37"/>
      <c r="K470" s="11"/>
    </row>
    <row r="471" spans="5:11" x14ac:dyDescent="0.2">
      <c r="E471" s="37"/>
      <c r="F471" s="233"/>
      <c r="G471" s="5"/>
      <c r="H471" s="37"/>
      <c r="I471" s="37"/>
      <c r="K471" s="11"/>
    </row>
    <row r="472" spans="5:11" x14ac:dyDescent="0.2">
      <c r="E472" s="37"/>
      <c r="F472" s="233"/>
      <c r="G472" s="5"/>
      <c r="H472" s="37"/>
      <c r="I472" s="37"/>
      <c r="K472" s="11"/>
    </row>
    <row r="473" spans="5:11" x14ac:dyDescent="0.2">
      <c r="E473" s="37"/>
      <c r="F473" s="233"/>
      <c r="G473" s="5"/>
      <c r="H473" s="37"/>
      <c r="I473" s="37"/>
      <c r="K473" s="11"/>
    </row>
    <row r="474" spans="5:11" x14ac:dyDescent="0.2">
      <c r="E474" s="37"/>
      <c r="F474" s="233"/>
      <c r="G474" s="5"/>
      <c r="H474" s="37"/>
      <c r="I474" s="37"/>
      <c r="K474" s="11"/>
    </row>
    <row r="475" spans="5:11" x14ac:dyDescent="0.2">
      <c r="E475" s="37"/>
      <c r="F475" s="233"/>
      <c r="G475" s="5"/>
      <c r="H475" s="37"/>
      <c r="I475" s="37"/>
      <c r="K475" s="11"/>
    </row>
    <row r="476" spans="5:11" x14ac:dyDescent="0.2">
      <c r="E476" s="37"/>
      <c r="F476" s="233"/>
      <c r="G476" s="5"/>
      <c r="H476" s="37"/>
      <c r="I476" s="37"/>
      <c r="K476" s="11"/>
    </row>
    <row r="477" spans="5:11" x14ac:dyDescent="0.2">
      <c r="E477" s="37"/>
      <c r="F477" s="233"/>
      <c r="G477" s="5"/>
      <c r="H477" s="37"/>
      <c r="I477" s="37"/>
      <c r="K477" s="11"/>
    </row>
    <row r="478" spans="5:11" x14ac:dyDescent="0.2">
      <c r="E478" s="37"/>
      <c r="F478" s="233"/>
      <c r="G478" s="5"/>
      <c r="H478" s="37"/>
      <c r="I478" s="37"/>
      <c r="K478" s="11"/>
    </row>
    <row r="479" spans="5:11" x14ac:dyDescent="0.2">
      <c r="E479" s="37"/>
      <c r="F479" s="233"/>
      <c r="G479" s="5"/>
      <c r="H479" s="37"/>
      <c r="I479" s="37"/>
      <c r="K479" s="11"/>
    </row>
    <row r="480" spans="5:11" x14ac:dyDescent="0.2">
      <c r="E480" s="37"/>
      <c r="F480" s="233"/>
      <c r="G480" s="5"/>
      <c r="H480" s="37"/>
      <c r="I480" s="37"/>
      <c r="K480" s="11"/>
    </row>
    <row r="481" spans="5:11" x14ac:dyDescent="0.2">
      <c r="E481" s="37"/>
      <c r="F481" s="233"/>
      <c r="G481" s="5"/>
      <c r="H481" s="37"/>
      <c r="I481" s="37"/>
      <c r="K481" s="11"/>
    </row>
    <row r="482" spans="5:11" x14ac:dyDescent="0.2">
      <c r="E482" s="37"/>
      <c r="F482" s="233"/>
      <c r="G482" s="5"/>
      <c r="H482" s="37"/>
      <c r="I482" s="37"/>
      <c r="K482" s="11"/>
    </row>
    <row r="483" spans="5:11" x14ac:dyDescent="0.2">
      <c r="E483" s="37"/>
      <c r="F483" s="233"/>
      <c r="G483" s="5"/>
      <c r="H483" s="37"/>
      <c r="I483" s="37"/>
      <c r="K483" s="11"/>
    </row>
    <row r="484" spans="5:11" x14ac:dyDescent="0.2">
      <c r="E484" s="37"/>
      <c r="F484" s="233"/>
      <c r="G484" s="5"/>
      <c r="H484" s="37"/>
      <c r="I484" s="37"/>
      <c r="K484" s="11"/>
    </row>
    <row r="485" spans="5:11" x14ac:dyDescent="0.2">
      <c r="E485" s="37"/>
      <c r="F485" s="233"/>
      <c r="G485" s="5"/>
      <c r="H485" s="37"/>
      <c r="I485" s="37"/>
      <c r="K485" s="11"/>
    </row>
    <row r="486" spans="5:11" x14ac:dyDescent="0.2">
      <c r="E486" s="37"/>
      <c r="F486" s="233"/>
      <c r="G486" s="5"/>
      <c r="H486" s="37"/>
      <c r="I486" s="37"/>
      <c r="K486" s="11"/>
    </row>
    <row r="487" spans="5:11" x14ac:dyDescent="0.2">
      <c r="E487" s="37"/>
      <c r="F487" s="233"/>
      <c r="G487" s="5"/>
      <c r="H487" s="37"/>
      <c r="I487" s="37"/>
      <c r="K487" s="11"/>
    </row>
    <row r="488" spans="5:11" x14ac:dyDescent="0.2">
      <c r="E488" s="37"/>
      <c r="F488" s="233"/>
      <c r="G488" s="5"/>
      <c r="H488" s="37"/>
      <c r="I488" s="37"/>
      <c r="K488" s="11"/>
    </row>
    <row r="489" spans="5:11" x14ac:dyDescent="0.2">
      <c r="E489" s="37"/>
      <c r="F489" s="233"/>
      <c r="G489" s="5"/>
      <c r="H489" s="37"/>
      <c r="I489" s="37"/>
      <c r="K489" s="11"/>
    </row>
    <row r="490" spans="5:11" x14ac:dyDescent="0.2">
      <c r="E490" s="37"/>
      <c r="F490" s="233"/>
      <c r="G490" s="5"/>
      <c r="H490" s="37"/>
      <c r="I490" s="37"/>
      <c r="K490" s="11"/>
    </row>
    <row r="491" spans="5:11" x14ac:dyDescent="0.2">
      <c r="E491" s="37"/>
      <c r="F491" s="233"/>
      <c r="G491" s="5"/>
      <c r="H491" s="37"/>
      <c r="I491" s="37"/>
      <c r="K491" s="11"/>
    </row>
    <row r="492" spans="5:11" x14ac:dyDescent="0.2">
      <c r="E492" s="37"/>
      <c r="F492" s="233"/>
      <c r="G492" s="5"/>
      <c r="H492" s="37"/>
      <c r="I492" s="37"/>
      <c r="K492" s="11"/>
    </row>
    <row r="493" spans="5:11" x14ac:dyDescent="0.2">
      <c r="E493" s="37"/>
      <c r="F493" s="233"/>
      <c r="G493" s="5"/>
      <c r="H493" s="37"/>
      <c r="I493" s="37"/>
      <c r="K493" s="11"/>
    </row>
    <row r="494" spans="5:11" x14ac:dyDescent="0.2">
      <c r="E494" s="37"/>
      <c r="F494" s="233"/>
      <c r="G494" s="5"/>
      <c r="H494" s="37"/>
      <c r="I494" s="37"/>
      <c r="K494" s="11"/>
    </row>
    <row r="495" spans="5:11" x14ac:dyDescent="0.2">
      <c r="E495" s="37"/>
      <c r="F495" s="233"/>
      <c r="G495" s="5"/>
      <c r="H495" s="37"/>
      <c r="I495" s="37"/>
      <c r="K495" s="11"/>
    </row>
    <row r="496" spans="5:11" x14ac:dyDescent="0.2">
      <c r="E496" s="37"/>
      <c r="F496" s="233"/>
      <c r="G496" s="5"/>
      <c r="H496" s="37"/>
      <c r="I496" s="37"/>
      <c r="K496" s="11"/>
    </row>
    <row r="497" spans="5:11" x14ac:dyDescent="0.2">
      <c r="E497" s="37"/>
      <c r="F497" s="233"/>
      <c r="G497" s="5"/>
      <c r="H497" s="37"/>
      <c r="I497" s="37"/>
      <c r="K497" s="11"/>
    </row>
    <row r="498" spans="5:11" x14ac:dyDescent="0.2">
      <c r="E498" s="37"/>
      <c r="F498" s="233"/>
      <c r="G498" s="5"/>
      <c r="H498" s="37"/>
      <c r="I498" s="37"/>
      <c r="K498" s="11"/>
    </row>
    <row r="499" spans="5:11" x14ac:dyDescent="0.2">
      <c r="E499" s="37"/>
      <c r="F499" s="233"/>
      <c r="G499" s="5"/>
      <c r="H499" s="37"/>
      <c r="I499" s="37"/>
      <c r="K499" s="11"/>
    </row>
    <row r="500" spans="5:11" x14ac:dyDescent="0.2">
      <c r="E500" s="37"/>
      <c r="F500" s="233"/>
      <c r="G500" s="5"/>
      <c r="H500" s="37"/>
      <c r="I500" s="37"/>
      <c r="K500" s="11"/>
    </row>
    <row r="501" spans="5:11" x14ac:dyDescent="0.2">
      <c r="E501" s="37"/>
      <c r="F501" s="233"/>
      <c r="G501" s="5"/>
      <c r="H501" s="37"/>
      <c r="I501" s="37"/>
      <c r="K501" s="11"/>
    </row>
    <row r="502" spans="5:11" x14ac:dyDescent="0.2">
      <c r="E502" s="37"/>
      <c r="F502" s="233"/>
      <c r="G502" s="5"/>
      <c r="H502" s="37"/>
      <c r="I502" s="37"/>
      <c r="K502" s="11"/>
    </row>
    <row r="503" spans="5:11" x14ac:dyDescent="0.2">
      <c r="E503" s="37"/>
      <c r="F503" s="233"/>
      <c r="G503" s="5"/>
      <c r="H503" s="37"/>
      <c r="I503" s="37"/>
      <c r="K503" s="11"/>
    </row>
    <row r="504" spans="5:11" x14ac:dyDescent="0.2">
      <c r="E504" s="37"/>
      <c r="F504" s="233"/>
      <c r="G504" s="5"/>
      <c r="H504" s="37"/>
      <c r="I504" s="37"/>
      <c r="K504" s="11"/>
    </row>
    <row r="505" spans="5:11" x14ac:dyDescent="0.2">
      <c r="E505" s="37"/>
      <c r="F505" s="233"/>
      <c r="G505" s="5"/>
      <c r="H505" s="37"/>
      <c r="I505" s="37"/>
      <c r="K505" s="11"/>
    </row>
    <row r="506" spans="5:11" x14ac:dyDescent="0.2">
      <c r="E506" s="37"/>
      <c r="F506" s="233"/>
      <c r="G506" s="5"/>
      <c r="H506" s="37"/>
      <c r="I506" s="37"/>
      <c r="K506" s="11"/>
    </row>
    <row r="507" spans="5:11" x14ac:dyDescent="0.2">
      <c r="E507" s="37"/>
      <c r="F507" s="233"/>
      <c r="G507" s="5"/>
      <c r="H507" s="37"/>
      <c r="I507" s="37"/>
      <c r="K507" s="11"/>
    </row>
    <row r="508" spans="5:11" x14ac:dyDescent="0.2">
      <c r="E508" s="37"/>
      <c r="F508" s="233"/>
      <c r="G508" s="5"/>
      <c r="H508" s="37"/>
      <c r="I508" s="37"/>
      <c r="K508" s="11"/>
    </row>
    <row r="509" spans="5:11" x14ac:dyDescent="0.2">
      <c r="E509" s="37"/>
      <c r="F509" s="233"/>
      <c r="G509" s="5"/>
      <c r="H509" s="37"/>
      <c r="I509" s="37"/>
      <c r="K509" s="11"/>
    </row>
    <row r="510" spans="5:11" x14ac:dyDescent="0.2">
      <c r="E510" s="37"/>
      <c r="F510" s="233"/>
      <c r="G510" s="5"/>
      <c r="H510" s="37"/>
      <c r="I510" s="37"/>
      <c r="K510" s="11"/>
    </row>
    <row r="511" spans="5:11" x14ac:dyDescent="0.2">
      <c r="E511" s="37"/>
      <c r="F511" s="233"/>
      <c r="G511" s="5"/>
      <c r="H511" s="37"/>
      <c r="I511" s="37"/>
      <c r="K511" s="11"/>
    </row>
    <row r="512" spans="5:11" x14ac:dyDescent="0.2">
      <c r="E512" s="37"/>
      <c r="F512" s="233"/>
      <c r="G512" s="5"/>
      <c r="H512" s="37"/>
      <c r="I512" s="37"/>
      <c r="K512" s="11"/>
    </row>
    <row r="513" spans="5:11" x14ac:dyDescent="0.2">
      <c r="E513" s="37"/>
      <c r="F513" s="233"/>
      <c r="G513" s="5"/>
      <c r="H513" s="37"/>
      <c r="I513" s="37"/>
      <c r="K513" s="11"/>
    </row>
    <row r="514" spans="5:11" x14ac:dyDescent="0.2">
      <c r="E514" s="37"/>
      <c r="F514" s="233"/>
      <c r="G514" s="5"/>
      <c r="H514" s="37"/>
      <c r="I514" s="37"/>
      <c r="K514" s="11"/>
    </row>
    <row r="515" spans="5:11" x14ac:dyDescent="0.2">
      <c r="E515" s="37"/>
      <c r="F515" s="233"/>
      <c r="G515" s="5"/>
      <c r="H515" s="37"/>
      <c r="I515" s="37"/>
      <c r="K515" s="11"/>
    </row>
    <row r="516" spans="5:11" x14ac:dyDescent="0.2">
      <c r="E516" s="37"/>
      <c r="F516" s="233"/>
      <c r="G516" s="5"/>
      <c r="H516" s="37"/>
      <c r="I516" s="37"/>
      <c r="K516" s="11"/>
    </row>
    <row r="517" spans="5:11" x14ac:dyDescent="0.2">
      <c r="E517" s="37"/>
      <c r="F517" s="233"/>
      <c r="G517" s="5"/>
      <c r="H517" s="37"/>
      <c r="I517" s="37"/>
      <c r="K517" s="11"/>
    </row>
    <row r="518" spans="5:11" x14ac:dyDescent="0.2">
      <c r="E518" s="37"/>
      <c r="F518" s="233"/>
      <c r="G518" s="5"/>
      <c r="H518" s="37"/>
      <c r="I518" s="37"/>
      <c r="K518" s="11"/>
    </row>
    <row r="519" spans="5:11" x14ac:dyDescent="0.2">
      <c r="E519" s="37"/>
      <c r="F519" s="233"/>
      <c r="G519" s="5"/>
      <c r="H519" s="37"/>
      <c r="I519" s="37"/>
      <c r="K519" s="11"/>
    </row>
    <row r="520" spans="5:11" x14ac:dyDescent="0.2">
      <c r="E520" s="37"/>
      <c r="F520" s="233"/>
      <c r="G520" s="5"/>
      <c r="H520" s="37"/>
      <c r="I520" s="37"/>
      <c r="K520" s="11"/>
    </row>
    <row r="521" spans="5:11" x14ac:dyDescent="0.2">
      <c r="E521" s="37"/>
      <c r="F521" s="233"/>
      <c r="G521" s="5"/>
      <c r="H521" s="37"/>
      <c r="I521" s="37"/>
      <c r="K521" s="11"/>
    </row>
    <row r="522" spans="5:11" x14ac:dyDescent="0.2">
      <c r="E522" s="37"/>
      <c r="F522" s="233"/>
      <c r="G522" s="5"/>
      <c r="H522" s="37"/>
      <c r="I522" s="37"/>
      <c r="K522" s="11"/>
    </row>
    <row r="523" spans="5:11" x14ac:dyDescent="0.2">
      <c r="E523" s="37"/>
      <c r="F523" s="233"/>
      <c r="G523" s="5"/>
      <c r="H523" s="37"/>
      <c r="I523" s="37"/>
      <c r="K523" s="11"/>
    </row>
    <row r="524" spans="5:11" x14ac:dyDescent="0.2">
      <c r="E524" s="37"/>
      <c r="F524" s="233"/>
      <c r="G524" s="5"/>
      <c r="H524" s="37"/>
      <c r="I524" s="37"/>
      <c r="K524" s="11"/>
    </row>
    <row r="525" spans="5:11" x14ac:dyDescent="0.2">
      <c r="E525" s="37"/>
      <c r="F525" s="233"/>
      <c r="G525" s="5"/>
      <c r="H525" s="37"/>
      <c r="I525" s="37"/>
      <c r="K525" s="11"/>
    </row>
    <row r="526" spans="5:11" x14ac:dyDescent="0.2">
      <c r="E526" s="37"/>
      <c r="F526" s="233"/>
      <c r="G526" s="5"/>
      <c r="H526" s="37"/>
      <c r="I526" s="37"/>
      <c r="K526" s="11"/>
    </row>
    <row r="527" spans="5:11" x14ac:dyDescent="0.2">
      <c r="E527" s="37"/>
      <c r="F527" s="233"/>
      <c r="G527" s="5"/>
      <c r="H527" s="37"/>
      <c r="I527" s="37"/>
      <c r="K527" s="11"/>
    </row>
    <row r="528" spans="5:11" x14ac:dyDescent="0.2">
      <c r="E528" s="37"/>
      <c r="F528" s="233"/>
      <c r="G528" s="5"/>
      <c r="H528" s="37"/>
      <c r="I528" s="37"/>
      <c r="K528" s="11"/>
    </row>
    <row r="529" spans="5:11" x14ac:dyDescent="0.2">
      <c r="E529" s="37"/>
      <c r="F529" s="233"/>
      <c r="G529" s="5"/>
      <c r="H529" s="37"/>
      <c r="I529" s="37"/>
      <c r="K529" s="11"/>
    </row>
    <row r="530" spans="5:11" x14ac:dyDescent="0.2">
      <c r="E530" s="37"/>
      <c r="F530" s="233"/>
      <c r="G530" s="5"/>
      <c r="H530" s="37"/>
      <c r="I530" s="37"/>
      <c r="K530" s="11"/>
    </row>
    <row r="531" spans="5:11" x14ac:dyDescent="0.2">
      <c r="E531" s="37"/>
      <c r="F531" s="233"/>
      <c r="G531" s="5"/>
      <c r="H531" s="37"/>
      <c r="I531" s="37"/>
      <c r="K531" s="11"/>
    </row>
    <row r="532" spans="5:11" x14ac:dyDescent="0.2">
      <c r="E532" s="37"/>
      <c r="F532" s="233"/>
      <c r="G532" s="5"/>
      <c r="H532" s="37"/>
      <c r="I532" s="37"/>
      <c r="K532" s="11"/>
    </row>
    <row r="533" spans="5:11" x14ac:dyDescent="0.2">
      <c r="E533" s="37"/>
      <c r="F533" s="233"/>
      <c r="G533" s="5"/>
      <c r="H533" s="37"/>
      <c r="I533" s="37"/>
      <c r="K533" s="11"/>
    </row>
    <row r="534" spans="5:11" x14ac:dyDescent="0.2">
      <c r="E534" s="37"/>
      <c r="F534" s="233"/>
      <c r="G534" s="5"/>
      <c r="H534" s="37"/>
      <c r="I534" s="37"/>
      <c r="K534" s="11"/>
    </row>
    <row r="535" spans="5:11" x14ac:dyDescent="0.2">
      <c r="E535" s="37"/>
      <c r="F535" s="233"/>
      <c r="G535" s="5"/>
      <c r="H535" s="37"/>
      <c r="I535" s="37"/>
      <c r="K535" s="11"/>
    </row>
    <row r="536" spans="5:11" x14ac:dyDescent="0.2">
      <c r="E536" s="37"/>
      <c r="F536" s="233"/>
      <c r="G536" s="5"/>
      <c r="H536" s="37"/>
      <c r="I536" s="37"/>
      <c r="K536" s="11"/>
    </row>
    <row r="537" spans="5:11" x14ac:dyDescent="0.2">
      <c r="E537" s="37"/>
      <c r="F537" s="233"/>
      <c r="G537" s="5"/>
      <c r="H537" s="37"/>
      <c r="I537" s="37"/>
      <c r="K537" s="11"/>
    </row>
    <row r="538" spans="5:11" x14ac:dyDescent="0.2">
      <c r="E538" s="37"/>
      <c r="F538" s="233"/>
      <c r="G538" s="5"/>
      <c r="H538" s="37"/>
      <c r="I538" s="37"/>
      <c r="K538" s="11"/>
    </row>
    <row r="539" spans="5:11" x14ac:dyDescent="0.2">
      <c r="E539" s="37"/>
      <c r="F539" s="233"/>
      <c r="G539" s="5"/>
      <c r="H539" s="37"/>
      <c r="I539" s="37"/>
      <c r="K539" s="11"/>
    </row>
    <row r="540" spans="5:11" x14ac:dyDescent="0.2">
      <c r="E540" s="37"/>
      <c r="F540" s="233"/>
      <c r="G540" s="5"/>
      <c r="H540" s="37"/>
      <c r="I540" s="37"/>
      <c r="K540" s="11"/>
    </row>
    <row r="541" spans="5:11" x14ac:dyDescent="0.2">
      <c r="E541" s="37"/>
      <c r="F541" s="233"/>
      <c r="G541" s="5"/>
      <c r="H541" s="37"/>
      <c r="I541" s="37"/>
      <c r="K541" s="11"/>
    </row>
    <row r="542" spans="5:11" x14ac:dyDescent="0.2">
      <c r="E542" s="37"/>
      <c r="F542" s="233"/>
      <c r="G542" s="5"/>
      <c r="H542" s="37"/>
      <c r="I542" s="37"/>
      <c r="K542" s="11"/>
    </row>
    <row r="543" spans="5:11" x14ac:dyDescent="0.2">
      <c r="E543" s="37"/>
      <c r="F543" s="233"/>
      <c r="G543" s="5"/>
      <c r="H543" s="37"/>
      <c r="I543" s="37"/>
      <c r="K543" s="11"/>
    </row>
    <row r="544" spans="5:11" x14ac:dyDescent="0.2">
      <c r="E544" s="37"/>
      <c r="F544" s="233"/>
      <c r="G544" s="5"/>
      <c r="H544" s="37"/>
      <c r="I544" s="37"/>
      <c r="K544" s="11"/>
    </row>
    <row r="545" spans="5:11" x14ac:dyDescent="0.2">
      <c r="E545" s="37"/>
      <c r="F545" s="233"/>
      <c r="G545" s="5"/>
      <c r="H545" s="37"/>
      <c r="I545" s="37"/>
      <c r="K545" s="11"/>
    </row>
    <row r="546" spans="5:11" x14ac:dyDescent="0.2">
      <c r="E546" s="37"/>
      <c r="F546" s="233"/>
      <c r="G546" s="5"/>
      <c r="H546" s="37"/>
      <c r="I546" s="37"/>
      <c r="K546" s="11"/>
    </row>
    <row r="547" spans="5:11" x14ac:dyDescent="0.2">
      <c r="E547" s="37"/>
      <c r="F547" s="233"/>
      <c r="G547" s="5"/>
      <c r="H547" s="37"/>
      <c r="I547" s="37"/>
      <c r="K547" s="11"/>
    </row>
    <row r="548" spans="5:11" x14ac:dyDescent="0.2">
      <c r="E548" s="37"/>
      <c r="F548" s="233"/>
      <c r="G548" s="5"/>
      <c r="H548" s="37"/>
      <c r="I548" s="37"/>
      <c r="K548" s="11"/>
    </row>
    <row r="549" spans="5:11" x14ac:dyDescent="0.2">
      <c r="E549" s="37"/>
      <c r="F549" s="233"/>
      <c r="G549" s="5"/>
      <c r="H549" s="37"/>
      <c r="I549" s="37"/>
      <c r="K549" s="11"/>
    </row>
    <row r="550" spans="5:11" x14ac:dyDescent="0.2">
      <c r="E550" s="37"/>
      <c r="F550" s="233"/>
      <c r="G550" s="5"/>
      <c r="H550" s="37"/>
      <c r="I550" s="37"/>
      <c r="K550" s="11"/>
    </row>
    <row r="551" spans="5:11" x14ac:dyDescent="0.2">
      <c r="E551" s="37"/>
      <c r="F551" s="233"/>
      <c r="G551" s="5"/>
      <c r="H551" s="37"/>
      <c r="I551" s="37"/>
      <c r="K551" s="11"/>
    </row>
    <row r="552" spans="5:11" x14ac:dyDescent="0.2">
      <c r="E552" s="37"/>
      <c r="F552" s="233"/>
      <c r="G552" s="5"/>
      <c r="H552" s="37"/>
      <c r="I552" s="37"/>
      <c r="K552" s="11"/>
    </row>
    <row r="553" spans="5:11" x14ac:dyDescent="0.2">
      <c r="E553" s="37"/>
      <c r="F553" s="233"/>
      <c r="G553" s="5"/>
      <c r="H553" s="37"/>
      <c r="I553" s="37"/>
      <c r="K553" s="11"/>
    </row>
    <row r="554" spans="5:11" x14ac:dyDescent="0.2">
      <c r="E554" s="37"/>
      <c r="F554" s="233"/>
      <c r="G554" s="5"/>
      <c r="H554" s="37"/>
      <c r="I554" s="37"/>
      <c r="K554" s="11"/>
    </row>
    <row r="555" spans="5:11" x14ac:dyDescent="0.2">
      <c r="E555" s="37"/>
      <c r="F555" s="233"/>
      <c r="G555" s="5"/>
      <c r="H555" s="37"/>
      <c r="I555" s="37"/>
      <c r="K555" s="11"/>
    </row>
    <row r="556" spans="5:11" x14ac:dyDescent="0.2">
      <c r="E556" s="37"/>
      <c r="F556" s="233"/>
      <c r="G556" s="5"/>
      <c r="H556" s="37"/>
      <c r="I556" s="37"/>
      <c r="K556" s="11"/>
    </row>
    <row r="557" spans="5:11" x14ac:dyDescent="0.2">
      <c r="E557" s="37"/>
      <c r="F557" s="233"/>
      <c r="G557" s="5"/>
      <c r="H557" s="37"/>
      <c r="I557" s="37"/>
      <c r="K557" s="11"/>
    </row>
    <row r="558" spans="5:11" x14ac:dyDescent="0.2">
      <c r="E558" s="37"/>
      <c r="F558" s="233"/>
      <c r="G558" s="5"/>
      <c r="H558" s="37"/>
      <c r="I558" s="37"/>
      <c r="K558" s="11"/>
    </row>
    <row r="559" spans="5:11" x14ac:dyDescent="0.2">
      <c r="E559" s="37"/>
      <c r="F559" s="233"/>
      <c r="G559" s="5"/>
      <c r="H559" s="37"/>
      <c r="I559" s="37"/>
      <c r="K559" s="11"/>
    </row>
    <row r="560" spans="5:11" x14ac:dyDescent="0.2">
      <c r="E560" s="37"/>
      <c r="F560" s="233"/>
      <c r="G560" s="5"/>
      <c r="H560" s="37"/>
      <c r="I560" s="37"/>
      <c r="K560" s="11"/>
    </row>
    <row r="561" spans="5:11" x14ac:dyDescent="0.2">
      <c r="E561" s="37"/>
      <c r="F561" s="233"/>
      <c r="G561" s="5"/>
      <c r="H561" s="37"/>
      <c r="I561" s="37"/>
      <c r="K561" s="11"/>
    </row>
    <row r="562" spans="5:11" x14ac:dyDescent="0.2">
      <c r="E562" s="37"/>
      <c r="F562" s="233"/>
      <c r="G562" s="5"/>
      <c r="H562" s="37"/>
      <c r="I562" s="37"/>
      <c r="K562" s="11"/>
    </row>
    <row r="563" spans="5:11" x14ac:dyDescent="0.2">
      <c r="E563" s="37"/>
      <c r="F563" s="233"/>
      <c r="G563" s="5"/>
      <c r="H563" s="37"/>
      <c r="I563" s="37"/>
      <c r="K563" s="11"/>
    </row>
    <row r="564" spans="5:11" x14ac:dyDescent="0.2">
      <c r="E564" s="37"/>
      <c r="F564" s="233"/>
      <c r="G564" s="5"/>
      <c r="H564" s="37"/>
      <c r="I564" s="37"/>
      <c r="K564" s="11"/>
    </row>
    <row r="565" spans="5:11" x14ac:dyDescent="0.2">
      <c r="E565" s="37"/>
      <c r="F565" s="233"/>
      <c r="G565" s="5"/>
      <c r="H565" s="37"/>
      <c r="I565" s="37"/>
      <c r="K565" s="11"/>
    </row>
    <row r="566" spans="5:11" x14ac:dyDescent="0.2">
      <c r="E566" s="37"/>
      <c r="F566" s="233"/>
      <c r="G566" s="5"/>
      <c r="H566" s="37"/>
      <c r="I566" s="37"/>
      <c r="K566" s="11"/>
    </row>
    <row r="567" spans="5:11" x14ac:dyDescent="0.2">
      <c r="E567" s="37"/>
      <c r="F567" s="233"/>
      <c r="G567" s="5"/>
      <c r="H567" s="37"/>
      <c r="I567" s="37"/>
      <c r="K567" s="11"/>
    </row>
    <row r="568" spans="5:11" x14ac:dyDescent="0.2">
      <c r="E568" s="37"/>
      <c r="F568" s="233"/>
      <c r="G568" s="5"/>
      <c r="H568" s="37"/>
      <c r="I568" s="37"/>
      <c r="K568" s="11"/>
    </row>
    <row r="569" spans="5:11" x14ac:dyDescent="0.2">
      <c r="E569" s="37"/>
      <c r="F569" s="233"/>
      <c r="G569" s="5"/>
      <c r="H569" s="37"/>
      <c r="I569" s="37"/>
      <c r="K569" s="11"/>
    </row>
    <row r="570" spans="5:11" x14ac:dyDescent="0.2">
      <c r="E570" s="37"/>
      <c r="F570" s="233"/>
      <c r="G570" s="5"/>
      <c r="H570" s="37"/>
      <c r="I570" s="37"/>
      <c r="K570" s="11"/>
    </row>
    <row r="571" spans="5:11" x14ac:dyDescent="0.2">
      <c r="E571" s="37"/>
      <c r="F571" s="233"/>
      <c r="G571" s="5"/>
      <c r="H571" s="37"/>
      <c r="I571" s="37"/>
      <c r="K571" s="11"/>
    </row>
    <row r="572" spans="5:11" x14ac:dyDescent="0.2">
      <c r="E572" s="37"/>
      <c r="F572" s="233"/>
      <c r="G572" s="5"/>
      <c r="H572" s="37"/>
      <c r="I572" s="37"/>
      <c r="K572" s="11"/>
    </row>
    <row r="573" spans="5:11" x14ac:dyDescent="0.2">
      <c r="E573" s="37"/>
      <c r="F573" s="233"/>
      <c r="G573" s="5"/>
      <c r="H573" s="37"/>
      <c r="I573" s="37"/>
      <c r="K573" s="11"/>
    </row>
    <row r="574" spans="5:11" x14ac:dyDescent="0.2">
      <c r="E574" s="37"/>
      <c r="F574" s="233"/>
      <c r="G574" s="5"/>
      <c r="H574" s="37"/>
      <c r="I574" s="37"/>
      <c r="K574" s="11"/>
    </row>
    <row r="575" spans="5:11" x14ac:dyDescent="0.2">
      <c r="E575" s="37"/>
      <c r="F575" s="233"/>
      <c r="G575" s="5"/>
      <c r="H575" s="37"/>
      <c r="I575" s="37"/>
      <c r="K575" s="11"/>
    </row>
    <row r="576" spans="5:11" x14ac:dyDescent="0.2">
      <c r="E576" s="37"/>
      <c r="F576" s="233"/>
      <c r="G576" s="5"/>
      <c r="H576" s="37"/>
      <c r="I576" s="37"/>
      <c r="K576" s="11"/>
    </row>
    <row r="577" spans="5:11" x14ac:dyDescent="0.2">
      <c r="E577" s="37"/>
      <c r="F577" s="233"/>
      <c r="G577" s="5"/>
      <c r="H577" s="37"/>
      <c r="I577" s="37"/>
      <c r="K577" s="11"/>
    </row>
    <row r="578" spans="5:11" x14ac:dyDescent="0.2">
      <c r="E578" s="37"/>
      <c r="F578" s="233"/>
      <c r="G578" s="5"/>
      <c r="H578" s="37"/>
      <c r="I578" s="37"/>
      <c r="K578" s="11"/>
    </row>
    <row r="579" spans="5:11" x14ac:dyDescent="0.2">
      <c r="E579" s="37"/>
      <c r="F579" s="233"/>
      <c r="G579" s="5"/>
      <c r="H579" s="37"/>
      <c r="I579" s="37"/>
      <c r="K579" s="11"/>
    </row>
    <row r="580" spans="5:11" x14ac:dyDescent="0.2">
      <c r="E580" s="37"/>
      <c r="F580" s="233"/>
      <c r="G580" s="5"/>
      <c r="H580" s="37"/>
      <c r="I580" s="37"/>
      <c r="K580" s="11"/>
    </row>
    <row r="581" spans="5:11" x14ac:dyDescent="0.2">
      <c r="E581" s="37"/>
      <c r="F581" s="233"/>
      <c r="G581" s="5"/>
      <c r="H581" s="37"/>
      <c r="I581" s="37"/>
      <c r="K581" s="11"/>
    </row>
    <row r="582" spans="5:11" x14ac:dyDescent="0.2">
      <c r="E582" s="37"/>
      <c r="F582" s="233"/>
      <c r="G582" s="5"/>
      <c r="H582" s="37"/>
      <c r="I582" s="37"/>
      <c r="K582" s="11"/>
    </row>
    <row r="583" spans="5:11" x14ac:dyDescent="0.2">
      <c r="E583" s="37"/>
      <c r="F583" s="233"/>
      <c r="G583" s="5"/>
      <c r="H583" s="37"/>
      <c r="I583" s="37"/>
      <c r="K583" s="11"/>
    </row>
    <row r="584" spans="5:11" x14ac:dyDescent="0.2">
      <c r="E584" s="37"/>
      <c r="F584" s="233"/>
      <c r="G584" s="5"/>
      <c r="H584" s="37"/>
      <c r="I584" s="37"/>
      <c r="K584" s="11"/>
    </row>
    <row r="585" spans="5:11" x14ac:dyDescent="0.2">
      <c r="E585" s="37"/>
      <c r="F585" s="233"/>
      <c r="G585" s="5"/>
      <c r="H585" s="37"/>
      <c r="I585" s="37"/>
      <c r="K585" s="11"/>
    </row>
    <row r="586" spans="5:11" x14ac:dyDescent="0.2">
      <c r="E586" s="37"/>
      <c r="F586" s="233"/>
      <c r="G586" s="5"/>
      <c r="H586" s="37"/>
      <c r="I586" s="37"/>
      <c r="K586" s="11"/>
    </row>
    <row r="587" spans="5:11" x14ac:dyDescent="0.2">
      <c r="E587" s="37"/>
      <c r="F587" s="233"/>
      <c r="G587" s="5"/>
      <c r="H587" s="37"/>
      <c r="I587" s="37"/>
      <c r="K587" s="11"/>
    </row>
    <row r="588" spans="5:11" x14ac:dyDescent="0.2">
      <c r="E588" s="37"/>
      <c r="F588" s="233"/>
      <c r="G588" s="5"/>
      <c r="H588" s="37"/>
      <c r="I588" s="37"/>
      <c r="K588" s="11"/>
    </row>
    <row r="589" spans="5:11" x14ac:dyDescent="0.2">
      <c r="E589" s="37"/>
      <c r="F589" s="233"/>
      <c r="G589" s="5"/>
      <c r="H589" s="37"/>
      <c r="I589" s="37"/>
      <c r="K589" s="11"/>
    </row>
    <row r="590" spans="5:11" x14ac:dyDescent="0.2">
      <c r="E590" s="37"/>
      <c r="F590" s="233"/>
      <c r="G590" s="5"/>
      <c r="H590" s="37"/>
      <c r="I590" s="37"/>
      <c r="K590" s="11"/>
    </row>
    <row r="591" spans="5:11" x14ac:dyDescent="0.2">
      <c r="E591" s="37"/>
      <c r="F591" s="233"/>
      <c r="G591" s="5"/>
      <c r="H591" s="37"/>
      <c r="I591" s="37"/>
      <c r="K591" s="11"/>
    </row>
    <row r="592" spans="5:11" x14ac:dyDescent="0.2">
      <c r="E592" s="37"/>
      <c r="F592" s="233"/>
      <c r="G592" s="5"/>
      <c r="H592" s="37"/>
      <c r="I592" s="37"/>
      <c r="K592" s="11"/>
    </row>
    <row r="593" spans="5:11" x14ac:dyDescent="0.2">
      <c r="E593" s="37"/>
      <c r="F593" s="233"/>
      <c r="G593" s="5"/>
      <c r="H593" s="37"/>
      <c r="I593" s="37"/>
      <c r="K593" s="11"/>
    </row>
    <row r="594" spans="5:11" x14ac:dyDescent="0.2">
      <c r="E594" s="37"/>
      <c r="F594" s="233"/>
      <c r="G594" s="5"/>
      <c r="H594" s="37"/>
      <c r="I594" s="37"/>
      <c r="K594" s="11"/>
    </row>
    <row r="595" spans="5:11" x14ac:dyDescent="0.2">
      <c r="E595" s="37"/>
      <c r="F595" s="233"/>
      <c r="G595" s="5"/>
      <c r="H595" s="37"/>
      <c r="I595" s="37"/>
      <c r="K595" s="11"/>
    </row>
    <row r="596" spans="5:11" x14ac:dyDescent="0.2">
      <c r="E596" s="37"/>
      <c r="F596" s="233"/>
      <c r="G596" s="5"/>
      <c r="H596" s="37"/>
      <c r="I596" s="37"/>
      <c r="K596" s="11"/>
    </row>
    <row r="597" spans="5:11" x14ac:dyDescent="0.2">
      <c r="E597" s="37"/>
      <c r="F597" s="233"/>
      <c r="G597" s="5"/>
      <c r="H597" s="37"/>
      <c r="I597" s="37"/>
      <c r="K597" s="11"/>
    </row>
    <row r="598" spans="5:11" x14ac:dyDescent="0.2">
      <c r="E598" s="37"/>
      <c r="F598" s="233"/>
      <c r="G598" s="5"/>
      <c r="H598" s="37"/>
      <c r="I598" s="37"/>
      <c r="K598" s="11"/>
    </row>
    <row r="599" spans="5:11" x14ac:dyDescent="0.2">
      <c r="E599" s="37"/>
      <c r="F599" s="233"/>
      <c r="G599" s="5"/>
      <c r="H599" s="37"/>
      <c r="I599" s="37"/>
      <c r="K599" s="11"/>
    </row>
    <row r="600" spans="5:11" x14ac:dyDescent="0.2">
      <c r="E600" s="37"/>
      <c r="F600" s="233"/>
      <c r="G600" s="5"/>
      <c r="H600" s="37"/>
      <c r="I600" s="37"/>
      <c r="K600" s="11"/>
    </row>
    <row r="601" spans="5:11" x14ac:dyDescent="0.2">
      <c r="E601" s="37"/>
      <c r="F601" s="233"/>
      <c r="G601" s="5"/>
      <c r="H601" s="37"/>
      <c r="I601" s="37"/>
      <c r="K601" s="11"/>
    </row>
    <row r="602" spans="5:11" x14ac:dyDescent="0.2">
      <c r="E602" s="37"/>
      <c r="F602" s="233"/>
      <c r="G602" s="5"/>
      <c r="H602" s="37"/>
      <c r="I602" s="37"/>
      <c r="K602" s="11"/>
    </row>
    <row r="603" spans="5:11" x14ac:dyDescent="0.2">
      <c r="E603" s="37"/>
      <c r="F603" s="233"/>
      <c r="G603" s="5"/>
      <c r="H603" s="37"/>
      <c r="I603" s="37"/>
      <c r="K603" s="11"/>
    </row>
    <row r="604" spans="5:11" x14ac:dyDescent="0.2">
      <c r="E604" s="37"/>
      <c r="F604" s="233"/>
      <c r="G604" s="5"/>
      <c r="H604" s="37"/>
      <c r="I604" s="37"/>
      <c r="K604" s="11"/>
    </row>
    <row r="605" spans="5:11" x14ac:dyDescent="0.2">
      <c r="E605" s="37"/>
      <c r="F605" s="233"/>
      <c r="G605" s="5"/>
      <c r="H605" s="37"/>
      <c r="I605" s="37"/>
      <c r="K605" s="11"/>
    </row>
    <row r="606" spans="5:11" x14ac:dyDescent="0.2">
      <c r="E606" s="37"/>
      <c r="F606" s="233"/>
      <c r="G606" s="5"/>
      <c r="H606" s="37"/>
      <c r="I606" s="37"/>
      <c r="K606" s="11"/>
    </row>
    <row r="607" spans="5:11" x14ac:dyDescent="0.2">
      <c r="E607" s="37"/>
      <c r="F607" s="233"/>
      <c r="G607" s="5"/>
      <c r="H607" s="37"/>
      <c r="I607" s="37"/>
      <c r="K607" s="11"/>
    </row>
    <row r="608" spans="5:11" x14ac:dyDescent="0.2">
      <c r="E608" s="37"/>
      <c r="F608" s="233"/>
      <c r="G608" s="5"/>
      <c r="H608" s="37"/>
      <c r="I608" s="37"/>
      <c r="K608" s="11"/>
    </row>
    <row r="609" spans="5:11" x14ac:dyDescent="0.2">
      <c r="E609" s="37"/>
      <c r="F609" s="233"/>
      <c r="G609" s="5"/>
      <c r="H609" s="37"/>
      <c r="I609" s="37"/>
      <c r="K609" s="11"/>
    </row>
    <row r="610" spans="5:11" x14ac:dyDescent="0.2">
      <c r="E610" s="37"/>
      <c r="F610" s="233"/>
      <c r="G610" s="5"/>
      <c r="H610" s="37"/>
      <c r="I610" s="37"/>
      <c r="K610" s="11"/>
    </row>
    <row r="611" spans="5:11" x14ac:dyDescent="0.2">
      <c r="E611" s="37"/>
      <c r="F611" s="233"/>
      <c r="G611" s="5"/>
      <c r="H611" s="37"/>
      <c r="I611" s="37"/>
      <c r="K611" s="11"/>
    </row>
    <row r="612" spans="5:11" x14ac:dyDescent="0.2">
      <c r="E612" s="37"/>
      <c r="F612" s="233"/>
      <c r="G612" s="5"/>
      <c r="H612" s="37"/>
      <c r="I612" s="37"/>
      <c r="K612" s="11"/>
    </row>
    <row r="613" spans="5:11" x14ac:dyDescent="0.2">
      <c r="E613" s="37"/>
      <c r="F613" s="233"/>
      <c r="G613" s="5"/>
      <c r="H613" s="37"/>
      <c r="I613" s="37"/>
      <c r="K613" s="11"/>
    </row>
    <row r="614" spans="5:11" x14ac:dyDescent="0.2">
      <c r="E614" s="37"/>
      <c r="F614" s="233"/>
      <c r="G614" s="5"/>
      <c r="H614" s="37"/>
      <c r="I614" s="37"/>
      <c r="K614" s="11"/>
    </row>
    <row r="615" spans="5:11" x14ac:dyDescent="0.2">
      <c r="E615" s="37"/>
      <c r="F615" s="233"/>
      <c r="G615" s="5"/>
      <c r="H615" s="37"/>
      <c r="I615" s="37"/>
      <c r="K615" s="11"/>
    </row>
    <row r="616" spans="5:11" x14ac:dyDescent="0.2">
      <c r="E616" s="37"/>
      <c r="F616" s="233"/>
      <c r="G616" s="5"/>
      <c r="H616" s="37"/>
      <c r="I616" s="37"/>
      <c r="K616" s="11"/>
    </row>
    <row r="617" spans="5:11" x14ac:dyDescent="0.2">
      <c r="E617" s="37"/>
      <c r="F617" s="233"/>
      <c r="G617" s="5"/>
      <c r="H617" s="37"/>
      <c r="I617" s="37"/>
      <c r="K617" s="11"/>
    </row>
    <row r="618" spans="5:11" x14ac:dyDescent="0.2">
      <c r="E618" s="37"/>
      <c r="F618" s="233"/>
      <c r="G618" s="5"/>
      <c r="H618" s="37"/>
      <c r="I618" s="37"/>
      <c r="K618" s="11"/>
    </row>
    <row r="619" spans="5:11" x14ac:dyDescent="0.2">
      <c r="E619" s="37"/>
      <c r="F619" s="233"/>
      <c r="G619" s="5"/>
      <c r="H619" s="37"/>
      <c r="I619" s="37"/>
      <c r="K619" s="11"/>
    </row>
    <row r="620" spans="5:11" x14ac:dyDescent="0.2">
      <c r="E620" s="37"/>
      <c r="F620" s="233"/>
      <c r="G620" s="5"/>
      <c r="H620" s="37"/>
      <c r="I620" s="37"/>
      <c r="K620" s="11"/>
    </row>
    <row r="621" spans="5:11" x14ac:dyDescent="0.2">
      <c r="E621" s="37"/>
      <c r="F621" s="233"/>
      <c r="G621" s="5"/>
      <c r="H621" s="37"/>
      <c r="I621" s="37"/>
      <c r="K621" s="11"/>
    </row>
    <row r="622" spans="5:11" x14ac:dyDescent="0.2">
      <c r="E622" s="37"/>
      <c r="F622" s="233"/>
      <c r="G622" s="5"/>
      <c r="H622" s="37"/>
      <c r="I622" s="37"/>
      <c r="K622" s="11"/>
    </row>
    <row r="623" spans="5:11" x14ac:dyDescent="0.2">
      <c r="E623" s="37"/>
      <c r="F623" s="233"/>
      <c r="G623" s="5"/>
      <c r="H623" s="37"/>
      <c r="I623" s="37"/>
      <c r="K623" s="11"/>
    </row>
    <row r="624" spans="5:11" x14ac:dyDescent="0.2">
      <c r="E624" s="37"/>
      <c r="F624" s="233"/>
      <c r="G624" s="5"/>
      <c r="H624" s="37"/>
      <c r="I624" s="37"/>
      <c r="K624" s="11"/>
    </row>
    <row r="625" spans="5:11" x14ac:dyDescent="0.2">
      <c r="E625" s="37"/>
      <c r="F625" s="233"/>
      <c r="G625" s="5"/>
      <c r="H625" s="37"/>
      <c r="I625" s="37"/>
      <c r="K625" s="11"/>
    </row>
    <row r="626" spans="5:11" x14ac:dyDescent="0.2">
      <c r="E626" s="37"/>
      <c r="F626" s="233"/>
      <c r="G626" s="5"/>
      <c r="H626" s="37"/>
      <c r="I626" s="37"/>
      <c r="K626" s="11"/>
    </row>
    <row r="627" spans="5:11" x14ac:dyDescent="0.2">
      <c r="E627" s="37"/>
      <c r="F627" s="233"/>
      <c r="G627" s="5"/>
      <c r="H627" s="37"/>
      <c r="I627" s="37"/>
      <c r="K627" s="11"/>
    </row>
    <row r="628" spans="5:11" x14ac:dyDescent="0.2">
      <c r="E628" s="37"/>
      <c r="F628" s="233"/>
      <c r="G628" s="5"/>
      <c r="H628" s="37"/>
      <c r="I628" s="37"/>
      <c r="K628" s="11"/>
    </row>
    <row r="629" spans="5:11" x14ac:dyDescent="0.2">
      <c r="E629" s="37"/>
      <c r="F629" s="233"/>
      <c r="G629" s="5"/>
      <c r="H629" s="37"/>
      <c r="I629" s="37"/>
      <c r="K629" s="11"/>
    </row>
    <row r="630" spans="5:11" x14ac:dyDescent="0.2">
      <c r="E630" s="37"/>
      <c r="F630" s="233"/>
      <c r="G630" s="5"/>
      <c r="H630" s="37"/>
      <c r="I630" s="37"/>
      <c r="K630" s="11"/>
    </row>
    <row r="631" spans="5:11" x14ac:dyDescent="0.2">
      <c r="E631" s="37"/>
      <c r="F631" s="233"/>
      <c r="G631" s="5"/>
      <c r="H631" s="37"/>
      <c r="I631" s="37"/>
      <c r="K631" s="11"/>
    </row>
    <row r="632" spans="5:11" x14ac:dyDescent="0.2">
      <c r="E632" s="37"/>
      <c r="F632" s="233"/>
      <c r="G632" s="5"/>
      <c r="H632" s="37"/>
      <c r="I632" s="37"/>
      <c r="K632" s="11"/>
    </row>
    <row r="633" spans="5:11" x14ac:dyDescent="0.2">
      <c r="E633" s="37"/>
      <c r="F633" s="233"/>
      <c r="G633" s="5"/>
      <c r="H633" s="37"/>
      <c r="I633" s="37"/>
      <c r="K633" s="11"/>
    </row>
    <row r="634" spans="5:11" x14ac:dyDescent="0.2">
      <c r="E634" s="37"/>
      <c r="F634" s="233"/>
      <c r="G634" s="5"/>
      <c r="H634" s="37"/>
      <c r="I634" s="37"/>
      <c r="K634" s="11"/>
    </row>
    <row r="635" spans="5:11" x14ac:dyDescent="0.2">
      <c r="E635" s="37"/>
      <c r="F635" s="233"/>
      <c r="G635" s="5"/>
      <c r="H635" s="37"/>
      <c r="I635" s="37"/>
      <c r="K635" s="11"/>
    </row>
    <row r="636" spans="5:11" x14ac:dyDescent="0.2">
      <c r="E636" s="37"/>
      <c r="F636" s="233"/>
      <c r="G636" s="5"/>
      <c r="H636" s="37"/>
      <c r="I636" s="37"/>
      <c r="K636" s="11"/>
    </row>
    <row r="637" spans="5:11" x14ac:dyDescent="0.2">
      <c r="E637" s="37"/>
      <c r="F637" s="233"/>
      <c r="G637" s="5"/>
      <c r="H637" s="37"/>
      <c r="I637" s="37"/>
      <c r="K637" s="11"/>
    </row>
    <row r="638" spans="5:11" x14ac:dyDescent="0.2">
      <c r="E638" s="37"/>
      <c r="F638" s="233"/>
      <c r="G638" s="5"/>
      <c r="H638" s="37"/>
      <c r="I638" s="37"/>
      <c r="K638" s="11"/>
    </row>
    <row r="639" spans="5:11" x14ac:dyDescent="0.2">
      <c r="E639" s="37"/>
      <c r="F639" s="233"/>
      <c r="G639" s="5"/>
      <c r="H639" s="37"/>
      <c r="I639" s="37"/>
      <c r="K639" s="11"/>
    </row>
    <row r="640" spans="5:11" x14ac:dyDescent="0.2">
      <c r="E640" s="37"/>
      <c r="F640" s="233"/>
      <c r="G640" s="5"/>
      <c r="H640" s="37"/>
      <c r="I640" s="37"/>
      <c r="K640" s="11"/>
    </row>
    <row r="641" spans="5:11" x14ac:dyDescent="0.2">
      <c r="E641" s="37"/>
      <c r="F641" s="233"/>
      <c r="G641" s="5"/>
      <c r="H641" s="37"/>
      <c r="I641" s="37"/>
      <c r="K641" s="11"/>
    </row>
    <row r="642" spans="5:11" x14ac:dyDescent="0.2">
      <c r="E642" s="37"/>
      <c r="F642" s="233"/>
      <c r="G642" s="5"/>
      <c r="H642" s="37"/>
      <c r="I642" s="37"/>
      <c r="K642" s="11"/>
    </row>
    <row r="643" spans="5:11" x14ac:dyDescent="0.2">
      <c r="E643" s="37"/>
      <c r="F643" s="233"/>
      <c r="G643" s="5"/>
      <c r="H643" s="37"/>
      <c r="I643" s="37"/>
      <c r="K643" s="11"/>
    </row>
    <row r="644" spans="5:11" x14ac:dyDescent="0.2">
      <c r="E644" s="37"/>
      <c r="F644" s="233"/>
      <c r="G644" s="5"/>
      <c r="H644" s="37"/>
      <c r="I644" s="37"/>
      <c r="K644" s="11"/>
    </row>
    <row r="645" spans="5:11" x14ac:dyDescent="0.2">
      <c r="E645" s="37"/>
      <c r="F645" s="233"/>
      <c r="G645" s="5"/>
      <c r="H645" s="37"/>
      <c r="I645" s="37"/>
      <c r="K645" s="11"/>
    </row>
    <row r="646" spans="5:11" x14ac:dyDescent="0.2">
      <c r="E646" s="37"/>
      <c r="F646" s="233"/>
      <c r="G646" s="5"/>
      <c r="H646" s="37"/>
      <c r="I646" s="37"/>
      <c r="K646" s="11"/>
    </row>
    <row r="647" spans="5:11" x14ac:dyDescent="0.2">
      <c r="E647" s="37"/>
      <c r="F647" s="233"/>
      <c r="G647" s="5"/>
      <c r="H647" s="37"/>
      <c r="I647" s="37"/>
      <c r="K647" s="11"/>
    </row>
    <row r="648" spans="5:11" x14ac:dyDescent="0.2">
      <c r="E648" s="37"/>
      <c r="F648" s="233"/>
      <c r="G648" s="5"/>
      <c r="H648" s="37"/>
      <c r="I648" s="37"/>
      <c r="K648" s="11"/>
    </row>
    <row r="649" spans="5:11" x14ac:dyDescent="0.2">
      <c r="E649" s="37"/>
      <c r="F649" s="233"/>
      <c r="G649" s="5"/>
      <c r="H649" s="37"/>
      <c r="I649" s="37"/>
      <c r="K649" s="11"/>
    </row>
    <row r="650" spans="5:11" x14ac:dyDescent="0.2">
      <c r="E650" s="37"/>
      <c r="F650" s="233"/>
      <c r="G650" s="5"/>
      <c r="H650" s="37"/>
      <c r="I650" s="37"/>
      <c r="K650" s="11"/>
    </row>
    <row r="651" spans="5:11" x14ac:dyDescent="0.2">
      <c r="E651" s="37"/>
      <c r="F651" s="233"/>
      <c r="G651" s="5"/>
      <c r="H651" s="37"/>
      <c r="I651" s="37"/>
      <c r="K651" s="11"/>
    </row>
    <row r="652" spans="5:11" x14ac:dyDescent="0.2">
      <c r="E652" s="37"/>
      <c r="F652" s="233"/>
      <c r="G652" s="5"/>
      <c r="H652" s="37"/>
      <c r="I652" s="37"/>
      <c r="K652" s="11"/>
    </row>
    <row r="653" spans="5:11" x14ac:dyDescent="0.2">
      <c r="E653" s="37"/>
      <c r="F653" s="233"/>
      <c r="G653" s="5"/>
      <c r="H653" s="37"/>
      <c r="I653" s="37"/>
      <c r="K653" s="11"/>
    </row>
    <row r="654" spans="5:11" x14ac:dyDescent="0.2">
      <c r="E654" s="37"/>
      <c r="F654" s="233"/>
      <c r="G654" s="5"/>
      <c r="H654" s="37"/>
      <c r="I654" s="37"/>
      <c r="K654" s="11"/>
    </row>
    <row r="655" spans="5:11" x14ac:dyDescent="0.2">
      <c r="E655" s="37"/>
      <c r="F655" s="233"/>
      <c r="G655" s="5"/>
      <c r="H655" s="37"/>
      <c r="I655" s="37"/>
      <c r="K655" s="11"/>
    </row>
    <row r="656" spans="5:11" x14ac:dyDescent="0.2">
      <c r="E656" s="37"/>
      <c r="F656" s="233"/>
      <c r="G656" s="5"/>
      <c r="H656" s="37"/>
      <c r="I656" s="37"/>
      <c r="K656" s="11"/>
    </row>
    <row r="657" spans="5:11" x14ac:dyDescent="0.2">
      <c r="E657" s="37"/>
      <c r="F657" s="233"/>
      <c r="G657" s="5"/>
      <c r="H657" s="37"/>
      <c r="I657" s="37"/>
      <c r="K657" s="11"/>
    </row>
    <row r="658" spans="5:11" x14ac:dyDescent="0.2">
      <c r="E658" s="37"/>
      <c r="F658" s="233"/>
      <c r="G658" s="5"/>
      <c r="H658" s="37"/>
      <c r="I658" s="37"/>
      <c r="K658" s="11"/>
    </row>
    <row r="659" spans="5:11" x14ac:dyDescent="0.2">
      <c r="E659" s="37"/>
      <c r="F659" s="233"/>
      <c r="G659" s="5"/>
      <c r="H659" s="37"/>
      <c r="I659" s="37"/>
      <c r="K659" s="11"/>
    </row>
    <row r="660" spans="5:11" x14ac:dyDescent="0.2">
      <c r="E660" s="37"/>
      <c r="F660" s="233"/>
      <c r="G660" s="5"/>
      <c r="H660" s="37"/>
      <c r="I660" s="37"/>
      <c r="K660" s="11"/>
    </row>
    <row r="661" spans="5:11" x14ac:dyDescent="0.2">
      <c r="E661" s="37"/>
      <c r="F661" s="233"/>
      <c r="G661" s="5"/>
      <c r="H661" s="37"/>
      <c r="I661" s="37"/>
      <c r="K661" s="11"/>
    </row>
    <row r="662" spans="5:11" x14ac:dyDescent="0.2">
      <c r="E662" s="37"/>
      <c r="F662" s="233"/>
      <c r="G662" s="5"/>
      <c r="H662" s="37"/>
      <c r="I662" s="37"/>
      <c r="K662" s="11"/>
    </row>
    <row r="663" spans="5:11" x14ac:dyDescent="0.2">
      <c r="E663" s="37"/>
      <c r="F663" s="233"/>
      <c r="G663" s="5"/>
      <c r="H663" s="37"/>
      <c r="I663" s="37"/>
      <c r="K663" s="11"/>
    </row>
    <row r="664" spans="5:11" x14ac:dyDescent="0.2">
      <c r="E664" s="37"/>
      <c r="F664" s="233"/>
      <c r="G664" s="5"/>
      <c r="H664" s="37"/>
      <c r="I664" s="37"/>
      <c r="K664" s="11"/>
    </row>
    <row r="665" spans="5:11" x14ac:dyDescent="0.2">
      <c r="E665" s="37"/>
      <c r="F665" s="233"/>
      <c r="G665" s="5"/>
      <c r="H665" s="37"/>
      <c r="I665" s="37"/>
      <c r="K665" s="11"/>
    </row>
    <row r="666" spans="5:11" x14ac:dyDescent="0.2">
      <c r="E666" s="37"/>
      <c r="F666" s="233"/>
      <c r="G666" s="5"/>
      <c r="H666" s="37"/>
      <c r="I666" s="37"/>
      <c r="K666" s="11"/>
    </row>
    <row r="667" spans="5:11" x14ac:dyDescent="0.2">
      <c r="E667" s="37"/>
      <c r="F667" s="233"/>
      <c r="G667" s="5"/>
      <c r="H667" s="37"/>
      <c r="I667" s="37"/>
      <c r="K667" s="11"/>
    </row>
    <row r="668" spans="5:11" x14ac:dyDescent="0.2">
      <c r="E668" s="37"/>
      <c r="F668" s="233"/>
      <c r="G668" s="5"/>
      <c r="H668" s="37"/>
      <c r="I668" s="37"/>
      <c r="K668" s="11"/>
    </row>
    <row r="669" spans="5:11" x14ac:dyDescent="0.2">
      <c r="E669" s="37"/>
      <c r="F669" s="233"/>
      <c r="G669" s="5"/>
      <c r="H669" s="37"/>
      <c r="I669" s="37"/>
      <c r="K669" s="11"/>
    </row>
    <row r="670" spans="5:11" x14ac:dyDescent="0.2">
      <c r="E670" s="37"/>
      <c r="F670" s="233"/>
      <c r="G670" s="5"/>
      <c r="H670" s="37"/>
      <c r="I670" s="37"/>
      <c r="K670" s="11"/>
    </row>
    <row r="671" spans="5:11" x14ac:dyDescent="0.2">
      <c r="E671" s="37"/>
      <c r="F671" s="233"/>
      <c r="G671" s="5"/>
      <c r="H671" s="37"/>
      <c r="I671" s="37"/>
      <c r="K671" s="11"/>
    </row>
    <row r="672" spans="5:11" x14ac:dyDescent="0.2">
      <c r="E672" s="37"/>
      <c r="F672" s="233"/>
      <c r="G672" s="5"/>
      <c r="H672" s="37"/>
      <c r="I672" s="37"/>
      <c r="K672" s="11"/>
    </row>
    <row r="673" spans="5:11" x14ac:dyDescent="0.2">
      <c r="E673" s="37"/>
      <c r="F673" s="233"/>
      <c r="G673" s="5"/>
      <c r="H673" s="37"/>
      <c r="I673" s="37"/>
      <c r="K673" s="11"/>
    </row>
    <row r="674" spans="5:11" x14ac:dyDescent="0.2">
      <c r="E674" s="37"/>
      <c r="F674" s="233"/>
      <c r="G674" s="5"/>
      <c r="H674" s="37"/>
      <c r="I674" s="37"/>
      <c r="K674" s="11"/>
    </row>
    <row r="675" spans="5:11" x14ac:dyDescent="0.2">
      <c r="E675" s="37"/>
      <c r="F675" s="233"/>
      <c r="G675" s="5"/>
      <c r="H675" s="37"/>
      <c r="I675" s="37"/>
      <c r="K675" s="11"/>
    </row>
    <row r="676" spans="5:11" x14ac:dyDescent="0.2">
      <c r="E676" s="37"/>
      <c r="F676" s="233"/>
      <c r="G676" s="5"/>
      <c r="H676" s="37"/>
      <c r="I676" s="37"/>
      <c r="K676" s="11"/>
    </row>
    <row r="677" spans="5:11" x14ac:dyDescent="0.2">
      <c r="E677" s="37"/>
      <c r="F677" s="233"/>
      <c r="G677" s="5"/>
      <c r="H677" s="37"/>
      <c r="I677" s="37"/>
      <c r="K677" s="11"/>
    </row>
    <row r="678" spans="5:11" x14ac:dyDescent="0.2">
      <c r="E678" s="37"/>
      <c r="F678" s="233"/>
      <c r="G678" s="5"/>
      <c r="H678" s="37"/>
      <c r="I678" s="37"/>
      <c r="K678" s="11"/>
    </row>
    <row r="679" spans="5:11" x14ac:dyDescent="0.2">
      <c r="E679" s="37"/>
      <c r="F679" s="233"/>
      <c r="G679" s="5"/>
      <c r="H679" s="37"/>
      <c r="I679" s="37"/>
      <c r="K679" s="11"/>
    </row>
    <row r="680" spans="5:11" x14ac:dyDescent="0.2">
      <c r="E680" s="37"/>
      <c r="F680" s="233"/>
      <c r="G680" s="5"/>
      <c r="H680" s="37"/>
      <c r="I680" s="37"/>
      <c r="K680" s="11"/>
    </row>
    <row r="681" spans="5:11" x14ac:dyDescent="0.2">
      <c r="E681" s="37"/>
      <c r="F681" s="233"/>
      <c r="G681" s="5"/>
      <c r="H681" s="37"/>
      <c r="I681" s="37"/>
      <c r="K681" s="11"/>
    </row>
    <row r="682" spans="5:11" x14ac:dyDescent="0.2">
      <c r="E682" s="37"/>
      <c r="F682" s="233"/>
      <c r="G682" s="5"/>
      <c r="H682" s="37"/>
      <c r="I682" s="37"/>
      <c r="K682" s="11"/>
    </row>
    <row r="683" spans="5:11" x14ac:dyDescent="0.2">
      <c r="E683" s="37"/>
      <c r="F683" s="233"/>
      <c r="G683" s="5"/>
      <c r="H683" s="37"/>
      <c r="I683" s="37"/>
      <c r="K683" s="11"/>
    </row>
    <row r="684" spans="5:11" x14ac:dyDescent="0.2">
      <c r="E684" s="37"/>
      <c r="F684" s="233"/>
      <c r="G684" s="5"/>
      <c r="H684" s="37"/>
      <c r="I684" s="37"/>
      <c r="K684" s="11"/>
    </row>
    <row r="685" spans="5:11" x14ac:dyDescent="0.2">
      <c r="E685" s="37"/>
      <c r="F685" s="233"/>
      <c r="G685" s="5"/>
      <c r="H685" s="37"/>
      <c r="I685" s="37"/>
      <c r="K685" s="11"/>
    </row>
    <row r="686" spans="5:11" x14ac:dyDescent="0.2">
      <c r="E686" s="37"/>
      <c r="F686" s="233"/>
      <c r="G686" s="5"/>
      <c r="H686" s="37"/>
      <c r="I686" s="37"/>
      <c r="K686" s="11"/>
    </row>
    <row r="687" spans="5:11" x14ac:dyDescent="0.2">
      <c r="E687" s="37"/>
      <c r="F687" s="233"/>
      <c r="G687" s="5"/>
      <c r="H687" s="37"/>
      <c r="I687" s="37"/>
      <c r="K687" s="11"/>
    </row>
    <row r="688" spans="5:11" x14ac:dyDescent="0.2">
      <c r="E688" s="37"/>
      <c r="F688" s="233"/>
      <c r="G688" s="5"/>
      <c r="H688" s="37"/>
      <c r="I688" s="37"/>
      <c r="K688" s="11"/>
    </row>
    <row r="689" spans="5:11" x14ac:dyDescent="0.2">
      <c r="E689" s="37"/>
      <c r="F689" s="233"/>
      <c r="G689" s="5"/>
      <c r="H689" s="37"/>
      <c r="I689" s="37"/>
      <c r="K689" s="11"/>
    </row>
    <row r="690" spans="5:11" x14ac:dyDescent="0.2">
      <c r="E690" s="37"/>
      <c r="F690" s="233"/>
      <c r="G690" s="5"/>
      <c r="H690" s="37"/>
      <c r="I690" s="37"/>
      <c r="K690" s="11"/>
    </row>
    <row r="691" spans="5:11" x14ac:dyDescent="0.2">
      <c r="E691" s="37"/>
      <c r="F691" s="233"/>
      <c r="G691" s="5"/>
      <c r="H691" s="37"/>
      <c r="I691" s="37"/>
      <c r="K691" s="11"/>
    </row>
    <row r="692" spans="5:11" x14ac:dyDescent="0.2">
      <c r="E692" s="37"/>
      <c r="F692" s="233"/>
      <c r="G692" s="5"/>
      <c r="H692" s="37"/>
      <c r="I692" s="37"/>
      <c r="K692" s="11"/>
    </row>
    <row r="693" spans="5:11" x14ac:dyDescent="0.2">
      <c r="E693" s="37"/>
      <c r="F693" s="233"/>
      <c r="G693" s="5"/>
      <c r="H693" s="37"/>
      <c r="I693" s="37"/>
      <c r="K693" s="11"/>
    </row>
    <row r="694" spans="5:11" x14ac:dyDescent="0.2">
      <c r="E694" s="37"/>
      <c r="F694" s="233"/>
      <c r="G694" s="5"/>
      <c r="H694" s="37"/>
      <c r="I694" s="37"/>
      <c r="K694" s="11"/>
    </row>
    <row r="695" spans="5:11" x14ac:dyDescent="0.2">
      <c r="E695" s="37"/>
      <c r="F695" s="233"/>
      <c r="G695" s="5"/>
      <c r="H695" s="37"/>
      <c r="I695" s="37"/>
      <c r="K695" s="11"/>
    </row>
    <row r="696" spans="5:11" x14ac:dyDescent="0.2">
      <c r="E696" s="37"/>
      <c r="F696" s="233"/>
      <c r="G696" s="5"/>
      <c r="H696" s="37"/>
      <c r="I696" s="37"/>
      <c r="K696" s="11"/>
    </row>
    <row r="697" spans="5:11" x14ac:dyDescent="0.2">
      <c r="E697" s="37"/>
      <c r="F697" s="233"/>
      <c r="G697" s="5"/>
      <c r="H697" s="37"/>
      <c r="I697" s="37"/>
      <c r="K697" s="11"/>
    </row>
    <row r="698" spans="5:11" x14ac:dyDescent="0.2">
      <c r="E698" s="37"/>
      <c r="F698" s="233"/>
      <c r="G698" s="5"/>
      <c r="H698" s="37"/>
      <c r="I698" s="37"/>
      <c r="K698" s="11"/>
    </row>
    <row r="699" spans="5:11" x14ac:dyDescent="0.2">
      <c r="E699" s="37"/>
      <c r="F699" s="233"/>
      <c r="G699" s="5"/>
      <c r="H699" s="37"/>
      <c r="I699" s="37"/>
      <c r="K699" s="11"/>
    </row>
    <row r="700" spans="5:11" x14ac:dyDescent="0.2">
      <c r="E700" s="37"/>
      <c r="F700" s="233"/>
      <c r="G700" s="5"/>
      <c r="H700" s="37"/>
      <c r="I700" s="37"/>
      <c r="K700" s="11"/>
    </row>
    <row r="701" spans="5:11" x14ac:dyDescent="0.2">
      <c r="E701" s="37"/>
      <c r="F701" s="233"/>
      <c r="G701" s="5"/>
      <c r="H701" s="37"/>
      <c r="I701" s="37"/>
      <c r="K701" s="11"/>
    </row>
    <row r="702" spans="5:11" x14ac:dyDescent="0.2">
      <c r="E702" s="37"/>
      <c r="F702" s="233"/>
      <c r="G702" s="5"/>
      <c r="H702" s="37"/>
      <c r="I702" s="37"/>
      <c r="K702" s="11"/>
    </row>
    <row r="703" spans="5:11" x14ac:dyDescent="0.2">
      <c r="E703" s="37"/>
      <c r="F703" s="233"/>
      <c r="G703" s="5"/>
      <c r="H703" s="37"/>
      <c r="I703" s="37"/>
      <c r="K703" s="11"/>
    </row>
    <row r="704" spans="5:11" x14ac:dyDescent="0.2">
      <c r="E704" s="37"/>
      <c r="F704" s="233"/>
      <c r="G704" s="5"/>
      <c r="H704" s="37"/>
      <c r="I704" s="37"/>
      <c r="K704" s="11"/>
    </row>
    <row r="705" spans="5:11" x14ac:dyDescent="0.2">
      <c r="E705" s="37"/>
      <c r="F705" s="233"/>
      <c r="G705" s="5"/>
      <c r="H705" s="37"/>
      <c r="I705" s="37"/>
      <c r="K705" s="11"/>
    </row>
    <row r="706" spans="5:11" x14ac:dyDescent="0.2">
      <c r="E706" s="37"/>
      <c r="F706" s="233"/>
      <c r="G706" s="5"/>
      <c r="H706" s="37"/>
      <c r="I706" s="37"/>
      <c r="K706" s="11"/>
    </row>
    <row r="707" spans="5:11" x14ac:dyDescent="0.2">
      <c r="E707" s="37"/>
      <c r="F707" s="233"/>
      <c r="G707" s="5"/>
      <c r="H707" s="37"/>
      <c r="I707" s="37"/>
      <c r="K707" s="11"/>
    </row>
    <row r="708" spans="5:11" x14ac:dyDescent="0.2">
      <c r="E708" s="37"/>
      <c r="F708" s="233"/>
      <c r="G708" s="5"/>
      <c r="H708" s="37"/>
      <c r="I708" s="37"/>
      <c r="K708" s="11"/>
    </row>
    <row r="709" spans="5:11" x14ac:dyDescent="0.2">
      <c r="E709" s="37"/>
      <c r="F709" s="233"/>
      <c r="G709" s="5"/>
      <c r="H709" s="37"/>
      <c r="I709" s="37"/>
      <c r="K709" s="11"/>
    </row>
    <row r="710" spans="5:11" x14ac:dyDescent="0.2">
      <c r="E710" s="37"/>
      <c r="F710" s="233"/>
      <c r="G710" s="5"/>
      <c r="H710" s="37"/>
      <c r="I710" s="37"/>
      <c r="K710" s="11"/>
    </row>
    <row r="711" spans="5:11" x14ac:dyDescent="0.2">
      <c r="E711" s="37"/>
      <c r="F711" s="233"/>
      <c r="G711" s="5"/>
      <c r="H711" s="37"/>
      <c r="I711" s="37"/>
      <c r="K711" s="11"/>
    </row>
    <row r="712" spans="5:11" x14ac:dyDescent="0.2">
      <c r="E712" s="37"/>
      <c r="F712" s="233"/>
      <c r="G712" s="5"/>
      <c r="H712" s="37"/>
      <c r="I712" s="37"/>
      <c r="K712" s="11"/>
    </row>
    <row r="713" spans="5:11" x14ac:dyDescent="0.2">
      <c r="E713" s="37"/>
      <c r="F713" s="233"/>
      <c r="G713" s="5"/>
      <c r="H713" s="37"/>
      <c r="I713" s="37"/>
      <c r="K713" s="11"/>
    </row>
    <row r="714" spans="5:11" x14ac:dyDescent="0.2">
      <c r="E714" s="37"/>
      <c r="F714" s="233"/>
      <c r="G714" s="5"/>
      <c r="H714" s="37"/>
      <c r="I714" s="37"/>
      <c r="K714" s="11"/>
    </row>
    <row r="715" spans="5:11" x14ac:dyDescent="0.2">
      <c r="E715" s="37"/>
      <c r="F715" s="233"/>
      <c r="G715" s="5"/>
      <c r="H715" s="37"/>
      <c r="I715" s="37"/>
      <c r="K715" s="11"/>
    </row>
    <row r="716" spans="5:11" x14ac:dyDescent="0.2">
      <c r="E716" s="37"/>
      <c r="F716" s="233"/>
      <c r="G716" s="5"/>
      <c r="H716" s="37"/>
      <c r="I716" s="37"/>
      <c r="K716" s="11"/>
    </row>
    <row r="717" spans="5:11" x14ac:dyDescent="0.2">
      <c r="E717" s="37"/>
      <c r="F717" s="233"/>
      <c r="G717" s="5"/>
      <c r="H717" s="37"/>
      <c r="I717" s="37"/>
      <c r="K717" s="11"/>
    </row>
    <row r="718" spans="5:11" x14ac:dyDescent="0.2">
      <c r="E718" s="37"/>
      <c r="F718" s="233"/>
      <c r="G718" s="5"/>
      <c r="H718" s="37"/>
      <c r="I718" s="37"/>
      <c r="K718" s="11"/>
    </row>
    <row r="719" spans="5:11" x14ac:dyDescent="0.2">
      <c r="E719" s="37"/>
      <c r="F719" s="233"/>
      <c r="G719" s="5"/>
      <c r="H719" s="37"/>
      <c r="I719" s="37"/>
      <c r="K719" s="11"/>
    </row>
    <row r="720" spans="5:11" x14ac:dyDescent="0.2">
      <c r="E720" s="37"/>
      <c r="F720" s="233"/>
      <c r="G720" s="5"/>
      <c r="H720" s="37"/>
      <c r="I720" s="37"/>
      <c r="K720" s="11"/>
    </row>
    <row r="721" spans="5:11" x14ac:dyDescent="0.2">
      <c r="E721" s="37"/>
      <c r="F721" s="233"/>
      <c r="G721" s="5"/>
      <c r="H721" s="37"/>
      <c r="I721" s="37"/>
      <c r="K721" s="11"/>
    </row>
    <row r="722" spans="5:11" x14ac:dyDescent="0.2">
      <c r="E722" s="37"/>
      <c r="F722" s="233"/>
      <c r="G722" s="5"/>
      <c r="H722" s="37"/>
      <c r="I722" s="37"/>
      <c r="K722" s="11"/>
    </row>
    <row r="723" spans="5:11" x14ac:dyDescent="0.2">
      <c r="E723" s="37"/>
      <c r="F723" s="233"/>
      <c r="G723" s="5"/>
      <c r="H723" s="37"/>
      <c r="I723" s="37"/>
      <c r="K723" s="11"/>
    </row>
    <row r="724" spans="5:11" x14ac:dyDescent="0.2">
      <c r="E724" s="37"/>
      <c r="F724" s="233"/>
      <c r="G724" s="5"/>
      <c r="H724" s="37"/>
      <c r="I724" s="37"/>
      <c r="K724" s="11"/>
    </row>
    <row r="725" spans="5:11" x14ac:dyDescent="0.2">
      <c r="E725" s="37"/>
      <c r="F725" s="233"/>
      <c r="G725" s="5"/>
      <c r="H725" s="37"/>
      <c r="I725" s="37"/>
      <c r="K725" s="11"/>
    </row>
    <row r="726" spans="5:11" x14ac:dyDescent="0.2">
      <c r="E726" s="37"/>
      <c r="F726" s="233"/>
      <c r="G726" s="5"/>
      <c r="H726" s="37"/>
      <c r="I726" s="37"/>
      <c r="K726" s="11"/>
    </row>
    <row r="727" spans="5:11" x14ac:dyDescent="0.2">
      <c r="E727" s="37"/>
      <c r="F727" s="233"/>
      <c r="G727" s="5"/>
      <c r="H727" s="37"/>
      <c r="I727" s="37"/>
      <c r="K727" s="11"/>
    </row>
    <row r="728" spans="5:11" x14ac:dyDescent="0.2">
      <c r="E728" s="37"/>
      <c r="F728" s="233"/>
      <c r="G728" s="5"/>
      <c r="H728" s="37"/>
      <c r="I728" s="37"/>
      <c r="K728" s="11"/>
    </row>
    <row r="729" spans="5:11" x14ac:dyDescent="0.2">
      <c r="E729" s="37"/>
      <c r="F729" s="233"/>
      <c r="G729" s="5"/>
      <c r="H729" s="37"/>
      <c r="I729" s="37"/>
      <c r="K729" s="11"/>
    </row>
    <row r="730" spans="5:11" x14ac:dyDescent="0.2">
      <c r="E730" s="37"/>
      <c r="F730" s="233"/>
      <c r="G730" s="5"/>
      <c r="H730" s="37"/>
      <c r="I730" s="37"/>
      <c r="K730" s="11"/>
    </row>
    <row r="731" spans="5:11" x14ac:dyDescent="0.2">
      <c r="E731" s="37"/>
      <c r="F731" s="233"/>
      <c r="G731" s="5"/>
      <c r="H731" s="37"/>
      <c r="I731" s="37"/>
      <c r="K731" s="11"/>
    </row>
    <row r="732" spans="5:11" x14ac:dyDescent="0.2">
      <c r="E732" s="37"/>
      <c r="F732" s="233"/>
      <c r="G732" s="5"/>
      <c r="H732" s="37"/>
      <c r="I732" s="37"/>
      <c r="K732" s="11"/>
    </row>
    <row r="733" spans="5:11" x14ac:dyDescent="0.2">
      <c r="E733" s="37"/>
      <c r="F733" s="233"/>
      <c r="G733" s="5"/>
      <c r="H733" s="37"/>
      <c r="I733" s="37"/>
      <c r="K733" s="11"/>
    </row>
    <row r="734" spans="5:11" x14ac:dyDescent="0.2">
      <c r="E734" s="37"/>
      <c r="F734" s="233"/>
      <c r="G734" s="5"/>
      <c r="H734" s="37"/>
      <c r="I734" s="37"/>
      <c r="K734" s="11"/>
    </row>
    <row r="735" spans="5:11" x14ac:dyDescent="0.2">
      <c r="E735" s="37"/>
      <c r="F735" s="233"/>
      <c r="G735" s="5"/>
      <c r="H735" s="37"/>
      <c r="I735" s="37"/>
      <c r="K735" s="11"/>
    </row>
    <row r="736" spans="5:11" x14ac:dyDescent="0.2">
      <c r="E736" s="37"/>
      <c r="F736" s="233"/>
      <c r="G736" s="5"/>
      <c r="H736" s="37"/>
      <c r="I736" s="37"/>
      <c r="K736" s="11"/>
    </row>
    <row r="737" spans="5:11" x14ac:dyDescent="0.2">
      <c r="E737" s="37"/>
      <c r="F737" s="233"/>
      <c r="G737" s="5"/>
      <c r="H737" s="37"/>
      <c r="I737" s="37"/>
      <c r="K737" s="11"/>
    </row>
    <row r="738" spans="5:11" x14ac:dyDescent="0.2">
      <c r="E738" s="37"/>
      <c r="F738" s="233"/>
      <c r="G738" s="5"/>
      <c r="H738" s="37"/>
      <c r="I738" s="37"/>
      <c r="K738" s="11"/>
    </row>
    <row r="739" spans="5:11" x14ac:dyDescent="0.2">
      <c r="E739" s="37"/>
      <c r="F739" s="233"/>
      <c r="G739" s="5"/>
      <c r="H739" s="37"/>
      <c r="I739" s="37"/>
      <c r="K739" s="11"/>
    </row>
    <row r="740" spans="5:11" x14ac:dyDescent="0.2">
      <c r="E740" s="37"/>
      <c r="F740" s="233"/>
      <c r="G740" s="5"/>
      <c r="H740" s="37"/>
      <c r="I740" s="37"/>
      <c r="K740" s="11"/>
    </row>
    <row r="741" spans="5:11" x14ac:dyDescent="0.2">
      <c r="E741" s="37"/>
      <c r="F741" s="233"/>
      <c r="G741" s="5"/>
      <c r="H741" s="37"/>
      <c r="I741" s="37"/>
      <c r="K741" s="11"/>
    </row>
    <row r="742" spans="5:11" x14ac:dyDescent="0.2">
      <c r="E742" s="37"/>
      <c r="F742" s="233"/>
      <c r="G742" s="5"/>
      <c r="H742" s="37"/>
      <c r="I742" s="37"/>
      <c r="K742" s="11"/>
    </row>
    <row r="743" spans="5:11" x14ac:dyDescent="0.2">
      <c r="E743" s="37"/>
      <c r="F743" s="233"/>
      <c r="G743" s="5"/>
      <c r="H743" s="37"/>
      <c r="I743" s="37"/>
      <c r="K743" s="11"/>
    </row>
    <row r="744" spans="5:11" x14ac:dyDescent="0.2">
      <c r="E744" s="37"/>
      <c r="F744" s="233"/>
      <c r="G744" s="5"/>
      <c r="H744" s="37"/>
      <c r="I744" s="37"/>
      <c r="K744" s="11"/>
    </row>
    <row r="745" spans="5:11" x14ac:dyDescent="0.2">
      <c r="E745" s="37"/>
      <c r="F745" s="233"/>
      <c r="G745" s="5"/>
      <c r="H745" s="37"/>
      <c r="I745" s="37"/>
      <c r="K745" s="11"/>
    </row>
    <row r="746" spans="5:11" x14ac:dyDescent="0.2">
      <c r="E746" s="37"/>
      <c r="F746" s="233"/>
      <c r="G746" s="5"/>
      <c r="H746" s="37"/>
      <c r="I746" s="37"/>
      <c r="K746" s="11"/>
    </row>
    <row r="747" spans="5:11" x14ac:dyDescent="0.2">
      <c r="E747" s="37"/>
      <c r="F747" s="233"/>
      <c r="G747" s="5"/>
      <c r="H747" s="37"/>
      <c r="I747" s="37"/>
      <c r="K747" s="11"/>
    </row>
    <row r="748" spans="5:11" x14ac:dyDescent="0.2">
      <c r="E748" s="37"/>
      <c r="F748" s="233"/>
      <c r="G748" s="5"/>
      <c r="H748" s="37"/>
      <c r="I748" s="37"/>
      <c r="K748" s="11"/>
    </row>
    <row r="749" spans="5:11" x14ac:dyDescent="0.2">
      <c r="E749" s="37"/>
      <c r="F749" s="233"/>
      <c r="G749" s="5"/>
      <c r="H749" s="37"/>
      <c r="I749" s="37"/>
      <c r="K749" s="11"/>
    </row>
    <row r="750" spans="5:11" x14ac:dyDescent="0.2">
      <c r="E750" s="37"/>
      <c r="F750" s="233"/>
      <c r="G750" s="5"/>
      <c r="H750" s="37"/>
      <c r="I750" s="37"/>
      <c r="K750" s="11"/>
    </row>
    <row r="751" spans="5:11" x14ac:dyDescent="0.2">
      <c r="E751" s="37"/>
      <c r="F751" s="233"/>
      <c r="G751" s="5"/>
      <c r="H751" s="37"/>
      <c r="I751" s="37"/>
      <c r="K751" s="11"/>
    </row>
    <row r="752" spans="5:11" x14ac:dyDescent="0.2">
      <c r="E752" s="37"/>
      <c r="F752" s="233"/>
      <c r="G752" s="5"/>
      <c r="H752" s="37"/>
      <c r="I752" s="37"/>
      <c r="K752" s="11"/>
    </row>
    <row r="753" spans="5:11" x14ac:dyDescent="0.2">
      <c r="E753" s="37"/>
      <c r="F753" s="233"/>
      <c r="G753" s="5"/>
      <c r="H753" s="37"/>
      <c r="I753" s="37"/>
      <c r="K753" s="11"/>
    </row>
    <row r="754" spans="5:11" x14ac:dyDescent="0.2">
      <c r="E754" s="37"/>
      <c r="F754" s="233"/>
      <c r="G754" s="5"/>
      <c r="H754" s="37"/>
      <c r="I754" s="37"/>
      <c r="K754" s="11"/>
    </row>
    <row r="755" spans="5:11" x14ac:dyDescent="0.2">
      <c r="E755" s="37"/>
      <c r="F755" s="233"/>
      <c r="G755" s="5"/>
      <c r="H755" s="37"/>
      <c r="I755" s="37"/>
      <c r="K755" s="11"/>
    </row>
    <row r="756" spans="5:11" x14ac:dyDescent="0.2">
      <c r="E756" s="37"/>
      <c r="F756" s="233"/>
      <c r="G756" s="5"/>
      <c r="H756" s="37"/>
      <c r="I756" s="37"/>
      <c r="K756" s="11"/>
    </row>
    <row r="757" spans="5:11" x14ac:dyDescent="0.2">
      <c r="E757" s="37"/>
      <c r="F757" s="233"/>
      <c r="G757" s="5"/>
      <c r="H757" s="37"/>
      <c r="I757" s="37"/>
      <c r="K757" s="11"/>
    </row>
    <row r="758" spans="5:11" x14ac:dyDescent="0.2">
      <c r="E758" s="37"/>
      <c r="F758" s="233"/>
      <c r="G758" s="5"/>
      <c r="H758" s="37"/>
      <c r="I758" s="37"/>
      <c r="K758" s="11"/>
    </row>
    <row r="759" spans="5:11" x14ac:dyDescent="0.2">
      <c r="E759" s="37"/>
      <c r="F759" s="233"/>
      <c r="G759" s="5"/>
      <c r="H759" s="37"/>
      <c r="I759" s="37"/>
      <c r="K759" s="11"/>
    </row>
    <row r="760" spans="5:11" x14ac:dyDescent="0.2">
      <c r="E760" s="37"/>
      <c r="F760" s="233"/>
      <c r="G760" s="5"/>
      <c r="H760" s="37"/>
      <c r="I760" s="37"/>
      <c r="K760" s="11"/>
    </row>
    <row r="761" spans="5:11" x14ac:dyDescent="0.2">
      <c r="E761" s="37"/>
      <c r="F761" s="233"/>
      <c r="G761" s="5"/>
      <c r="H761" s="37"/>
      <c r="I761" s="37"/>
      <c r="K761" s="11"/>
    </row>
    <row r="762" spans="5:11" x14ac:dyDescent="0.2">
      <c r="E762" s="37"/>
      <c r="F762" s="233"/>
      <c r="G762" s="5"/>
      <c r="H762" s="37"/>
      <c r="I762" s="37"/>
      <c r="K762" s="11"/>
    </row>
    <row r="763" spans="5:11" x14ac:dyDescent="0.2">
      <c r="E763" s="37"/>
      <c r="F763" s="233"/>
      <c r="G763" s="5"/>
      <c r="H763" s="37"/>
      <c r="I763" s="37"/>
      <c r="K763" s="11"/>
    </row>
    <row r="764" spans="5:11" x14ac:dyDescent="0.2">
      <c r="E764" s="37"/>
      <c r="F764" s="233"/>
      <c r="G764" s="5"/>
      <c r="H764" s="37"/>
      <c r="I764" s="37"/>
      <c r="K764" s="11"/>
    </row>
    <row r="765" spans="5:11" x14ac:dyDescent="0.2">
      <c r="E765" s="37"/>
      <c r="F765" s="233"/>
      <c r="G765" s="5"/>
      <c r="H765" s="37"/>
      <c r="I765" s="37"/>
      <c r="K765" s="11"/>
    </row>
    <row r="766" spans="5:11" x14ac:dyDescent="0.2">
      <c r="E766" s="37"/>
      <c r="F766" s="233"/>
      <c r="G766" s="5"/>
      <c r="H766" s="37"/>
      <c r="I766" s="37"/>
      <c r="K766" s="11"/>
    </row>
    <row r="767" spans="5:11" x14ac:dyDescent="0.2">
      <c r="E767" s="37"/>
      <c r="F767" s="233"/>
      <c r="G767" s="5"/>
      <c r="H767" s="37"/>
      <c r="I767" s="37"/>
      <c r="K767" s="11"/>
    </row>
    <row r="768" spans="5:11" x14ac:dyDescent="0.2">
      <c r="E768" s="37"/>
      <c r="F768" s="233"/>
      <c r="G768" s="5"/>
      <c r="H768" s="37"/>
      <c r="I768" s="37"/>
      <c r="K768" s="11"/>
    </row>
    <row r="769" spans="5:11" x14ac:dyDescent="0.2">
      <c r="E769" s="37"/>
      <c r="F769" s="233"/>
      <c r="G769" s="5"/>
      <c r="H769" s="37"/>
      <c r="I769" s="37"/>
      <c r="K769" s="11"/>
    </row>
    <row r="770" spans="5:11" x14ac:dyDescent="0.2">
      <c r="E770" s="37"/>
      <c r="F770" s="233"/>
      <c r="G770" s="5"/>
      <c r="H770" s="37"/>
      <c r="I770" s="37"/>
      <c r="K770" s="11"/>
    </row>
    <row r="771" spans="5:11" x14ac:dyDescent="0.2">
      <c r="E771" s="37"/>
      <c r="F771" s="233"/>
      <c r="G771" s="5"/>
      <c r="H771" s="37"/>
      <c r="I771" s="37"/>
      <c r="K771" s="11"/>
    </row>
    <row r="772" spans="5:11" x14ac:dyDescent="0.2">
      <c r="E772" s="37"/>
      <c r="F772" s="233"/>
      <c r="G772" s="5"/>
      <c r="H772" s="37"/>
      <c r="I772" s="37"/>
      <c r="K772" s="11"/>
    </row>
    <row r="773" spans="5:11" x14ac:dyDescent="0.2">
      <c r="E773" s="37"/>
      <c r="F773" s="233"/>
      <c r="G773" s="5"/>
      <c r="H773" s="37"/>
      <c r="I773" s="37"/>
      <c r="K773" s="11"/>
    </row>
    <row r="774" spans="5:11" x14ac:dyDescent="0.2">
      <c r="E774" s="37"/>
      <c r="F774" s="233"/>
      <c r="G774" s="5"/>
      <c r="H774" s="37"/>
      <c r="I774" s="37"/>
      <c r="K774" s="11"/>
    </row>
    <row r="775" spans="5:11" x14ac:dyDescent="0.2">
      <c r="E775" s="37"/>
      <c r="F775" s="233"/>
      <c r="G775" s="5"/>
      <c r="H775" s="37"/>
      <c r="I775" s="37"/>
      <c r="K775" s="11"/>
    </row>
    <row r="776" spans="5:11" x14ac:dyDescent="0.2">
      <c r="E776" s="37"/>
      <c r="F776" s="233"/>
      <c r="G776" s="5"/>
      <c r="H776" s="37"/>
      <c r="I776" s="37"/>
      <c r="K776" s="11"/>
    </row>
    <row r="777" spans="5:11" x14ac:dyDescent="0.2">
      <c r="E777" s="37"/>
      <c r="F777" s="233"/>
      <c r="G777" s="5"/>
      <c r="H777" s="37"/>
      <c r="I777" s="37"/>
      <c r="K777" s="11"/>
    </row>
    <row r="778" spans="5:11" x14ac:dyDescent="0.2">
      <c r="E778" s="37"/>
      <c r="F778" s="233"/>
      <c r="G778" s="5"/>
      <c r="H778" s="37"/>
      <c r="I778" s="37"/>
      <c r="K778" s="11"/>
    </row>
    <row r="779" spans="5:11" x14ac:dyDescent="0.2">
      <c r="E779" s="37"/>
      <c r="F779" s="233"/>
      <c r="G779" s="5"/>
      <c r="H779" s="37"/>
      <c r="I779" s="37"/>
      <c r="K779" s="11"/>
    </row>
    <row r="780" spans="5:11" x14ac:dyDescent="0.2">
      <c r="E780" s="37"/>
      <c r="F780" s="233"/>
      <c r="G780" s="5"/>
      <c r="H780" s="37"/>
      <c r="I780" s="37"/>
      <c r="K780" s="11"/>
    </row>
    <row r="781" spans="5:11" x14ac:dyDescent="0.2">
      <c r="E781" s="37"/>
      <c r="F781" s="233"/>
      <c r="G781" s="5"/>
      <c r="H781" s="37"/>
      <c r="I781" s="37"/>
      <c r="K781" s="11"/>
    </row>
    <row r="782" spans="5:11" x14ac:dyDescent="0.2">
      <c r="E782" s="37"/>
      <c r="F782" s="233"/>
      <c r="G782" s="5"/>
      <c r="H782" s="37"/>
      <c r="I782" s="37"/>
      <c r="K782" s="11"/>
    </row>
    <row r="783" spans="5:11" x14ac:dyDescent="0.2">
      <c r="E783" s="37"/>
      <c r="F783" s="233"/>
      <c r="G783" s="5"/>
      <c r="H783" s="37"/>
      <c r="I783" s="37"/>
      <c r="K783" s="11"/>
    </row>
    <row r="784" spans="5:11" x14ac:dyDescent="0.2">
      <c r="E784" s="37"/>
      <c r="F784" s="233"/>
      <c r="G784" s="5"/>
      <c r="H784" s="37"/>
      <c r="I784" s="37"/>
      <c r="K784" s="11"/>
    </row>
    <row r="785" spans="5:11" x14ac:dyDescent="0.2">
      <c r="E785" s="37"/>
      <c r="F785" s="233"/>
      <c r="G785" s="5"/>
      <c r="H785" s="37"/>
      <c r="I785" s="37"/>
      <c r="K785" s="11"/>
    </row>
    <row r="786" spans="5:11" x14ac:dyDescent="0.2">
      <c r="E786" s="37"/>
      <c r="F786" s="233"/>
      <c r="G786" s="5"/>
      <c r="H786" s="37"/>
      <c r="I786" s="37"/>
      <c r="K786" s="11"/>
    </row>
    <row r="787" spans="5:11" x14ac:dyDescent="0.2">
      <c r="E787" s="37"/>
      <c r="F787" s="233"/>
      <c r="G787" s="5"/>
      <c r="H787" s="37"/>
      <c r="I787" s="37"/>
      <c r="K787" s="11"/>
    </row>
    <row r="788" spans="5:11" x14ac:dyDescent="0.2">
      <c r="E788" s="37"/>
      <c r="F788" s="233"/>
      <c r="G788" s="5"/>
      <c r="H788" s="37"/>
      <c r="I788" s="37"/>
      <c r="K788" s="11"/>
    </row>
    <row r="789" spans="5:11" x14ac:dyDescent="0.2">
      <c r="E789" s="37"/>
      <c r="F789" s="233"/>
      <c r="G789" s="5"/>
      <c r="H789" s="37"/>
      <c r="I789" s="37"/>
      <c r="K789" s="11"/>
    </row>
    <row r="790" spans="5:11" x14ac:dyDescent="0.2">
      <c r="E790" s="37"/>
      <c r="F790" s="233"/>
      <c r="G790" s="5"/>
      <c r="H790" s="37"/>
      <c r="I790" s="37"/>
      <c r="K790" s="11"/>
    </row>
    <row r="791" spans="5:11" x14ac:dyDescent="0.2">
      <c r="E791" s="37"/>
      <c r="F791" s="233"/>
      <c r="G791" s="5"/>
      <c r="H791" s="37"/>
      <c r="I791" s="37"/>
      <c r="K791" s="11"/>
    </row>
    <row r="792" spans="5:11" x14ac:dyDescent="0.2">
      <c r="E792" s="37"/>
      <c r="F792" s="233"/>
      <c r="G792" s="5"/>
      <c r="H792" s="37"/>
      <c r="I792" s="37"/>
      <c r="K792" s="11"/>
    </row>
    <row r="793" spans="5:11" x14ac:dyDescent="0.2">
      <c r="E793" s="37"/>
      <c r="F793" s="233"/>
      <c r="G793" s="5"/>
      <c r="H793" s="37"/>
      <c r="I793" s="37"/>
      <c r="K793" s="11"/>
    </row>
    <row r="794" spans="5:11" x14ac:dyDescent="0.2">
      <c r="E794" s="37"/>
      <c r="F794" s="233"/>
      <c r="G794" s="5"/>
      <c r="H794" s="37"/>
      <c r="I794" s="37"/>
      <c r="K794" s="11"/>
    </row>
    <row r="795" spans="5:11" x14ac:dyDescent="0.2">
      <c r="E795" s="37"/>
      <c r="F795" s="233"/>
      <c r="G795" s="5"/>
      <c r="H795" s="37"/>
      <c r="I795" s="37"/>
      <c r="K795" s="11"/>
    </row>
    <row r="796" spans="5:11" x14ac:dyDescent="0.2">
      <c r="E796" s="37"/>
      <c r="F796" s="233"/>
      <c r="G796" s="5"/>
      <c r="H796" s="37"/>
      <c r="I796" s="37"/>
      <c r="K796" s="11"/>
    </row>
    <row r="797" spans="5:11" x14ac:dyDescent="0.2">
      <c r="E797" s="37"/>
      <c r="F797" s="233"/>
      <c r="G797" s="5"/>
      <c r="H797" s="37"/>
      <c r="I797" s="37"/>
      <c r="K797" s="11"/>
    </row>
    <row r="798" spans="5:11" x14ac:dyDescent="0.2">
      <c r="E798" s="37"/>
      <c r="F798" s="233"/>
      <c r="G798" s="5"/>
      <c r="H798" s="37"/>
      <c r="I798" s="37"/>
      <c r="K798" s="11"/>
    </row>
    <row r="799" spans="5:11" x14ac:dyDescent="0.2">
      <c r="E799" s="37"/>
      <c r="F799" s="233"/>
      <c r="G799" s="5"/>
      <c r="H799" s="37"/>
      <c r="I799" s="37"/>
      <c r="K799" s="11"/>
    </row>
    <row r="800" spans="5:11" x14ac:dyDescent="0.2">
      <c r="E800" s="37"/>
      <c r="F800" s="233"/>
      <c r="G800" s="5"/>
      <c r="H800" s="37"/>
      <c r="I800" s="37"/>
      <c r="K800" s="11"/>
    </row>
    <row r="801" spans="5:11" x14ac:dyDescent="0.2">
      <c r="E801" s="37"/>
      <c r="F801" s="233"/>
      <c r="G801" s="5"/>
      <c r="H801" s="37"/>
      <c r="I801" s="37"/>
      <c r="K801" s="11"/>
    </row>
    <row r="802" spans="5:11" x14ac:dyDescent="0.2">
      <c r="E802" s="37"/>
      <c r="F802" s="233"/>
      <c r="G802" s="5"/>
      <c r="H802" s="37"/>
      <c r="I802" s="37"/>
      <c r="K802" s="11"/>
    </row>
    <row r="803" spans="5:11" x14ac:dyDescent="0.2">
      <c r="E803" s="37"/>
      <c r="F803" s="233"/>
      <c r="G803" s="5"/>
      <c r="H803" s="37"/>
      <c r="I803" s="37"/>
      <c r="K803" s="11"/>
    </row>
    <row r="804" spans="5:11" x14ac:dyDescent="0.2">
      <c r="E804" s="37"/>
      <c r="F804" s="233"/>
      <c r="G804" s="5"/>
      <c r="H804" s="37"/>
      <c r="I804" s="37"/>
      <c r="K804" s="11"/>
    </row>
    <row r="805" spans="5:11" x14ac:dyDescent="0.2">
      <c r="E805" s="37"/>
      <c r="F805" s="233"/>
      <c r="G805" s="5"/>
      <c r="H805" s="37"/>
      <c r="I805" s="37"/>
      <c r="K805" s="11"/>
    </row>
    <row r="806" spans="5:11" x14ac:dyDescent="0.2">
      <c r="E806" s="37"/>
      <c r="F806" s="233"/>
      <c r="G806" s="5"/>
      <c r="H806" s="37"/>
      <c r="I806" s="37"/>
      <c r="K806" s="11"/>
    </row>
    <row r="807" spans="5:11" x14ac:dyDescent="0.2">
      <c r="E807" s="37"/>
      <c r="F807" s="233"/>
      <c r="G807" s="5"/>
      <c r="H807" s="37"/>
      <c r="I807" s="37"/>
      <c r="K807" s="11"/>
    </row>
    <row r="808" spans="5:11" x14ac:dyDescent="0.2">
      <c r="E808" s="37"/>
      <c r="F808" s="233"/>
      <c r="G808" s="5"/>
      <c r="H808" s="37"/>
      <c r="I808" s="37"/>
      <c r="K808" s="11"/>
    </row>
    <row r="809" spans="5:11" x14ac:dyDescent="0.2">
      <c r="E809" s="37"/>
      <c r="F809" s="233"/>
      <c r="G809" s="5"/>
      <c r="H809" s="37"/>
      <c r="I809" s="37"/>
      <c r="K809" s="11"/>
    </row>
    <row r="810" spans="5:11" x14ac:dyDescent="0.2">
      <c r="E810" s="37"/>
      <c r="F810" s="233"/>
      <c r="G810" s="5"/>
      <c r="H810" s="37"/>
      <c r="I810" s="37"/>
      <c r="K810" s="11"/>
    </row>
    <row r="811" spans="5:11" x14ac:dyDescent="0.2">
      <c r="E811" s="37"/>
      <c r="F811" s="233"/>
      <c r="G811" s="5"/>
      <c r="H811" s="37"/>
      <c r="I811" s="37"/>
      <c r="K811" s="11"/>
    </row>
    <row r="812" spans="5:11" x14ac:dyDescent="0.2">
      <c r="E812" s="37"/>
      <c r="F812" s="233"/>
      <c r="G812" s="5"/>
      <c r="H812" s="37"/>
      <c r="I812" s="37"/>
      <c r="K812" s="11"/>
    </row>
    <row r="813" spans="5:11" x14ac:dyDescent="0.2">
      <c r="E813" s="37"/>
      <c r="F813" s="233"/>
      <c r="G813" s="5"/>
      <c r="H813" s="37"/>
      <c r="I813" s="37"/>
      <c r="K813" s="11"/>
    </row>
    <row r="814" spans="5:11" x14ac:dyDescent="0.2">
      <c r="E814" s="37"/>
      <c r="F814" s="233"/>
      <c r="G814" s="5"/>
      <c r="H814" s="37"/>
      <c r="I814" s="37"/>
      <c r="K814" s="11"/>
    </row>
    <row r="815" spans="5:11" x14ac:dyDescent="0.2">
      <c r="E815" s="37"/>
      <c r="F815" s="233"/>
      <c r="G815" s="5"/>
      <c r="H815" s="37"/>
      <c r="I815" s="37"/>
      <c r="K815" s="11"/>
    </row>
    <row r="816" spans="5:11" x14ac:dyDescent="0.2">
      <c r="E816" s="37"/>
      <c r="F816" s="233"/>
      <c r="G816" s="5"/>
      <c r="H816" s="37"/>
      <c r="I816" s="37"/>
      <c r="K816" s="11"/>
    </row>
    <row r="817" spans="5:11" x14ac:dyDescent="0.2">
      <c r="E817" s="37"/>
      <c r="F817" s="233"/>
      <c r="G817" s="5"/>
      <c r="H817" s="37"/>
      <c r="I817" s="37"/>
      <c r="K817" s="11"/>
    </row>
    <row r="818" spans="5:11" x14ac:dyDescent="0.2">
      <c r="E818" s="37"/>
      <c r="F818" s="233"/>
      <c r="G818" s="5"/>
      <c r="H818" s="37"/>
      <c r="I818" s="37"/>
      <c r="K818" s="11"/>
    </row>
    <row r="819" spans="5:11" x14ac:dyDescent="0.2">
      <c r="E819" s="37"/>
      <c r="F819" s="233"/>
      <c r="G819" s="5"/>
      <c r="H819" s="37"/>
      <c r="I819" s="37"/>
      <c r="K819" s="11"/>
    </row>
    <row r="820" spans="5:11" x14ac:dyDescent="0.2">
      <c r="E820" s="37"/>
      <c r="F820" s="233"/>
      <c r="G820" s="5"/>
      <c r="H820" s="37"/>
      <c r="I820" s="37"/>
      <c r="K820" s="11"/>
    </row>
    <row r="821" spans="5:11" x14ac:dyDescent="0.2">
      <c r="E821" s="37"/>
      <c r="F821" s="233"/>
      <c r="G821" s="5"/>
      <c r="H821" s="37"/>
      <c r="I821" s="37"/>
      <c r="K821" s="11"/>
    </row>
    <row r="822" spans="5:11" x14ac:dyDescent="0.2">
      <c r="E822" s="37"/>
      <c r="F822" s="233"/>
      <c r="G822" s="5"/>
      <c r="H822" s="37"/>
      <c r="I822" s="37"/>
      <c r="K822" s="11"/>
    </row>
    <row r="823" spans="5:11" x14ac:dyDescent="0.2">
      <c r="E823" s="37"/>
      <c r="F823" s="233"/>
      <c r="G823" s="5"/>
      <c r="H823" s="37"/>
      <c r="I823" s="37"/>
      <c r="K823" s="11"/>
    </row>
    <row r="824" spans="5:11" x14ac:dyDescent="0.2">
      <c r="E824" s="37"/>
      <c r="F824" s="233"/>
      <c r="G824" s="5"/>
      <c r="H824" s="37"/>
      <c r="I824" s="37"/>
      <c r="K824" s="11"/>
    </row>
    <row r="825" spans="5:11" x14ac:dyDescent="0.2">
      <c r="E825" s="37"/>
      <c r="F825" s="233"/>
      <c r="G825" s="5"/>
      <c r="H825" s="37"/>
      <c r="I825" s="37"/>
      <c r="K825" s="11"/>
    </row>
    <row r="826" spans="5:11" x14ac:dyDescent="0.2">
      <c r="E826" s="37"/>
      <c r="F826" s="233"/>
      <c r="G826" s="5"/>
      <c r="H826" s="37"/>
      <c r="I826" s="37"/>
      <c r="K826" s="11"/>
    </row>
    <row r="827" spans="5:11" x14ac:dyDescent="0.2">
      <c r="E827" s="37"/>
      <c r="F827" s="233"/>
      <c r="G827" s="5"/>
      <c r="H827" s="37"/>
      <c r="I827" s="37"/>
      <c r="K827" s="11"/>
    </row>
    <row r="828" spans="5:11" x14ac:dyDescent="0.2">
      <c r="E828" s="37"/>
      <c r="F828" s="233"/>
      <c r="G828" s="5"/>
      <c r="H828" s="37"/>
      <c r="I828" s="37"/>
      <c r="K828" s="11"/>
    </row>
    <row r="829" spans="5:11" x14ac:dyDescent="0.2">
      <c r="E829" s="37"/>
      <c r="F829" s="233"/>
      <c r="G829" s="5"/>
      <c r="H829" s="37"/>
      <c r="I829" s="37"/>
      <c r="K829" s="11"/>
    </row>
    <row r="830" spans="5:11" x14ac:dyDescent="0.2">
      <c r="E830" s="37"/>
      <c r="F830" s="233"/>
      <c r="G830" s="5"/>
      <c r="H830" s="37"/>
      <c r="I830" s="37"/>
      <c r="K830" s="11"/>
    </row>
    <row r="831" spans="5:11" x14ac:dyDescent="0.2">
      <c r="E831" s="37"/>
      <c r="F831" s="233"/>
      <c r="G831" s="5"/>
      <c r="H831" s="37"/>
      <c r="I831" s="37"/>
      <c r="K831" s="11"/>
    </row>
    <row r="832" spans="5:11" x14ac:dyDescent="0.2">
      <c r="E832" s="37"/>
      <c r="F832" s="233"/>
      <c r="G832" s="5"/>
      <c r="H832" s="37"/>
      <c r="I832" s="37"/>
      <c r="K832" s="11"/>
    </row>
    <row r="833" spans="5:11" x14ac:dyDescent="0.2">
      <c r="E833" s="37"/>
      <c r="F833" s="233"/>
      <c r="G833" s="5"/>
      <c r="H833" s="37"/>
      <c r="I833" s="37"/>
      <c r="K833" s="11"/>
    </row>
    <row r="834" spans="5:11" x14ac:dyDescent="0.2">
      <c r="E834" s="37"/>
      <c r="F834" s="233"/>
      <c r="G834" s="5"/>
      <c r="H834" s="37"/>
      <c r="I834" s="37"/>
      <c r="K834" s="11"/>
    </row>
    <row r="835" spans="5:11" x14ac:dyDescent="0.2">
      <c r="E835" s="37"/>
      <c r="F835" s="233"/>
      <c r="G835" s="5"/>
      <c r="H835" s="37"/>
      <c r="I835" s="37"/>
      <c r="K835" s="11"/>
    </row>
    <row r="836" spans="5:11" x14ac:dyDescent="0.2">
      <c r="E836" s="37"/>
      <c r="F836" s="233"/>
      <c r="G836" s="5"/>
      <c r="H836" s="37"/>
      <c r="I836" s="37"/>
      <c r="K836" s="11"/>
    </row>
    <row r="837" spans="5:11" x14ac:dyDescent="0.2">
      <c r="E837" s="37"/>
      <c r="F837" s="233"/>
      <c r="G837" s="5"/>
      <c r="H837" s="37"/>
      <c r="I837" s="37"/>
      <c r="K837" s="11"/>
    </row>
    <row r="838" spans="5:11" x14ac:dyDescent="0.2">
      <c r="E838" s="37"/>
      <c r="F838" s="233"/>
      <c r="G838" s="5"/>
      <c r="H838" s="37"/>
      <c r="I838" s="37"/>
      <c r="K838" s="11"/>
    </row>
    <row r="839" spans="5:11" x14ac:dyDescent="0.2">
      <c r="E839" s="37"/>
      <c r="F839" s="233"/>
      <c r="G839" s="5"/>
      <c r="H839" s="37"/>
      <c r="I839" s="37"/>
      <c r="K839" s="11"/>
    </row>
    <row r="840" spans="5:11" x14ac:dyDescent="0.2">
      <c r="E840" s="37"/>
      <c r="F840" s="233"/>
      <c r="G840" s="5"/>
      <c r="H840" s="37"/>
      <c r="I840" s="37"/>
      <c r="K840" s="11"/>
    </row>
    <row r="841" spans="5:11" x14ac:dyDescent="0.2">
      <c r="E841" s="37"/>
      <c r="F841" s="233"/>
      <c r="G841" s="5"/>
      <c r="H841" s="37"/>
      <c r="I841" s="37"/>
      <c r="K841" s="11"/>
    </row>
    <row r="842" spans="5:11" x14ac:dyDescent="0.2">
      <c r="E842" s="37"/>
      <c r="F842" s="233"/>
      <c r="G842" s="5"/>
      <c r="H842" s="37"/>
      <c r="I842" s="37"/>
      <c r="K842" s="11"/>
    </row>
    <row r="843" spans="5:11" x14ac:dyDescent="0.2">
      <c r="E843" s="37"/>
      <c r="F843" s="233"/>
      <c r="G843" s="5"/>
      <c r="H843" s="37"/>
      <c r="I843" s="37"/>
      <c r="K843" s="11"/>
    </row>
    <row r="844" spans="5:11" x14ac:dyDescent="0.2">
      <c r="E844" s="37"/>
      <c r="F844" s="233"/>
      <c r="G844" s="5"/>
      <c r="H844" s="37"/>
      <c r="I844" s="37"/>
      <c r="K844" s="11"/>
    </row>
    <row r="845" spans="5:11" x14ac:dyDescent="0.2">
      <c r="E845" s="37"/>
      <c r="F845" s="233"/>
      <c r="G845" s="5"/>
      <c r="H845" s="37"/>
      <c r="I845" s="37"/>
      <c r="K845" s="11"/>
    </row>
    <row r="846" spans="5:11" x14ac:dyDescent="0.2">
      <c r="E846" s="37"/>
      <c r="F846" s="233"/>
      <c r="G846" s="5"/>
      <c r="H846" s="37"/>
      <c r="I846" s="37"/>
      <c r="K846" s="11"/>
    </row>
    <row r="847" spans="5:11" x14ac:dyDescent="0.2">
      <c r="E847" s="37"/>
      <c r="F847" s="233"/>
      <c r="G847" s="5"/>
      <c r="H847" s="37"/>
      <c r="I847" s="37"/>
      <c r="K847" s="11"/>
    </row>
    <row r="848" spans="5:11" x14ac:dyDescent="0.2">
      <c r="E848" s="37"/>
      <c r="F848" s="233"/>
      <c r="G848" s="5"/>
      <c r="H848" s="37"/>
      <c r="I848" s="37"/>
      <c r="K848" s="11"/>
    </row>
    <row r="849" spans="5:11" x14ac:dyDescent="0.2">
      <c r="E849" s="37"/>
      <c r="F849" s="233"/>
      <c r="G849" s="5"/>
      <c r="H849" s="37"/>
      <c r="I849" s="37"/>
      <c r="K849" s="11"/>
    </row>
    <row r="850" spans="5:11" x14ac:dyDescent="0.2">
      <c r="E850" s="37"/>
      <c r="F850" s="233"/>
      <c r="G850" s="5"/>
      <c r="H850" s="37"/>
      <c r="I850" s="37"/>
      <c r="K850" s="11"/>
    </row>
    <row r="851" spans="5:11" x14ac:dyDescent="0.2">
      <c r="E851" s="37"/>
      <c r="F851" s="233"/>
      <c r="G851" s="5"/>
      <c r="H851" s="37"/>
      <c r="I851" s="37"/>
      <c r="K851" s="11"/>
    </row>
    <row r="852" spans="5:11" x14ac:dyDescent="0.2">
      <c r="E852" s="37"/>
      <c r="F852" s="233"/>
      <c r="G852" s="5"/>
      <c r="H852" s="37"/>
      <c r="I852" s="37"/>
      <c r="K852" s="11"/>
    </row>
    <row r="853" spans="5:11" x14ac:dyDescent="0.2">
      <c r="E853" s="37"/>
      <c r="F853" s="233"/>
      <c r="G853" s="5"/>
      <c r="H853" s="37"/>
      <c r="I853" s="37"/>
      <c r="K853" s="11"/>
    </row>
    <row r="854" spans="5:11" x14ac:dyDescent="0.2">
      <c r="E854" s="37"/>
      <c r="F854" s="233"/>
      <c r="G854" s="5"/>
      <c r="H854" s="37"/>
      <c r="I854" s="37"/>
      <c r="K854" s="11"/>
    </row>
    <row r="855" spans="5:11" x14ac:dyDescent="0.2">
      <c r="E855" s="37"/>
      <c r="F855" s="233"/>
      <c r="G855" s="5"/>
      <c r="H855" s="37"/>
      <c r="I855" s="37"/>
      <c r="K855" s="11"/>
    </row>
    <row r="856" spans="5:11" x14ac:dyDescent="0.2">
      <c r="E856" s="37"/>
      <c r="F856" s="233"/>
      <c r="G856" s="5"/>
      <c r="H856" s="37"/>
      <c r="I856" s="37"/>
      <c r="K856" s="11"/>
    </row>
    <row r="857" spans="5:11" x14ac:dyDescent="0.2">
      <c r="E857" s="37"/>
      <c r="F857" s="233"/>
      <c r="G857" s="5"/>
      <c r="H857" s="37"/>
      <c r="I857" s="37"/>
      <c r="K857" s="11"/>
    </row>
    <row r="858" spans="5:11" x14ac:dyDescent="0.2">
      <c r="E858" s="37"/>
      <c r="F858" s="233"/>
      <c r="G858" s="5"/>
      <c r="H858" s="37"/>
      <c r="I858" s="37"/>
      <c r="K858" s="11"/>
    </row>
    <row r="859" spans="5:11" x14ac:dyDescent="0.2">
      <c r="E859" s="37"/>
      <c r="F859" s="233"/>
      <c r="G859" s="5"/>
      <c r="H859" s="37"/>
      <c r="I859" s="37"/>
      <c r="K859" s="11"/>
    </row>
    <row r="860" spans="5:11" x14ac:dyDescent="0.2">
      <c r="E860" s="37"/>
      <c r="F860" s="233"/>
      <c r="G860" s="5"/>
      <c r="H860" s="37"/>
      <c r="I860" s="37"/>
      <c r="K860" s="11"/>
    </row>
    <row r="861" spans="5:11" x14ac:dyDescent="0.2">
      <c r="E861" s="37"/>
      <c r="F861" s="233"/>
      <c r="G861" s="5"/>
      <c r="H861" s="37"/>
      <c r="I861" s="37"/>
      <c r="K861" s="11"/>
    </row>
    <row r="862" spans="5:11" x14ac:dyDescent="0.2">
      <c r="E862" s="37"/>
      <c r="F862" s="233"/>
      <c r="G862" s="5"/>
      <c r="H862" s="37"/>
      <c r="I862" s="37"/>
      <c r="K862" s="11"/>
    </row>
    <row r="863" spans="5:11" x14ac:dyDescent="0.2">
      <c r="E863" s="37"/>
      <c r="F863" s="233"/>
      <c r="G863" s="5"/>
      <c r="H863" s="37"/>
      <c r="I863" s="37"/>
      <c r="K863" s="11"/>
    </row>
    <row r="864" spans="5:11" x14ac:dyDescent="0.2">
      <c r="E864" s="37"/>
      <c r="F864" s="233"/>
      <c r="G864" s="5"/>
      <c r="H864" s="37"/>
      <c r="I864" s="37"/>
      <c r="K864" s="11"/>
    </row>
    <row r="865" spans="5:11" x14ac:dyDescent="0.2">
      <c r="E865" s="37"/>
      <c r="F865" s="233"/>
      <c r="G865" s="5"/>
      <c r="H865" s="37"/>
      <c r="I865" s="37"/>
      <c r="K865" s="11"/>
    </row>
    <row r="866" spans="5:11" x14ac:dyDescent="0.2">
      <c r="E866" s="37"/>
      <c r="F866" s="233"/>
      <c r="G866" s="5"/>
      <c r="H866" s="37"/>
      <c r="I866" s="37"/>
      <c r="K866" s="11"/>
    </row>
    <row r="867" spans="5:11" x14ac:dyDescent="0.2">
      <c r="E867" s="37"/>
      <c r="F867" s="233"/>
      <c r="G867" s="5"/>
      <c r="H867" s="37"/>
      <c r="I867" s="37"/>
      <c r="K867" s="11"/>
    </row>
    <row r="868" spans="5:11" x14ac:dyDescent="0.2">
      <c r="E868" s="37"/>
      <c r="F868" s="233"/>
      <c r="G868" s="5"/>
      <c r="H868" s="37"/>
      <c r="I868" s="37"/>
      <c r="K868" s="11"/>
    </row>
    <row r="869" spans="5:11" x14ac:dyDescent="0.2">
      <c r="E869" s="37"/>
      <c r="F869" s="233"/>
      <c r="G869" s="5"/>
      <c r="H869" s="37"/>
      <c r="I869" s="37"/>
      <c r="K869" s="11"/>
    </row>
    <row r="870" spans="5:11" x14ac:dyDescent="0.2">
      <c r="E870" s="37"/>
      <c r="F870" s="233"/>
      <c r="G870" s="5"/>
      <c r="H870" s="37"/>
      <c r="I870" s="37"/>
      <c r="K870" s="11"/>
    </row>
    <row r="871" spans="5:11" x14ac:dyDescent="0.2">
      <c r="E871" s="37"/>
      <c r="F871" s="233"/>
      <c r="G871" s="5"/>
      <c r="H871" s="37"/>
      <c r="I871" s="37"/>
      <c r="K871" s="11"/>
    </row>
    <row r="872" spans="5:11" x14ac:dyDescent="0.2">
      <c r="E872" s="37"/>
      <c r="F872" s="233"/>
      <c r="G872" s="5"/>
      <c r="H872" s="37"/>
      <c r="I872" s="37"/>
      <c r="K872" s="11"/>
    </row>
    <row r="873" spans="5:11" x14ac:dyDescent="0.2">
      <c r="E873" s="37"/>
      <c r="F873" s="233"/>
      <c r="G873" s="5"/>
      <c r="H873" s="37"/>
      <c r="I873" s="37"/>
      <c r="K873" s="11"/>
    </row>
    <row r="874" spans="5:11" x14ac:dyDescent="0.2">
      <c r="E874" s="37"/>
      <c r="F874" s="233"/>
      <c r="G874" s="5"/>
      <c r="H874" s="37"/>
      <c r="I874" s="37"/>
      <c r="K874" s="11"/>
    </row>
    <row r="875" spans="5:11" x14ac:dyDescent="0.2">
      <c r="E875" s="37"/>
      <c r="F875" s="233"/>
      <c r="G875" s="5"/>
      <c r="H875" s="37"/>
      <c r="I875" s="37"/>
      <c r="K875" s="11"/>
    </row>
    <row r="876" spans="5:11" x14ac:dyDescent="0.2">
      <c r="E876" s="37"/>
      <c r="F876" s="233"/>
      <c r="G876" s="5"/>
      <c r="H876" s="37"/>
      <c r="I876" s="37"/>
      <c r="K876" s="11"/>
    </row>
    <row r="877" spans="5:11" x14ac:dyDescent="0.2">
      <c r="E877" s="37"/>
      <c r="F877" s="233"/>
      <c r="G877" s="5"/>
      <c r="H877" s="37"/>
      <c r="I877" s="37"/>
      <c r="K877" s="11"/>
    </row>
    <row r="878" spans="5:11" x14ac:dyDescent="0.2">
      <c r="E878" s="37"/>
      <c r="F878" s="233"/>
      <c r="G878" s="5"/>
      <c r="H878" s="37"/>
      <c r="I878" s="37"/>
      <c r="K878" s="11"/>
    </row>
    <row r="879" spans="5:11" x14ac:dyDescent="0.2">
      <c r="E879" s="37"/>
      <c r="F879" s="233"/>
      <c r="G879" s="5"/>
      <c r="H879" s="37"/>
      <c r="I879" s="37"/>
      <c r="K879" s="11"/>
    </row>
    <row r="880" spans="5:11" x14ac:dyDescent="0.2">
      <c r="E880" s="37"/>
      <c r="F880" s="233"/>
      <c r="G880" s="5"/>
      <c r="H880" s="37"/>
      <c r="I880" s="37"/>
      <c r="K880" s="11"/>
    </row>
    <row r="881" spans="5:11" x14ac:dyDescent="0.2">
      <c r="E881" s="37"/>
      <c r="F881" s="233"/>
      <c r="G881" s="5"/>
      <c r="H881" s="37"/>
      <c r="I881" s="37"/>
      <c r="K881" s="11"/>
    </row>
    <row r="882" spans="5:11" x14ac:dyDescent="0.2">
      <c r="E882" s="37"/>
      <c r="F882" s="233"/>
      <c r="G882" s="5"/>
      <c r="H882" s="37"/>
      <c r="I882" s="37"/>
      <c r="K882" s="11"/>
    </row>
    <row r="883" spans="5:11" x14ac:dyDescent="0.2">
      <c r="E883" s="37"/>
      <c r="F883" s="233"/>
      <c r="G883" s="5"/>
      <c r="H883" s="37"/>
      <c r="I883" s="37"/>
      <c r="K883" s="11"/>
    </row>
    <row r="884" spans="5:11" x14ac:dyDescent="0.2">
      <c r="E884" s="37"/>
      <c r="F884" s="233"/>
      <c r="G884" s="5"/>
      <c r="H884" s="37"/>
      <c r="I884" s="37"/>
      <c r="K884" s="11"/>
    </row>
    <row r="885" spans="5:11" x14ac:dyDescent="0.2">
      <c r="E885" s="37"/>
      <c r="F885" s="233"/>
      <c r="G885" s="5"/>
      <c r="H885" s="37"/>
      <c r="I885" s="37"/>
      <c r="K885" s="11"/>
    </row>
    <row r="886" spans="5:11" x14ac:dyDescent="0.2">
      <c r="E886" s="37"/>
      <c r="F886" s="233"/>
      <c r="G886" s="5"/>
      <c r="H886" s="37"/>
      <c r="I886" s="37"/>
      <c r="K886" s="11"/>
    </row>
    <row r="887" spans="5:11" x14ac:dyDescent="0.2">
      <c r="E887" s="37"/>
      <c r="F887" s="233"/>
      <c r="G887" s="5"/>
      <c r="H887" s="37"/>
      <c r="I887" s="37"/>
      <c r="K887" s="11"/>
    </row>
    <row r="888" spans="5:11" x14ac:dyDescent="0.2">
      <c r="E888" s="37"/>
      <c r="F888" s="233"/>
      <c r="G888" s="5"/>
      <c r="H888" s="37"/>
      <c r="I888" s="37"/>
      <c r="K888" s="11"/>
    </row>
    <row r="889" spans="5:11" x14ac:dyDescent="0.2">
      <c r="E889" s="37"/>
      <c r="F889" s="233"/>
      <c r="G889" s="5"/>
      <c r="H889" s="37"/>
      <c r="I889" s="37"/>
      <c r="K889" s="11"/>
    </row>
    <row r="890" spans="5:11" x14ac:dyDescent="0.2">
      <c r="E890" s="37"/>
      <c r="F890" s="233"/>
      <c r="G890" s="5"/>
      <c r="H890" s="37"/>
      <c r="I890" s="37"/>
      <c r="K890" s="11"/>
    </row>
    <row r="891" spans="5:11" x14ac:dyDescent="0.2">
      <c r="E891" s="37"/>
      <c r="F891" s="233"/>
      <c r="G891" s="5"/>
      <c r="H891" s="37"/>
      <c r="I891" s="37"/>
      <c r="K891" s="11"/>
    </row>
    <row r="892" spans="5:11" x14ac:dyDescent="0.2">
      <c r="E892" s="37"/>
      <c r="F892" s="233"/>
      <c r="G892" s="5"/>
      <c r="H892" s="37"/>
      <c r="I892" s="37"/>
      <c r="K892" s="11"/>
    </row>
    <row r="893" spans="5:11" x14ac:dyDescent="0.2">
      <c r="E893" s="37"/>
      <c r="F893" s="233"/>
      <c r="G893" s="5"/>
      <c r="H893" s="37"/>
      <c r="I893" s="37"/>
      <c r="K893" s="11"/>
    </row>
    <row r="894" spans="5:11" x14ac:dyDescent="0.2">
      <c r="E894" s="37"/>
      <c r="F894" s="233"/>
      <c r="G894" s="5"/>
      <c r="H894" s="37"/>
      <c r="I894" s="37"/>
      <c r="K894" s="11"/>
    </row>
    <row r="895" spans="5:11" x14ac:dyDescent="0.2">
      <c r="E895" s="37"/>
      <c r="F895" s="233"/>
      <c r="G895" s="5"/>
      <c r="H895" s="37"/>
      <c r="I895" s="37"/>
      <c r="K895" s="11"/>
    </row>
    <row r="896" spans="5:11" x14ac:dyDescent="0.2">
      <c r="E896" s="37"/>
      <c r="F896" s="233"/>
      <c r="G896" s="5"/>
      <c r="H896" s="37"/>
      <c r="I896" s="37"/>
      <c r="K896" s="11"/>
    </row>
    <row r="897" spans="5:11" x14ac:dyDescent="0.2">
      <c r="E897" s="37"/>
      <c r="F897" s="233"/>
      <c r="G897" s="5"/>
      <c r="H897" s="37"/>
      <c r="I897" s="37"/>
      <c r="K897" s="11"/>
    </row>
    <row r="898" spans="5:11" x14ac:dyDescent="0.2">
      <c r="E898" s="37"/>
      <c r="F898" s="233"/>
      <c r="G898" s="5"/>
      <c r="H898" s="37"/>
      <c r="I898" s="37"/>
      <c r="K898" s="11"/>
    </row>
    <row r="899" spans="5:11" x14ac:dyDescent="0.2">
      <c r="E899" s="37"/>
      <c r="F899" s="233"/>
      <c r="G899" s="5"/>
      <c r="H899" s="37"/>
      <c r="I899" s="37"/>
      <c r="K899" s="11"/>
    </row>
    <row r="900" spans="5:11" x14ac:dyDescent="0.2">
      <c r="E900" s="37"/>
      <c r="F900" s="233"/>
      <c r="G900" s="5"/>
      <c r="H900" s="37"/>
      <c r="I900" s="37"/>
      <c r="K900" s="11"/>
    </row>
    <row r="901" spans="5:11" x14ac:dyDescent="0.2">
      <c r="E901" s="37"/>
      <c r="F901" s="233"/>
      <c r="G901" s="5"/>
      <c r="H901" s="37"/>
      <c r="I901" s="37"/>
      <c r="K901" s="11"/>
    </row>
    <row r="902" spans="5:11" x14ac:dyDescent="0.2">
      <c r="E902" s="37"/>
      <c r="F902" s="233"/>
      <c r="G902" s="5"/>
      <c r="H902" s="37"/>
      <c r="I902" s="37"/>
      <c r="K902" s="11"/>
    </row>
    <row r="903" spans="5:11" x14ac:dyDescent="0.2">
      <c r="E903" s="37"/>
      <c r="F903" s="233"/>
      <c r="G903" s="5"/>
      <c r="H903" s="37"/>
      <c r="I903" s="37"/>
      <c r="K903" s="11"/>
    </row>
    <row r="904" spans="5:11" x14ac:dyDescent="0.2">
      <c r="E904" s="37"/>
      <c r="F904" s="233"/>
      <c r="G904" s="5"/>
      <c r="H904" s="37"/>
      <c r="I904" s="37"/>
      <c r="K904" s="11"/>
    </row>
    <row r="905" spans="5:11" x14ac:dyDescent="0.2">
      <c r="E905" s="37"/>
      <c r="F905" s="233"/>
      <c r="G905" s="5"/>
      <c r="H905" s="37"/>
      <c r="I905" s="37"/>
      <c r="K905" s="11"/>
    </row>
    <row r="906" spans="5:11" x14ac:dyDescent="0.2">
      <c r="E906" s="37"/>
      <c r="F906" s="233"/>
      <c r="G906" s="5"/>
      <c r="H906" s="37"/>
      <c r="I906" s="37"/>
      <c r="K906" s="11"/>
    </row>
    <row r="907" spans="5:11" x14ac:dyDescent="0.2">
      <c r="E907" s="37"/>
      <c r="F907" s="233"/>
      <c r="G907" s="5"/>
      <c r="H907" s="37"/>
      <c r="I907" s="37"/>
      <c r="K907" s="11"/>
    </row>
    <row r="908" spans="5:11" x14ac:dyDescent="0.2">
      <c r="E908" s="37"/>
      <c r="F908" s="233"/>
      <c r="G908" s="5"/>
      <c r="H908" s="37"/>
      <c r="I908" s="37"/>
      <c r="K908" s="11"/>
    </row>
    <row r="909" spans="5:11" x14ac:dyDescent="0.2">
      <c r="E909" s="37"/>
      <c r="F909" s="233"/>
      <c r="G909" s="5"/>
      <c r="H909" s="37"/>
      <c r="I909" s="37"/>
      <c r="K909" s="11"/>
    </row>
    <row r="910" spans="5:11" x14ac:dyDescent="0.2">
      <c r="E910" s="37"/>
      <c r="F910" s="233"/>
      <c r="G910" s="5"/>
      <c r="H910" s="37"/>
      <c r="I910" s="37"/>
      <c r="K910" s="11"/>
    </row>
    <row r="911" spans="5:11" x14ac:dyDescent="0.2">
      <c r="E911" s="37"/>
      <c r="F911" s="233"/>
      <c r="G911" s="5"/>
      <c r="H911" s="37"/>
      <c r="I911" s="37"/>
      <c r="K911" s="11"/>
    </row>
    <row r="912" spans="5:11" x14ac:dyDescent="0.2">
      <c r="E912" s="37"/>
      <c r="F912" s="233"/>
      <c r="G912" s="5"/>
      <c r="H912" s="37"/>
      <c r="I912" s="37"/>
      <c r="K912" s="11"/>
    </row>
    <row r="913" spans="5:11" x14ac:dyDescent="0.2">
      <c r="E913" s="37"/>
      <c r="F913" s="233"/>
      <c r="G913" s="5"/>
      <c r="H913" s="37"/>
      <c r="I913" s="37"/>
      <c r="K913" s="11"/>
    </row>
    <row r="914" spans="5:11" x14ac:dyDescent="0.2">
      <c r="E914" s="37"/>
      <c r="F914" s="233"/>
      <c r="G914" s="5"/>
      <c r="H914" s="37"/>
      <c r="I914" s="37"/>
      <c r="K914" s="11"/>
    </row>
    <row r="915" spans="5:11" x14ac:dyDescent="0.2">
      <c r="E915" s="37"/>
      <c r="F915" s="233"/>
      <c r="G915" s="5"/>
      <c r="H915" s="37"/>
      <c r="I915" s="37"/>
      <c r="K915" s="11"/>
    </row>
    <row r="916" spans="5:11" x14ac:dyDescent="0.2">
      <c r="E916" s="37"/>
      <c r="F916" s="233"/>
      <c r="G916" s="5"/>
      <c r="H916" s="37"/>
      <c r="I916" s="37"/>
      <c r="K916" s="11"/>
    </row>
    <row r="917" spans="5:11" x14ac:dyDescent="0.2">
      <c r="E917" s="37"/>
      <c r="F917" s="233"/>
      <c r="G917" s="5"/>
      <c r="H917" s="37"/>
      <c r="I917" s="37"/>
      <c r="K917" s="11"/>
    </row>
    <row r="918" spans="5:11" x14ac:dyDescent="0.2">
      <c r="E918" s="37"/>
      <c r="F918" s="233"/>
      <c r="G918" s="5"/>
      <c r="H918" s="37"/>
      <c r="I918" s="37"/>
      <c r="K918" s="11"/>
    </row>
    <row r="919" spans="5:11" x14ac:dyDescent="0.2">
      <c r="E919" s="37"/>
      <c r="F919" s="233"/>
      <c r="G919" s="5"/>
      <c r="H919" s="37"/>
      <c r="I919" s="37"/>
      <c r="K919" s="11"/>
    </row>
    <row r="920" spans="5:11" x14ac:dyDescent="0.2">
      <c r="E920" s="37"/>
      <c r="F920" s="233"/>
      <c r="G920" s="5"/>
      <c r="H920" s="37"/>
      <c r="I920" s="37"/>
      <c r="K920" s="11"/>
    </row>
    <row r="921" spans="5:11" x14ac:dyDescent="0.2">
      <c r="E921" s="37"/>
      <c r="F921" s="233"/>
      <c r="G921" s="5"/>
      <c r="H921" s="37"/>
      <c r="I921" s="37"/>
      <c r="K921" s="11"/>
    </row>
    <row r="922" spans="5:11" x14ac:dyDescent="0.2">
      <c r="E922" s="37"/>
      <c r="F922" s="233"/>
      <c r="G922" s="5"/>
      <c r="H922" s="37"/>
      <c r="I922" s="37"/>
      <c r="K922" s="11"/>
    </row>
    <row r="923" spans="5:11" x14ac:dyDescent="0.2">
      <c r="E923" s="37"/>
      <c r="F923" s="233"/>
      <c r="G923" s="5"/>
      <c r="H923" s="37"/>
      <c r="I923" s="37"/>
      <c r="K923" s="11"/>
    </row>
    <row r="924" spans="5:11" x14ac:dyDescent="0.2">
      <c r="E924" s="37"/>
      <c r="F924" s="233"/>
      <c r="G924" s="5"/>
      <c r="H924" s="37"/>
      <c r="I924" s="37"/>
      <c r="K924" s="11"/>
    </row>
    <row r="925" spans="5:11" x14ac:dyDescent="0.2">
      <c r="E925" s="37"/>
      <c r="F925" s="233"/>
      <c r="G925" s="5"/>
      <c r="H925" s="37"/>
      <c r="I925" s="37"/>
      <c r="K925" s="11"/>
    </row>
    <row r="926" spans="5:11" x14ac:dyDescent="0.2">
      <c r="E926" s="37"/>
      <c r="F926" s="233"/>
      <c r="G926" s="5"/>
      <c r="H926" s="37"/>
      <c r="I926" s="37"/>
      <c r="K926" s="11"/>
    </row>
    <row r="927" spans="5:11" x14ac:dyDescent="0.2">
      <c r="E927" s="37"/>
      <c r="F927" s="233"/>
      <c r="G927" s="5"/>
      <c r="H927" s="37"/>
      <c r="I927" s="37"/>
      <c r="K927" s="11"/>
    </row>
    <row r="928" spans="5:11" x14ac:dyDescent="0.2">
      <c r="E928" s="37"/>
      <c r="F928" s="233"/>
      <c r="G928" s="5"/>
      <c r="H928" s="37"/>
      <c r="I928" s="37"/>
      <c r="K928" s="11"/>
    </row>
    <row r="929" spans="5:11" x14ac:dyDescent="0.2">
      <c r="E929" s="37"/>
      <c r="F929" s="233"/>
      <c r="G929" s="5"/>
      <c r="H929" s="37"/>
      <c r="I929" s="37"/>
      <c r="K929" s="11"/>
    </row>
    <row r="930" spans="5:11" x14ac:dyDescent="0.2">
      <c r="E930" s="37"/>
      <c r="F930" s="233"/>
      <c r="G930" s="5"/>
      <c r="H930" s="37"/>
      <c r="I930" s="37"/>
      <c r="K930" s="11"/>
    </row>
    <row r="931" spans="5:11" x14ac:dyDescent="0.2">
      <c r="E931" s="37"/>
      <c r="F931" s="233"/>
      <c r="G931" s="5"/>
      <c r="H931" s="37"/>
      <c r="I931" s="37"/>
      <c r="K931" s="11"/>
    </row>
    <row r="932" spans="5:11" x14ac:dyDescent="0.2">
      <c r="E932" s="37"/>
      <c r="F932" s="233"/>
      <c r="G932" s="5"/>
      <c r="H932" s="37"/>
      <c r="I932" s="37"/>
      <c r="K932" s="11"/>
    </row>
    <row r="933" spans="5:11" x14ac:dyDescent="0.2">
      <c r="E933" s="37"/>
      <c r="F933" s="233"/>
      <c r="G933" s="5"/>
      <c r="H933" s="37"/>
      <c r="I933" s="37"/>
      <c r="K933" s="11"/>
    </row>
    <row r="934" spans="5:11" x14ac:dyDescent="0.2">
      <c r="E934" s="37"/>
      <c r="F934" s="233"/>
      <c r="G934" s="5"/>
      <c r="H934" s="37"/>
      <c r="I934" s="37"/>
      <c r="K934" s="11"/>
    </row>
    <row r="935" spans="5:11" x14ac:dyDescent="0.2">
      <c r="E935" s="37"/>
      <c r="F935" s="233"/>
      <c r="G935" s="5"/>
      <c r="H935" s="37"/>
      <c r="I935" s="37"/>
      <c r="K935" s="11"/>
    </row>
    <row r="936" spans="5:11" x14ac:dyDescent="0.2">
      <c r="E936" s="37"/>
      <c r="F936" s="233"/>
      <c r="G936" s="5"/>
      <c r="H936" s="37"/>
      <c r="I936" s="37"/>
      <c r="K936" s="11"/>
    </row>
    <row r="937" spans="5:11" x14ac:dyDescent="0.2">
      <c r="E937" s="37"/>
      <c r="F937" s="233"/>
      <c r="G937" s="5"/>
      <c r="H937" s="37"/>
      <c r="I937" s="37"/>
      <c r="K937" s="11"/>
    </row>
    <row r="938" spans="5:11" x14ac:dyDescent="0.2">
      <c r="E938" s="37"/>
      <c r="F938" s="233"/>
      <c r="G938" s="5"/>
      <c r="H938" s="37"/>
      <c r="I938" s="37"/>
      <c r="K938" s="11"/>
    </row>
    <row r="939" spans="5:11" x14ac:dyDescent="0.2">
      <c r="E939" s="37"/>
      <c r="F939" s="233"/>
      <c r="G939" s="5"/>
      <c r="H939" s="37"/>
      <c r="I939" s="37"/>
      <c r="K939" s="11"/>
    </row>
    <row r="940" spans="5:11" x14ac:dyDescent="0.2">
      <c r="E940" s="37"/>
      <c r="F940" s="233"/>
      <c r="G940" s="5"/>
      <c r="H940" s="37"/>
      <c r="I940" s="37"/>
      <c r="K940" s="11"/>
    </row>
    <row r="941" spans="5:11" x14ac:dyDescent="0.2">
      <c r="E941" s="37"/>
      <c r="F941" s="233"/>
      <c r="G941" s="5"/>
      <c r="H941" s="37"/>
      <c r="I941" s="37"/>
      <c r="K941" s="11"/>
    </row>
    <row r="942" spans="5:11" x14ac:dyDescent="0.2">
      <c r="E942" s="37"/>
      <c r="F942" s="233"/>
      <c r="G942" s="5"/>
      <c r="H942" s="37"/>
      <c r="I942" s="37"/>
      <c r="K942" s="11"/>
    </row>
    <row r="943" spans="5:11" x14ac:dyDescent="0.2">
      <c r="E943" s="37"/>
      <c r="F943" s="233"/>
      <c r="G943" s="5"/>
      <c r="H943" s="37"/>
      <c r="I943" s="37"/>
      <c r="K943" s="11"/>
    </row>
    <row r="944" spans="5:11" x14ac:dyDescent="0.2">
      <c r="E944" s="37"/>
      <c r="F944" s="233"/>
      <c r="G944" s="5"/>
      <c r="H944" s="37"/>
      <c r="I944" s="37"/>
      <c r="K944" s="11"/>
    </row>
    <row r="945" spans="5:11" x14ac:dyDescent="0.2">
      <c r="E945" s="37"/>
      <c r="F945" s="233"/>
      <c r="G945" s="5"/>
      <c r="H945" s="37"/>
      <c r="I945" s="37"/>
      <c r="K945" s="11"/>
    </row>
    <row r="946" spans="5:11" x14ac:dyDescent="0.2">
      <c r="E946" s="37"/>
      <c r="F946" s="233"/>
      <c r="G946" s="5"/>
      <c r="H946" s="37"/>
      <c r="I946" s="37"/>
      <c r="K946" s="11"/>
    </row>
    <row r="947" spans="5:11" x14ac:dyDescent="0.2">
      <c r="E947" s="37"/>
      <c r="F947" s="233"/>
      <c r="G947" s="5"/>
      <c r="H947" s="37"/>
      <c r="I947" s="37"/>
      <c r="K947" s="11"/>
    </row>
    <row r="948" spans="5:11" x14ac:dyDescent="0.2">
      <c r="E948" s="37"/>
      <c r="F948" s="233"/>
      <c r="G948" s="5"/>
      <c r="H948" s="37"/>
      <c r="I948" s="37"/>
      <c r="K948" s="11"/>
    </row>
    <row r="949" spans="5:11" x14ac:dyDescent="0.2">
      <c r="E949" s="37"/>
      <c r="F949" s="233"/>
      <c r="G949" s="5"/>
      <c r="H949" s="37"/>
      <c r="I949" s="37"/>
      <c r="K949" s="11"/>
    </row>
    <row r="950" spans="5:11" x14ac:dyDescent="0.2">
      <c r="E950" s="37"/>
      <c r="F950" s="233"/>
      <c r="G950" s="5"/>
      <c r="H950" s="37"/>
      <c r="I950" s="37"/>
      <c r="K950" s="11"/>
    </row>
    <row r="951" spans="5:11" x14ac:dyDescent="0.2">
      <c r="E951" s="37"/>
      <c r="F951" s="233"/>
      <c r="G951" s="5"/>
      <c r="H951" s="37"/>
      <c r="I951" s="37"/>
      <c r="K951" s="11"/>
    </row>
    <row r="952" spans="5:11" x14ac:dyDescent="0.2">
      <c r="E952" s="37"/>
      <c r="F952" s="233"/>
      <c r="G952" s="5"/>
      <c r="H952" s="37"/>
      <c r="I952" s="37"/>
      <c r="K952" s="11"/>
    </row>
    <row r="953" spans="5:11" x14ac:dyDescent="0.2">
      <c r="E953" s="37"/>
      <c r="F953" s="233"/>
      <c r="G953" s="5"/>
      <c r="H953" s="37"/>
      <c r="I953" s="37"/>
      <c r="K953" s="11"/>
    </row>
    <row r="954" spans="5:11" x14ac:dyDescent="0.2">
      <c r="E954" s="37"/>
      <c r="F954" s="233"/>
      <c r="G954" s="5"/>
      <c r="H954" s="37"/>
      <c r="I954" s="37"/>
      <c r="K954" s="11"/>
    </row>
    <row r="955" spans="5:11" x14ac:dyDescent="0.2">
      <c r="E955" s="37"/>
      <c r="F955" s="233"/>
      <c r="G955" s="5"/>
      <c r="H955" s="37"/>
      <c r="I955" s="37"/>
      <c r="K955" s="11"/>
    </row>
    <row r="956" spans="5:11" x14ac:dyDescent="0.2">
      <c r="E956" s="37"/>
      <c r="F956" s="233"/>
      <c r="G956" s="5"/>
      <c r="H956" s="37"/>
      <c r="I956" s="37"/>
      <c r="K956" s="11"/>
    </row>
    <row r="957" spans="5:11" x14ac:dyDescent="0.2">
      <c r="E957" s="37"/>
      <c r="F957" s="233"/>
      <c r="G957" s="5"/>
      <c r="H957" s="37"/>
      <c r="I957" s="37"/>
      <c r="K957" s="11"/>
    </row>
    <row r="958" spans="5:11" x14ac:dyDescent="0.2">
      <c r="E958" s="37"/>
      <c r="F958" s="233"/>
      <c r="G958" s="5"/>
      <c r="H958" s="37"/>
      <c r="I958" s="37"/>
      <c r="K958" s="11"/>
    </row>
    <row r="959" spans="5:11" x14ac:dyDescent="0.2">
      <c r="E959" s="37"/>
      <c r="F959" s="233"/>
      <c r="G959" s="5"/>
      <c r="H959" s="37"/>
      <c r="I959" s="37"/>
      <c r="K959" s="11"/>
    </row>
    <row r="960" spans="5:11" x14ac:dyDescent="0.2">
      <c r="E960" s="37"/>
      <c r="F960" s="233"/>
      <c r="G960" s="5"/>
      <c r="H960" s="37"/>
      <c r="I960" s="37"/>
      <c r="K960" s="11"/>
    </row>
    <row r="961" spans="5:11" x14ac:dyDescent="0.2">
      <c r="E961" s="37"/>
      <c r="F961" s="233"/>
      <c r="G961" s="5"/>
      <c r="H961" s="37"/>
      <c r="I961" s="37"/>
      <c r="K961" s="11"/>
    </row>
    <row r="962" spans="5:11" x14ac:dyDescent="0.2">
      <c r="E962" s="37"/>
      <c r="F962" s="233"/>
      <c r="G962" s="5"/>
      <c r="H962" s="37"/>
      <c r="I962" s="37"/>
      <c r="K962" s="11"/>
    </row>
    <row r="963" spans="5:11" x14ac:dyDescent="0.2">
      <c r="E963" s="37"/>
      <c r="F963" s="233"/>
      <c r="G963" s="5"/>
      <c r="H963" s="37"/>
      <c r="I963" s="37"/>
      <c r="K963" s="11"/>
    </row>
    <row r="964" spans="5:11" x14ac:dyDescent="0.2">
      <c r="E964" s="37"/>
      <c r="F964" s="233"/>
      <c r="G964" s="5"/>
      <c r="H964" s="37"/>
      <c r="I964" s="37"/>
      <c r="K964" s="11"/>
    </row>
    <row r="965" spans="5:11" x14ac:dyDescent="0.2">
      <c r="E965" s="37"/>
      <c r="F965" s="233"/>
      <c r="G965" s="5"/>
      <c r="H965" s="37"/>
      <c r="I965" s="37"/>
      <c r="K965" s="11"/>
    </row>
    <row r="966" spans="5:11" x14ac:dyDescent="0.2">
      <c r="E966" s="37"/>
      <c r="F966" s="233"/>
      <c r="G966" s="5"/>
      <c r="H966" s="37"/>
      <c r="I966" s="37"/>
      <c r="K966" s="11"/>
    </row>
    <row r="967" spans="5:11" x14ac:dyDescent="0.2">
      <c r="E967" s="37"/>
      <c r="F967" s="233"/>
      <c r="G967" s="5"/>
      <c r="H967" s="37"/>
      <c r="I967" s="37"/>
      <c r="K967" s="11"/>
    </row>
    <row r="968" spans="5:11" x14ac:dyDescent="0.2">
      <c r="E968" s="37"/>
      <c r="F968" s="233"/>
      <c r="G968" s="5"/>
      <c r="H968" s="37"/>
      <c r="I968" s="37"/>
      <c r="K968" s="11"/>
    </row>
    <row r="969" spans="5:11" x14ac:dyDescent="0.2">
      <c r="E969" s="37"/>
      <c r="F969" s="233"/>
      <c r="G969" s="5"/>
      <c r="H969" s="37"/>
      <c r="I969" s="37"/>
      <c r="K969" s="11"/>
    </row>
    <row r="970" spans="5:11" x14ac:dyDescent="0.2">
      <c r="E970" s="37"/>
      <c r="F970" s="233"/>
      <c r="G970" s="5"/>
      <c r="H970" s="37"/>
      <c r="I970" s="37"/>
      <c r="K970" s="11"/>
    </row>
    <row r="971" spans="5:11" x14ac:dyDescent="0.2">
      <c r="E971" s="37"/>
      <c r="F971" s="233"/>
      <c r="G971" s="5"/>
      <c r="H971" s="37"/>
      <c r="I971" s="37"/>
      <c r="K971" s="11"/>
    </row>
    <row r="972" spans="5:11" x14ac:dyDescent="0.2">
      <c r="E972" s="37"/>
      <c r="F972" s="233"/>
      <c r="G972" s="5"/>
      <c r="H972" s="37"/>
      <c r="I972" s="37"/>
      <c r="K972" s="11"/>
    </row>
    <row r="973" spans="5:11" x14ac:dyDescent="0.2">
      <c r="E973" s="37"/>
      <c r="F973" s="233"/>
      <c r="G973" s="5"/>
      <c r="H973" s="37"/>
      <c r="I973" s="37"/>
      <c r="K973" s="11"/>
    </row>
    <row r="974" spans="5:11" x14ac:dyDescent="0.2">
      <c r="E974" s="37"/>
      <c r="F974" s="233"/>
      <c r="G974" s="5"/>
      <c r="H974" s="37"/>
      <c r="I974" s="37"/>
      <c r="K974" s="11"/>
    </row>
    <row r="975" spans="5:11" x14ac:dyDescent="0.2">
      <c r="E975" s="37"/>
      <c r="F975" s="233"/>
      <c r="G975" s="5"/>
      <c r="H975" s="37"/>
      <c r="I975" s="37"/>
      <c r="K975" s="11"/>
    </row>
    <row r="976" spans="5:11" x14ac:dyDescent="0.2">
      <c r="E976" s="37"/>
      <c r="F976" s="233"/>
      <c r="G976" s="5"/>
      <c r="H976" s="37"/>
      <c r="I976" s="37"/>
      <c r="K976" s="11"/>
    </row>
    <row r="977" spans="5:11" x14ac:dyDescent="0.2">
      <c r="E977" s="37"/>
      <c r="F977" s="233"/>
      <c r="G977" s="5"/>
      <c r="H977" s="37"/>
      <c r="I977" s="37"/>
      <c r="K977" s="11"/>
    </row>
    <row r="978" spans="5:11" x14ac:dyDescent="0.2">
      <c r="E978" s="37"/>
      <c r="F978" s="233"/>
      <c r="G978" s="5"/>
      <c r="H978" s="37"/>
      <c r="I978" s="37"/>
      <c r="K978" s="11"/>
    </row>
    <row r="979" spans="5:11" x14ac:dyDescent="0.2">
      <c r="E979" s="37"/>
      <c r="F979" s="233"/>
      <c r="G979" s="5"/>
      <c r="H979" s="37"/>
      <c r="I979" s="37"/>
      <c r="K979" s="11"/>
    </row>
    <row r="980" spans="5:11" x14ac:dyDescent="0.2">
      <c r="E980" s="37"/>
      <c r="F980" s="233"/>
      <c r="G980" s="5"/>
      <c r="H980" s="37"/>
      <c r="I980" s="37"/>
      <c r="K980" s="11"/>
    </row>
    <row r="981" spans="5:11" x14ac:dyDescent="0.2">
      <c r="E981" s="37"/>
      <c r="F981" s="233"/>
      <c r="G981" s="5"/>
      <c r="H981" s="37"/>
      <c r="I981" s="37"/>
      <c r="K981" s="11"/>
    </row>
    <row r="982" spans="5:11" x14ac:dyDescent="0.2">
      <c r="E982" s="37"/>
      <c r="F982" s="233"/>
      <c r="G982" s="5"/>
      <c r="H982" s="37"/>
      <c r="I982" s="37"/>
      <c r="K982" s="11"/>
    </row>
    <row r="983" spans="5:11" x14ac:dyDescent="0.2">
      <c r="E983" s="37"/>
      <c r="F983" s="233"/>
      <c r="G983" s="5"/>
      <c r="H983" s="37"/>
      <c r="I983" s="37"/>
      <c r="K983" s="11"/>
    </row>
    <row r="984" spans="5:11" x14ac:dyDescent="0.2">
      <c r="E984" s="37"/>
      <c r="F984" s="233"/>
      <c r="G984" s="5"/>
      <c r="H984" s="37"/>
      <c r="I984" s="37"/>
      <c r="K984" s="11"/>
    </row>
    <row r="985" spans="5:11" x14ac:dyDescent="0.2">
      <c r="E985" s="37"/>
      <c r="F985" s="233"/>
      <c r="G985" s="5"/>
      <c r="H985" s="37"/>
      <c r="I985" s="37"/>
      <c r="K985" s="11"/>
    </row>
    <row r="986" spans="5:11" x14ac:dyDescent="0.2">
      <c r="E986" s="37"/>
      <c r="F986" s="233"/>
      <c r="G986" s="5"/>
      <c r="H986" s="37"/>
      <c r="I986" s="37"/>
      <c r="K986" s="11"/>
    </row>
    <row r="987" spans="5:11" x14ac:dyDescent="0.2">
      <c r="E987" s="37"/>
      <c r="F987" s="233"/>
      <c r="G987" s="5"/>
      <c r="H987" s="37"/>
      <c r="I987" s="37"/>
      <c r="K987" s="11"/>
    </row>
    <row r="988" spans="5:11" x14ac:dyDescent="0.2">
      <c r="E988" s="37"/>
      <c r="F988" s="233"/>
      <c r="G988" s="5"/>
      <c r="H988" s="37"/>
      <c r="I988" s="37"/>
      <c r="K988" s="11"/>
    </row>
    <row r="989" spans="5:11" x14ac:dyDescent="0.2">
      <c r="E989" s="37"/>
      <c r="F989" s="233"/>
      <c r="G989" s="5"/>
      <c r="H989" s="37"/>
      <c r="I989" s="37"/>
      <c r="K989" s="11"/>
    </row>
    <row r="990" spans="5:11" x14ac:dyDescent="0.2">
      <c r="E990" s="37"/>
      <c r="F990" s="233"/>
      <c r="G990" s="5"/>
      <c r="H990" s="37"/>
      <c r="I990" s="37"/>
      <c r="K990" s="11"/>
    </row>
    <row r="991" spans="5:11" x14ac:dyDescent="0.2">
      <c r="E991" s="37"/>
      <c r="F991" s="233"/>
      <c r="G991" s="5"/>
      <c r="H991" s="37"/>
      <c r="I991" s="37"/>
      <c r="K991" s="11"/>
    </row>
    <row r="992" spans="5:11" x14ac:dyDescent="0.2">
      <c r="E992" s="37"/>
      <c r="F992" s="233"/>
      <c r="G992" s="5"/>
      <c r="H992" s="37"/>
      <c r="I992" s="37"/>
      <c r="K992" s="11"/>
    </row>
    <row r="993" spans="5:11" x14ac:dyDescent="0.2">
      <c r="E993" s="37"/>
      <c r="F993" s="233"/>
      <c r="G993" s="5"/>
      <c r="H993" s="37"/>
      <c r="I993" s="37"/>
      <c r="K993" s="11"/>
    </row>
    <row r="994" spans="5:11" x14ac:dyDescent="0.2">
      <c r="E994" s="37"/>
      <c r="F994" s="233"/>
      <c r="G994" s="5"/>
      <c r="H994" s="37"/>
      <c r="I994" s="37"/>
      <c r="K994" s="11"/>
    </row>
    <row r="995" spans="5:11" x14ac:dyDescent="0.2">
      <c r="E995" s="37"/>
      <c r="F995" s="233"/>
      <c r="G995" s="5"/>
      <c r="H995" s="37"/>
      <c r="I995" s="37"/>
      <c r="K995" s="11"/>
    </row>
    <row r="996" spans="5:11" x14ac:dyDescent="0.2">
      <c r="E996" s="37"/>
      <c r="F996" s="233"/>
      <c r="G996" s="5"/>
      <c r="H996" s="37"/>
      <c r="I996" s="37"/>
      <c r="K996" s="11"/>
    </row>
    <row r="997" spans="5:11" x14ac:dyDescent="0.2">
      <c r="E997" s="37"/>
      <c r="F997" s="233"/>
      <c r="G997" s="5"/>
      <c r="H997" s="37"/>
      <c r="I997" s="37"/>
      <c r="K997" s="11"/>
    </row>
    <row r="998" spans="5:11" x14ac:dyDescent="0.2">
      <c r="E998" s="37"/>
      <c r="F998" s="233"/>
      <c r="G998" s="5"/>
      <c r="H998" s="37"/>
      <c r="I998" s="37"/>
      <c r="K998" s="11"/>
    </row>
    <row r="999" spans="5:11" x14ac:dyDescent="0.2">
      <c r="E999" s="37"/>
      <c r="F999" s="233"/>
      <c r="G999" s="5"/>
      <c r="H999" s="37"/>
      <c r="I999" s="37"/>
      <c r="K999" s="11"/>
    </row>
    <row r="1000" spans="5:11" x14ac:dyDescent="0.2">
      <c r="E1000" s="37"/>
      <c r="F1000" s="233"/>
      <c r="G1000" s="5"/>
      <c r="H1000" s="37"/>
      <c r="I1000" s="37"/>
      <c r="K1000" s="11"/>
    </row>
    <row r="1001" spans="5:11" x14ac:dyDescent="0.2">
      <c r="E1001" s="37"/>
      <c r="F1001" s="233"/>
      <c r="G1001" s="5"/>
      <c r="H1001" s="37"/>
      <c r="I1001" s="37"/>
      <c r="K1001" s="11"/>
    </row>
    <row r="1002" spans="5:11" x14ac:dyDescent="0.2">
      <c r="E1002" s="37"/>
      <c r="F1002" s="233"/>
      <c r="G1002" s="5"/>
      <c r="H1002" s="37"/>
      <c r="I1002" s="37"/>
      <c r="K1002" s="11"/>
    </row>
    <row r="1003" spans="5:11" x14ac:dyDescent="0.2">
      <c r="E1003" s="37"/>
      <c r="F1003" s="233"/>
      <c r="G1003" s="5"/>
      <c r="H1003" s="37"/>
      <c r="I1003" s="37"/>
      <c r="K1003" s="11"/>
    </row>
    <row r="1004" spans="5:11" x14ac:dyDescent="0.2">
      <c r="E1004" s="37"/>
      <c r="F1004" s="233"/>
      <c r="G1004" s="5"/>
      <c r="H1004" s="37"/>
      <c r="I1004" s="37"/>
      <c r="K1004" s="11"/>
    </row>
    <row r="1005" spans="5:11" x14ac:dyDescent="0.2">
      <c r="E1005" s="37"/>
      <c r="F1005" s="233"/>
      <c r="G1005" s="5"/>
      <c r="H1005" s="37"/>
      <c r="I1005" s="37"/>
      <c r="K1005" s="11"/>
    </row>
    <row r="1006" spans="5:11" x14ac:dyDescent="0.2">
      <c r="E1006" s="37"/>
      <c r="F1006" s="233"/>
      <c r="G1006" s="5"/>
      <c r="H1006" s="37"/>
      <c r="I1006" s="37"/>
      <c r="K1006" s="11"/>
    </row>
    <row r="1007" spans="5:11" x14ac:dyDescent="0.2">
      <c r="E1007" s="37"/>
      <c r="F1007" s="233"/>
      <c r="G1007" s="5"/>
      <c r="H1007" s="37"/>
      <c r="I1007" s="37"/>
      <c r="K1007" s="11"/>
    </row>
    <row r="1008" spans="5:11" x14ac:dyDescent="0.2">
      <c r="E1008" s="37"/>
      <c r="F1008" s="233"/>
      <c r="G1008" s="5"/>
      <c r="H1008" s="37"/>
      <c r="I1008" s="37"/>
      <c r="K1008" s="11"/>
    </row>
    <row r="1009" spans="5:11" x14ac:dyDescent="0.2">
      <c r="E1009" s="37"/>
      <c r="F1009" s="233"/>
      <c r="G1009" s="5"/>
      <c r="H1009" s="37"/>
      <c r="I1009" s="37"/>
      <c r="K1009" s="11"/>
    </row>
    <row r="1010" spans="5:11" x14ac:dyDescent="0.2">
      <c r="E1010" s="37"/>
      <c r="F1010" s="233"/>
      <c r="G1010" s="5"/>
      <c r="H1010" s="37"/>
      <c r="I1010" s="37"/>
      <c r="K1010" s="11"/>
    </row>
    <row r="1011" spans="5:11" x14ac:dyDescent="0.2">
      <c r="E1011" s="37"/>
      <c r="F1011" s="233"/>
      <c r="G1011" s="5"/>
      <c r="H1011" s="37"/>
      <c r="I1011" s="37"/>
      <c r="K1011" s="11"/>
    </row>
    <row r="1012" spans="5:11" x14ac:dyDescent="0.2">
      <c r="E1012" s="37"/>
      <c r="F1012" s="233"/>
      <c r="G1012" s="5"/>
      <c r="H1012" s="37"/>
      <c r="I1012" s="37"/>
      <c r="K1012" s="11"/>
    </row>
    <row r="1013" spans="5:11" x14ac:dyDescent="0.2">
      <c r="E1013" s="37"/>
      <c r="F1013" s="233"/>
      <c r="G1013" s="5"/>
      <c r="H1013" s="37"/>
      <c r="I1013" s="37"/>
      <c r="K1013" s="11"/>
    </row>
    <row r="1014" spans="5:11" x14ac:dyDescent="0.2">
      <c r="E1014" s="37"/>
      <c r="F1014" s="233"/>
      <c r="G1014" s="5"/>
      <c r="H1014" s="37"/>
      <c r="I1014" s="37"/>
      <c r="K1014" s="11"/>
    </row>
    <row r="1015" spans="5:11" x14ac:dyDescent="0.2">
      <c r="E1015" s="37"/>
      <c r="F1015" s="233"/>
      <c r="G1015" s="5"/>
      <c r="H1015" s="37"/>
      <c r="I1015" s="37"/>
      <c r="K1015" s="11"/>
    </row>
    <row r="1016" spans="5:11" x14ac:dyDescent="0.2">
      <c r="E1016" s="37"/>
      <c r="F1016" s="233"/>
      <c r="G1016" s="5"/>
      <c r="H1016" s="37"/>
      <c r="I1016" s="37"/>
      <c r="K1016" s="11"/>
    </row>
    <row r="1017" spans="5:11" x14ac:dyDescent="0.2">
      <c r="E1017" s="37"/>
      <c r="F1017" s="233"/>
      <c r="G1017" s="5"/>
      <c r="H1017" s="37"/>
      <c r="I1017" s="37"/>
      <c r="K1017" s="11"/>
    </row>
    <row r="1018" spans="5:11" x14ac:dyDescent="0.2">
      <c r="E1018" s="37"/>
      <c r="F1018" s="233"/>
      <c r="G1018" s="5"/>
      <c r="H1018" s="37"/>
      <c r="I1018" s="37"/>
      <c r="K1018" s="11"/>
    </row>
    <row r="1019" spans="5:11" x14ac:dyDescent="0.2">
      <c r="E1019" s="37"/>
      <c r="F1019" s="233"/>
      <c r="G1019" s="5"/>
      <c r="H1019" s="37"/>
      <c r="I1019" s="37"/>
      <c r="K1019" s="11"/>
    </row>
    <row r="1020" spans="5:11" x14ac:dyDescent="0.2">
      <c r="E1020" s="37"/>
      <c r="F1020" s="233"/>
      <c r="G1020" s="5"/>
      <c r="H1020" s="37"/>
      <c r="I1020" s="37"/>
      <c r="K1020" s="11"/>
    </row>
    <row r="1021" spans="5:11" x14ac:dyDescent="0.2">
      <c r="E1021" s="37"/>
      <c r="F1021" s="233"/>
      <c r="G1021" s="5"/>
      <c r="H1021" s="37"/>
      <c r="I1021" s="37"/>
      <c r="K1021" s="11"/>
    </row>
    <row r="1022" spans="5:11" x14ac:dyDescent="0.2">
      <c r="E1022" s="37"/>
      <c r="F1022" s="233"/>
      <c r="G1022" s="5"/>
      <c r="H1022" s="37"/>
      <c r="I1022" s="37"/>
      <c r="K1022" s="11"/>
    </row>
    <row r="1023" spans="5:11" x14ac:dyDescent="0.2">
      <c r="E1023" s="37"/>
      <c r="F1023" s="233"/>
      <c r="G1023" s="5"/>
      <c r="H1023" s="37"/>
      <c r="I1023" s="37"/>
      <c r="K1023" s="11"/>
    </row>
    <row r="1024" spans="5:11" x14ac:dyDescent="0.2">
      <c r="E1024" s="37"/>
      <c r="F1024" s="233"/>
      <c r="G1024" s="5"/>
      <c r="H1024" s="37"/>
      <c r="I1024" s="37"/>
      <c r="K1024" s="11"/>
    </row>
    <row r="1025" spans="5:11" x14ac:dyDescent="0.2">
      <c r="E1025" s="37"/>
      <c r="F1025" s="233"/>
      <c r="G1025" s="5"/>
      <c r="H1025" s="37"/>
      <c r="I1025" s="37"/>
      <c r="K1025" s="11"/>
    </row>
    <row r="1026" spans="5:11" x14ac:dyDescent="0.2">
      <c r="E1026" s="37"/>
      <c r="F1026" s="233"/>
      <c r="G1026" s="5"/>
      <c r="H1026" s="37"/>
      <c r="I1026" s="37"/>
      <c r="K1026" s="11"/>
    </row>
    <row r="1027" spans="5:11" x14ac:dyDescent="0.2">
      <c r="E1027" s="37"/>
      <c r="F1027" s="233"/>
      <c r="G1027" s="5"/>
      <c r="H1027" s="37"/>
      <c r="I1027" s="37"/>
      <c r="K1027" s="11"/>
    </row>
    <row r="1028" spans="5:11" x14ac:dyDescent="0.2">
      <c r="E1028" s="37"/>
      <c r="F1028" s="233"/>
      <c r="G1028" s="5"/>
      <c r="H1028" s="37"/>
      <c r="I1028" s="37"/>
      <c r="K1028" s="11"/>
    </row>
    <row r="1029" spans="5:11" x14ac:dyDescent="0.2">
      <c r="E1029" s="37"/>
      <c r="F1029" s="233"/>
      <c r="G1029" s="5"/>
      <c r="H1029" s="37"/>
      <c r="I1029" s="37"/>
      <c r="K1029" s="11"/>
    </row>
    <row r="1030" spans="5:11" x14ac:dyDescent="0.2">
      <c r="E1030" s="37"/>
      <c r="F1030" s="233"/>
      <c r="G1030" s="5"/>
      <c r="H1030" s="37"/>
      <c r="I1030" s="37"/>
      <c r="K1030" s="11"/>
    </row>
    <row r="1031" spans="5:11" x14ac:dyDescent="0.2">
      <c r="E1031" s="37"/>
      <c r="F1031" s="233"/>
      <c r="G1031" s="5"/>
      <c r="H1031" s="37"/>
      <c r="I1031" s="37"/>
      <c r="K1031" s="11"/>
    </row>
    <row r="1032" spans="5:11" x14ac:dyDescent="0.2">
      <c r="E1032" s="37"/>
      <c r="F1032" s="233"/>
      <c r="G1032" s="5"/>
      <c r="H1032" s="37"/>
      <c r="I1032" s="37"/>
      <c r="K1032" s="11"/>
    </row>
    <row r="1033" spans="5:11" x14ac:dyDescent="0.2">
      <c r="E1033" s="37"/>
      <c r="F1033" s="233"/>
      <c r="G1033" s="5"/>
      <c r="H1033" s="37"/>
      <c r="I1033" s="37"/>
      <c r="K1033" s="11"/>
    </row>
    <row r="1034" spans="5:11" x14ac:dyDescent="0.2">
      <c r="E1034" s="37"/>
      <c r="F1034" s="233"/>
      <c r="G1034" s="5"/>
      <c r="H1034" s="37"/>
      <c r="I1034" s="37"/>
      <c r="K1034" s="11"/>
    </row>
    <row r="1035" spans="5:11" x14ac:dyDescent="0.2">
      <c r="E1035" s="37"/>
      <c r="F1035" s="233"/>
      <c r="G1035" s="5"/>
      <c r="H1035" s="37"/>
      <c r="I1035" s="37"/>
      <c r="K1035" s="11"/>
    </row>
    <row r="1036" spans="5:11" x14ac:dyDescent="0.2">
      <c r="E1036" s="37"/>
      <c r="F1036" s="233"/>
      <c r="G1036" s="5"/>
      <c r="H1036" s="37"/>
      <c r="I1036" s="37"/>
      <c r="K1036" s="11"/>
    </row>
    <row r="1037" spans="5:11" x14ac:dyDescent="0.2">
      <c r="E1037" s="37"/>
      <c r="F1037" s="233"/>
      <c r="G1037" s="5"/>
      <c r="H1037" s="37"/>
      <c r="I1037" s="37"/>
      <c r="K1037" s="11"/>
    </row>
    <row r="1038" spans="5:11" x14ac:dyDescent="0.2">
      <c r="E1038" s="37"/>
      <c r="F1038" s="233"/>
      <c r="G1038" s="5"/>
      <c r="H1038" s="37"/>
      <c r="I1038" s="37"/>
      <c r="K1038" s="11"/>
    </row>
    <row r="1039" spans="5:11" x14ac:dyDescent="0.2">
      <c r="E1039" s="37"/>
      <c r="F1039" s="233"/>
      <c r="G1039" s="5"/>
      <c r="H1039" s="37"/>
      <c r="I1039" s="37"/>
      <c r="K1039" s="11"/>
    </row>
    <row r="1040" spans="5:11" x14ac:dyDescent="0.2">
      <c r="E1040" s="37"/>
      <c r="F1040" s="233"/>
      <c r="G1040" s="5"/>
      <c r="H1040" s="37"/>
      <c r="I1040" s="37"/>
      <c r="K1040" s="11"/>
    </row>
    <row r="1041" spans="5:11" x14ac:dyDescent="0.2">
      <c r="E1041" s="37"/>
      <c r="F1041" s="233"/>
      <c r="G1041" s="5"/>
      <c r="H1041" s="37"/>
      <c r="I1041" s="37"/>
      <c r="K1041" s="11"/>
    </row>
    <row r="1042" spans="5:11" x14ac:dyDescent="0.2">
      <c r="E1042" s="37"/>
      <c r="F1042" s="233"/>
      <c r="G1042" s="5"/>
      <c r="H1042" s="37"/>
      <c r="I1042" s="37"/>
      <c r="K1042" s="11"/>
    </row>
    <row r="1043" spans="5:11" x14ac:dyDescent="0.2">
      <c r="E1043" s="37"/>
      <c r="F1043" s="233"/>
      <c r="G1043" s="5"/>
      <c r="H1043" s="37"/>
      <c r="I1043" s="37"/>
      <c r="K1043" s="11"/>
    </row>
    <row r="1044" spans="5:11" x14ac:dyDescent="0.2">
      <c r="E1044" s="37"/>
      <c r="F1044" s="233"/>
      <c r="G1044" s="5"/>
      <c r="H1044" s="37"/>
      <c r="I1044" s="37"/>
      <c r="K1044" s="11"/>
    </row>
    <row r="1045" spans="5:11" x14ac:dyDescent="0.2">
      <c r="E1045" s="37"/>
      <c r="F1045" s="233"/>
      <c r="G1045" s="5"/>
      <c r="H1045" s="37"/>
      <c r="I1045" s="37"/>
      <c r="K1045" s="11"/>
    </row>
    <row r="1046" spans="5:11" x14ac:dyDescent="0.2">
      <c r="E1046" s="37"/>
      <c r="F1046" s="233"/>
      <c r="G1046" s="5"/>
      <c r="H1046" s="37"/>
      <c r="I1046" s="37"/>
      <c r="K1046" s="11"/>
    </row>
    <row r="1047" spans="5:11" x14ac:dyDescent="0.2">
      <c r="E1047" s="37"/>
      <c r="F1047" s="233"/>
      <c r="G1047" s="5"/>
      <c r="H1047" s="37"/>
      <c r="I1047" s="37"/>
      <c r="K1047" s="11"/>
    </row>
    <row r="1048" spans="5:11" x14ac:dyDescent="0.2">
      <c r="E1048" s="37"/>
      <c r="F1048" s="233"/>
      <c r="G1048" s="5"/>
      <c r="H1048" s="37"/>
      <c r="I1048" s="37"/>
      <c r="K1048" s="11"/>
    </row>
    <row r="1049" spans="5:11" x14ac:dyDescent="0.2">
      <c r="E1049" s="37"/>
      <c r="F1049" s="233"/>
      <c r="G1049" s="5"/>
      <c r="H1049" s="37"/>
      <c r="I1049" s="37"/>
      <c r="K1049" s="11"/>
    </row>
    <row r="1050" spans="5:11" x14ac:dyDescent="0.2">
      <c r="E1050" s="37"/>
      <c r="F1050" s="233"/>
      <c r="G1050" s="5"/>
      <c r="H1050" s="37"/>
      <c r="I1050" s="37"/>
      <c r="K1050" s="11"/>
    </row>
    <row r="1051" spans="5:11" x14ac:dyDescent="0.2">
      <c r="E1051" s="37"/>
      <c r="F1051" s="233"/>
      <c r="G1051" s="5"/>
      <c r="H1051" s="37"/>
      <c r="I1051" s="37"/>
      <c r="K1051" s="11"/>
    </row>
    <row r="1052" spans="5:11" x14ac:dyDescent="0.2">
      <c r="E1052" s="37"/>
      <c r="F1052" s="233"/>
      <c r="G1052" s="5"/>
      <c r="H1052" s="37"/>
      <c r="I1052" s="37"/>
      <c r="K1052" s="11"/>
    </row>
    <row r="1053" spans="5:11" x14ac:dyDescent="0.2">
      <c r="E1053" s="37"/>
      <c r="F1053" s="233"/>
      <c r="G1053" s="5"/>
      <c r="H1053" s="37"/>
      <c r="I1053" s="37"/>
      <c r="K1053" s="11"/>
    </row>
    <row r="1054" spans="5:11" x14ac:dyDescent="0.2">
      <c r="E1054" s="37"/>
      <c r="F1054" s="233"/>
      <c r="G1054" s="5"/>
      <c r="H1054" s="37"/>
      <c r="I1054" s="37"/>
      <c r="K1054" s="11"/>
    </row>
    <row r="1055" spans="5:11" x14ac:dyDescent="0.2">
      <c r="E1055" s="37"/>
      <c r="F1055" s="233"/>
      <c r="G1055" s="5"/>
      <c r="H1055" s="37"/>
      <c r="I1055" s="37"/>
      <c r="K1055" s="11"/>
    </row>
    <row r="1056" spans="5:11" x14ac:dyDescent="0.2">
      <c r="E1056" s="37"/>
      <c r="F1056" s="233"/>
      <c r="G1056" s="5"/>
      <c r="H1056" s="37"/>
      <c r="I1056" s="37"/>
      <c r="K1056" s="11"/>
    </row>
    <row r="1057" spans="5:11" x14ac:dyDescent="0.2">
      <c r="E1057" s="37"/>
      <c r="F1057" s="233"/>
      <c r="G1057" s="5"/>
      <c r="H1057" s="37"/>
      <c r="I1057" s="37"/>
      <c r="K1057" s="11"/>
    </row>
    <row r="1058" spans="5:11" x14ac:dyDescent="0.2">
      <c r="E1058" s="37"/>
      <c r="F1058" s="233"/>
      <c r="G1058" s="5"/>
      <c r="H1058" s="37"/>
      <c r="I1058" s="37"/>
      <c r="K1058" s="11"/>
    </row>
    <row r="1059" spans="5:11" x14ac:dyDescent="0.2">
      <c r="E1059" s="37"/>
      <c r="F1059" s="233"/>
      <c r="G1059" s="5"/>
      <c r="H1059" s="37"/>
      <c r="I1059" s="37"/>
      <c r="K1059" s="11"/>
    </row>
    <row r="1060" spans="5:11" x14ac:dyDescent="0.2">
      <c r="E1060" s="37"/>
      <c r="F1060" s="233"/>
      <c r="G1060" s="5"/>
      <c r="H1060" s="37"/>
      <c r="I1060" s="37"/>
      <c r="K1060" s="11"/>
    </row>
    <row r="1061" spans="5:11" x14ac:dyDescent="0.2">
      <c r="E1061" s="37"/>
      <c r="F1061" s="233"/>
      <c r="G1061" s="5"/>
      <c r="H1061" s="37"/>
      <c r="I1061" s="37"/>
      <c r="K1061" s="11"/>
    </row>
    <row r="1062" spans="5:11" x14ac:dyDescent="0.2">
      <c r="E1062" s="37"/>
      <c r="F1062" s="233"/>
      <c r="G1062" s="5"/>
      <c r="H1062" s="37"/>
      <c r="I1062" s="37"/>
      <c r="K1062" s="11"/>
    </row>
    <row r="1063" spans="5:11" x14ac:dyDescent="0.2">
      <c r="E1063" s="37"/>
      <c r="F1063" s="233"/>
      <c r="G1063" s="5"/>
      <c r="H1063" s="37"/>
      <c r="I1063" s="37"/>
      <c r="K1063" s="11"/>
    </row>
    <row r="1064" spans="5:11" x14ac:dyDescent="0.2">
      <c r="E1064" s="37"/>
      <c r="F1064" s="233"/>
      <c r="G1064" s="5"/>
      <c r="H1064" s="37"/>
      <c r="I1064" s="37"/>
      <c r="K1064" s="11"/>
    </row>
    <row r="1065" spans="5:11" x14ac:dyDescent="0.2">
      <c r="E1065" s="37"/>
      <c r="F1065" s="233"/>
      <c r="G1065" s="5"/>
      <c r="H1065" s="37"/>
      <c r="I1065" s="37"/>
      <c r="K1065" s="11"/>
    </row>
    <row r="1066" spans="5:11" x14ac:dyDescent="0.2">
      <c r="E1066" s="37"/>
      <c r="F1066" s="233"/>
      <c r="G1066" s="5"/>
      <c r="H1066" s="37"/>
      <c r="I1066" s="37"/>
      <c r="K1066" s="11"/>
    </row>
    <row r="1067" spans="5:11" x14ac:dyDescent="0.2">
      <c r="E1067" s="37"/>
      <c r="F1067" s="233"/>
      <c r="G1067" s="5"/>
      <c r="H1067" s="37"/>
      <c r="I1067" s="37"/>
      <c r="K1067" s="11"/>
    </row>
    <row r="1068" spans="5:11" x14ac:dyDescent="0.2">
      <c r="E1068" s="37"/>
      <c r="F1068" s="233"/>
      <c r="G1068" s="5"/>
      <c r="H1068" s="37"/>
      <c r="I1068" s="37"/>
      <c r="K1068" s="11"/>
    </row>
    <row r="1069" spans="5:11" x14ac:dyDescent="0.2">
      <c r="E1069" s="37"/>
      <c r="F1069" s="233"/>
      <c r="G1069" s="5"/>
      <c r="H1069" s="37"/>
      <c r="I1069" s="37"/>
      <c r="K1069" s="11"/>
    </row>
    <row r="1070" spans="5:11" x14ac:dyDescent="0.2">
      <c r="E1070" s="37"/>
      <c r="F1070" s="233"/>
      <c r="G1070" s="5"/>
      <c r="H1070" s="37"/>
      <c r="I1070" s="37"/>
      <c r="K1070" s="11"/>
    </row>
    <row r="1071" spans="5:11" x14ac:dyDescent="0.2">
      <c r="E1071" s="37"/>
      <c r="F1071" s="233"/>
      <c r="G1071" s="5"/>
      <c r="H1071" s="37"/>
      <c r="I1071" s="37"/>
      <c r="K1071" s="11"/>
    </row>
    <row r="1072" spans="5:11" x14ac:dyDescent="0.2">
      <c r="E1072" s="37"/>
      <c r="F1072" s="233"/>
      <c r="G1072" s="5"/>
      <c r="H1072" s="37"/>
      <c r="I1072" s="37"/>
      <c r="K1072" s="11"/>
    </row>
    <row r="1073" spans="5:11" x14ac:dyDescent="0.2">
      <c r="E1073" s="37"/>
      <c r="F1073" s="233"/>
      <c r="G1073" s="5"/>
      <c r="H1073" s="37"/>
      <c r="I1073" s="37"/>
      <c r="K1073" s="11"/>
    </row>
    <row r="1074" spans="5:11" x14ac:dyDescent="0.2">
      <c r="E1074" s="37"/>
      <c r="F1074" s="233"/>
      <c r="G1074" s="5"/>
      <c r="H1074" s="37"/>
      <c r="I1074" s="37"/>
      <c r="K1074" s="11"/>
    </row>
    <row r="1075" spans="5:11" x14ac:dyDescent="0.2">
      <c r="E1075" s="37"/>
      <c r="F1075" s="233"/>
      <c r="G1075" s="5"/>
      <c r="H1075" s="37"/>
      <c r="I1075" s="37"/>
      <c r="K1075" s="11"/>
    </row>
    <row r="1076" spans="5:11" x14ac:dyDescent="0.2">
      <c r="E1076" s="37"/>
      <c r="F1076" s="233"/>
      <c r="G1076" s="5"/>
      <c r="H1076" s="37"/>
      <c r="I1076" s="37"/>
      <c r="K1076" s="11"/>
    </row>
    <row r="1077" spans="5:11" x14ac:dyDescent="0.2">
      <c r="E1077" s="37"/>
      <c r="F1077" s="233"/>
      <c r="G1077" s="5"/>
      <c r="H1077" s="37"/>
      <c r="I1077" s="37"/>
      <c r="K1077" s="11"/>
    </row>
    <row r="1078" spans="5:11" x14ac:dyDescent="0.2">
      <c r="E1078" s="37"/>
      <c r="F1078" s="233"/>
      <c r="G1078" s="5"/>
      <c r="H1078" s="37"/>
      <c r="I1078" s="37"/>
      <c r="K1078" s="11"/>
    </row>
    <row r="1079" spans="5:11" x14ac:dyDescent="0.2">
      <c r="E1079" s="37"/>
      <c r="F1079" s="233"/>
      <c r="G1079" s="5"/>
      <c r="H1079" s="37"/>
      <c r="I1079" s="37"/>
      <c r="K1079" s="11"/>
    </row>
    <row r="1080" spans="5:11" x14ac:dyDescent="0.2">
      <c r="E1080" s="37"/>
      <c r="F1080" s="233"/>
      <c r="G1080" s="5"/>
      <c r="H1080" s="37"/>
      <c r="I1080" s="37"/>
      <c r="K1080" s="11"/>
    </row>
    <row r="1081" spans="5:11" x14ac:dyDescent="0.2">
      <c r="E1081" s="37"/>
      <c r="F1081" s="233"/>
      <c r="G1081" s="5"/>
      <c r="H1081" s="37"/>
      <c r="I1081" s="37"/>
      <c r="K1081" s="11"/>
    </row>
    <row r="1082" spans="5:11" x14ac:dyDescent="0.2">
      <c r="E1082" s="37"/>
      <c r="F1082" s="233"/>
      <c r="G1082" s="5"/>
      <c r="H1082" s="37"/>
      <c r="I1082" s="37"/>
      <c r="K1082" s="11"/>
    </row>
    <row r="1083" spans="5:11" x14ac:dyDescent="0.2">
      <c r="E1083" s="37"/>
      <c r="F1083" s="233"/>
      <c r="G1083" s="5"/>
      <c r="H1083" s="37"/>
      <c r="I1083" s="37"/>
      <c r="K1083" s="11"/>
    </row>
    <row r="1084" spans="5:11" x14ac:dyDescent="0.2">
      <c r="E1084" s="37"/>
      <c r="F1084" s="233"/>
      <c r="G1084" s="5"/>
      <c r="H1084" s="37"/>
      <c r="I1084" s="37"/>
      <c r="K1084" s="11"/>
    </row>
    <row r="1085" spans="5:11" x14ac:dyDescent="0.2">
      <c r="E1085" s="37"/>
      <c r="F1085" s="233"/>
      <c r="G1085" s="5"/>
      <c r="H1085" s="37"/>
      <c r="I1085" s="37"/>
      <c r="K1085" s="11"/>
    </row>
    <row r="1086" spans="5:11" x14ac:dyDescent="0.2">
      <c r="E1086" s="37"/>
      <c r="F1086" s="233"/>
      <c r="G1086" s="5"/>
      <c r="H1086" s="37"/>
      <c r="I1086" s="37"/>
      <c r="K1086" s="11"/>
    </row>
    <row r="1087" spans="5:11" x14ac:dyDescent="0.2">
      <c r="E1087" s="37"/>
      <c r="F1087" s="233"/>
      <c r="G1087" s="5"/>
      <c r="H1087" s="37"/>
      <c r="I1087" s="37"/>
      <c r="K1087" s="11"/>
    </row>
    <row r="1088" spans="5:11" x14ac:dyDescent="0.2">
      <c r="E1088" s="37"/>
      <c r="F1088" s="233"/>
      <c r="G1088" s="5"/>
      <c r="H1088" s="37"/>
      <c r="I1088" s="37"/>
      <c r="K1088" s="11"/>
    </row>
    <row r="1089" spans="5:11" x14ac:dyDescent="0.2">
      <c r="E1089" s="37"/>
      <c r="F1089" s="233"/>
      <c r="G1089" s="5"/>
      <c r="H1089" s="37"/>
      <c r="I1089" s="37"/>
      <c r="K1089" s="11"/>
    </row>
    <row r="1090" spans="5:11" x14ac:dyDescent="0.2">
      <c r="E1090" s="37"/>
      <c r="F1090" s="233"/>
      <c r="G1090" s="5"/>
      <c r="H1090" s="37"/>
      <c r="I1090" s="37"/>
      <c r="K1090" s="11"/>
    </row>
    <row r="1091" spans="5:11" x14ac:dyDescent="0.2">
      <c r="E1091" s="37"/>
      <c r="F1091" s="233"/>
      <c r="G1091" s="5"/>
      <c r="H1091" s="37"/>
      <c r="I1091" s="37"/>
      <c r="K1091" s="11"/>
    </row>
    <row r="1092" spans="5:11" x14ac:dyDescent="0.2">
      <c r="E1092" s="37"/>
      <c r="F1092" s="233"/>
      <c r="G1092" s="5"/>
      <c r="H1092" s="37"/>
      <c r="I1092" s="37"/>
      <c r="K1092" s="11"/>
    </row>
    <row r="1093" spans="5:11" x14ac:dyDescent="0.2">
      <c r="E1093" s="37"/>
      <c r="F1093" s="233"/>
      <c r="G1093" s="5"/>
      <c r="H1093" s="37"/>
      <c r="I1093" s="37"/>
      <c r="K1093" s="11"/>
    </row>
    <row r="1094" spans="5:11" x14ac:dyDescent="0.2">
      <c r="E1094" s="37"/>
      <c r="F1094" s="233"/>
      <c r="G1094" s="5"/>
      <c r="H1094" s="37"/>
      <c r="I1094" s="37"/>
      <c r="K1094" s="11"/>
    </row>
    <row r="1095" spans="5:11" x14ac:dyDescent="0.2">
      <c r="E1095" s="37"/>
      <c r="F1095" s="233"/>
      <c r="G1095" s="5"/>
      <c r="H1095" s="37"/>
      <c r="I1095" s="37"/>
      <c r="K1095" s="11"/>
    </row>
    <row r="1096" spans="5:11" x14ac:dyDescent="0.2">
      <c r="E1096" s="37"/>
      <c r="F1096" s="233"/>
      <c r="G1096" s="5"/>
      <c r="H1096" s="37"/>
      <c r="I1096" s="37"/>
      <c r="K1096" s="11"/>
    </row>
    <row r="1097" spans="5:11" x14ac:dyDescent="0.2">
      <c r="E1097" s="37"/>
      <c r="F1097" s="233"/>
      <c r="G1097" s="5"/>
      <c r="H1097" s="37"/>
      <c r="I1097" s="37"/>
      <c r="K1097" s="11"/>
    </row>
    <row r="1098" spans="5:11" x14ac:dyDescent="0.2">
      <c r="E1098" s="37"/>
      <c r="F1098" s="233"/>
      <c r="G1098" s="5"/>
      <c r="H1098" s="37"/>
      <c r="I1098" s="37"/>
      <c r="K1098" s="11"/>
    </row>
    <row r="1099" spans="5:11" x14ac:dyDescent="0.2">
      <c r="E1099" s="37"/>
      <c r="F1099" s="233"/>
      <c r="G1099" s="5"/>
      <c r="H1099" s="37"/>
      <c r="I1099" s="37"/>
      <c r="K1099" s="11"/>
    </row>
    <row r="1100" spans="5:11" x14ac:dyDescent="0.2">
      <c r="E1100" s="37"/>
      <c r="F1100" s="233"/>
      <c r="G1100" s="5"/>
      <c r="H1100" s="37"/>
      <c r="I1100" s="37"/>
      <c r="K1100" s="11"/>
    </row>
    <row r="1101" spans="5:11" x14ac:dyDescent="0.2">
      <c r="E1101" s="37"/>
      <c r="F1101" s="233"/>
      <c r="G1101" s="5"/>
      <c r="H1101" s="37"/>
      <c r="I1101" s="37"/>
      <c r="K1101" s="11"/>
    </row>
    <row r="1102" spans="5:11" x14ac:dyDescent="0.2">
      <c r="E1102" s="37"/>
      <c r="F1102" s="233"/>
      <c r="G1102" s="5"/>
      <c r="H1102" s="37"/>
      <c r="I1102" s="37"/>
      <c r="K1102" s="11"/>
    </row>
    <row r="1103" spans="5:11" x14ac:dyDescent="0.2">
      <c r="E1103" s="37"/>
      <c r="F1103" s="233"/>
      <c r="G1103" s="5"/>
      <c r="H1103" s="37"/>
      <c r="I1103" s="37"/>
      <c r="K1103" s="11"/>
    </row>
    <row r="1104" spans="5:11" x14ac:dyDescent="0.2">
      <c r="E1104" s="37"/>
      <c r="F1104" s="233"/>
      <c r="G1104" s="5"/>
      <c r="H1104" s="37"/>
      <c r="I1104" s="37"/>
      <c r="K1104" s="11"/>
    </row>
    <row r="1105" spans="5:11" x14ac:dyDescent="0.2">
      <c r="E1105" s="37"/>
      <c r="F1105" s="233"/>
      <c r="G1105" s="5"/>
      <c r="H1105" s="37"/>
      <c r="I1105" s="37"/>
      <c r="K1105" s="11"/>
    </row>
    <row r="1106" spans="5:11" x14ac:dyDescent="0.2">
      <c r="E1106" s="37"/>
      <c r="F1106" s="233"/>
      <c r="G1106" s="5"/>
      <c r="H1106" s="37"/>
      <c r="I1106" s="37"/>
      <c r="K1106" s="11"/>
    </row>
    <row r="1107" spans="5:11" x14ac:dyDescent="0.2">
      <c r="E1107" s="37"/>
      <c r="F1107" s="233"/>
      <c r="G1107" s="5"/>
      <c r="H1107" s="37"/>
      <c r="I1107" s="37"/>
      <c r="K1107" s="11"/>
    </row>
    <row r="1108" spans="5:11" x14ac:dyDescent="0.2">
      <c r="E1108" s="37"/>
      <c r="F1108" s="233"/>
      <c r="G1108" s="5"/>
      <c r="H1108" s="37"/>
      <c r="I1108" s="37"/>
      <c r="K1108" s="11"/>
    </row>
    <row r="1109" spans="5:11" x14ac:dyDescent="0.2">
      <c r="E1109" s="37"/>
      <c r="F1109" s="233"/>
      <c r="G1109" s="5"/>
      <c r="H1109" s="37"/>
      <c r="I1109" s="37"/>
      <c r="K1109" s="11"/>
    </row>
    <row r="1110" spans="5:11" x14ac:dyDescent="0.2">
      <c r="E1110" s="37"/>
      <c r="F1110" s="233"/>
      <c r="G1110" s="5"/>
      <c r="H1110" s="37"/>
      <c r="I1110" s="37"/>
      <c r="K1110" s="11"/>
    </row>
    <row r="1111" spans="5:11" x14ac:dyDescent="0.2">
      <c r="E1111" s="37"/>
      <c r="F1111" s="233"/>
      <c r="G1111" s="5"/>
      <c r="H1111" s="37"/>
      <c r="I1111" s="37"/>
      <c r="K1111" s="11"/>
    </row>
    <row r="1112" spans="5:11" x14ac:dyDescent="0.2">
      <c r="E1112" s="37"/>
      <c r="F1112" s="233"/>
      <c r="G1112" s="5"/>
      <c r="H1112" s="37"/>
      <c r="I1112" s="37"/>
      <c r="K1112" s="11"/>
    </row>
    <row r="1113" spans="5:11" x14ac:dyDescent="0.2">
      <c r="E1113" s="37"/>
      <c r="F1113" s="233"/>
      <c r="G1113" s="5"/>
      <c r="H1113" s="37"/>
      <c r="I1113" s="37"/>
      <c r="K1113" s="11"/>
    </row>
    <row r="1114" spans="5:11" x14ac:dyDescent="0.2">
      <c r="E1114" s="37"/>
      <c r="F1114" s="233"/>
      <c r="G1114" s="5"/>
      <c r="H1114" s="37"/>
      <c r="I1114" s="37"/>
      <c r="K1114" s="11"/>
    </row>
    <row r="1115" spans="5:11" x14ac:dyDescent="0.2">
      <c r="E1115" s="37"/>
      <c r="F1115" s="233"/>
      <c r="G1115" s="5"/>
      <c r="H1115" s="37"/>
      <c r="I1115" s="37"/>
      <c r="K1115" s="11"/>
    </row>
    <row r="1116" spans="5:11" x14ac:dyDescent="0.2">
      <c r="E1116" s="37"/>
      <c r="F1116" s="233"/>
      <c r="G1116" s="5"/>
      <c r="H1116" s="37"/>
      <c r="I1116" s="37"/>
      <c r="K1116" s="11"/>
    </row>
    <row r="1117" spans="5:11" x14ac:dyDescent="0.2">
      <c r="E1117" s="37"/>
      <c r="F1117" s="233"/>
      <c r="G1117" s="5"/>
      <c r="H1117" s="37"/>
      <c r="I1117" s="37"/>
      <c r="K1117" s="11"/>
    </row>
    <row r="1118" spans="5:11" x14ac:dyDescent="0.2">
      <c r="E1118" s="37"/>
      <c r="F1118" s="233"/>
      <c r="G1118" s="5"/>
      <c r="H1118" s="37"/>
      <c r="I1118" s="37"/>
      <c r="K1118" s="11"/>
    </row>
    <row r="1119" spans="5:11" x14ac:dyDescent="0.2">
      <c r="E1119" s="37"/>
      <c r="F1119" s="233"/>
      <c r="G1119" s="5"/>
      <c r="H1119" s="37"/>
      <c r="I1119" s="37"/>
      <c r="K1119" s="11"/>
    </row>
    <row r="1120" spans="5:11" x14ac:dyDescent="0.2">
      <c r="E1120" s="37"/>
      <c r="F1120" s="233"/>
      <c r="G1120" s="5"/>
      <c r="H1120" s="37"/>
      <c r="I1120" s="37"/>
      <c r="K1120" s="11"/>
    </row>
    <row r="1121" spans="5:11" x14ac:dyDescent="0.2">
      <c r="E1121" s="37"/>
      <c r="F1121" s="233"/>
      <c r="G1121" s="5"/>
      <c r="H1121" s="37"/>
      <c r="I1121" s="37"/>
      <c r="K1121" s="11"/>
    </row>
    <row r="1122" spans="5:11" x14ac:dyDescent="0.2">
      <c r="E1122" s="37"/>
      <c r="F1122" s="233"/>
      <c r="G1122" s="5"/>
      <c r="H1122" s="37"/>
      <c r="I1122" s="37"/>
      <c r="K1122" s="11"/>
    </row>
    <row r="1123" spans="5:11" x14ac:dyDescent="0.2">
      <c r="E1123" s="37"/>
      <c r="F1123" s="233"/>
      <c r="G1123" s="5"/>
      <c r="H1123" s="37"/>
      <c r="I1123" s="37"/>
      <c r="K1123" s="11"/>
    </row>
    <row r="1124" spans="5:11" x14ac:dyDescent="0.2">
      <c r="E1124" s="37"/>
      <c r="F1124" s="233"/>
      <c r="G1124" s="5"/>
      <c r="H1124" s="37"/>
      <c r="I1124" s="37"/>
      <c r="K1124" s="11"/>
    </row>
    <row r="1125" spans="5:11" x14ac:dyDescent="0.2">
      <c r="E1125" s="37"/>
      <c r="F1125" s="233"/>
      <c r="G1125" s="5"/>
      <c r="H1125" s="37"/>
      <c r="I1125" s="37"/>
      <c r="K1125" s="11"/>
    </row>
    <row r="1126" spans="5:11" x14ac:dyDescent="0.2">
      <c r="E1126" s="37"/>
      <c r="F1126" s="233"/>
      <c r="G1126" s="5"/>
      <c r="H1126" s="37"/>
      <c r="I1126" s="37"/>
      <c r="K1126" s="11"/>
    </row>
    <row r="1127" spans="5:11" x14ac:dyDescent="0.2">
      <c r="E1127" s="37"/>
      <c r="F1127" s="233"/>
      <c r="G1127" s="5"/>
      <c r="H1127" s="37"/>
      <c r="I1127" s="37"/>
      <c r="K1127" s="11"/>
    </row>
    <row r="1128" spans="5:11" x14ac:dyDescent="0.2">
      <c r="E1128" s="37"/>
      <c r="F1128" s="233"/>
      <c r="G1128" s="5"/>
      <c r="H1128" s="37"/>
      <c r="I1128" s="37"/>
      <c r="K1128" s="11"/>
    </row>
    <row r="1129" spans="5:11" x14ac:dyDescent="0.2">
      <c r="E1129" s="37"/>
      <c r="F1129" s="233"/>
      <c r="G1129" s="5"/>
      <c r="H1129" s="37"/>
      <c r="I1129" s="37"/>
      <c r="K1129" s="11"/>
    </row>
    <row r="1130" spans="5:11" x14ac:dyDescent="0.2">
      <c r="E1130" s="37"/>
      <c r="F1130" s="233"/>
      <c r="G1130" s="5"/>
      <c r="H1130" s="37"/>
      <c r="I1130" s="37"/>
      <c r="K1130" s="11"/>
    </row>
    <row r="1131" spans="5:11" x14ac:dyDescent="0.2">
      <c r="E1131" s="37"/>
      <c r="F1131" s="233"/>
      <c r="G1131" s="5"/>
      <c r="H1131" s="37"/>
      <c r="I1131" s="37"/>
      <c r="K1131" s="11"/>
    </row>
    <row r="1132" spans="5:11" x14ac:dyDescent="0.2">
      <c r="E1132" s="37"/>
      <c r="F1132" s="233"/>
      <c r="G1132" s="5"/>
      <c r="H1132" s="37"/>
      <c r="I1132" s="37"/>
      <c r="K1132" s="11"/>
    </row>
    <row r="1133" spans="5:11" x14ac:dyDescent="0.2">
      <c r="E1133" s="37"/>
      <c r="F1133" s="233"/>
      <c r="G1133" s="5"/>
      <c r="H1133" s="37"/>
      <c r="I1133" s="37"/>
      <c r="K1133" s="11"/>
    </row>
    <row r="1134" spans="5:11" x14ac:dyDescent="0.2">
      <c r="E1134" s="37"/>
      <c r="F1134" s="233"/>
      <c r="G1134" s="5"/>
      <c r="H1134" s="37"/>
      <c r="I1134" s="37"/>
      <c r="K1134" s="11"/>
    </row>
    <row r="1135" spans="5:11" x14ac:dyDescent="0.2">
      <c r="E1135" s="37"/>
      <c r="F1135" s="233"/>
      <c r="G1135" s="5"/>
      <c r="H1135" s="37"/>
      <c r="I1135" s="37"/>
      <c r="K1135" s="11"/>
    </row>
    <row r="1136" spans="5:11" x14ac:dyDescent="0.2">
      <c r="E1136" s="37"/>
      <c r="F1136" s="233"/>
      <c r="G1136" s="5"/>
      <c r="H1136" s="37"/>
      <c r="I1136" s="37"/>
      <c r="K1136" s="11"/>
    </row>
    <row r="1137" spans="5:11" x14ac:dyDescent="0.2">
      <c r="E1137" s="37"/>
      <c r="F1137" s="233"/>
      <c r="G1137" s="5"/>
      <c r="H1137" s="37"/>
      <c r="I1137" s="37"/>
      <c r="K1137" s="11"/>
    </row>
    <row r="1138" spans="5:11" x14ac:dyDescent="0.2">
      <c r="E1138" s="37"/>
      <c r="F1138" s="233"/>
      <c r="G1138" s="5"/>
      <c r="H1138" s="37"/>
      <c r="I1138" s="37"/>
      <c r="K1138" s="11"/>
    </row>
    <row r="1139" spans="5:11" x14ac:dyDescent="0.2">
      <c r="E1139" s="37"/>
      <c r="F1139" s="233"/>
      <c r="G1139" s="5"/>
      <c r="H1139" s="37"/>
      <c r="I1139" s="37"/>
      <c r="K1139" s="11"/>
    </row>
    <row r="1140" spans="5:11" x14ac:dyDescent="0.2">
      <c r="E1140" s="37"/>
      <c r="F1140" s="233"/>
      <c r="G1140" s="5"/>
      <c r="H1140" s="37"/>
      <c r="I1140" s="37"/>
      <c r="K1140" s="11"/>
    </row>
    <row r="1141" spans="5:11" x14ac:dyDescent="0.2">
      <c r="E1141" s="37"/>
      <c r="F1141" s="233"/>
      <c r="G1141" s="5"/>
      <c r="H1141" s="37"/>
      <c r="I1141" s="37"/>
      <c r="K1141" s="11"/>
    </row>
    <row r="1142" spans="5:11" x14ac:dyDescent="0.2">
      <c r="E1142" s="37"/>
      <c r="F1142" s="233"/>
      <c r="G1142" s="5"/>
      <c r="H1142" s="37"/>
      <c r="I1142" s="37"/>
      <c r="K1142" s="11"/>
    </row>
    <row r="1143" spans="5:11" x14ac:dyDescent="0.2">
      <c r="E1143" s="37"/>
      <c r="F1143" s="233"/>
      <c r="G1143" s="5"/>
      <c r="H1143" s="37"/>
      <c r="I1143" s="37"/>
      <c r="K1143" s="11"/>
    </row>
    <row r="1144" spans="5:11" x14ac:dyDescent="0.2">
      <c r="E1144" s="37"/>
      <c r="F1144" s="233"/>
      <c r="G1144" s="5"/>
      <c r="H1144" s="37"/>
      <c r="I1144" s="37"/>
      <c r="K1144" s="11"/>
    </row>
    <row r="1145" spans="5:11" x14ac:dyDescent="0.2">
      <c r="E1145" s="37"/>
      <c r="F1145" s="233"/>
      <c r="G1145" s="5"/>
      <c r="H1145" s="37"/>
      <c r="I1145" s="37"/>
      <c r="K1145" s="11"/>
    </row>
    <row r="1146" spans="5:11" x14ac:dyDescent="0.2">
      <c r="E1146" s="37"/>
      <c r="F1146" s="233"/>
      <c r="G1146" s="5"/>
      <c r="H1146" s="37"/>
      <c r="I1146" s="37"/>
      <c r="K1146" s="11"/>
    </row>
    <row r="1147" spans="5:11" x14ac:dyDescent="0.2">
      <c r="F1147" s="233"/>
      <c r="G1147" s="5"/>
      <c r="H1147" s="37"/>
      <c r="I1147" s="37"/>
      <c r="K1147" s="11"/>
    </row>
    <row r="1148" spans="5:11" x14ac:dyDescent="0.2">
      <c r="F1148" s="233"/>
      <c r="G1148" s="5"/>
      <c r="H1148" s="37"/>
      <c r="I1148" s="37"/>
      <c r="K1148" s="11"/>
    </row>
    <row r="1149" spans="5:11" x14ac:dyDescent="0.2">
      <c r="F1149" s="233"/>
      <c r="G1149" s="5"/>
      <c r="H1149" s="37"/>
      <c r="I1149" s="37"/>
      <c r="K1149" s="11"/>
    </row>
    <row r="1150" spans="5:11" x14ac:dyDescent="0.2">
      <c r="F1150" s="233"/>
      <c r="G1150" s="5"/>
      <c r="H1150" s="37"/>
      <c r="I1150" s="37"/>
      <c r="K1150" s="11"/>
    </row>
    <row r="1151" spans="5:11" x14ac:dyDescent="0.2">
      <c r="F1151" s="233"/>
      <c r="G1151" s="5"/>
      <c r="H1151" s="37"/>
      <c r="I1151" s="37"/>
      <c r="K1151" s="11"/>
    </row>
    <row r="1152" spans="5:11" x14ac:dyDescent="0.2">
      <c r="F1152" s="233"/>
      <c r="G1152" s="5"/>
      <c r="H1152" s="37"/>
      <c r="I1152" s="37"/>
      <c r="K1152" s="11"/>
    </row>
    <row r="1153" spans="6:11" x14ac:dyDescent="0.2">
      <c r="F1153" s="233"/>
      <c r="G1153" s="5"/>
      <c r="H1153" s="37"/>
      <c r="I1153" s="37"/>
      <c r="K1153" s="11"/>
    </row>
    <row r="1154" spans="6:11" x14ac:dyDescent="0.2">
      <c r="F1154" s="233"/>
      <c r="G1154" s="5"/>
      <c r="H1154" s="37"/>
      <c r="I1154" s="37"/>
      <c r="K1154" s="11"/>
    </row>
    <row r="1155" spans="6:11" x14ac:dyDescent="0.2">
      <c r="F1155" s="233"/>
      <c r="G1155" s="5"/>
      <c r="H1155" s="37"/>
      <c r="I1155" s="37"/>
      <c r="K1155" s="11"/>
    </row>
    <row r="1156" spans="6:11" x14ac:dyDescent="0.2">
      <c r="F1156" s="233"/>
      <c r="G1156" s="5"/>
      <c r="H1156" s="37"/>
      <c r="I1156" s="37"/>
      <c r="K1156" s="11"/>
    </row>
    <row r="1157" spans="6:11" x14ac:dyDescent="0.2">
      <c r="F1157" s="233"/>
      <c r="G1157" s="5"/>
      <c r="H1157" s="37"/>
      <c r="I1157" s="37"/>
      <c r="K1157" s="11"/>
    </row>
    <row r="1158" spans="6:11" x14ac:dyDescent="0.2">
      <c r="F1158" s="233"/>
      <c r="G1158" s="5"/>
      <c r="H1158" s="37"/>
      <c r="I1158" s="37"/>
      <c r="K1158" s="11"/>
    </row>
    <row r="1159" spans="6:11" x14ac:dyDescent="0.2">
      <c r="F1159" s="233"/>
      <c r="G1159" s="5"/>
      <c r="H1159" s="37"/>
      <c r="I1159" s="37"/>
      <c r="K1159" s="11"/>
    </row>
    <row r="1160" spans="6:11" x14ac:dyDescent="0.2">
      <c r="F1160" s="233"/>
      <c r="G1160" s="5"/>
      <c r="H1160" s="37"/>
      <c r="I1160" s="37"/>
      <c r="K1160" s="11"/>
    </row>
    <row r="1161" spans="6:11" x14ac:dyDescent="0.2">
      <c r="F1161" s="233"/>
      <c r="G1161" s="5"/>
      <c r="H1161" s="37"/>
      <c r="I1161" s="37"/>
      <c r="K1161" s="11"/>
    </row>
    <row r="1162" spans="6:11" x14ac:dyDescent="0.2">
      <c r="F1162" s="233"/>
      <c r="G1162" s="5"/>
      <c r="H1162" s="37"/>
      <c r="I1162" s="37"/>
      <c r="K1162" s="11"/>
    </row>
    <row r="1163" spans="6:11" x14ac:dyDescent="0.2">
      <c r="F1163" s="233"/>
      <c r="G1163" s="5"/>
      <c r="H1163" s="37"/>
      <c r="I1163" s="37"/>
      <c r="K1163" s="11"/>
    </row>
    <row r="1164" spans="6:11" x14ac:dyDescent="0.2">
      <c r="F1164" s="233"/>
      <c r="G1164" s="5"/>
      <c r="H1164" s="37"/>
      <c r="I1164" s="37"/>
      <c r="K1164" s="11"/>
    </row>
    <row r="1165" spans="6:11" x14ac:dyDescent="0.2">
      <c r="F1165" s="233"/>
      <c r="G1165" s="5"/>
      <c r="H1165" s="37"/>
      <c r="I1165" s="37"/>
      <c r="K1165" s="11"/>
    </row>
    <row r="1166" spans="6:11" x14ac:dyDescent="0.2">
      <c r="F1166" s="233"/>
      <c r="G1166" s="5"/>
      <c r="H1166" s="37"/>
      <c r="I1166" s="37"/>
      <c r="K1166" s="11"/>
    </row>
    <row r="1167" spans="6:11" x14ac:dyDescent="0.2">
      <c r="F1167" s="233"/>
      <c r="G1167" s="5"/>
      <c r="H1167" s="37"/>
      <c r="I1167" s="37"/>
      <c r="K1167" s="11"/>
    </row>
    <row r="1168" spans="6:11" x14ac:dyDescent="0.2">
      <c r="F1168" s="233"/>
      <c r="G1168" s="5"/>
      <c r="H1168" s="37"/>
      <c r="I1168" s="37"/>
      <c r="K1168" s="11"/>
    </row>
    <row r="1169" spans="6:11" x14ac:dyDescent="0.2">
      <c r="F1169" s="233"/>
      <c r="G1169" s="5"/>
      <c r="H1169" s="37"/>
      <c r="I1169" s="37"/>
      <c r="K1169" s="11"/>
    </row>
    <row r="1170" spans="6:11" x14ac:dyDescent="0.2">
      <c r="F1170" s="233"/>
      <c r="G1170" s="5"/>
      <c r="H1170" s="37"/>
      <c r="I1170" s="37"/>
      <c r="K1170" s="11"/>
    </row>
    <row r="1171" spans="6:11" x14ac:dyDescent="0.2">
      <c r="F1171" s="233"/>
      <c r="G1171" s="5"/>
      <c r="H1171" s="37"/>
      <c r="I1171" s="37"/>
      <c r="K1171" s="11"/>
    </row>
    <row r="1172" spans="6:11" x14ac:dyDescent="0.2">
      <c r="F1172" s="233"/>
      <c r="G1172" s="5"/>
      <c r="H1172" s="37"/>
      <c r="I1172" s="37"/>
      <c r="K1172" s="11"/>
    </row>
    <row r="1173" spans="6:11" x14ac:dyDescent="0.2">
      <c r="F1173" s="233"/>
      <c r="G1173" s="5"/>
      <c r="H1173" s="37"/>
      <c r="I1173" s="37"/>
      <c r="K1173" s="11"/>
    </row>
    <row r="1174" spans="6:11" x14ac:dyDescent="0.2">
      <c r="F1174" s="233"/>
      <c r="G1174" s="5"/>
      <c r="H1174" s="37"/>
      <c r="I1174" s="37"/>
      <c r="K1174" s="11"/>
    </row>
    <row r="1175" spans="6:11" x14ac:dyDescent="0.2">
      <c r="F1175" s="233"/>
      <c r="G1175" s="5"/>
      <c r="H1175" s="37"/>
      <c r="I1175" s="37"/>
      <c r="K1175" s="11"/>
    </row>
    <row r="1176" spans="6:11" x14ac:dyDescent="0.2">
      <c r="F1176" s="233"/>
      <c r="G1176" s="5"/>
      <c r="H1176" s="37"/>
      <c r="I1176" s="37"/>
      <c r="K1176" s="11"/>
    </row>
    <row r="1177" spans="6:11" x14ac:dyDescent="0.2">
      <c r="F1177" s="233"/>
      <c r="G1177" s="5"/>
      <c r="H1177" s="37"/>
      <c r="I1177" s="37"/>
      <c r="K1177" s="11"/>
    </row>
    <row r="1178" spans="6:11" x14ac:dyDescent="0.2">
      <c r="F1178" s="233"/>
      <c r="G1178" s="5"/>
      <c r="H1178" s="37"/>
      <c r="I1178" s="37"/>
      <c r="K1178" s="11"/>
    </row>
    <row r="1179" spans="6:11" x14ac:dyDescent="0.2">
      <c r="F1179" s="233"/>
      <c r="G1179" s="5"/>
      <c r="H1179" s="37"/>
      <c r="I1179" s="37"/>
      <c r="K1179" s="11"/>
    </row>
    <row r="1180" spans="6:11" x14ac:dyDescent="0.2">
      <c r="F1180" s="233"/>
      <c r="G1180" s="5"/>
      <c r="H1180" s="37"/>
      <c r="I1180" s="37"/>
      <c r="K1180" s="11"/>
    </row>
    <row r="1181" spans="6:11" x14ac:dyDescent="0.2">
      <c r="F1181" s="233"/>
      <c r="G1181" s="5"/>
      <c r="H1181" s="37"/>
      <c r="I1181" s="37"/>
      <c r="K1181" s="11"/>
    </row>
    <row r="1182" spans="6:11" x14ac:dyDescent="0.2">
      <c r="F1182" s="233"/>
      <c r="G1182" s="5"/>
      <c r="H1182" s="37"/>
      <c r="I1182" s="37"/>
      <c r="K1182" s="11"/>
    </row>
    <row r="1183" spans="6:11" x14ac:dyDescent="0.2">
      <c r="F1183" s="233"/>
      <c r="G1183" s="5"/>
      <c r="H1183" s="37"/>
      <c r="I1183" s="37"/>
      <c r="K1183" s="11"/>
    </row>
    <row r="1184" spans="6:11" x14ac:dyDescent="0.2">
      <c r="F1184" s="233"/>
      <c r="G1184" s="5"/>
      <c r="H1184" s="37"/>
      <c r="I1184" s="37"/>
      <c r="K1184" s="11"/>
    </row>
    <row r="1185" spans="6:11" x14ac:dyDescent="0.2">
      <c r="F1185" s="233"/>
      <c r="G1185" s="5"/>
      <c r="H1185" s="37"/>
      <c r="I1185" s="37"/>
      <c r="K1185" s="11"/>
    </row>
    <row r="1186" spans="6:11" x14ac:dyDescent="0.2">
      <c r="F1186" s="233"/>
      <c r="G1186" s="5"/>
      <c r="H1186" s="37"/>
      <c r="I1186" s="37"/>
      <c r="K1186" s="11"/>
    </row>
    <row r="1187" spans="6:11" x14ac:dyDescent="0.2">
      <c r="F1187" s="233"/>
      <c r="G1187" s="5"/>
      <c r="H1187" s="37"/>
      <c r="I1187" s="37"/>
      <c r="K1187" s="11"/>
    </row>
    <row r="1188" spans="6:11" x14ac:dyDescent="0.2">
      <c r="F1188" s="233"/>
      <c r="G1188" s="5"/>
      <c r="H1188" s="37"/>
      <c r="I1188" s="37"/>
      <c r="K1188" s="11"/>
    </row>
    <row r="1189" spans="6:11" x14ac:dyDescent="0.2">
      <c r="F1189" s="233"/>
      <c r="G1189" s="5"/>
      <c r="H1189" s="37"/>
      <c r="I1189" s="37"/>
      <c r="K1189" s="11"/>
    </row>
    <row r="1190" spans="6:11" x14ac:dyDescent="0.2">
      <c r="F1190" s="233"/>
      <c r="G1190" s="5"/>
      <c r="H1190" s="37"/>
      <c r="I1190" s="37"/>
      <c r="K1190" s="11"/>
    </row>
    <row r="1191" spans="6:11" x14ac:dyDescent="0.2">
      <c r="F1191" s="233"/>
      <c r="G1191" s="5"/>
      <c r="H1191" s="37"/>
      <c r="I1191" s="37"/>
      <c r="K1191" s="11"/>
    </row>
    <row r="1192" spans="6:11" x14ac:dyDescent="0.2">
      <c r="F1192" s="233"/>
      <c r="G1192" s="5"/>
      <c r="H1192" s="37"/>
      <c r="I1192" s="37"/>
      <c r="K1192" s="11"/>
    </row>
    <row r="1193" spans="6:11" x14ac:dyDescent="0.2">
      <c r="F1193" s="233"/>
      <c r="G1193" s="5"/>
      <c r="H1193" s="37"/>
      <c r="I1193" s="37"/>
      <c r="K1193" s="11"/>
    </row>
    <row r="1194" spans="6:11" x14ac:dyDescent="0.2">
      <c r="F1194" s="233"/>
      <c r="G1194" s="5"/>
      <c r="H1194" s="37"/>
      <c r="I1194" s="37"/>
      <c r="K1194" s="11"/>
    </row>
    <row r="1195" spans="6:11" x14ac:dyDescent="0.2">
      <c r="F1195" s="233"/>
      <c r="G1195" s="5"/>
      <c r="H1195" s="37"/>
      <c r="I1195" s="37"/>
      <c r="K1195" s="11"/>
    </row>
    <row r="1196" spans="6:11" x14ac:dyDescent="0.2">
      <c r="F1196" s="233"/>
      <c r="G1196" s="5"/>
      <c r="H1196" s="37"/>
      <c r="I1196" s="37"/>
      <c r="K1196" s="11"/>
    </row>
    <row r="1197" spans="6:11" x14ac:dyDescent="0.2">
      <c r="F1197" s="233"/>
      <c r="G1197" s="5"/>
      <c r="H1197" s="37"/>
      <c r="I1197" s="37"/>
      <c r="K1197" s="11"/>
    </row>
    <row r="1198" spans="6:11" x14ac:dyDescent="0.2">
      <c r="F1198" s="233"/>
      <c r="G1198" s="5"/>
      <c r="H1198" s="37"/>
      <c r="I1198" s="37"/>
      <c r="K1198" s="11"/>
    </row>
    <row r="1199" spans="6:11" x14ac:dyDescent="0.2">
      <c r="F1199" s="233"/>
      <c r="G1199" s="5"/>
      <c r="H1199" s="37"/>
      <c r="I1199" s="37"/>
      <c r="K1199" s="11"/>
    </row>
    <row r="1200" spans="6:11" x14ac:dyDescent="0.2">
      <c r="F1200" s="233"/>
      <c r="G1200" s="5"/>
      <c r="H1200" s="37"/>
      <c r="I1200" s="37"/>
      <c r="K1200" s="11"/>
    </row>
    <row r="1201" spans="6:11" x14ac:dyDescent="0.2">
      <c r="F1201" s="233"/>
      <c r="G1201" s="5"/>
      <c r="H1201" s="37"/>
      <c r="I1201" s="37"/>
      <c r="K1201" s="11"/>
    </row>
    <row r="1202" spans="6:11" x14ac:dyDescent="0.2">
      <c r="F1202" s="233"/>
      <c r="G1202" s="5"/>
      <c r="H1202" s="37"/>
      <c r="I1202" s="37"/>
      <c r="K1202" s="11"/>
    </row>
    <row r="1203" spans="6:11" x14ac:dyDescent="0.2">
      <c r="F1203" s="233"/>
      <c r="G1203" s="5"/>
      <c r="H1203" s="37"/>
      <c r="I1203" s="37"/>
      <c r="K1203" s="11"/>
    </row>
    <row r="1204" spans="6:11" x14ac:dyDescent="0.2">
      <c r="F1204" s="233"/>
      <c r="G1204" s="5"/>
      <c r="H1204" s="37"/>
      <c r="I1204" s="37"/>
      <c r="K1204" s="11"/>
    </row>
    <row r="1205" spans="6:11" x14ac:dyDescent="0.2">
      <c r="F1205" s="233"/>
      <c r="G1205" s="5"/>
      <c r="H1205" s="37"/>
      <c r="I1205" s="37"/>
      <c r="K1205" s="11"/>
    </row>
    <row r="1206" spans="6:11" x14ac:dyDescent="0.2">
      <c r="F1206" s="233"/>
      <c r="G1206" s="5"/>
      <c r="H1206" s="37"/>
      <c r="I1206" s="37"/>
      <c r="K1206" s="11"/>
    </row>
    <row r="1207" spans="6:11" x14ac:dyDescent="0.2">
      <c r="F1207" s="233"/>
      <c r="G1207" s="5"/>
      <c r="H1207" s="37"/>
      <c r="I1207" s="37"/>
      <c r="K1207" s="11"/>
    </row>
    <row r="1208" spans="6:11" x14ac:dyDescent="0.2">
      <c r="F1208" s="233"/>
      <c r="G1208" s="5"/>
      <c r="H1208" s="37"/>
      <c r="I1208" s="37"/>
      <c r="K1208" s="11"/>
    </row>
    <row r="1209" spans="6:11" x14ac:dyDescent="0.2">
      <c r="F1209" s="233"/>
      <c r="G1209" s="5"/>
      <c r="H1209" s="37"/>
      <c r="I1209" s="37"/>
      <c r="K1209" s="11"/>
    </row>
    <row r="1210" spans="6:11" x14ac:dyDescent="0.2">
      <c r="F1210" s="233"/>
      <c r="G1210" s="5"/>
      <c r="H1210" s="37"/>
      <c r="I1210" s="37"/>
      <c r="K1210" s="11"/>
    </row>
    <row r="1211" spans="6:11" x14ac:dyDescent="0.2">
      <c r="F1211" s="233"/>
      <c r="G1211" s="5"/>
      <c r="H1211" s="37"/>
      <c r="I1211" s="37"/>
      <c r="K1211" s="11"/>
    </row>
    <row r="1212" spans="6:11" x14ac:dyDescent="0.2">
      <c r="F1212" s="233"/>
      <c r="G1212" s="5"/>
      <c r="H1212" s="37"/>
      <c r="I1212" s="37"/>
      <c r="K1212" s="11"/>
    </row>
    <row r="1213" spans="6:11" x14ac:dyDescent="0.2">
      <c r="F1213" s="233"/>
      <c r="G1213" s="5"/>
      <c r="H1213" s="37"/>
      <c r="I1213" s="37"/>
      <c r="K1213" s="11"/>
    </row>
    <row r="1214" spans="6:11" x14ac:dyDescent="0.2">
      <c r="F1214" s="233"/>
      <c r="G1214" s="5"/>
      <c r="H1214" s="37"/>
      <c r="I1214" s="37"/>
      <c r="K1214" s="11"/>
    </row>
    <row r="1215" spans="6:11" x14ac:dyDescent="0.2">
      <c r="F1215" s="233"/>
      <c r="G1215" s="5"/>
      <c r="H1215" s="37"/>
      <c r="I1215" s="37"/>
      <c r="K1215" s="11"/>
    </row>
    <row r="1216" spans="6:11" x14ac:dyDescent="0.2">
      <c r="F1216" s="233"/>
      <c r="G1216" s="5"/>
      <c r="H1216" s="37"/>
      <c r="I1216" s="37"/>
      <c r="K1216" s="11"/>
    </row>
    <row r="1217" spans="6:11" x14ac:dyDescent="0.2">
      <c r="F1217" s="233"/>
      <c r="G1217" s="5"/>
      <c r="H1217" s="37"/>
      <c r="I1217" s="37"/>
      <c r="K1217" s="11"/>
    </row>
    <row r="1218" spans="6:11" x14ac:dyDescent="0.2">
      <c r="F1218" s="233"/>
      <c r="G1218" s="5"/>
      <c r="H1218" s="37"/>
      <c r="I1218" s="37"/>
      <c r="K1218" s="11"/>
    </row>
    <row r="1219" spans="6:11" x14ac:dyDescent="0.2">
      <c r="F1219" s="233"/>
      <c r="G1219" s="5"/>
      <c r="H1219" s="37"/>
      <c r="I1219" s="37"/>
      <c r="K1219" s="11"/>
    </row>
    <row r="1220" spans="6:11" x14ac:dyDescent="0.2">
      <c r="F1220" s="233"/>
      <c r="G1220" s="5"/>
      <c r="H1220" s="37"/>
      <c r="I1220" s="37"/>
      <c r="K1220" s="11"/>
    </row>
    <row r="1221" spans="6:11" x14ac:dyDescent="0.2">
      <c r="F1221" s="233"/>
      <c r="G1221" s="5"/>
      <c r="H1221" s="37"/>
      <c r="I1221" s="37"/>
      <c r="K1221" s="11"/>
    </row>
    <row r="1222" spans="6:11" x14ac:dyDescent="0.2">
      <c r="F1222" s="233"/>
      <c r="G1222" s="5"/>
      <c r="H1222" s="37"/>
      <c r="I1222" s="37"/>
      <c r="K1222" s="11"/>
    </row>
    <row r="1223" spans="6:11" x14ac:dyDescent="0.2">
      <c r="F1223" s="233"/>
      <c r="G1223" s="5"/>
      <c r="H1223" s="37"/>
      <c r="I1223" s="37"/>
      <c r="K1223" s="11"/>
    </row>
    <row r="1224" spans="6:11" x14ac:dyDescent="0.2">
      <c r="F1224" s="233"/>
      <c r="G1224" s="5"/>
      <c r="H1224" s="37"/>
      <c r="I1224" s="37"/>
      <c r="K1224" s="11"/>
    </row>
    <row r="1225" spans="6:11" x14ac:dyDescent="0.2">
      <c r="F1225" s="233"/>
      <c r="G1225" s="5"/>
      <c r="H1225" s="37"/>
      <c r="I1225" s="37"/>
      <c r="K1225" s="11"/>
    </row>
    <row r="1226" spans="6:11" x14ac:dyDescent="0.2">
      <c r="F1226" s="233"/>
      <c r="G1226" s="5"/>
      <c r="H1226" s="37"/>
      <c r="I1226" s="37"/>
      <c r="K1226" s="11"/>
    </row>
    <row r="1227" spans="6:11" x14ac:dyDescent="0.2">
      <c r="F1227" s="233"/>
      <c r="G1227" s="5"/>
      <c r="H1227" s="37"/>
      <c r="I1227" s="37"/>
      <c r="K1227" s="11"/>
    </row>
    <row r="1228" spans="6:11" x14ac:dyDescent="0.2">
      <c r="F1228" s="233"/>
      <c r="G1228" s="5"/>
      <c r="H1228" s="37"/>
      <c r="I1228" s="37"/>
      <c r="K1228" s="11"/>
    </row>
    <row r="1229" spans="6:11" x14ac:dyDescent="0.2">
      <c r="F1229" s="233"/>
      <c r="G1229" s="5"/>
      <c r="H1229" s="37"/>
      <c r="I1229" s="37"/>
      <c r="K1229" s="11"/>
    </row>
    <row r="1230" spans="6:11" x14ac:dyDescent="0.2">
      <c r="F1230" s="233"/>
      <c r="G1230" s="5"/>
      <c r="H1230" s="37"/>
      <c r="I1230" s="37"/>
      <c r="K1230" s="11"/>
    </row>
    <row r="1231" spans="6:11" x14ac:dyDescent="0.2">
      <c r="F1231" s="233"/>
      <c r="G1231" s="5"/>
      <c r="H1231" s="37"/>
      <c r="I1231" s="37"/>
      <c r="K1231" s="11"/>
    </row>
    <row r="1232" spans="6:11" x14ac:dyDescent="0.2">
      <c r="F1232" s="233"/>
      <c r="G1232" s="5"/>
      <c r="H1232" s="37"/>
      <c r="I1232" s="37"/>
      <c r="K1232" s="11"/>
    </row>
    <row r="1233" spans="6:11" x14ac:dyDescent="0.2">
      <c r="F1233" s="233"/>
      <c r="G1233" s="5"/>
      <c r="H1233" s="37"/>
      <c r="I1233" s="37"/>
      <c r="K1233" s="11"/>
    </row>
    <row r="1234" spans="6:11" x14ac:dyDescent="0.2">
      <c r="F1234" s="233"/>
      <c r="G1234" s="5"/>
      <c r="H1234" s="37"/>
      <c r="I1234" s="37"/>
      <c r="K1234" s="11"/>
    </row>
    <row r="1235" spans="6:11" x14ac:dyDescent="0.2">
      <c r="F1235" s="233"/>
      <c r="G1235" s="5"/>
      <c r="H1235" s="37"/>
      <c r="I1235" s="37"/>
      <c r="K1235" s="11"/>
    </row>
    <row r="1236" spans="6:11" x14ac:dyDescent="0.2">
      <c r="F1236" s="233"/>
      <c r="G1236" s="5"/>
      <c r="H1236" s="37"/>
      <c r="I1236" s="37"/>
      <c r="K1236" s="11"/>
    </row>
    <row r="1237" spans="6:11" x14ac:dyDescent="0.2">
      <c r="F1237" s="233"/>
      <c r="G1237" s="5"/>
      <c r="H1237" s="37"/>
      <c r="I1237" s="37"/>
      <c r="K1237" s="11"/>
    </row>
    <row r="1238" spans="6:11" x14ac:dyDescent="0.2">
      <c r="F1238" s="233"/>
      <c r="G1238" s="5"/>
      <c r="H1238" s="37"/>
      <c r="I1238" s="37"/>
      <c r="K1238" s="11"/>
    </row>
    <row r="1239" spans="6:11" x14ac:dyDescent="0.2">
      <c r="F1239" s="233"/>
      <c r="G1239" s="5"/>
      <c r="H1239" s="37"/>
      <c r="I1239" s="37"/>
      <c r="K1239" s="11"/>
    </row>
    <row r="1240" spans="6:11" x14ac:dyDescent="0.2">
      <c r="F1240" s="233"/>
      <c r="G1240" s="5"/>
      <c r="H1240" s="37"/>
      <c r="I1240" s="37"/>
      <c r="K1240" s="11"/>
    </row>
    <row r="1241" spans="6:11" x14ac:dyDescent="0.2">
      <c r="F1241" s="233"/>
      <c r="G1241" s="5"/>
      <c r="H1241" s="37"/>
      <c r="I1241" s="37"/>
      <c r="K1241" s="11"/>
    </row>
    <row r="1242" spans="6:11" x14ac:dyDescent="0.2">
      <c r="F1242" s="233"/>
      <c r="G1242" s="5"/>
      <c r="H1242" s="37"/>
      <c r="I1242" s="37"/>
      <c r="K1242" s="11"/>
    </row>
    <row r="1243" spans="6:11" x14ac:dyDescent="0.2">
      <c r="F1243" s="233"/>
      <c r="G1243" s="5"/>
      <c r="H1243" s="37"/>
      <c r="I1243" s="37"/>
      <c r="K1243" s="11"/>
    </row>
    <row r="1244" spans="6:11" x14ac:dyDescent="0.2">
      <c r="F1244" s="233"/>
      <c r="G1244" s="5"/>
      <c r="H1244" s="37"/>
      <c r="I1244" s="37"/>
      <c r="K1244" s="11"/>
    </row>
    <row r="1245" spans="6:11" x14ac:dyDescent="0.2">
      <c r="F1245" s="233"/>
      <c r="G1245" s="5"/>
      <c r="H1245" s="37"/>
      <c r="I1245" s="37"/>
      <c r="K1245" s="11"/>
    </row>
    <row r="1246" spans="6:11" x14ac:dyDescent="0.2">
      <c r="F1246" s="233"/>
      <c r="G1246" s="5"/>
      <c r="H1246" s="37"/>
      <c r="I1246" s="37"/>
      <c r="K1246" s="11"/>
    </row>
    <row r="1247" spans="6:11" x14ac:dyDescent="0.2">
      <c r="F1247" s="233"/>
      <c r="G1247" s="5"/>
      <c r="H1247" s="37"/>
      <c r="I1247" s="37"/>
      <c r="K1247" s="11"/>
    </row>
    <row r="1248" spans="6:11" x14ac:dyDescent="0.2">
      <c r="F1248" s="233"/>
      <c r="G1248" s="5"/>
      <c r="H1248" s="37"/>
      <c r="I1248" s="37"/>
      <c r="K1248" s="11"/>
    </row>
    <row r="1249" spans="6:11" x14ac:dyDescent="0.2">
      <c r="F1249" s="233"/>
      <c r="G1249" s="5"/>
      <c r="H1249" s="37"/>
      <c r="I1249" s="37"/>
      <c r="K1249" s="11"/>
    </row>
    <row r="1250" spans="6:11" x14ac:dyDescent="0.2">
      <c r="F1250" s="233"/>
      <c r="G1250" s="5"/>
      <c r="H1250" s="37"/>
      <c r="I1250" s="37"/>
      <c r="K1250" s="11"/>
    </row>
    <row r="1251" spans="6:11" x14ac:dyDescent="0.2">
      <c r="F1251" s="233"/>
      <c r="G1251" s="5"/>
      <c r="H1251" s="37"/>
      <c r="I1251" s="37"/>
      <c r="K1251" s="11"/>
    </row>
    <row r="1252" spans="6:11" x14ac:dyDescent="0.2">
      <c r="F1252" s="233"/>
      <c r="G1252" s="5"/>
      <c r="H1252" s="37"/>
      <c r="I1252" s="37"/>
      <c r="K1252" s="11"/>
    </row>
    <row r="1253" spans="6:11" x14ac:dyDescent="0.2">
      <c r="F1253" s="233"/>
      <c r="G1253" s="5"/>
      <c r="H1253" s="37"/>
      <c r="I1253" s="37"/>
      <c r="K1253" s="11"/>
    </row>
    <row r="1254" spans="6:11" x14ac:dyDescent="0.2">
      <c r="F1254" s="233"/>
      <c r="G1254" s="5"/>
      <c r="H1254" s="37"/>
      <c r="I1254" s="37"/>
      <c r="K1254" s="11"/>
    </row>
    <row r="1255" spans="6:11" x14ac:dyDescent="0.2">
      <c r="F1255" s="233"/>
      <c r="G1255" s="5"/>
      <c r="H1255" s="37"/>
      <c r="I1255" s="37"/>
      <c r="K1255" s="11"/>
    </row>
    <row r="1256" spans="6:11" x14ac:dyDescent="0.2">
      <c r="F1256" s="233"/>
      <c r="G1256" s="5"/>
      <c r="H1256" s="37"/>
      <c r="I1256" s="37"/>
      <c r="K1256" s="11"/>
    </row>
    <row r="1257" spans="6:11" x14ac:dyDescent="0.2">
      <c r="F1257" s="233"/>
      <c r="G1257" s="5"/>
      <c r="H1257" s="37"/>
      <c r="I1257" s="37"/>
      <c r="K1257" s="11"/>
    </row>
    <row r="1258" spans="6:11" x14ac:dyDescent="0.2">
      <c r="F1258" s="233"/>
      <c r="G1258" s="5"/>
      <c r="H1258" s="37"/>
      <c r="I1258" s="37"/>
      <c r="K1258" s="11"/>
    </row>
    <row r="1259" spans="6:11" x14ac:dyDescent="0.2">
      <c r="F1259" s="233"/>
      <c r="G1259" s="5"/>
      <c r="H1259" s="37"/>
      <c r="I1259" s="37"/>
      <c r="K1259" s="11"/>
    </row>
    <row r="1260" spans="6:11" x14ac:dyDescent="0.2">
      <c r="F1260" s="233"/>
      <c r="G1260" s="5"/>
      <c r="H1260" s="37"/>
      <c r="I1260" s="37"/>
      <c r="K1260" s="11"/>
    </row>
    <row r="1261" spans="6:11" x14ac:dyDescent="0.2">
      <c r="F1261" s="233"/>
      <c r="G1261" s="5"/>
      <c r="H1261" s="37"/>
      <c r="I1261" s="37"/>
      <c r="K1261" s="11"/>
    </row>
    <row r="1262" spans="6:11" x14ac:dyDescent="0.2">
      <c r="F1262" s="233"/>
      <c r="G1262" s="5"/>
      <c r="H1262" s="37"/>
      <c r="I1262" s="37"/>
      <c r="K1262" s="11"/>
    </row>
    <row r="1263" spans="6:11" x14ac:dyDescent="0.2">
      <c r="F1263" s="233"/>
      <c r="G1263" s="5"/>
      <c r="H1263" s="37"/>
      <c r="I1263" s="37"/>
      <c r="K1263" s="11"/>
    </row>
    <row r="1264" spans="6:11" x14ac:dyDescent="0.2">
      <c r="F1264" s="233"/>
      <c r="G1264" s="5"/>
      <c r="H1264" s="37"/>
      <c r="I1264" s="37"/>
      <c r="K1264" s="11"/>
    </row>
    <row r="1265" spans="6:11" x14ac:dyDescent="0.2">
      <c r="F1265" s="233"/>
      <c r="G1265" s="5"/>
      <c r="H1265" s="37"/>
      <c r="I1265" s="37"/>
      <c r="K1265" s="11"/>
    </row>
    <row r="1266" spans="6:11" x14ac:dyDescent="0.2">
      <c r="F1266" s="233"/>
      <c r="G1266" s="5"/>
      <c r="H1266" s="37"/>
      <c r="I1266" s="37"/>
      <c r="K1266" s="11"/>
    </row>
    <row r="1267" spans="6:11" x14ac:dyDescent="0.2">
      <c r="F1267" s="233"/>
      <c r="G1267" s="5"/>
      <c r="H1267" s="37"/>
      <c r="I1267" s="37"/>
      <c r="K1267" s="11"/>
    </row>
    <row r="1268" spans="6:11" x14ac:dyDescent="0.2">
      <c r="F1268" s="233"/>
      <c r="G1268" s="5"/>
      <c r="H1268" s="37"/>
      <c r="I1268" s="37"/>
      <c r="K1268" s="11"/>
    </row>
    <row r="1269" spans="6:11" x14ac:dyDescent="0.2">
      <c r="F1269" s="233"/>
      <c r="G1269" s="5"/>
      <c r="H1269" s="37"/>
      <c r="I1269" s="37"/>
      <c r="K1269" s="11"/>
    </row>
    <row r="1270" spans="6:11" x14ac:dyDescent="0.2">
      <c r="F1270" s="233"/>
      <c r="G1270" s="5"/>
      <c r="H1270" s="37"/>
      <c r="I1270" s="37"/>
      <c r="K1270" s="11"/>
    </row>
    <row r="1271" spans="6:11" x14ac:dyDescent="0.2">
      <c r="F1271" s="233"/>
      <c r="G1271" s="5"/>
      <c r="H1271" s="37"/>
      <c r="I1271" s="37"/>
      <c r="K1271" s="11"/>
    </row>
    <row r="1272" spans="6:11" x14ac:dyDescent="0.2">
      <c r="F1272" s="233"/>
      <c r="G1272" s="5"/>
      <c r="H1272" s="37"/>
      <c r="I1272" s="37"/>
      <c r="K1272" s="11"/>
    </row>
    <row r="1273" spans="6:11" x14ac:dyDescent="0.2">
      <c r="F1273" s="233"/>
      <c r="G1273" s="5"/>
      <c r="H1273" s="37"/>
      <c r="I1273" s="37"/>
      <c r="K1273" s="11"/>
    </row>
    <row r="1274" spans="6:11" x14ac:dyDescent="0.2">
      <c r="F1274" s="233"/>
      <c r="G1274" s="5"/>
      <c r="H1274" s="37"/>
      <c r="I1274" s="37"/>
      <c r="K1274" s="11"/>
    </row>
    <row r="1275" spans="6:11" x14ac:dyDescent="0.2">
      <c r="F1275" s="233"/>
      <c r="G1275" s="5"/>
      <c r="H1275" s="37"/>
      <c r="I1275" s="37"/>
      <c r="K1275" s="11"/>
    </row>
    <row r="1276" spans="6:11" x14ac:dyDescent="0.2">
      <c r="F1276" s="233"/>
      <c r="G1276" s="5"/>
      <c r="H1276" s="37"/>
      <c r="I1276" s="37"/>
      <c r="K1276" s="11"/>
    </row>
    <row r="1277" spans="6:11" x14ac:dyDescent="0.2">
      <c r="F1277" s="233"/>
      <c r="G1277" s="5"/>
      <c r="H1277" s="37"/>
      <c r="I1277" s="37"/>
      <c r="K1277" s="11"/>
    </row>
    <row r="1278" spans="6:11" x14ac:dyDescent="0.2">
      <c r="F1278" s="233"/>
      <c r="G1278" s="5"/>
      <c r="H1278" s="37"/>
      <c r="I1278" s="37"/>
      <c r="K1278" s="11"/>
    </row>
    <row r="1279" spans="6:11" x14ac:dyDescent="0.2">
      <c r="F1279" s="233"/>
      <c r="G1279" s="5"/>
      <c r="H1279" s="37"/>
      <c r="I1279" s="37"/>
      <c r="K1279" s="11"/>
    </row>
    <row r="1280" spans="6:11" x14ac:dyDescent="0.2">
      <c r="F1280" s="233"/>
      <c r="G1280" s="5"/>
      <c r="H1280" s="37"/>
      <c r="I1280" s="37"/>
      <c r="K1280" s="11"/>
    </row>
    <row r="1281" spans="6:11" x14ac:dyDescent="0.2">
      <c r="F1281" s="233"/>
      <c r="G1281" s="5"/>
      <c r="H1281" s="37"/>
      <c r="I1281" s="37"/>
      <c r="K1281" s="11"/>
    </row>
    <row r="1282" spans="6:11" x14ac:dyDescent="0.2">
      <c r="F1282" s="233"/>
      <c r="G1282" s="5"/>
      <c r="H1282" s="37"/>
      <c r="I1282" s="37"/>
      <c r="K1282" s="11"/>
    </row>
    <row r="1283" spans="6:11" x14ac:dyDescent="0.2">
      <c r="F1283" s="233"/>
      <c r="G1283" s="5"/>
      <c r="H1283" s="37"/>
      <c r="I1283" s="37"/>
      <c r="K1283" s="11"/>
    </row>
    <row r="1284" spans="6:11" x14ac:dyDescent="0.2">
      <c r="F1284" s="233"/>
      <c r="G1284" s="5"/>
      <c r="H1284" s="37"/>
      <c r="I1284" s="37"/>
      <c r="K1284" s="11"/>
    </row>
    <row r="1285" spans="6:11" x14ac:dyDescent="0.2">
      <c r="F1285" s="233"/>
      <c r="G1285" s="5"/>
      <c r="H1285" s="37"/>
      <c r="I1285" s="37"/>
      <c r="K1285" s="11"/>
    </row>
    <row r="1286" spans="6:11" x14ac:dyDescent="0.2">
      <c r="F1286" s="233"/>
      <c r="G1286" s="5"/>
      <c r="H1286" s="37"/>
      <c r="I1286" s="37"/>
      <c r="K1286" s="11"/>
    </row>
    <row r="1287" spans="6:11" x14ac:dyDescent="0.2">
      <c r="F1287" s="233"/>
      <c r="G1287" s="5"/>
      <c r="H1287" s="37"/>
      <c r="I1287" s="37"/>
      <c r="K1287" s="11"/>
    </row>
    <row r="1288" spans="6:11" x14ac:dyDescent="0.2">
      <c r="F1288" s="233"/>
      <c r="G1288" s="5"/>
      <c r="H1288" s="37"/>
      <c r="I1288" s="37"/>
      <c r="K1288" s="11"/>
    </row>
    <row r="1289" spans="6:11" x14ac:dyDescent="0.2">
      <c r="F1289" s="233"/>
      <c r="G1289" s="5"/>
      <c r="H1289" s="37"/>
      <c r="I1289" s="37"/>
      <c r="K1289" s="11"/>
    </row>
    <row r="1290" spans="6:11" x14ac:dyDescent="0.2">
      <c r="F1290" s="233"/>
      <c r="G1290" s="5"/>
      <c r="H1290" s="37"/>
      <c r="I1290" s="37"/>
      <c r="K1290" s="11"/>
    </row>
    <row r="1291" spans="6:11" x14ac:dyDescent="0.2">
      <c r="F1291" s="233"/>
      <c r="G1291" s="5"/>
      <c r="H1291" s="37"/>
      <c r="I1291" s="37"/>
      <c r="K1291" s="11"/>
    </row>
    <row r="1292" spans="6:11" x14ac:dyDescent="0.2">
      <c r="F1292" s="233"/>
      <c r="G1292" s="5"/>
      <c r="H1292" s="37"/>
      <c r="I1292" s="37"/>
      <c r="K1292" s="11"/>
    </row>
    <row r="1293" spans="6:11" x14ac:dyDescent="0.2">
      <c r="F1293" s="233"/>
      <c r="G1293" s="5"/>
      <c r="H1293" s="37"/>
      <c r="I1293" s="37"/>
      <c r="K1293" s="11"/>
    </row>
    <row r="1294" spans="6:11" x14ac:dyDescent="0.2">
      <c r="F1294" s="233"/>
      <c r="G1294" s="5"/>
      <c r="H1294" s="37"/>
      <c r="I1294" s="37"/>
      <c r="K1294" s="11"/>
    </row>
    <row r="1295" spans="6:11" x14ac:dyDescent="0.2">
      <c r="F1295" s="233"/>
      <c r="G1295" s="5"/>
      <c r="H1295" s="37"/>
      <c r="I1295" s="37"/>
      <c r="K1295" s="11"/>
    </row>
    <row r="1296" spans="6:11" x14ac:dyDescent="0.2">
      <c r="F1296" s="233"/>
      <c r="G1296" s="5"/>
      <c r="H1296" s="37"/>
      <c r="I1296" s="37"/>
      <c r="K1296" s="11"/>
    </row>
    <row r="1297" spans="6:11" x14ac:dyDescent="0.2">
      <c r="F1297" s="233"/>
      <c r="G1297" s="5"/>
      <c r="H1297" s="37"/>
      <c r="I1297" s="37"/>
      <c r="K1297" s="11"/>
    </row>
    <row r="1298" spans="6:11" x14ac:dyDescent="0.2">
      <c r="F1298" s="233"/>
      <c r="G1298" s="5"/>
      <c r="H1298" s="37"/>
      <c r="I1298" s="37"/>
      <c r="K1298" s="11"/>
    </row>
    <row r="1299" spans="6:11" x14ac:dyDescent="0.2">
      <c r="F1299" s="233"/>
      <c r="G1299" s="5"/>
      <c r="H1299" s="37"/>
      <c r="I1299" s="37"/>
      <c r="K1299" s="11"/>
    </row>
    <row r="1300" spans="6:11" x14ac:dyDescent="0.2">
      <c r="F1300" s="233"/>
      <c r="G1300" s="5"/>
      <c r="H1300" s="37"/>
      <c r="I1300" s="37"/>
      <c r="K1300" s="11"/>
    </row>
    <row r="1301" spans="6:11" x14ac:dyDescent="0.2">
      <c r="F1301" s="233"/>
      <c r="G1301" s="5"/>
      <c r="H1301" s="37"/>
      <c r="I1301" s="37"/>
      <c r="K1301" s="11"/>
    </row>
    <row r="1302" spans="6:11" x14ac:dyDescent="0.2">
      <c r="F1302" s="233"/>
      <c r="G1302" s="5"/>
      <c r="H1302" s="37"/>
      <c r="I1302" s="37"/>
      <c r="K1302" s="11"/>
    </row>
    <row r="1303" spans="6:11" x14ac:dyDescent="0.2">
      <c r="F1303" s="233"/>
      <c r="G1303" s="5"/>
      <c r="H1303" s="37"/>
      <c r="I1303" s="37"/>
      <c r="K1303" s="11"/>
    </row>
    <row r="1304" spans="6:11" x14ac:dyDescent="0.2">
      <c r="F1304" s="233"/>
      <c r="G1304" s="5"/>
      <c r="H1304" s="37"/>
      <c r="I1304" s="37"/>
      <c r="K1304" s="11"/>
    </row>
    <row r="1305" spans="6:11" x14ac:dyDescent="0.2">
      <c r="F1305" s="233"/>
      <c r="G1305" s="5"/>
      <c r="H1305" s="37"/>
      <c r="I1305" s="37"/>
      <c r="K1305" s="11"/>
    </row>
    <row r="1306" spans="6:11" x14ac:dyDescent="0.2">
      <c r="F1306" s="233"/>
      <c r="G1306" s="5"/>
      <c r="H1306" s="37"/>
      <c r="I1306" s="37"/>
      <c r="K1306" s="11"/>
    </row>
    <row r="1307" spans="6:11" x14ac:dyDescent="0.2">
      <c r="F1307" s="233"/>
      <c r="G1307" s="5"/>
      <c r="H1307" s="37"/>
      <c r="I1307" s="37"/>
      <c r="K1307" s="11"/>
    </row>
    <row r="1308" spans="6:11" x14ac:dyDescent="0.2">
      <c r="F1308" s="233"/>
      <c r="G1308" s="5"/>
      <c r="H1308" s="37"/>
      <c r="I1308" s="37"/>
      <c r="K1308" s="11"/>
    </row>
    <row r="1309" spans="6:11" x14ac:dyDescent="0.2">
      <c r="F1309" s="233"/>
      <c r="G1309" s="5"/>
      <c r="H1309" s="37"/>
      <c r="I1309" s="37"/>
      <c r="K1309" s="11"/>
    </row>
    <row r="1310" spans="6:11" x14ac:dyDescent="0.2">
      <c r="F1310" s="233"/>
      <c r="G1310" s="5"/>
      <c r="H1310" s="37"/>
      <c r="I1310" s="37"/>
      <c r="K1310" s="11"/>
    </row>
    <row r="1311" spans="6:11" x14ac:dyDescent="0.2">
      <c r="F1311" s="233"/>
      <c r="G1311" s="5"/>
      <c r="H1311" s="37"/>
      <c r="I1311" s="37"/>
      <c r="K1311" s="11"/>
    </row>
    <row r="1312" spans="6:11" x14ac:dyDescent="0.2">
      <c r="F1312" s="233"/>
      <c r="G1312" s="5"/>
      <c r="H1312" s="37"/>
      <c r="I1312" s="37"/>
      <c r="K1312" s="11"/>
    </row>
    <row r="1313" spans="6:11" x14ac:dyDescent="0.2">
      <c r="F1313" s="233"/>
      <c r="G1313" s="5"/>
      <c r="H1313" s="37"/>
      <c r="I1313" s="37"/>
      <c r="K1313" s="11"/>
    </row>
    <row r="1314" spans="6:11" x14ac:dyDescent="0.2">
      <c r="F1314" s="233"/>
      <c r="G1314" s="5"/>
      <c r="H1314" s="37"/>
      <c r="I1314" s="37"/>
      <c r="K1314" s="11"/>
    </row>
    <row r="1315" spans="6:11" x14ac:dyDescent="0.2">
      <c r="F1315" s="233"/>
      <c r="G1315" s="5"/>
      <c r="H1315" s="37"/>
      <c r="I1315" s="37"/>
      <c r="K1315" s="11"/>
    </row>
    <row r="1316" spans="6:11" x14ac:dyDescent="0.2">
      <c r="F1316" s="233"/>
      <c r="G1316" s="5"/>
      <c r="H1316" s="37"/>
      <c r="I1316" s="37"/>
      <c r="K1316" s="11"/>
    </row>
    <row r="1317" spans="6:11" x14ac:dyDescent="0.2">
      <c r="F1317" s="233"/>
      <c r="G1317" s="5"/>
      <c r="H1317" s="37"/>
      <c r="I1317" s="37"/>
      <c r="K1317" s="11"/>
    </row>
    <row r="1318" spans="6:11" x14ac:dyDescent="0.2">
      <c r="F1318" s="233"/>
      <c r="G1318" s="5"/>
      <c r="H1318" s="37"/>
      <c r="I1318" s="37"/>
      <c r="K1318" s="11"/>
    </row>
    <row r="1319" spans="6:11" x14ac:dyDescent="0.2">
      <c r="F1319" s="233"/>
      <c r="G1319" s="5"/>
      <c r="H1319" s="37"/>
      <c r="I1319" s="37"/>
      <c r="K1319" s="11"/>
    </row>
    <row r="1320" spans="6:11" x14ac:dyDescent="0.2">
      <c r="F1320" s="233"/>
      <c r="G1320" s="5"/>
      <c r="H1320" s="37"/>
      <c r="I1320" s="37"/>
      <c r="K1320" s="11"/>
    </row>
    <row r="1321" spans="6:11" x14ac:dyDescent="0.2">
      <c r="F1321" s="233"/>
      <c r="G1321" s="5"/>
      <c r="H1321" s="37"/>
      <c r="I1321" s="37"/>
      <c r="K1321" s="11"/>
    </row>
    <row r="1322" spans="6:11" x14ac:dyDescent="0.2">
      <c r="F1322" s="233"/>
      <c r="G1322" s="5"/>
      <c r="H1322" s="37"/>
      <c r="I1322" s="37"/>
      <c r="K1322" s="11"/>
    </row>
    <row r="1323" spans="6:11" x14ac:dyDescent="0.2">
      <c r="F1323" s="233"/>
      <c r="G1323" s="5"/>
      <c r="H1323" s="37"/>
      <c r="I1323" s="37"/>
      <c r="K1323" s="11"/>
    </row>
    <row r="1324" spans="6:11" x14ac:dyDescent="0.2">
      <c r="F1324" s="233"/>
      <c r="G1324" s="5"/>
      <c r="H1324" s="37"/>
      <c r="I1324" s="37"/>
      <c r="K1324" s="11"/>
    </row>
    <row r="1325" spans="6:11" x14ac:dyDescent="0.2">
      <c r="F1325" s="233"/>
      <c r="G1325" s="5"/>
      <c r="H1325" s="37"/>
      <c r="I1325" s="37"/>
      <c r="K1325" s="11"/>
    </row>
    <row r="1326" spans="6:11" x14ac:dyDescent="0.2">
      <c r="F1326" s="233"/>
      <c r="G1326" s="5"/>
      <c r="H1326" s="37"/>
      <c r="I1326" s="37"/>
      <c r="K1326" s="11"/>
    </row>
    <row r="1327" spans="6:11" x14ac:dyDescent="0.2">
      <c r="F1327" s="233"/>
      <c r="G1327" s="5"/>
      <c r="H1327" s="37"/>
      <c r="I1327" s="37"/>
      <c r="K1327" s="11"/>
    </row>
    <row r="1328" spans="6:11" x14ac:dyDescent="0.2">
      <c r="F1328" s="233"/>
      <c r="G1328" s="5"/>
      <c r="H1328" s="37"/>
      <c r="I1328" s="37"/>
      <c r="K1328" s="11"/>
    </row>
    <row r="1329" spans="6:11" x14ac:dyDescent="0.2">
      <c r="F1329" s="233"/>
      <c r="G1329" s="5"/>
      <c r="H1329" s="37"/>
      <c r="I1329" s="37"/>
      <c r="K1329" s="11"/>
    </row>
    <row r="1330" spans="6:11" x14ac:dyDescent="0.2">
      <c r="F1330" s="233"/>
      <c r="G1330" s="5"/>
      <c r="H1330" s="37"/>
      <c r="I1330" s="37"/>
      <c r="K1330" s="11"/>
    </row>
    <row r="1331" spans="6:11" x14ac:dyDescent="0.2">
      <c r="F1331" s="233"/>
      <c r="G1331" s="5"/>
      <c r="H1331" s="37"/>
      <c r="I1331" s="37"/>
      <c r="K1331" s="11"/>
    </row>
    <row r="1332" spans="6:11" x14ac:dyDescent="0.2">
      <c r="F1332" s="233"/>
      <c r="G1332" s="5"/>
      <c r="H1332" s="37"/>
      <c r="I1332" s="37"/>
      <c r="K1332" s="11"/>
    </row>
    <row r="1333" spans="6:11" x14ac:dyDescent="0.2">
      <c r="F1333" s="233"/>
      <c r="G1333" s="5"/>
      <c r="H1333" s="37"/>
      <c r="I1333" s="37"/>
      <c r="K1333" s="11"/>
    </row>
    <row r="1334" spans="6:11" x14ac:dyDescent="0.2">
      <c r="F1334" s="233"/>
      <c r="G1334" s="5"/>
      <c r="H1334" s="37"/>
      <c r="I1334" s="37"/>
      <c r="K1334" s="11"/>
    </row>
    <row r="1335" spans="6:11" x14ac:dyDescent="0.2">
      <c r="F1335" s="233"/>
      <c r="G1335" s="5"/>
      <c r="H1335" s="37"/>
      <c r="I1335" s="37"/>
      <c r="K1335" s="11"/>
    </row>
    <row r="1336" spans="6:11" x14ac:dyDescent="0.2">
      <c r="F1336" s="233"/>
      <c r="G1336" s="5"/>
      <c r="H1336" s="37"/>
      <c r="I1336" s="37"/>
      <c r="K1336" s="11"/>
    </row>
    <row r="1337" spans="6:11" x14ac:dyDescent="0.2">
      <c r="F1337" s="233"/>
      <c r="G1337" s="5"/>
      <c r="H1337" s="37"/>
      <c r="I1337" s="37"/>
      <c r="K1337" s="11"/>
    </row>
    <row r="1338" spans="6:11" x14ac:dyDescent="0.2">
      <c r="F1338" s="233"/>
      <c r="G1338" s="5"/>
      <c r="H1338" s="37"/>
      <c r="I1338" s="37"/>
      <c r="K1338" s="11"/>
    </row>
    <row r="1339" spans="6:11" x14ac:dyDescent="0.2">
      <c r="F1339" s="233"/>
      <c r="G1339" s="5"/>
      <c r="H1339" s="37"/>
      <c r="I1339" s="37"/>
      <c r="K1339" s="11"/>
    </row>
    <row r="1340" spans="6:11" x14ac:dyDescent="0.2">
      <c r="F1340" s="233"/>
      <c r="G1340" s="5"/>
      <c r="H1340" s="37"/>
      <c r="I1340" s="37"/>
      <c r="K1340" s="11"/>
    </row>
    <row r="1341" spans="6:11" x14ac:dyDescent="0.2">
      <c r="F1341" s="233"/>
      <c r="G1341" s="5"/>
      <c r="H1341" s="37"/>
      <c r="I1341" s="37"/>
      <c r="K1341" s="11"/>
    </row>
    <row r="1342" spans="6:11" x14ac:dyDescent="0.2">
      <c r="F1342" s="233"/>
      <c r="G1342" s="5"/>
      <c r="H1342" s="37"/>
      <c r="I1342" s="37"/>
      <c r="K1342" s="11"/>
    </row>
    <row r="1343" spans="6:11" x14ac:dyDescent="0.2">
      <c r="F1343" s="233"/>
      <c r="G1343" s="5"/>
      <c r="H1343" s="37"/>
      <c r="I1343" s="37"/>
      <c r="K1343" s="11"/>
    </row>
    <row r="1344" spans="6:11" x14ac:dyDescent="0.2">
      <c r="F1344" s="233"/>
      <c r="G1344" s="5"/>
      <c r="H1344" s="37"/>
      <c r="I1344" s="37"/>
      <c r="K1344" s="11"/>
    </row>
    <row r="1345" spans="6:11" x14ac:dyDescent="0.2">
      <c r="F1345" s="233"/>
      <c r="G1345" s="5"/>
      <c r="H1345" s="37"/>
      <c r="I1345" s="37"/>
      <c r="K1345" s="11"/>
    </row>
    <row r="1346" spans="6:11" x14ac:dyDescent="0.2">
      <c r="F1346" s="233"/>
      <c r="G1346" s="5"/>
      <c r="H1346" s="37"/>
      <c r="I1346" s="37"/>
      <c r="K1346" s="11"/>
    </row>
    <row r="1347" spans="6:11" x14ac:dyDescent="0.2">
      <c r="F1347" s="233"/>
      <c r="G1347" s="5"/>
      <c r="H1347" s="37"/>
      <c r="I1347" s="37"/>
      <c r="K1347" s="11"/>
    </row>
    <row r="1348" spans="6:11" x14ac:dyDescent="0.2">
      <c r="F1348" s="233"/>
      <c r="G1348" s="5"/>
      <c r="H1348" s="37"/>
      <c r="I1348" s="37"/>
      <c r="K1348" s="11"/>
    </row>
    <row r="1349" spans="6:11" x14ac:dyDescent="0.2">
      <c r="F1349" s="233"/>
      <c r="G1349" s="5"/>
      <c r="H1349" s="37"/>
      <c r="I1349" s="37"/>
      <c r="K1349" s="11"/>
    </row>
    <row r="1350" spans="6:11" x14ac:dyDescent="0.2">
      <c r="F1350" s="233"/>
      <c r="G1350" s="5"/>
      <c r="H1350" s="37"/>
      <c r="I1350" s="37"/>
      <c r="K1350" s="11"/>
    </row>
    <row r="1351" spans="6:11" x14ac:dyDescent="0.2">
      <c r="F1351" s="233"/>
      <c r="G1351" s="5"/>
      <c r="H1351" s="37"/>
      <c r="I1351" s="37"/>
      <c r="K1351" s="11"/>
    </row>
    <row r="1352" spans="6:11" x14ac:dyDescent="0.2">
      <c r="F1352" s="233"/>
      <c r="G1352" s="5"/>
      <c r="H1352" s="37"/>
      <c r="I1352" s="37"/>
      <c r="K1352" s="11"/>
    </row>
    <row r="1353" spans="6:11" x14ac:dyDescent="0.2">
      <c r="F1353" s="233"/>
      <c r="G1353" s="5"/>
      <c r="H1353" s="37"/>
      <c r="I1353" s="37"/>
      <c r="K1353" s="11"/>
    </row>
    <row r="1354" spans="6:11" x14ac:dyDescent="0.2">
      <c r="F1354" s="233"/>
      <c r="G1354" s="5"/>
      <c r="H1354" s="37"/>
      <c r="I1354" s="37"/>
      <c r="K1354" s="11"/>
    </row>
    <row r="1355" spans="6:11" x14ac:dyDescent="0.2">
      <c r="F1355" s="233"/>
      <c r="G1355" s="5"/>
      <c r="H1355" s="37"/>
      <c r="I1355" s="37"/>
      <c r="K1355" s="11"/>
    </row>
    <row r="1356" spans="6:11" x14ac:dyDescent="0.2">
      <c r="F1356" s="233"/>
      <c r="G1356" s="5"/>
      <c r="H1356" s="37"/>
      <c r="I1356" s="37"/>
      <c r="K1356" s="11"/>
    </row>
    <row r="1357" spans="6:11" x14ac:dyDescent="0.2">
      <c r="F1357" s="233"/>
      <c r="G1357" s="5"/>
      <c r="H1357" s="37"/>
      <c r="I1357" s="37"/>
      <c r="K1357" s="11"/>
    </row>
    <row r="1358" spans="6:11" x14ac:dyDescent="0.2">
      <c r="F1358" s="233"/>
      <c r="G1358" s="5"/>
      <c r="H1358" s="37"/>
      <c r="I1358" s="37"/>
      <c r="K1358" s="11"/>
    </row>
    <row r="1359" spans="6:11" x14ac:dyDescent="0.2">
      <c r="F1359" s="233"/>
      <c r="G1359" s="5"/>
      <c r="H1359" s="37"/>
      <c r="I1359" s="37"/>
      <c r="K1359" s="11"/>
    </row>
    <row r="1360" spans="6:11" x14ac:dyDescent="0.2">
      <c r="F1360" s="233"/>
      <c r="G1360" s="5"/>
      <c r="H1360" s="37"/>
      <c r="I1360" s="37"/>
      <c r="K1360" s="11"/>
    </row>
    <row r="1361" spans="6:11" x14ac:dyDescent="0.2">
      <c r="F1361" s="233"/>
      <c r="G1361" s="5"/>
      <c r="H1361" s="37"/>
      <c r="I1361" s="37"/>
      <c r="K1361" s="11"/>
    </row>
    <row r="1362" spans="6:11" x14ac:dyDescent="0.2">
      <c r="F1362" s="233"/>
      <c r="G1362" s="5"/>
      <c r="H1362" s="37"/>
      <c r="I1362" s="37"/>
      <c r="K1362" s="11"/>
    </row>
    <row r="1363" spans="6:11" x14ac:dyDescent="0.2">
      <c r="F1363" s="233"/>
      <c r="G1363" s="5"/>
      <c r="H1363" s="37"/>
      <c r="I1363" s="37"/>
      <c r="K1363" s="11"/>
    </row>
    <row r="1364" spans="6:11" x14ac:dyDescent="0.2">
      <c r="F1364" s="233"/>
      <c r="G1364" s="5"/>
      <c r="H1364" s="37"/>
      <c r="I1364" s="37"/>
      <c r="K1364" s="11"/>
    </row>
    <row r="1365" spans="6:11" x14ac:dyDescent="0.2">
      <c r="F1365" s="233"/>
      <c r="G1365" s="5"/>
      <c r="H1365" s="37"/>
      <c r="I1365" s="37"/>
      <c r="K1365" s="11"/>
    </row>
    <row r="1366" spans="6:11" x14ac:dyDescent="0.2">
      <c r="F1366" s="233"/>
      <c r="G1366" s="5"/>
      <c r="H1366" s="37"/>
      <c r="I1366" s="37"/>
      <c r="K1366" s="11"/>
    </row>
    <row r="1367" spans="6:11" x14ac:dyDescent="0.2">
      <c r="F1367" s="233"/>
      <c r="G1367" s="5"/>
      <c r="H1367" s="37"/>
      <c r="I1367" s="37"/>
      <c r="K1367" s="11"/>
    </row>
    <row r="1368" spans="6:11" x14ac:dyDescent="0.2">
      <c r="F1368" s="233"/>
      <c r="G1368" s="5"/>
      <c r="H1368" s="37"/>
      <c r="I1368" s="37"/>
      <c r="K1368" s="11"/>
    </row>
    <row r="1369" spans="6:11" x14ac:dyDescent="0.2">
      <c r="F1369" s="233"/>
      <c r="G1369" s="5"/>
      <c r="H1369" s="37"/>
      <c r="I1369" s="37"/>
      <c r="K1369" s="11"/>
    </row>
    <row r="1370" spans="6:11" x14ac:dyDescent="0.2">
      <c r="F1370" s="233"/>
      <c r="G1370" s="5"/>
      <c r="H1370" s="37"/>
      <c r="I1370" s="37"/>
      <c r="K1370" s="11"/>
    </row>
    <row r="1371" spans="6:11" x14ac:dyDescent="0.2">
      <c r="F1371" s="233"/>
      <c r="G1371" s="5"/>
      <c r="H1371" s="37"/>
      <c r="I1371" s="37"/>
      <c r="K1371" s="11"/>
    </row>
    <row r="1372" spans="6:11" x14ac:dyDescent="0.2">
      <c r="F1372" s="233"/>
      <c r="G1372" s="5"/>
      <c r="H1372" s="37"/>
      <c r="I1372" s="37"/>
      <c r="K1372" s="11"/>
    </row>
    <row r="1373" spans="6:11" x14ac:dyDescent="0.2">
      <c r="F1373" s="233"/>
      <c r="G1373" s="5"/>
      <c r="H1373" s="37"/>
      <c r="I1373" s="37"/>
      <c r="K1373" s="11"/>
    </row>
    <row r="1374" spans="6:11" x14ac:dyDescent="0.2">
      <c r="F1374" s="233"/>
      <c r="G1374" s="5"/>
      <c r="H1374" s="37"/>
      <c r="I1374" s="37"/>
      <c r="K1374" s="11"/>
    </row>
    <row r="1375" spans="6:11" x14ac:dyDescent="0.2">
      <c r="F1375" s="233"/>
      <c r="G1375" s="5"/>
      <c r="H1375" s="37"/>
      <c r="I1375" s="37"/>
      <c r="K1375" s="11"/>
    </row>
    <row r="1376" spans="6:11" x14ac:dyDescent="0.2">
      <c r="F1376" s="233"/>
      <c r="G1376" s="5"/>
      <c r="H1376" s="37"/>
      <c r="I1376" s="37"/>
      <c r="K1376" s="11"/>
    </row>
    <row r="1377" spans="6:11" x14ac:dyDescent="0.2">
      <c r="F1377" s="233"/>
      <c r="G1377" s="5"/>
      <c r="H1377" s="37"/>
      <c r="I1377" s="37"/>
      <c r="K1377" s="11"/>
    </row>
    <row r="1378" spans="6:11" x14ac:dyDescent="0.2">
      <c r="F1378" s="233"/>
      <c r="G1378" s="5"/>
      <c r="H1378" s="37"/>
      <c r="I1378" s="37"/>
      <c r="K1378" s="11"/>
    </row>
    <row r="1379" spans="6:11" x14ac:dyDescent="0.2">
      <c r="F1379" s="233"/>
      <c r="G1379" s="5"/>
      <c r="H1379" s="37"/>
      <c r="I1379" s="37"/>
      <c r="K1379" s="11"/>
    </row>
    <row r="1380" spans="6:11" x14ac:dyDescent="0.2">
      <c r="F1380" s="233"/>
      <c r="G1380" s="5"/>
      <c r="H1380" s="37"/>
      <c r="I1380" s="37"/>
      <c r="K1380" s="11"/>
    </row>
    <row r="1381" spans="6:11" x14ac:dyDescent="0.2">
      <c r="F1381" s="233"/>
      <c r="G1381" s="5"/>
      <c r="H1381" s="37"/>
      <c r="I1381" s="37"/>
      <c r="K1381" s="11"/>
    </row>
    <row r="1382" spans="6:11" x14ac:dyDescent="0.2">
      <c r="F1382" s="233"/>
      <c r="G1382" s="5"/>
      <c r="H1382" s="37"/>
      <c r="I1382" s="37"/>
      <c r="K1382" s="11"/>
    </row>
    <row r="1383" spans="6:11" x14ac:dyDescent="0.2">
      <c r="F1383" s="233"/>
      <c r="G1383" s="5"/>
      <c r="H1383" s="37"/>
      <c r="I1383" s="37"/>
      <c r="K1383" s="11"/>
    </row>
    <row r="1384" spans="6:11" x14ac:dyDescent="0.2">
      <c r="F1384" s="233"/>
      <c r="G1384" s="5"/>
      <c r="H1384" s="37"/>
      <c r="I1384" s="37"/>
      <c r="K1384" s="11"/>
    </row>
    <row r="1385" spans="6:11" x14ac:dyDescent="0.2">
      <c r="F1385" s="233"/>
      <c r="G1385" s="5"/>
      <c r="H1385" s="37"/>
      <c r="I1385" s="37"/>
      <c r="K1385" s="11"/>
    </row>
    <row r="1386" spans="6:11" x14ac:dyDescent="0.2">
      <c r="F1386" s="233"/>
      <c r="G1386" s="5"/>
      <c r="H1386" s="37"/>
      <c r="I1386" s="37"/>
      <c r="K1386" s="11"/>
    </row>
    <row r="1387" spans="6:11" x14ac:dyDescent="0.2">
      <c r="F1387" s="233"/>
      <c r="G1387" s="5"/>
      <c r="H1387" s="37"/>
      <c r="I1387" s="37"/>
      <c r="K1387" s="11"/>
    </row>
    <row r="1388" spans="6:11" x14ac:dyDescent="0.2">
      <c r="F1388" s="233"/>
      <c r="G1388" s="5"/>
      <c r="H1388" s="37"/>
      <c r="I1388" s="37"/>
      <c r="K1388" s="11"/>
    </row>
    <row r="1389" spans="6:11" x14ac:dyDescent="0.2">
      <c r="F1389" s="233"/>
      <c r="G1389" s="5"/>
      <c r="H1389" s="37"/>
      <c r="I1389" s="37"/>
      <c r="K1389" s="11"/>
    </row>
    <row r="1390" spans="6:11" x14ac:dyDescent="0.2">
      <c r="F1390" s="233"/>
      <c r="G1390" s="5"/>
      <c r="H1390" s="37"/>
      <c r="I1390" s="37"/>
      <c r="K1390" s="11"/>
    </row>
    <row r="1391" spans="6:11" x14ac:dyDescent="0.2">
      <c r="F1391" s="233"/>
      <c r="G1391" s="5"/>
      <c r="H1391" s="37"/>
      <c r="I1391" s="37"/>
      <c r="K1391" s="11"/>
    </row>
    <row r="1392" spans="6:11" x14ac:dyDescent="0.2">
      <c r="F1392" s="233"/>
      <c r="G1392" s="5"/>
      <c r="H1392" s="37"/>
      <c r="I1392" s="37"/>
      <c r="K1392" s="11"/>
    </row>
    <row r="1393" spans="6:11" x14ac:dyDescent="0.2">
      <c r="F1393" s="233"/>
      <c r="G1393" s="5"/>
      <c r="H1393" s="37"/>
      <c r="I1393" s="37"/>
      <c r="K1393" s="11"/>
    </row>
    <row r="1394" spans="6:11" x14ac:dyDescent="0.2">
      <c r="F1394" s="233"/>
      <c r="G1394" s="5"/>
      <c r="H1394" s="37"/>
      <c r="I1394" s="37"/>
      <c r="K1394" s="11"/>
    </row>
    <row r="1395" spans="6:11" x14ac:dyDescent="0.2">
      <c r="F1395" s="233"/>
      <c r="G1395" s="5"/>
      <c r="H1395" s="37"/>
      <c r="I1395" s="37"/>
      <c r="K1395" s="11"/>
    </row>
    <row r="1396" spans="6:11" x14ac:dyDescent="0.2">
      <c r="F1396" s="233"/>
      <c r="G1396" s="5"/>
      <c r="H1396" s="37"/>
      <c r="I1396" s="37"/>
      <c r="K1396" s="11"/>
    </row>
    <row r="1397" spans="6:11" x14ac:dyDescent="0.2">
      <c r="F1397" s="233"/>
      <c r="G1397" s="5"/>
      <c r="H1397" s="37"/>
      <c r="I1397" s="37"/>
      <c r="K1397" s="11"/>
    </row>
    <row r="1398" spans="6:11" x14ac:dyDescent="0.2">
      <c r="F1398" s="233"/>
      <c r="G1398" s="5"/>
      <c r="H1398" s="37"/>
      <c r="I1398" s="37"/>
      <c r="K1398" s="11"/>
    </row>
    <row r="1399" spans="6:11" x14ac:dyDescent="0.2">
      <c r="F1399" s="233"/>
      <c r="G1399" s="5"/>
      <c r="H1399" s="37"/>
      <c r="I1399" s="37"/>
      <c r="K1399" s="11"/>
    </row>
    <row r="1400" spans="6:11" x14ac:dyDescent="0.2">
      <c r="F1400" s="233"/>
      <c r="G1400" s="5"/>
      <c r="H1400" s="37"/>
      <c r="I1400" s="37"/>
      <c r="K1400" s="11"/>
    </row>
    <row r="1401" spans="6:11" x14ac:dyDescent="0.2">
      <c r="F1401" s="233"/>
      <c r="G1401" s="5"/>
      <c r="H1401" s="37"/>
      <c r="I1401" s="37"/>
      <c r="K1401" s="11"/>
    </row>
    <row r="1402" spans="6:11" x14ac:dyDescent="0.2">
      <c r="F1402" s="233"/>
      <c r="G1402" s="5"/>
      <c r="H1402" s="37"/>
      <c r="I1402" s="37"/>
      <c r="K1402" s="11"/>
    </row>
    <row r="1403" spans="6:11" x14ac:dyDescent="0.2">
      <c r="F1403" s="233"/>
      <c r="G1403" s="5"/>
      <c r="H1403" s="37"/>
      <c r="I1403" s="37"/>
      <c r="K1403" s="11"/>
    </row>
    <row r="1404" spans="6:11" x14ac:dyDescent="0.2">
      <c r="F1404" s="233"/>
      <c r="G1404" s="5"/>
      <c r="H1404" s="37"/>
      <c r="I1404" s="37"/>
      <c r="K1404" s="11"/>
    </row>
    <row r="1405" spans="6:11" x14ac:dyDescent="0.2">
      <c r="F1405" s="233"/>
      <c r="G1405" s="5"/>
      <c r="H1405" s="37"/>
      <c r="I1405" s="37"/>
      <c r="K1405" s="11"/>
    </row>
    <row r="1406" spans="6:11" x14ac:dyDescent="0.2">
      <c r="F1406" s="233"/>
      <c r="G1406" s="5"/>
      <c r="H1406" s="37"/>
      <c r="I1406" s="37"/>
      <c r="K1406" s="11"/>
    </row>
    <row r="1407" spans="6:11" x14ac:dyDescent="0.2">
      <c r="F1407" s="233"/>
      <c r="G1407" s="5"/>
      <c r="H1407" s="37"/>
      <c r="I1407" s="37"/>
      <c r="K1407" s="11"/>
    </row>
    <row r="1408" spans="6:11" x14ac:dyDescent="0.2">
      <c r="F1408" s="233"/>
      <c r="G1408" s="5"/>
      <c r="H1408" s="37"/>
      <c r="I1408" s="37"/>
      <c r="K1408" s="11"/>
    </row>
    <row r="1409" spans="6:11" x14ac:dyDescent="0.2">
      <c r="F1409" s="233"/>
      <c r="G1409" s="5"/>
      <c r="H1409" s="37"/>
      <c r="I1409" s="37"/>
      <c r="K1409" s="11"/>
    </row>
    <row r="1410" spans="6:11" x14ac:dyDescent="0.2">
      <c r="F1410" s="233"/>
      <c r="G1410" s="5"/>
      <c r="H1410" s="37"/>
      <c r="I1410" s="37"/>
      <c r="K1410" s="11"/>
    </row>
    <row r="1411" spans="6:11" x14ac:dyDescent="0.2">
      <c r="F1411" s="233"/>
      <c r="G1411" s="5"/>
      <c r="H1411" s="37"/>
      <c r="I1411" s="37"/>
      <c r="K1411" s="11"/>
    </row>
    <row r="1412" spans="6:11" x14ac:dyDescent="0.2">
      <c r="F1412" s="233"/>
      <c r="G1412" s="5"/>
      <c r="H1412" s="37"/>
      <c r="I1412" s="37"/>
      <c r="K1412" s="11"/>
    </row>
    <row r="1413" spans="6:11" x14ac:dyDescent="0.2">
      <c r="F1413" s="233"/>
      <c r="G1413" s="5"/>
      <c r="H1413" s="37"/>
      <c r="I1413" s="37"/>
      <c r="K1413" s="11"/>
    </row>
    <row r="1414" spans="6:11" x14ac:dyDescent="0.2">
      <c r="F1414" s="233"/>
      <c r="G1414" s="5"/>
      <c r="H1414" s="37"/>
      <c r="I1414" s="37"/>
      <c r="K1414" s="11"/>
    </row>
    <row r="1415" spans="6:11" x14ac:dyDescent="0.2">
      <c r="F1415" s="233"/>
      <c r="G1415" s="5"/>
      <c r="H1415" s="37"/>
      <c r="I1415" s="37"/>
      <c r="K1415" s="11"/>
    </row>
    <row r="1416" spans="6:11" x14ac:dyDescent="0.2">
      <c r="F1416" s="233"/>
      <c r="G1416" s="5"/>
      <c r="H1416" s="37"/>
      <c r="I1416" s="37"/>
      <c r="K1416" s="11"/>
    </row>
    <row r="1417" spans="6:11" x14ac:dyDescent="0.2">
      <c r="F1417" s="233"/>
      <c r="G1417" s="5"/>
      <c r="H1417" s="37"/>
      <c r="I1417" s="37"/>
      <c r="K1417" s="11"/>
    </row>
    <row r="1418" spans="6:11" x14ac:dyDescent="0.2">
      <c r="F1418" s="233"/>
      <c r="G1418" s="5"/>
      <c r="H1418" s="37"/>
      <c r="I1418" s="37"/>
      <c r="K1418" s="11"/>
    </row>
    <row r="1419" spans="6:11" x14ac:dyDescent="0.2">
      <c r="F1419" s="233"/>
      <c r="G1419" s="5"/>
      <c r="H1419" s="37"/>
      <c r="I1419" s="37"/>
      <c r="K1419" s="11"/>
    </row>
    <row r="1420" spans="6:11" x14ac:dyDescent="0.2">
      <c r="F1420" s="233"/>
      <c r="G1420" s="5"/>
      <c r="H1420" s="37"/>
      <c r="I1420" s="37"/>
      <c r="K1420" s="11"/>
    </row>
    <row r="1421" spans="6:11" x14ac:dyDescent="0.2">
      <c r="F1421" s="233"/>
      <c r="G1421" s="5"/>
      <c r="H1421" s="37"/>
      <c r="I1421" s="37"/>
      <c r="K1421" s="11"/>
    </row>
    <row r="1422" spans="6:11" x14ac:dyDescent="0.2">
      <c r="F1422" s="233"/>
      <c r="G1422" s="5"/>
      <c r="H1422" s="37"/>
      <c r="I1422" s="37"/>
      <c r="K1422" s="11"/>
    </row>
    <row r="1423" spans="6:11" x14ac:dyDescent="0.2">
      <c r="F1423" s="233"/>
      <c r="G1423" s="5"/>
      <c r="H1423" s="37"/>
      <c r="I1423" s="37"/>
      <c r="K1423" s="11"/>
    </row>
    <row r="1424" spans="6:11" x14ac:dyDescent="0.2">
      <c r="F1424" s="233"/>
      <c r="G1424" s="5"/>
      <c r="H1424" s="37"/>
      <c r="I1424" s="37"/>
      <c r="K1424" s="11"/>
    </row>
    <row r="1425" spans="6:11" x14ac:dyDescent="0.2">
      <c r="F1425" s="233"/>
      <c r="G1425" s="5"/>
      <c r="H1425" s="37"/>
      <c r="I1425" s="37"/>
      <c r="K1425" s="11"/>
    </row>
    <row r="1426" spans="6:11" x14ac:dyDescent="0.2">
      <c r="F1426" s="233"/>
      <c r="G1426" s="5"/>
      <c r="H1426" s="37"/>
      <c r="I1426" s="37"/>
      <c r="K1426" s="11"/>
    </row>
    <row r="1427" spans="6:11" x14ac:dyDescent="0.2">
      <c r="F1427" s="233"/>
      <c r="G1427" s="5"/>
      <c r="H1427" s="37"/>
      <c r="I1427" s="37"/>
      <c r="K1427" s="11"/>
    </row>
    <row r="1428" spans="6:11" x14ac:dyDescent="0.2">
      <c r="F1428" s="233"/>
      <c r="G1428" s="5"/>
      <c r="H1428" s="37"/>
      <c r="I1428" s="37"/>
      <c r="K1428" s="11"/>
    </row>
    <row r="1429" spans="6:11" x14ac:dyDescent="0.2">
      <c r="F1429" s="233"/>
      <c r="G1429" s="5"/>
      <c r="H1429" s="37"/>
      <c r="I1429" s="37"/>
      <c r="K1429" s="11"/>
    </row>
    <row r="1430" spans="6:11" x14ac:dyDescent="0.2">
      <c r="F1430" s="233"/>
      <c r="G1430" s="5"/>
      <c r="H1430" s="37"/>
      <c r="I1430" s="37"/>
      <c r="K1430" s="11"/>
    </row>
    <row r="1431" spans="6:11" x14ac:dyDescent="0.2">
      <c r="F1431" s="233"/>
      <c r="G1431" s="5"/>
      <c r="H1431" s="37"/>
      <c r="I1431" s="37"/>
      <c r="K1431" s="11"/>
    </row>
    <row r="1432" spans="6:11" x14ac:dyDescent="0.2">
      <c r="F1432" s="233"/>
      <c r="G1432" s="5"/>
      <c r="H1432" s="37"/>
      <c r="I1432" s="37"/>
      <c r="K1432" s="11"/>
    </row>
    <row r="1433" spans="6:11" x14ac:dyDescent="0.2">
      <c r="F1433" s="233"/>
      <c r="G1433" s="5"/>
      <c r="H1433" s="37"/>
      <c r="I1433" s="37"/>
      <c r="K1433" s="11"/>
    </row>
    <row r="1434" spans="6:11" x14ac:dyDescent="0.2">
      <c r="F1434" s="233"/>
      <c r="G1434" s="5"/>
      <c r="H1434" s="37"/>
      <c r="I1434" s="37"/>
      <c r="K1434" s="11"/>
    </row>
    <row r="1435" spans="6:11" x14ac:dyDescent="0.2">
      <c r="F1435" s="233"/>
      <c r="G1435" s="5"/>
      <c r="H1435" s="37"/>
      <c r="I1435" s="37"/>
      <c r="K1435" s="11"/>
    </row>
    <row r="1436" spans="6:11" x14ac:dyDescent="0.2">
      <c r="F1436" s="233"/>
      <c r="G1436" s="5"/>
      <c r="H1436" s="37"/>
      <c r="I1436" s="37"/>
      <c r="K1436" s="11"/>
    </row>
    <row r="1437" spans="6:11" x14ac:dyDescent="0.2">
      <c r="F1437" s="233"/>
      <c r="G1437" s="5"/>
      <c r="H1437" s="37"/>
      <c r="I1437" s="37"/>
      <c r="K1437" s="11"/>
    </row>
    <row r="1438" spans="6:11" x14ac:dyDescent="0.2">
      <c r="F1438" s="233"/>
      <c r="G1438" s="5"/>
      <c r="H1438" s="37"/>
      <c r="I1438" s="37"/>
      <c r="K1438" s="11"/>
    </row>
    <row r="1439" spans="6:11" x14ac:dyDescent="0.2">
      <c r="F1439" s="233"/>
      <c r="G1439" s="5"/>
      <c r="H1439" s="37"/>
      <c r="I1439" s="37"/>
      <c r="K1439" s="11"/>
    </row>
    <row r="1440" spans="6:11" x14ac:dyDescent="0.2">
      <c r="F1440" s="233"/>
      <c r="G1440" s="5"/>
      <c r="H1440" s="37"/>
      <c r="I1440" s="37"/>
      <c r="K1440" s="11"/>
    </row>
    <row r="1441" spans="6:11" x14ac:dyDescent="0.2">
      <c r="F1441" s="233"/>
      <c r="G1441" s="5"/>
      <c r="H1441" s="37"/>
      <c r="I1441" s="37"/>
      <c r="K1441" s="11"/>
    </row>
    <row r="1442" spans="6:11" x14ac:dyDescent="0.2">
      <c r="F1442" s="233"/>
      <c r="G1442" s="5"/>
      <c r="H1442" s="37"/>
      <c r="I1442" s="37"/>
      <c r="K1442" s="11"/>
    </row>
    <row r="1443" spans="6:11" x14ac:dyDescent="0.2">
      <c r="F1443" s="233"/>
      <c r="G1443" s="5"/>
      <c r="H1443" s="37"/>
      <c r="I1443" s="37"/>
      <c r="K1443" s="11"/>
    </row>
    <row r="1444" spans="6:11" x14ac:dyDescent="0.2">
      <c r="F1444" s="233"/>
      <c r="G1444" s="5"/>
      <c r="H1444" s="37"/>
      <c r="I1444" s="37"/>
      <c r="K1444" s="11"/>
    </row>
    <row r="1445" spans="6:11" x14ac:dyDescent="0.2">
      <c r="F1445" s="233"/>
      <c r="G1445" s="5"/>
      <c r="H1445" s="37"/>
      <c r="I1445" s="37"/>
      <c r="K1445" s="11"/>
    </row>
    <row r="1446" spans="6:11" x14ac:dyDescent="0.2">
      <c r="F1446" s="233"/>
      <c r="G1446" s="5"/>
      <c r="H1446" s="37"/>
      <c r="I1446" s="37"/>
      <c r="K1446" s="11"/>
    </row>
    <row r="1447" spans="6:11" x14ac:dyDescent="0.2">
      <c r="F1447" s="233"/>
      <c r="G1447" s="5"/>
      <c r="H1447" s="37"/>
      <c r="I1447" s="37"/>
      <c r="K1447" s="11"/>
    </row>
    <row r="1448" spans="6:11" x14ac:dyDescent="0.2">
      <c r="F1448" s="233"/>
      <c r="G1448" s="5"/>
      <c r="H1448" s="37"/>
      <c r="I1448" s="37"/>
      <c r="K1448" s="11"/>
    </row>
    <row r="1449" spans="6:11" x14ac:dyDescent="0.2">
      <c r="F1449" s="233"/>
      <c r="G1449" s="5"/>
      <c r="H1449" s="37"/>
      <c r="I1449" s="37"/>
      <c r="K1449" s="11"/>
    </row>
    <row r="1450" spans="6:11" x14ac:dyDescent="0.2">
      <c r="F1450" s="233"/>
      <c r="G1450" s="5"/>
      <c r="H1450" s="37"/>
      <c r="I1450" s="37"/>
      <c r="K1450" s="11"/>
    </row>
    <row r="1451" spans="6:11" x14ac:dyDescent="0.2">
      <c r="F1451" s="233"/>
      <c r="G1451" s="5"/>
      <c r="H1451" s="37"/>
      <c r="I1451" s="37"/>
      <c r="K1451" s="11"/>
    </row>
    <row r="1452" spans="6:11" x14ac:dyDescent="0.2">
      <c r="F1452" s="233"/>
      <c r="G1452" s="5"/>
      <c r="H1452" s="37"/>
      <c r="I1452" s="37"/>
      <c r="K1452" s="11"/>
    </row>
    <row r="1453" spans="6:11" x14ac:dyDescent="0.2">
      <c r="F1453" s="233"/>
      <c r="G1453" s="5"/>
      <c r="H1453" s="37"/>
      <c r="I1453" s="37"/>
      <c r="K1453" s="11"/>
    </row>
    <row r="1454" spans="6:11" x14ac:dyDescent="0.2">
      <c r="F1454" s="233"/>
      <c r="G1454" s="5"/>
      <c r="H1454" s="37"/>
      <c r="I1454" s="37"/>
      <c r="K1454" s="11"/>
    </row>
    <row r="1455" spans="6:11" x14ac:dyDescent="0.2">
      <c r="F1455" s="233"/>
      <c r="G1455" s="5"/>
      <c r="H1455" s="37"/>
      <c r="I1455" s="37"/>
      <c r="K1455" s="11"/>
    </row>
    <row r="1456" spans="6:11" x14ac:dyDescent="0.2">
      <c r="F1456" s="233"/>
      <c r="G1456" s="5"/>
      <c r="H1456" s="37"/>
      <c r="I1456" s="37"/>
      <c r="K1456" s="11"/>
    </row>
    <row r="1457" spans="6:11" x14ac:dyDescent="0.2">
      <c r="F1457" s="233"/>
      <c r="G1457" s="5"/>
      <c r="H1457" s="37"/>
      <c r="I1457" s="37"/>
      <c r="K1457" s="11"/>
    </row>
    <row r="1458" spans="6:11" x14ac:dyDescent="0.2">
      <c r="F1458" s="233"/>
      <c r="G1458" s="5"/>
      <c r="H1458" s="37"/>
      <c r="I1458" s="37"/>
      <c r="K1458" s="11"/>
    </row>
    <row r="1459" spans="6:11" x14ac:dyDescent="0.2">
      <c r="F1459" s="233"/>
      <c r="G1459" s="5"/>
      <c r="H1459" s="37"/>
      <c r="I1459" s="37"/>
      <c r="K1459" s="11"/>
    </row>
    <row r="1460" spans="6:11" x14ac:dyDescent="0.2">
      <c r="F1460" s="233"/>
      <c r="G1460" s="5"/>
      <c r="H1460" s="37"/>
      <c r="I1460" s="37"/>
      <c r="K1460" s="11"/>
    </row>
    <row r="1461" spans="6:11" x14ac:dyDescent="0.2">
      <c r="F1461" s="233"/>
      <c r="G1461" s="5"/>
      <c r="H1461" s="37"/>
      <c r="I1461" s="37"/>
      <c r="K1461" s="11"/>
    </row>
    <row r="1462" spans="6:11" x14ac:dyDescent="0.2">
      <c r="F1462" s="233"/>
      <c r="G1462" s="5"/>
      <c r="H1462" s="37"/>
      <c r="I1462" s="37"/>
      <c r="K1462" s="11"/>
    </row>
    <row r="1463" spans="6:11" x14ac:dyDescent="0.2">
      <c r="F1463" s="233"/>
      <c r="G1463" s="5"/>
      <c r="H1463" s="37"/>
      <c r="I1463" s="37"/>
      <c r="K1463" s="11"/>
    </row>
    <row r="1464" spans="6:11" x14ac:dyDescent="0.2">
      <c r="F1464" s="233"/>
      <c r="G1464" s="5"/>
      <c r="H1464" s="37"/>
      <c r="I1464" s="37"/>
      <c r="K1464" s="11"/>
    </row>
    <row r="1465" spans="6:11" x14ac:dyDescent="0.2">
      <c r="F1465" s="233"/>
      <c r="G1465" s="5"/>
      <c r="H1465" s="37"/>
      <c r="I1465" s="37"/>
      <c r="K1465" s="11"/>
    </row>
    <row r="1466" spans="6:11" x14ac:dyDescent="0.2">
      <c r="F1466" s="233"/>
      <c r="G1466" s="5"/>
      <c r="H1466" s="37"/>
      <c r="I1466" s="37"/>
      <c r="K1466" s="11"/>
    </row>
    <row r="1467" spans="6:11" x14ac:dyDescent="0.2">
      <c r="F1467" s="233"/>
      <c r="G1467" s="5"/>
      <c r="H1467" s="37"/>
      <c r="I1467" s="37"/>
      <c r="K1467" s="11"/>
    </row>
    <row r="1468" spans="6:11" x14ac:dyDescent="0.2">
      <c r="F1468" s="233"/>
      <c r="G1468" s="5"/>
      <c r="H1468" s="37"/>
      <c r="I1468" s="37"/>
      <c r="K1468" s="11"/>
    </row>
    <row r="1469" spans="6:11" x14ac:dyDescent="0.2">
      <c r="F1469" s="233"/>
      <c r="G1469" s="5"/>
      <c r="H1469" s="37"/>
      <c r="I1469" s="37"/>
      <c r="K1469" s="11"/>
    </row>
    <row r="1470" spans="6:11" x14ac:dyDescent="0.2">
      <c r="F1470" s="233"/>
      <c r="G1470" s="5"/>
      <c r="H1470" s="37"/>
      <c r="I1470" s="37"/>
      <c r="K1470" s="11"/>
    </row>
    <row r="1471" spans="6:11" x14ac:dyDescent="0.2">
      <c r="F1471" s="233"/>
      <c r="G1471" s="5"/>
      <c r="H1471" s="37"/>
      <c r="I1471" s="37"/>
      <c r="K1471" s="11"/>
    </row>
    <row r="1472" spans="6:11" x14ac:dyDescent="0.2">
      <c r="F1472" s="233"/>
      <c r="G1472" s="5"/>
      <c r="H1472" s="37"/>
      <c r="I1472" s="37"/>
      <c r="K1472" s="11"/>
    </row>
    <row r="1473" spans="6:11" x14ac:dyDescent="0.2">
      <c r="F1473" s="233"/>
      <c r="G1473" s="5"/>
      <c r="H1473" s="37"/>
      <c r="I1473" s="37"/>
      <c r="K1473" s="11"/>
    </row>
    <row r="1474" spans="6:11" x14ac:dyDescent="0.2">
      <c r="F1474" s="233"/>
      <c r="G1474" s="5"/>
      <c r="H1474" s="37"/>
      <c r="I1474" s="37"/>
      <c r="K1474" s="11"/>
    </row>
    <row r="1475" spans="6:11" x14ac:dyDescent="0.2">
      <c r="F1475" s="233"/>
      <c r="G1475" s="5"/>
      <c r="H1475" s="37"/>
      <c r="I1475" s="37"/>
      <c r="K1475" s="11"/>
    </row>
    <row r="1476" spans="6:11" x14ac:dyDescent="0.2">
      <c r="F1476" s="233"/>
      <c r="G1476" s="5"/>
      <c r="H1476" s="37"/>
      <c r="I1476" s="37"/>
      <c r="K1476" s="11"/>
    </row>
    <row r="1477" spans="6:11" x14ac:dyDescent="0.2">
      <c r="F1477" s="233"/>
      <c r="G1477" s="5"/>
      <c r="H1477" s="37"/>
      <c r="I1477" s="37"/>
      <c r="K1477" s="11"/>
    </row>
    <row r="1478" spans="6:11" x14ac:dyDescent="0.2">
      <c r="F1478" s="233"/>
      <c r="G1478" s="5"/>
      <c r="H1478" s="37"/>
      <c r="I1478" s="37"/>
      <c r="K1478" s="11"/>
    </row>
    <row r="1479" spans="6:11" x14ac:dyDescent="0.2">
      <c r="F1479" s="233"/>
      <c r="G1479" s="5"/>
      <c r="H1479" s="37"/>
      <c r="I1479" s="37"/>
      <c r="K1479" s="11"/>
    </row>
    <row r="1480" spans="6:11" x14ac:dyDescent="0.2">
      <c r="F1480" s="233"/>
      <c r="G1480" s="5"/>
      <c r="H1480" s="37"/>
      <c r="I1480" s="37"/>
      <c r="K1480" s="11"/>
    </row>
    <row r="1481" spans="6:11" x14ac:dyDescent="0.2">
      <c r="F1481" s="233"/>
      <c r="G1481" s="5"/>
      <c r="H1481" s="37"/>
      <c r="I1481" s="37"/>
      <c r="K1481" s="11"/>
    </row>
    <row r="1482" spans="6:11" x14ac:dyDescent="0.2">
      <c r="F1482" s="233"/>
      <c r="G1482" s="5"/>
      <c r="H1482" s="37"/>
      <c r="I1482" s="37"/>
      <c r="K1482" s="11"/>
    </row>
    <row r="1483" spans="6:11" x14ac:dyDescent="0.2">
      <c r="F1483" s="233"/>
      <c r="G1483" s="5"/>
      <c r="H1483" s="37"/>
      <c r="I1483" s="37"/>
      <c r="K1483" s="11"/>
    </row>
    <row r="1484" spans="6:11" x14ac:dyDescent="0.2">
      <c r="F1484" s="233"/>
      <c r="G1484" s="5"/>
      <c r="H1484" s="37"/>
      <c r="I1484" s="37"/>
      <c r="K1484" s="11"/>
    </row>
    <row r="1485" spans="6:11" x14ac:dyDescent="0.2">
      <c r="F1485" s="233"/>
      <c r="G1485" s="5"/>
      <c r="H1485" s="37"/>
      <c r="I1485" s="37"/>
      <c r="K1485" s="11"/>
    </row>
    <row r="1486" spans="6:11" x14ac:dyDescent="0.2">
      <c r="F1486" s="233"/>
      <c r="G1486" s="5"/>
      <c r="H1486" s="37"/>
      <c r="I1486" s="37"/>
      <c r="K1486" s="11"/>
    </row>
    <row r="1487" spans="6:11" x14ac:dyDescent="0.2">
      <c r="F1487" s="233"/>
      <c r="G1487" s="5"/>
      <c r="H1487" s="37"/>
      <c r="I1487" s="37"/>
      <c r="K1487" s="11"/>
    </row>
    <row r="1488" spans="6:11" x14ac:dyDescent="0.2">
      <c r="F1488" s="233"/>
      <c r="G1488" s="5"/>
      <c r="H1488" s="37"/>
      <c r="I1488" s="37"/>
      <c r="K1488" s="11"/>
    </row>
    <row r="1489" spans="6:11" x14ac:dyDescent="0.2">
      <c r="F1489" s="233"/>
      <c r="G1489" s="5"/>
      <c r="H1489" s="37"/>
      <c r="I1489" s="37"/>
      <c r="K1489" s="11"/>
    </row>
    <row r="1490" spans="6:11" x14ac:dyDescent="0.2">
      <c r="F1490" s="233"/>
      <c r="G1490" s="5"/>
      <c r="H1490" s="37"/>
      <c r="I1490" s="37"/>
      <c r="K1490" s="11"/>
    </row>
    <row r="1491" spans="6:11" x14ac:dyDescent="0.2">
      <c r="F1491" s="233"/>
      <c r="G1491" s="5"/>
      <c r="H1491" s="37"/>
      <c r="I1491" s="37"/>
      <c r="K1491" s="11"/>
    </row>
    <row r="1492" spans="6:11" x14ac:dyDescent="0.2">
      <c r="F1492" s="233"/>
      <c r="G1492" s="5"/>
      <c r="H1492" s="37"/>
      <c r="I1492" s="37"/>
      <c r="K1492" s="11"/>
    </row>
    <row r="1493" spans="6:11" x14ac:dyDescent="0.2">
      <c r="F1493" s="233"/>
      <c r="G1493" s="5"/>
      <c r="H1493" s="37"/>
      <c r="I1493" s="37"/>
      <c r="K1493" s="11"/>
    </row>
    <row r="1494" spans="6:11" x14ac:dyDescent="0.2">
      <c r="F1494" s="233"/>
      <c r="G1494" s="5"/>
      <c r="H1494" s="37"/>
      <c r="I1494" s="37"/>
      <c r="K1494" s="11"/>
    </row>
    <row r="1495" spans="6:11" x14ac:dyDescent="0.2">
      <c r="F1495" s="233"/>
      <c r="G1495" s="5"/>
      <c r="H1495" s="37"/>
      <c r="I1495" s="37"/>
      <c r="K1495" s="11"/>
    </row>
    <row r="1496" spans="6:11" x14ac:dyDescent="0.2">
      <c r="F1496" s="233"/>
      <c r="G1496" s="5"/>
      <c r="H1496" s="37"/>
      <c r="I1496" s="37"/>
      <c r="K1496" s="11"/>
    </row>
    <row r="1497" spans="6:11" x14ac:dyDescent="0.2">
      <c r="F1497" s="233"/>
      <c r="G1497" s="5"/>
      <c r="H1497" s="37"/>
      <c r="I1497" s="37"/>
      <c r="K1497" s="11"/>
    </row>
    <row r="1498" spans="6:11" x14ac:dyDescent="0.2">
      <c r="F1498" s="233"/>
      <c r="G1498" s="5"/>
      <c r="H1498" s="37"/>
      <c r="I1498" s="37"/>
      <c r="K1498" s="11"/>
    </row>
    <row r="1499" spans="6:11" x14ac:dyDescent="0.2">
      <c r="F1499" s="233"/>
      <c r="G1499" s="5"/>
      <c r="H1499" s="37"/>
      <c r="I1499" s="37"/>
      <c r="K1499" s="11"/>
    </row>
    <row r="1500" spans="6:11" x14ac:dyDescent="0.2">
      <c r="F1500" s="233"/>
      <c r="G1500" s="5"/>
      <c r="H1500" s="37"/>
      <c r="I1500" s="37"/>
      <c r="K1500" s="11"/>
    </row>
    <row r="1501" spans="6:11" x14ac:dyDescent="0.2">
      <c r="F1501" s="233"/>
      <c r="G1501" s="5"/>
      <c r="H1501" s="37"/>
      <c r="I1501" s="37"/>
      <c r="K1501" s="11"/>
    </row>
    <row r="1502" spans="6:11" x14ac:dyDescent="0.2">
      <c r="F1502" s="233"/>
      <c r="G1502" s="5"/>
      <c r="H1502" s="37"/>
      <c r="I1502" s="37"/>
      <c r="K1502" s="11"/>
    </row>
    <row r="1503" spans="6:11" x14ac:dyDescent="0.2">
      <c r="F1503" s="233"/>
      <c r="G1503" s="5"/>
      <c r="H1503" s="37"/>
      <c r="I1503" s="37"/>
      <c r="K1503" s="11"/>
    </row>
    <row r="1504" spans="6:11" x14ac:dyDescent="0.2">
      <c r="F1504" s="233"/>
      <c r="G1504" s="5"/>
      <c r="H1504" s="37"/>
      <c r="I1504" s="37"/>
      <c r="K1504" s="11"/>
    </row>
    <row r="1505" spans="6:11" x14ac:dyDescent="0.2">
      <c r="F1505" s="233"/>
      <c r="G1505" s="5"/>
      <c r="H1505" s="37"/>
      <c r="I1505" s="37"/>
      <c r="K1505" s="11"/>
    </row>
    <row r="1506" spans="6:11" x14ac:dyDescent="0.2">
      <c r="F1506" s="233"/>
      <c r="G1506" s="5"/>
      <c r="H1506" s="37"/>
      <c r="I1506" s="37"/>
      <c r="K1506" s="11"/>
    </row>
    <row r="1507" spans="6:11" x14ac:dyDescent="0.2">
      <c r="F1507" s="233"/>
      <c r="G1507" s="5"/>
      <c r="H1507" s="37"/>
      <c r="I1507" s="37"/>
      <c r="K1507" s="11"/>
    </row>
    <row r="1508" spans="6:11" x14ac:dyDescent="0.2">
      <c r="F1508" s="233"/>
      <c r="G1508" s="5"/>
      <c r="H1508" s="37"/>
      <c r="I1508" s="37"/>
      <c r="K1508" s="11"/>
    </row>
    <row r="1509" spans="6:11" x14ac:dyDescent="0.2">
      <c r="F1509" s="233"/>
      <c r="G1509" s="5"/>
      <c r="H1509" s="37"/>
      <c r="I1509" s="37"/>
      <c r="K1509" s="11"/>
    </row>
    <row r="1510" spans="6:11" x14ac:dyDescent="0.2">
      <c r="F1510" s="233"/>
      <c r="G1510" s="5"/>
      <c r="H1510" s="37"/>
      <c r="I1510" s="37"/>
      <c r="K1510" s="11"/>
    </row>
    <row r="1511" spans="6:11" x14ac:dyDescent="0.2">
      <c r="F1511" s="233"/>
      <c r="G1511" s="5"/>
      <c r="H1511" s="37"/>
      <c r="I1511" s="37"/>
      <c r="K1511" s="11"/>
    </row>
    <row r="1512" spans="6:11" x14ac:dyDescent="0.2">
      <c r="F1512" s="233"/>
      <c r="G1512" s="5"/>
      <c r="H1512" s="37"/>
      <c r="I1512" s="37"/>
      <c r="K1512" s="11"/>
    </row>
    <row r="1513" spans="6:11" x14ac:dyDescent="0.2">
      <c r="F1513" s="233"/>
      <c r="G1513" s="5"/>
      <c r="H1513" s="37"/>
      <c r="I1513" s="37"/>
      <c r="K1513" s="11"/>
    </row>
    <row r="1514" spans="6:11" x14ac:dyDescent="0.2">
      <c r="F1514" s="233"/>
      <c r="G1514" s="5"/>
      <c r="H1514" s="37"/>
      <c r="I1514" s="37"/>
      <c r="K1514" s="11"/>
    </row>
    <row r="1515" spans="6:11" x14ac:dyDescent="0.2">
      <c r="F1515" s="233"/>
      <c r="G1515" s="5"/>
      <c r="H1515" s="37"/>
      <c r="I1515" s="37"/>
      <c r="K1515" s="11"/>
    </row>
    <row r="1516" spans="6:11" x14ac:dyDescent="0.2">
      <c r="F1516" s="233"/>
      <c r="G1516" s="5"/>
      <c r="H1516" s="37"/>
      <c r="I1516" s="37"/>
      <c r="K1516" s="11"/>
    </row>
    <row r="1517" spans="6:11" x14ac:dyDescent="0.2">
      <c r="F1517" s="233"/>
      <c r="G1517" s="5"/>
      <c r="H1517" s="37"/>
      <c r="I1517" s="37"/>
      <c r="K1517" s="11"/>
    </row>
    <row r="1518" spans="6:11" x14ac:dyDescent="0.2">
      <c r="F1518" s="233"/>
      <c r="G1518" s="5"/>
      <c r="H1518" s="37"/>
      <c r="I1518" s="37"/>
      <c r="K1518" s="11"/>
    </row>
    <row r="1519" spans="6:11" x14ac:dyDescent="0.2">
      <c r="F1519" s="233"/>
      <c r="G1519" s="5"/>
      <c r="H1519" s="37"/>
      <c r="I1519" s="37"/>
      <c r="K1519" s="11"/>
    </row>
    <row r="1520" spans="6:11" x14ac:dyDescent="0.2">
      <c r="F1520" s="233"/>
      <c r="G1520" s="5"/>
      <c r="H1520" s="37"/>
      <c r="I1520" s="37"/>
      <c r="K1520" s="11"/>
    </row>
    <row r="1521" spans="6:11" x14ac:dyDescent="0.2">
      <c r="F1521" s="233"/>
      <c r="G1521" s="5"/>
      <c r="H1521" s="37"/>
      <c r="I1521" s="37"/>
      <c r="K1521" s="11"/>
    </row>
    <row r="1522" spans="6:11" x14ac:dyDescent="0.2">
      <c r="F1522" s="233"/>
      <c r="G1522" s="5"/>
      <c r="H1522" s="37"/>
      <c r="I1522" s="37"/>
      <c r="K1522" s="11"/>
    </row>
    <row r="1523" spans="6:11" x14ac:dyDescent="0.2">
      <c r="F1523" s="233"/>
      <c r="G1523" s="5"/>
      <c r="H1523" s="37"/>
      <c r="I1523" s="37"/>
      <c r="K1523" s="11"/>
    </row>
    <row r="1524" spans="6:11" x14ac:dyDescent="0.2">
      <c r="F1524" s="233"/>
      <c r="G1524" s="5"/>
      <c r="H1524" s="37"/>
      <c r="I1524" s="37"/>
      <c r="K1524" s="11"/>
    </row>
    <row r="1525" spans="6:11" x14ac:dyDescent="0.2">
      <c r="F1525" s="233"/>
      <c r="G1525" s="5"/>
      <c r="H1525" s="37"/>
      <c r="I1525" s="37"/>
      <c r="K1525" s="11"/>
    </row>
    <row r="1526" spans="6:11" x14ac:dyDescent="0.2">
      <c r="F1526" s="233"/>
      <c r="G1526" s="5"/>
      <c r="H1526" s="37"/>
      <c r="I1526" s="37"/>
      <c r="K1526" s="11"/>
    </row>
    <row r="1527" spans="6:11" x14ac:dyDescent="0.2">
      <c r="F1527" s="233"/>
      <c r="G1527" s="5"/>
      <c r="H1527" s="37"/>
      <c r="I1527" s="37"/>
      <c r="K1527" s="11"/>
    </row>
    <row r="1528" spans="6:11" x14ac:dyDescent="0.2">
      <c r="F1528" s="233"/>
      <c r="G1528" s="5"/>
      <c r="H1528" s="37"/>
      <c r="I1528" s="37"/>
      <c r="K1528" s="11"/>
    </row>
    <row r="1529" spans="6:11" x14ac:dyDescent="0.2">
      <c r="F1529" s="233"/>
      <c r="G1529" s="5"/>
      <c r="H1529" s="37"/>
      <c r="I1529" s="37"/>
      <c r="K1529" s="11"/>
    </row>
    <row r="1530" spans="6:11" x14ac:dyDescent="0.2">
      <c r="F1530" s="233"/>
      <c r="G1530" s="5"/>
      <c r="H1530" s="37"/>
      <c r="I1530" s="37"/>
      <c r="K1530" s="11"/>
    </row>
    <row r="1531" spans="6:11" x14ac:dyDescent="0.2">
      <c r="F1531" s="233"/>
      <c r="G1531" s="5"/>
      <c r="H1531" s="37"/>
      <c r="I1531" s="37"/>
      <c r="K1531" s="11"/>
    </row>
    <row r="1532" spans="6:11" x14ac:dyDescent="0.2">
      <c r="F1532" s="233"/>
      <c r="G1532" s="5"/>
      <c r="H1532" s="37"/>
      <c r="I1532" s="37"/>
      <c r="K1532" s="11"/>
    </row>
    <row r="1533" spans="6:11" x14ac:dyDescent="0.2">
      <c r="F1533" s="233"/>
      <c r="G1533" s="5"/>
      <c r="H1533" s="37"/>
      <c r="I1533" s="37"/>
      <c r="K1533" s="11"/>
    </row>
    <row r="1534" spans="6:11" x14ac:dyDescent="0.2">
      <c r="F1534" s="233"/>
      <c r="G1534" s="5"/>
      <c r="H1534" s="37"/>
      <c r="I1534" s="37"/>
      <c r="K1534" s="11"/>
    </row>
    <row r="1535" spans="6:11" x14ac:dyDescent="0.2">
      <c r="F1535" s="233"/>
      <c r="G1535" s="5"/>
      <c r="H1535" s="37"/>
      <c r="I1535" s="37"/>
      <c r="K1535" s="11"/>
    </row>
    <row r="1536" spans="6:11" x14ac:dyDescent="0.2">
      <c r="F1536" s="233"/>
      <c r="G1536" s="5"/>
      <c r="H1536" s="37"/>
      <c r="I1536" s="37"/>
      <c r="K1536" s="11"/>
    </row>
    <row r="1537" spans="6:11" x14ac:dyDescent="0.2">
      <c r="F1537" s="233"/>
      <c r="G1537" s="5"/>
      <c r="H1537" s="37"/>
      <c r="I1537" s="37"/>
      <c r="K1537" s="11"/>
    </row>
    <row r="1538" spans="6:11" x14ac:dyDescent="0.2">
      <c r="F1538" s="233"/>
      <c r="G1538" s="5"/>
      <c r="H1538" s="37"/>
      <c r="I1538" s="37"/>
      <c r="K1538" s="11"/>
    </row>
    <row r="1539" spans="6:11" x14ac:dyDescent="0.2">
      <c r="F1539" s="233"/>
      <c r="G1539" s="5"/>
      <c r="H1539" s="37"/>
      <c r="I1539" s="37"/>
      <c r="K1539" s="11"/>
    </row>
    <row r="1540" spans="6:11" x14ac:dyDescent="0.2">
      <c r="F1540" s="233"/>
      <c r="G1540" s="5"/>
      <c r="H1540" s="37"/>
      <c r="I1540" s="37"/>
      <c r="K1540" s="11"/>
    </row>
    <row r="1541" spans="6:11" x14ac:dyDescent="0.2">
      <c r="F1541" s="233"/>
      <c r="G1541" s="5"/>
      <c r="H1541" s="37"/>
      <c r="I1541" s="37"/>
      <c r="K1541" s="11"/>
    </row>
    <row r="1542" spans="6:11" x14ac:dyDescent="0.2">
      <c r="F1542" s="233"/>
      <c r="G1542" s="5"/>
      <c r="H1542" s="37"/>
      <c r="I1542" s="37"/>
      <c r="K1542" s="11"/>
    </row>
    <row r="1543" spans="6:11" x14ac:dyDescent="0.2">
      <c r="F1543" s="233"/>
      <c r="G1543" s="5"/>
      <c r="H1543" s="37"/>
      <c r="I1543" s="37"/>
      <c r="K1543" s="11"/>
    </row>
    <row r="1544" spans="6:11" x14ac:dyDescent="0.2">
      <c r="F1544" s="233"/>
      <c r="G1544" s="5"/>
      <c r="H1544" s="37"/>
      <c r="I1544" s="37"/>
      <c r="K1544" s="11"/>
    </row>
    <row r="1545" spans="6:11" x14ac:dyDescent="0.2">
      <c r="F1545" s="233"/>
      <c r="G1545" s="5"/>
      <c r="H1545" s="37"/>
      <c r="I1545" s="37"/>
      <c r="K1545" s="11"/>
    </row>
    <row r="1546" spans="6:11" x14ac:dyDescent="0.2">
      <c r="F1546" s="233"/>
      <c r="G1546" s="5"/>
      <c r="H1546" s="37"/>
      <c r="I1546" s="37"/>
      <c r="K1546" s="11"/>
    </row>
    <row r="1547" spans="6:11" x14ac:dyDescent="0.2">
      <c r="F1547" s="233"/>
      <c r="G1547" s="5"/>
      <c r="H1547" s="37"/>
      <c r="I1547" s="37"/>
      <c r="K1547" s="11"/>
    </row>
    <row r="1548" spans="6:11" x14ac:dyDescent="0.2">
      <c r="F1548" s="233"/>
      <c r="G1548" s="5"/>
      <c r="H1548" s="37"/>
      <c r="I1548" s="37"/>
      <c r="K1548" s="11"/>
    </row>
    <row r="1549" spans="6:11" x14ac:dyDescent="0.2">
      <c r="F1549" s="233"/>
      <c r="G1549" s="5"/>
      <c r="H1549" s="37"/>
      <c r="I1549" s="37"/>
      <c r="K1549" s="11"/>
    </row>
    <row r="1550" spans="6:11" x14ac:dyDescent="0.2">
      <c r="F1550" s="233"/>
      <c r="G1550" s="5"/>
      <c r="H1550" s="37"/>
      <c r="I1550" s="37"/>
      <c r="K1550" s="11"/>
    </row>
    <row r="1551" spans="6:11" x14ac:dyDescent="0.2">
      <c r="F1551" s="233"/>
      <c r="G1551" s="5"/>
      <c r="H1551" s="37"/>
      <c r="I1551" s="37"/>
      <c r="K1551" s="11"/>
    </row>
    <row r="1552" spans="6:11" x14ac:dyDescent="0.2">
      <c r="F1552" s="233"/>
      <c r="G1552" s="5"/>
      <c r="H1552" s="37"/>
      <c r="I1552" s="37"/>
      <c r="K1552" s="11"/>
    </row>
    <row r="1553" spans="6:11" x14ac:dyDescent="0.2">
      <c r="F1553" s="233"/>
      <c r="G1553" s="5"/>
      <c r="H1553" s="37"/>
      <c r="I1553" s="37"/>
      <c r="K1553" s="11"/>
    </row>
    <row r="1554" spans="6:11" x14ac:dyDescent="0.2">
      <c r="F1554" s="233"/>
      <c r="G1554" s="5"/>
      <c r="H1554" s="37"/>
      <c r="I1554" s="37"/>
      <c r="K1554" s="11"/>
    </row>
    <row r="1555" spans="6:11" x14ac:dyDescent="0.2">
      <c r="F1555" s="233"/>
      <c r="G1555" s="5"/>
      <c r="H1555" s="37"/>
      <c r="I1555" s="37"/>
      <c r="K1555" s="11"/>
    </row>
    <row r="1556" spans="6:11" x14ac:dyDescent="0.2">
      <c r="F1556" s="233"/>
      <c r="G1556" s="5"/>
      <c r="H1556" s="37"/>
      <c r="I1556" s="37"/>
      <c r="K1556" s="11"/>
    </row>
    <row r="1557" spans="6:11" x14ac:dyDescent="0.2">
      <c r="F1557" s="233"/>
      <c r="G1557" s="5"/>
      <c r="H1557" s="37"/>
      <c r="I1557" s="37"/>
      <c r="K1557" s="11"/>
    </row>
    <row r="1558" spans="6:11" x14ac:dyDescent="0.2">
      <c r="F1558" s="233"/>
      <c r="G1558" s="5"/>
      <c r="H1558" s="37"/>
      <c r="I1558" s="37"/>
      <c r="K1558" s="11"/>
    </row>
    <row r="1559" spans="6:11" x14ac:dyDescent="0.2">
      <c r="F1559" s="233"/>
      <c r="G1559" s="5"/>
      <c r="H1559" s="37"/>
      <c r="I1559" s="37"/>
      <c r="K1559" s="11"/>
    </row>
    <row r="1560" spans="6:11" x14ac:dyDescent="0.2">
      <c r="F1560" s="233"/>
      <c r="G1560" s="5"/>
      <c r="H1560" s="37"/>
      <c r="I1560" s="37"/>
      <c r="K1560" s="11"/>
    </row>
    <row r="1561" spans="6:11" x14ac:dyDescent="0.2">
      <c r="F1561" s="233"/>
      <c r="G1561" s="5"/>
      <c r="H1561" s="37"/>
      <c r="I1561" s="37"/>
      <c r="K1561" s="11"/>
    </row>
    <row r="1562" spans="6:11" x14ac:dyDescent="0.2">
      <c r="F1562" s="233"/>
      <c r="G1562" s="5"/>
      <c r="H1562" s="37"/>
      <c r="I1562" s="37"/>
      <c r="K1562" s="11"/>
    </row>
    <row r="1563" spans="6:11" x14ac:dyDescent="0.2">
      <c r="F1563" s="233"/>
      <c r="G1563" s="5"/>
      <c r="H1563" s="37"/>
      <c r="I1563" s="37"/>
      <c r="K1563" s="11"/>
    </row>
    <row r="1564" spans="6:11" x14ac:dyDescent="0.2">
      <c r="F1564" s="233"/>
      <c r="G1564" s="5"/>
      <c r="H1564" s="37"/>
      <c r="I1564" s="37"/>
      <c r="K1564" s="11"/>
    </row>
    <row r="1565" spans="6:11" x14ac:dyDescent="0.2">
      <c r="F1565" s="233"/>
      <c r="G1565" s="5"/>
      <c r="H1565" s="37"/>
      <c r="I1565" s="37"/>
      <c r="K1565" s="11"/>
    </row>
    <row r="1566" spans="6:11" x14ac:dyDescent="0.2">
      <c r="F1566" s="233"/>
      <c r="G1566" s="5"/>
      <c r="H1566" s="37"/>
      <c r="I1566" s="37"/>
      <c r="K1566" s="11"/>
    </row>
    <row r="1567" spans="6:11" x14ac:dyDescent="0.2">
      <c r="F1567" s="233"/>
      <c r="G1567" s="5"/>
      <c r="H1567" s="37"/>
      <c r="I1567" s="37"/>
      <c r="K1567" s="11"/>
    </row>
    <row r="1568" spans="6:11" x14ac:dyDescent="0.2">
      <c r="F1568" s="233"/>
      <c r="G1568" s="5"/>
      <c r="H1568" s="37"/>
      <c r="I1568" s="37"/>
      <c r="K1568" s="11"/>
    </row>
    <row r="1569" spans="6:11" x14ac:dyDescent="0.2">
      <c r="F1569" s="233"/>
      <c r="G1569" s="5"/>
      <c r="H1569" s="37"/>
      <c r="I1569" s="37"/>
      <c r="K1569" s="11"/>
    </row>
    <row r="1570" spans="6:11" x14ac:dyDescent="0.2">
      <c r="F1570" s="233"/>
      <c r="G1570" s="5"/>
      <c r="H1570" s="37"/>
      <c r="I1570" s="37"/>
      <c r="K1570" s="11"/>
    </row>
    <row r="1571" spans="6:11" x14ac:dyDescent="0.2">
      <c r="F1571" s="233"/>
      <c r="G1571" s="5"/>
      <c r="H1571" s="37"/>
      <c r="I1571" s="37"/>
      <c r="K1571" s="11"/>
    </row>
    <row r="1572" spans="6:11" x14ac:dyDescent="0.2">
      <c r="F1572" s="233"/>
      <c r="G1572" s="5"/>
      <c r="H1572" s="37"/>
      <c r="I1572" s="37"/>
      <c r="K1572" s="11"/>
    </row>
    <row r="1573" spans="6:11" x14ac:dyDescent="0.2">
      <c r="F1573" s="233"/>
      <c r="G1573" s="5"/>
      <c r="H1573" s="37"/>
      <c r="I1573" s="37"/>
      <c r="K1573" s="11"/>
    </row>
    <row r="1574" spans="6:11" x14ac:dyDescent="0.2">
      <c r="F1574" s="233"/>
      <c r="G1574" s="5"/>
      <c r="H1574" s="37"/>
      <c r="I1574" s="37"/>
      <c r="K1574" s="11"/>
    </row>
    <row r="1575" spans="6:11" x14ac:dyDescent="0.2">
      <c r="F1575" s="233"/>
      <c r="G1575" s="5"/>
      <c r="H1575" s="37"/>
      <c r="I1575" s="37"/>
      <c r="K1575" s="11"/>
    </row>
    <row r="1576" spans="6:11" x14ac:dyDescent="0.2">
      <c r="F1576" s="233"/>
      <c r="G1576" s="5"/>
      <c r="H1576" s="37"/>
      <c r="I1576" s="37"/>
      <c r="K1576" s="11"/>
    </row>
    <row r="1577" spans="6:11" x14ac:dyDescent="0.2">
      <c r="F1577" s="233"/>
      <c r="G1577" s="5"/>
      <c r="H1577" s="37"/>
      <c r="I1577" s="37"/>
      <c r="K1577" s="11"/>
    </row>
    <row r="1578" spans="6:11" x14ac:dyDescent="0.2">
      <c r="F1578" s="233"/>
      <c r="G1578" s="5"/>
      <c r="H1578" s="37"/>
      <c r="I1578" s="37"/>
      <c r="K1578" s="11"/>
    </row>
    <row r="1579" spans="6:11" x14ac:dyDescent="0.2">
      <c r="F1579" s="233"/>
      <c r="G1579" s="5"/>
      <c r="H1579" s="37"/>
      <c r="I1579" s="37"/>
      <c r="K1579" s="11"/>
    </row>
    <row r="1580" spans="6:11" x14ac:dyDescent="0.2">
      <c r="F1580" s="233"/>
      <c r="G1580" s="5"/>
      <c r="H1580" s="37"/>
      <c r="I1580" s="37"/>
      <c r="K1580" s="11"/>
    </row>
    <row r="1581" spans="6:11" x14ac:dyDescent="0.2">
      <c r="F1581" s="233"/>
      <c r="G1581" s="5"/>
      <c r="H1581" s="37"/>
      <c r="I1581" s="37"/>
      <c r="K1581" s="11"/>
    </row>
    <row r="1582" spans="6:11" x14ac:dyDescent="0.2">
      <c r="F1582" s="233"/>
      <c r="G1582" s="5"/>
      <c r="H1582" s="37"/>
      <c r="I1582" s="37"/>
      <c r="K1582" s="11"/>
    </row>
    <row r="1583" spans="6:11" x14ac:dyDescent="0.2">
      <c r="F1583" s="233"/>
      <c r="G1583" s="5"/>
      <c r="H1583" s="37"/>
      <c r="I1583" s="37"/>
      <c r="K1583" s="11"/>
    </row>
    <row r="1584" spans="6:11" x14ac:dyDescent="0.2">
      <c r="F1584" s="233"/>
      <c r="G1584" s="5"/>
      <c r="H1584" s="37"/>
      <c r="I1584" s="37"/>
      <c r="K1584" s="11"/>
    </row>
    <row r="1585" spans="6:11" x14ac:dyDescent="0.2">
      <c r="F1585" s="233"/>
      <c r="G1585" s="5"/>
      <c r="H1585" s="37"/>
      <c r="I1585" s="37"/>
      <c r="K1585" s="11"/>
    </row>
    <row r="1586" spans="6:11" x14ac:dyDescent="0.2">
      <c r="F1586" s="233"/>
      <c r="G1586" s="5"/>
      <c r="H1586" s="37"/>
      <c r="I1586" s="37"/>
      <c r="K1586" s="11"/>
    </row>
    <row r="1587" spans="6:11" x14ac:dyDescent="0.2">
      <c r="F1587" s="233"/>
      <c r="G1587" s="5"/>
      <c r="H1587" s="37"/>
      <c r="I1587" s="37"/>
      <c r="K1587" s="11"/>
    </row>
    <row r="1588" spans="6:11" x14ac:dyDescent="0.2">
      <c r="F1588" s="233"/>
      <c r="G1588" s="5"/>
      <c r="H1588" s="37"/>
      <c r="I1588" s="37"/>
      <c r="K1588" s="11"/>
    </row>
    <row r="1589" spans="6:11" x14ac:dyDescent="0.2">
      <c r="F1589" s="233"/>
      <c r="G1589" s="5"/>
      <c r="H1589" s="37"/>
      <c r="I1589" s="37"/>
      <c r="K1589" s="11"/>
    </row>
    <row r="1590" spans="6:11" x14ac:dyDescent="0.2">
      <c r="F1590" s="233"/>
      <c r="G1590" s="5"/>
      <c r="H1590" s="37"/>
      <c r="I1590" s="37"/>
      <c r="K1590" s="11"/>
    </row>
    <row r="1591" spans="6:11" x14ac:dyDescent="0.2">
      <c r="F1591" s="233"/>
      <c r="G1591" s="5"/>
      <c r="H1591" s="37"/>
      <c r="I1591" s="37"/>
      <c r="K1591" s="11"/>
    </row>
    <row r="1592" spans="6:11" x14ac:dyDescent="0.2">
      <c r="F1592" s="233"/>
      <c r="G1592" s="5"/>
      <c r="H1592" s="37"/>
      <c r="I1592" s="37"/>
      <c r="K1592" s="11"/>
    </row>
    <row r="1593" spans="6:11" x14ac:dyDescent="0.2">
      <c r="F1593" s="233"/>
      <c r="G1593" s="5"/>
      <c r="H1593" s="37"/>
      <c r="I1593" s="37"/>
      <c r="K1593" s="11"/>
    </row>
    <row r="1594" spans="6:11" x14ac:dyDescent="0.2">
      <c r="F1594" s="233"/>
      <c r="G1594" s="5"/>
      <c r="H1594" s="37"/>
      <c r="I1594" s="37"/>
      <c r="K1594" s="11"/>
    </row>
    <row r="1595" spans="6:11" x14ac:dyDescent="0.2">
      <c r="F1595" s="233"/>
      <c r="G1595" s="5"/>
      <c r="H1595" s="37"/>
      <c r="I1595" s="37"/>
      <c r="K1595" s="11"/>
    </row>
    <row r="1596" spans="6:11" x14ac:dyDescent="0.2">
      <c r="F1596" s="233"/>
      <c r="G1596" s="5"/>
      <c r="H1596" s="37"/>
      <c r="I1596" s="37"/>
      <c r="K1596" s="11"/>
    </row>
    <row r="1597" spans="6:11" x14ac:dyDescent="0.2">
      <c r="F1597" s="233"/>
      <c r="G1597" s="5"/>
      <c r="H1597" s="37"/>
      <c r="I1597" s="37"/>
      <c r="K1597" s="11"/>
    </row>
    <row r="1598" spans="6:11" x14ac:dyDescent="0.2">
      <c r="F1598" s="233"/>
      <c r="G1598" s="5"/>
      <c r="H1598" s="37"/>
      <c r="I1598" s="37"/>
      <c r="K1598" s="11"/>
    </row>
    <row r="1599" spans="6:11" x14ac:dyDescent="0.2">
      <c r="F1599" s="233"/>
      <c r="G1599" s="5"/>
      <c r="H1599" s="37"/>
      <c r="I1599" s="37"/>
      <c r="K1599" s="11"/>
    </row>
    <row r="1600" spans="6:11" x14ac:dyDescent="0.2">
      <c r="F1600" s="233"/>
      <c r="G1600" s="5"/>
      <c r="H1600" s="37"/>
      <c r="I1600" s="37"/>
      <c r="K1600" s="11"/>
    </row>
    <row r="1601" spans="6:11" x14ac:dyDescent="0.2">
      <c r="F1601" s="233"/>
      <c r="G1601" s="5"/>
      <c r="H1601" s="37"/>
      <c r="I1601" s="37"/>
      <c r="K1601" s="11"/>
    </row>
    <row r="1602" spans="6:11" x14ac:dyDescent="0.2">
      <c r="F1602" s="233"/>
      <c r="G1602" s="5"/>
      <c r="H1602" s="37"/>
      <c r="I1602" s="37"/>
      <c r="K1602" s="11"/>
    </row>
    <row r="1603" spans="6:11" x14ac:dyDescent="0.2">
      <c r="F1603" s="233"/>
      <c r="G1603" s="5"/>
      <c r="H1603" s="37"/>
      <c r="I1603" s="37"/>
      <c r="K1603" s="11"/>
    </row>
    <row r="1604" spans="6:11" x14ac:dyDescent="0.2">
      <c r="F1604" s="233"/>
      <c r="G1604" s="5"/>
      <c r="H1604" s="37"/>
      <c r="I1604" s="37"/>
      <c r="K1604" s="11"/>
    </row>
    <row r="1605" spans="6:11" x14ac:dyDescent="0.2">
      <c r="F1605" s="233"/>
      <c r="G1605" s="5"/>
      <c r="H1605" s="37"/>
      <c r="I1605" s="37"/>
      <c r="K1605" s="11"/>
    </row>
    <row r="1606" spans="6:11" x14ac:dyDescent="0.2">
      <c r="F1606" s="233"/>
      <c r="G1606" s="5"/>
      <c r="H1606" s="37"/>
      <c r="I1606" s="37"/>
      <c r="K1606" s="11"/>
    </row>
    <row r="1607" spans="6:11" x14ac:dyDescent="0.2">
      <c r="F1607" s="233"/>
      <c r="G1607" s="5"/>
      <c r="H1607" s="37"/>
      <c r="I1607" s="37"/>
      <c r="K1607" s="11"/>
    </row>
    <row r="1608" spans="6:11" x14ac:dyDescent="0.2">
      <c r="F1608" s="233"/>
      <c r="G1608" s="5"/>
      <c r="H1608" s="37"/>
      <c r="I1608" s="37"/>
      <c r="K1608" s="11"/>
    </row>
    <row r="1609" spans="6:11" x14ac:dyDescent="0.2">
      <c r="F1609" s="233"/>
      <c r="G1609" s="5"/>
      <c r="H1609" s="37"/>
      <c r="I1609" s="37"/>
      <c r="K1609" s="11"/>
    </row>
    <row r="1610" spans="6:11" x14ac:dyDescent="0.2">
      <c r="F1610" s="233"/>
      <c r="G1610" s="5"/>
      <c r="H1610" s="37"/>
      <c r="I1610" s="37"/>
      <c r="K1610" s="11"/>
    </row>
    <row r="1611" spans="6:11" x14ac:dyDescent="0.2">
      <c r="F1611" s="233"/>
      <c r="G1611" s="5"/>
      <c r="H1611" s="37"/>
      <c r="I1611" s="37"/>
      <c r="K1611" s="11"/>
    </row>
    <row r="1612" spans="6:11" x14ac:dyDescent="0.2">
      <c r="F1612" s="233"/>
      <c r="G1612" s="5"/>
      <c r="H1612" s="37"/>
      <c r="I1612" s="37"/>
      <c r="K1612" s="11"/>
    </row>
    <row r="1613" spans="6:11" x14ac:dyDescent="0.2">
      <c r="F1613" s="233"/>
      <c r="G1613" s="5"/>
      <c r="H1613" s="37"/>
      <c r="I1613" s="37"/>
      <c r="K1613" s="11"/>
    </row>
    <row r="1614" spans="6:11" x14ac:dyDescent="0.2">
      <c r="F1614" s="233"/>
      <c r="G1614" s="5"/>
      <c r="H1614" s="37"/>
      <c r="I1614" s="37"/>
      <c r="K1614" s="11"/>
    </row>
    <row r="1615" spans="6:11" x14ac:dyDescent="0.2">
      <c r="F1615" s="233"/>
      <c r="G1615" s="5"/>
      <c r="H1615" s="37"/>
      <c r="I1615" s="37"/>
      <c r="K1615" s="11"/>
    </row>
    <row r="1616" spans="6:11" x14ac:dyDescent="0.2">
      <c r="F1616" s="233"/>
      <c r="G1616" s="5"/>
      <c r="H1616" s="37"/>
      <c r="I1616" s="37"/>
      <c r="K1616" s="11"/>
    </row>
    <row r="1617" spans="6:11" x14ac:dyDescent="0.2">
      <c r="F1617" s="233"/>
      <c r="G1617" s="5"/>
      <c r="H1617" s="37"/>
      <c r="I1617" s="37"/>
      <c r="K1617" s="11"/>
    </row>
    <row r="1618" spans="6:11" x14ac:dyDescent="0.2">
      <c r="F1618" s="233"/>
      <c r="G1618" s="5"/>
      <c r="H1618" s="37"/>
      <c r="I1618" s="37"/>
      <c r="K1618" s="11"/>
    </row>
    <row r="1619" spans="6:11" x14ac:dyDescent="0.2">
      <c r="F1619" s="233"/>
      <c r="G1619" s="5"/>
      <c r="H1619" s="37"/>
      <c r="I1619" s="37"/>
      <c r="K1619" s="11"/>
    </row>
    <row r="1620" spans="6:11" x14ac:dyDescent="0.2">
      <c r="F1620" s="233"/>
      <c r="G1620" s="5"/>
      <c r="H1620" s="37"/>
      <c r="I1620" s="37"/>
      <c r="K1620" s="11"/>
    </row>
    <row r="1621" spans="6:11" x14ac:dyDescent="0.2">
      <c r="F1621" s="233"/>
      <c r="G1621" s="5"/>
      <c r="H1621" s="37"/>
      <c r="I1621" s="37"/>
      <c r="K1621" s="11"/>
    </row>
    <row r="1622" spans="6:11" x14ac:dyDescent="0.2">
      <c r="F1622" s="233"/>
      <c r="G1622" s="5"/>
      <c r="H1622" s="37"/>
      <c r="I1622" s="37"/>
      <c r="K1622" s="11"/>
    </row>
    <row r="1623" spans="6:11" x14ac:dyDescent="0.2">
      <c r="F1623" s="233"/>
      <c r="G1623" s="5"/>
      <c r="H1623" s="37"/>
      <c r="I1623" s="37"/>
      <c r="K1623" s="11"/>
    </row>
    <row r="1624" spans="6:11" x14ac:dyDescent="0.2">
      <c r="F1624" s="233"/>
      <c r="G1624" s="5"/>
      <c r="H1624" s="37"/>
      <c r="I1624" s="37"/>
      <c r="K1624" s="11"/>
    </row>
    <row r="1625" spans="6:11" x14ac:dyDescent="0.2">
      <c r="F1625" s="233"/>
      <c r="G1625" s="5"/>
      <c r="H1625" s="37"/>
      <c r="I1625" s="37"/>
      <c r="K1625" s="11"/>
    </row>
    <row r="1626" spans="6:11" x14ac:dyDescent="0.2">
      <c r="F1626" s="233"/>
      <c r="G1626" s="5"/>
      <c r="H1626" s="37"/>
      <c r="I1626" s="37"/>
      <c r="K1626" s="11"/>
    </row>
    <row r="1627" spans="6:11" x14ac:dyDescent="0.2">
      <c r="F1627" s="233"/>
      <c r="G1627" s="5"/>
      <c r="H1627" s="37"/>
      <c r="I1627" s="37"/>
      <c r="K1627" s="11"/>
    </row>
    <row r="1628" spans="6:11" x14ac:dyDescent="0.2">
      <c r="F1628" s="233"/>
      <c r="G1628" s="5"/>
      <c r="H1628" s="37"/>
      <c r="I1628" s="37"/>
      <c r="K1628" s="11"/>
    </row>
    <row r="1629" spans="6:11" x14ac:dyDescent="0.2">
      <c r="F1629" s="233"/>
      <c r="G1629" s="5"/>
      <c r="H1629" s="37"/>
      <c r="I1629" s="37"/>
      <c r="K1629" s="11"/>
    </row>
    <row r="1630" spans="6:11" x14ac:dyDescent="0.2">
      <c r="F1630" s="233"/>
      <c r="G1630" s="5"/>
      <c r="H1630" s="37"/>
      <c r="I1630" s="37"/>
      <c r="K1630" s="11"/>
    </row>
    <row r="1631" spans="6:11" x14ac:dyDescent="0.2">
      <c r="F1631" s="233"/>
      <c r="G1631" s="5"/>
      <c r="H1631" s="37"/>
      <c r="I1631" s="37"/>
      <c r="K1631" s="11"/>
    </row>
    <row r="1632" spans="6:11" x14ac:dyDescent="0.2">
      <c r="F1632" s="233"/>
      <c r="G1632" s="5"/>
      <c r="H1632" s="37"/>
      <c r="I1632" s="37"/>
      <c r="K1632" s="11"/>
    </row>
    <row r="1633" spans="6:11" x14ac:dyDescent="0.2">
      <c r="F1633" s="233"/>
      <c r="G1633" s="5"/>
      <c r="H1633" s="37"/>
      <c r="I1633" s="37"/>
      <c r="K1633" s="11"/>
    </row>
    <row r="1634" spans="6:11" x14ac:dyDescent="0.2">
      <c r="F1634" s="233"/>
      <c r="G1634" s="5"/>
      <c r="H1634" s="37"/>
      <c r="I1634" s="37"/>
      <c r="K1634" s="11"/>
    </row>
    <row r="1635" spans="6:11" x14ac:dyDescent="0.2">
      <c r="F1635" s="233"/>
      <c r="G1635" s="5"/>
      <c r="H1635" s="37"/>
      <c r="I1635" s="37"/>
      <c r="K1635" s="11"/>
    </row>
    <row r="1636" spans="6:11" x14ac:dyDescent="0.2">
      <c r="F1636" s="233"/>
      <c r="G1636" s="5"/>
      <c r="H1636" s="37"/>
      <c r="I1636" s="37"/>
      <c r="K1636" s="11"/>
    </row>
    <row r="1637" spans="6:11" x14ac:dyDescent="0.2">
      <c r="F1637" s="233"/>
      <c r="G1637" s="5"/>
      <c r="H1637" s="37"/>
      <c r="I1637" s="37"/>
      <c r="K1637" s="11"/>
    </row>
    <row r="1638" spans="6:11" x14ac:dyDescent="0.2">
      <c r="F1638" s="233"/>
      <c r="G1638" s="5"/>
      <c r="H1638" s="37"/>
      <c r="I1638" s="37"/>
      <c r="K1638" s="11"/>
    </row>
    <row r="1639" spans="6:11" x14ac:dyDescent="0.2">
      <c r="F1639" s="233"/>
      <c r="G1639" s="5"/>
      <c r="H1639" s="37"/>
      <c r="I1639" s="37"/>
      <c r="K1639" s="11"/>
    </row>
    <row r="1640" spans="6:11" x14ac:dyDescent="0.2">
      <c r="F1640" s="233"/>
      <c r="G1640" s="5"/>
      <c r="H1640" s="37"/>
      <c r="I1640" s="37"/>
      <c r="K1640" s="11"/>
    </row>
    <row r="1641" spans="6:11" x14ac:dyDescent="0.2">
      <c r="F1641" s="233"/>
      <c r="G1641" s="5"/>
      <c r="H1641" s="37"/>
      <c r="I1641" s="37"/>
      <c r="K1641" s="11"/>
    </row>
    <row r="1642" spans="6:11" x14ac:dyDescent="0.2">
      <c r="F1642" s="233"/>
      <c r="G1642" s="5"/>
      <c r="H1642" s="37"/>
      <c r="I1642" s="37"/>
      <c r="K1642" s="11"/>
    </row>
    <row r="1643" spans="6:11" x14ac:dyDescent="0.2">
      <c r="F1643" s="233"/>
      <c r="G1643" s="5"/>
      <c r="H1643" s="37"/>
      <c r="I1643" s="37"/>
      <c r="K1643" s="11"/>
    </row>
    <row r="1644" spans="6:11" x14ac:dyDescent="0.2">
      <c r="F1644" s="233"/>
      <c r="G1644" s="5"/>
      <c r="H1644" s="37"/>
      <c r="I1644" s="37"/>
      <c r="K1644" s="11"/>
    </row>
    <row r="1645" spans="6:11" x14ac:dyDescent="0.2">
      <c r="F1645" s="233"/>
      <c r="G1645" s="5"/>
      <c r="H1645" s="37"/>
      <c r="I1645" s="37"/>
      <c r="K1645" s="11"/>
    </row>
    <row r="1646" spans="6:11" x14ac:dyDescent="0.2">
      <c r="F1646" s="233"/>
      <c r="G1646" s="5"/>
      <c r="H1646" s="37"/>
      <c r="I1646" s="37"/>
      <c r="K1646" s="11"/>
    </row>
    <row r="1647" spans="6:11" x14ac:dyDescent="0.2">
      <c r="F1647" s="233"/>
      <c r="G1647" s="5"/>
      <c r="H1647" s="37"/>
      <c r="I1647" s="37"/>
      <c r="K1647" s="11"/>
    </row>
    <row r="1648" spans="6:11" x14ac:dyDescent="0.2">
      <c r="F1648" s="233"/>
      <c r="G1648" s="5"/>
      <c r="H1648" s="37"/>
      <c r="I1648" s="37"/>
      <c r="K1648" s="11"/>
    </row>
    <row r="1649" spans="6:11" x14ac:dyDescent="0.2">
      <c r="F1649" s="233"/>
      <c r="G1649" s="5"/>
      <c r="H1649" s="37"/>
      <c r="I1649" s="37"/>
      <c r="K1649" s="11"/>
    </row>
    <row r="1650" spans="6:11" x14ac:dyDescent="0.2">
      <c r="F1650" s="233"/>
      <c r="G1650" s="5"/>
      <c r="H1650" s="37"/>
      <c r="I1650" s="37"/>
      <c r="K1650" s="11"/>
    </row>
    <row r="1651" spans="6:11" x14ac:dyDescent="0.2">
      <c r="F1651" s="233"/>
      <c r="G1651" s="5"/>
      <c r="H1651" s="37"/>
      <c r="I1651" s="37"/>
      <c r="K1651" s="11"/>
    </row>
    <row r="1652" spans="6:11" x14ac:dyDescent="0.2">
      <c r="F1652" s="233"/>
      <c r="G1652" s="5"/>
      <c r="H1652" s="37"/>
      <c r="I1652" s="37"/>
      <c r="K1652" s="11"/>
    </row>
    <row r="1653" spans="6:11" x14ac:dyDescent="0.2">
      <c r="F1653" s="233"/>
      <c r="G1653" s="5"/>
      <c r="H1653" s="37"/>
      <c r="I1653" s="37"/>
      <c r="K1653" s="11"/>
    </row>
    <row r="1654" spans="6:11" x14ac:dyDescent="0.2">
      <c r="F1654" s="233"/>
      <c r="G1654" s="5"/>
      <c r="H1654" s="37"/>
      <c r="I1654" s="37"/>
      <c r="K1654" s="11"/>
    </row>
    <row r="1655" spans="6:11" x14ac:dyDescent="0.2">
      <c r="F1655" s="233"/>
      <c r="G1655" s="5"/>
      <c r="H1655" s="37"/>
      <c r="I1655" s="37"/>
      <c r="K1655" s="11"/>
    </row>
    <row r="1656" spans="6:11" x14ac:dyDescent="0.2">
      <c r="F1656" s="233"/>
      <c r="G1656" s="5"/>
      <c r="H1656" s="37"/>
      <c r="I1656" s="37"/>
      <c r="K1656" s="11"/>
    </row>
    <row r="1657" spans="6:11" x14ac:dyDescent="0.2">
      <c r="F1657" s="233"/>
      <c r="G1657" s="5"/>
      <c r="H1657" s="37"/>
      <c r="I1657" s="37"/>
      <c r="K1657" s="11"/>
    </row>
    <row r="1658" spans="6:11" x14ac:dyDescent="0.2">
      <c r="F1658" s="233"/>
      <c r="G1658" s="5"/>
      <c r="H1658" s="37"/>
      <c r="I1658" s="37"/>
      <c r="K1658" s="11"/>
    </row>
    <row r="1659" spans="6:11" x14ac:dyDescent="0.2">
      <c r="F1659" s="233"/>
      <c r="G1659" s="5"/>
      <c r="H1659" s="37"/>
      <c r="I1659" s="37"/>
      <c r="K1659" s="11"/>
    </row>
    <row r="1660" spans="6:11" x14ac:dyDescent="0.2">
      <c r="F1660" s="233"/>
      <c r="G1660" s="5"/>
      <c r="H1660" s="37"/>
      <c r="I1660" s="37"/>
      <c r="K1660" s="11"/>
    </row>
    <row r="1661" spans="6:11" x14ac:dyDescent="0.2">
      <c r="F1661" s="233"/>
      <c r="G1661" s="5"/>
      <c r="H1661" s="37"/>
      <c r="I1661" s="37"/>
      <c r="K1661" s="11"/>
    </row>
    <row r="1662" spans="6:11" x14ac:dyDescent="0.2">
      <c r="F1662" s="233"/>
      <c r="G1662" s="5"/>
      <c r="H1662" s="37"/>
      <c r="I1662" s="37"/>
      <c r="K1662" s="11"/>
    </row>
    <row r="1663" spans="6:11" x14ac:dyDescent="0.2">
      <c r="F1663" s="233"/>
      <c r="G1663" s="5"/>
      <c r="H1663" s="37"/>
      <c r="I1663" s="37"/>
      <c r="K1663" s="11"/>
    </row>
    <row r="1664" spans="6:11" x14ac:dyDescent="0.2">
      <c r="F1664" s="233"/>
      <c r="G1664" s="5"/>
      <c r="H1664" s="37"/>
      <c r="I1664" s="37"/>
      <c r="K1664" s="11"/>
    </row>
    <row r="1665" spans="6:11" x14ac:dyDescent="0.2">
      <c r="F1665" s="233"/>
      <c r="G1665" s="5"/>
      <c r="H1665" s="37"/>
      <c r="I1665" s="37"/>
      <c r="K1665" s="11"/>
    </row>
    <row r="1666" spans="6:11" x14ac:dyDescent="0.2">
      <c r="F1666" s="233"/>
      <c r="G1666" s="5"/>
      <c r="H1666" s="37"/>
      <c r="I1666" s="37"/>
      <c r="K1666" s="11"/>
    </row>
    <row r="1667" spans="6:11" x14ac:dyDescent="0.2">
      <c r="F1667" s="233"/>
      <c r="G1667" s="5"/>
      <c r="H1667" s="37"/>
      <c r="I1667" s="37"/>
      <c r="K1667" s="11"/>
    </row>
    <row r="1668" spans="6:11" x14ac:dyDescent="0.2">
      <c r="F1668" s="233"/>
      <c r="G1668" s="5"/>
      <c r="H1668" s="37"/>
      <c r="I1668" s="37"/>
      <c r="K1668" s="11"/>
    </row>
    <row r="1669" spans="6:11" x14ac:dyDescent="0.2">
      <c r="F1669" s="233"/>
      <c r="G1669" s="5"/>
      <c r="H1669" s="37"/>
      <c r="I1669" s="37"/>
      <c r="K1669" s="11"/>
    </row>
    <row r="1670" spans="6:11" x14ac:dyDescent="0.2">
      <c r="F1670" s="233"/>
      <c r="G1670" s="5"/>
      <c r="H1670" s="37"/>
      <c r="I1670" s="37"/>
      <c r="K1670" s="11"/>
    </row>
    <row r="1671" spans="6:11" x14ac:dyDescent="0.2">
      <c r="F1671" s="233"/>
      <c r="G1671" s="5"/>
      <c r="H1671" s="37"/>
      <c r="I1671" s="37"/>
      <c r="K1671" s="11"/>
    </row>
    <row r="1672" spans="6:11" x14ac:dyDescent="0.2">
      <c r="F1672" s="233"/>
      <c r="G1672" s="5"/>
      <c r="H1672" s="37"/>
      <c r="I1672" s="37"/>
      <c r="K1672" s="11"/>
    </row>
    <row r="1673" spans="6:11" x14ac:dyDescent="0.2">
      <c r="F1673" s="233"/>
      <c r="G1673" s="5"/>
      <c r="H1673" s="37"/>
      <c r="I1673" s="37"/>
      <c r="K1673" s="11"/>
    </row>
    <row r="1674" spans="6:11" x14ac:dyDescent="0.2">
      <c r="F1674" s="233"/>
      <c r="G1674" s="5"/>
      <c r="H1674" s="37"/>
      <c r="I1674" s="37"/>
      <c r="K1674" s="11"/>
    </row>
    <row r="1675" spans="6:11" x14ac:dyDescent="0.2">
      <c r="F1675" s="233"/>
      <c r="G1675" s="5"/>
      <c r="H1675" s="37"/>
      <c r="I1675" s="37"/>
      <c r="K1675" s="11"/>
    </row>
    <row r="1676" spans="6:11" x14ac:dyDescent="0.2">
      <c r="F1676" s="233"/>
      <c r="G1676" s="5"/>
      <c r="H1676" s="37"/>
      <c r="I1676" s="37"/>
      <c r="K1676" s="11"/>
    </row>
    <row r="1677" spans="6:11" x14ac:dyDescent="0.2">
      <c r="F1677" s="233"/>
      <c r="G1677" s="5"/>
      <c r="H1677" s="37"/>
      <c r="I1677" s="37"/>
      <c r="K1677" s="11"/>
    </row>
    <row r="1678" spans="6:11" x14ac:dyDescent="0.2">
      <c r="F1678" s="233"/>
      <c r="G1678" s="5"/>
      <c r="H1678" s="37"/>
      <c r="I1678" s="37"/>
      <c r="K1678" s="11"/>
    </row>
    <row r="1679" spans="6:11" x14ac:dyDescent="0.2">
      <c r="F1679" s="233"/>
      <c r="G1679" s="5"/>
      <c r="H1679" s="37"/>
      <c r="I1679" s="37"/>
      <c r="K1679" s="11"/>
    </row>
    <row r="1680" spans="6:11" x14ac:dyDescent="0.2">
      <c r="F1680" s="233"/>
      <c r="G1680" s="5"/>
      <c r="H1680" s="37"/>
      <c r="I1680" s="37"/>
      <c r="K1680" s="11"/>
    </row>
    <row r="1681" spans="6:11" x14ac:dyDescent="0.2">
      <c r="F1681" s="233"/>
      <c r="G1681" s="5"/>
      <c r="H1681" s="37"/>
      <c r="I1681" s="37"/>
      <c r="K1681" s="11"/>
    </row>
    <row r="1682" spans="6:11" x14ac:dyDescent="0.2">
      <c r="F1682" s="233"/>
      <c r="G1682" s="5"/>
      <c r="H1682" s="37"/>
      <c r="I1682" s="37"/>
      <c r="K1682" s="11"/>
    </row>
    <row r="1683" spans="6:11" x14ac:dyDescent="0.2">
      <c r="F1683" s="233"/>
      <c r="G1683" s="5"/>
      <c r="H1683" s="37"/>
      <c r="I1683" s="37"/>
      <c r="K1683" s="11"/>
    </row>
    <row r="1684" spans="6:11" x14ac:dyDescent="0.2">
      <c r="F1684" s="233"/>
      <c r="G1684" s="5"/>
      <c r="H1684" s="37"/>
      <c r="I1684" s="37"/>
      <c r="K1684" s="11"/>
    </row>
    <row r="1685" spans="6:11" x14ac:dyDescent="0.2">
      <c r="F1685" s="233"/>
      <c r="G1685" s="5"/>
      <c r="H1685" s="37"/>
      <c r="I1685" s="37"/>
      <c r="K1685" s="11"/>
    </row>
    <row r="1686" spans="6:11" x14ac:dyDescent="0.2">
      <c r="F1686" s="233"/>
      <c r="G1686" s="5"/>
      <c r="H1686" s="37"/>
      <c r="I1686" s="37"/>
      <c r="K1686" s="11"/>
    </row>
    <row r="1687" spans="6:11" x14ac:dyDescent="0.2">
      <c r="F1687" s="233"/>
      <c r="G1687" s="5"/>
      <c r="H1687" s="37"/>
      <c r="I1687" s="37"/>
      <c r="K1687" s="11"/>
    </row>
    <row r="1688" spans="6:11" x14ac:dyDescent="0.2">
      <c r="F1688" s="233"/>
      <c r="G1688" s="5"/>
      <c r="H1688" s="37"/>
      <c r="I1688" s="37"/>
      <c r="K1688" s="11"/>
    </row>
    <row r="1689" spans="6:11" x14ac:dyDescent="0.2">
      <c r="F1689" s="233"/>
      <c r="G1689" s="5"/>
      <c r="H1689" s="37"/>
      <c r="I1689" s="37"/>
      <c r="K1689" s="11"/>
    </row>
    <row r="1690" spans="6:11" x14ac:dyDescent="0.2">
      <c r="F1690" s="233"/>
      <c r="G1690" s="5"/>
      <c r="H1690" s="37"/>
      <c r="I1690" s="37"/>
      <c r="K1690" s="11"/>
    </row>
    <row r="1691" spans="6:11" x14ac:dyDescent="0.2">
      <c r="F1691" s="233"/>
      <c r="G1691" s="5"/>
      <c r="H1691" s="37"/>
      <c r="I1691" s="37"/>
      <c r="K1691" s="11"/>
    </row>
    <row r="1692" spans="6:11" x14ac:dyDescent="0.2">
      <c r="F1692" s="233"/>
      <c r="G1692" s="5"/>
      <c r="H1692" s="37"/>
      <c r="I1692" s="37"/>
      <c r="K1692" s="11"/>
    </row>
    <row r="1693" spans="6:11" x14ac:dyDescent="0.2">
      <c r="F1693" s="233"/>
      <c r="G1693" s="5"/>
      <c r="H1693" s="37"/>
      <c r="I1693" s="37"/>
      <c r="K1693" s="11"/>
    </row>
    <row r="1694" spans="6:11" x14ac:dyDescent="0.2">
      <c r="F1694" s="233"/>
      <c r="G1694" s="5"/>
      <c r="H1694" s="37"/>
      <c r="I1694" s="37"/>
      <c r="K1694" s="11"/>
    </row>
    <row r="1695" spans="6:11" x14ac:dyDescent="0.2">
      <c r="F1695" s="233"/>
      <c r="G1695" s="5"/>
      <c r="H1695" s="37"/>
      <c r="I1695" s="37"/>
      <c r="K1695" s="11"/>
    </row>
    <row r="1696" spans="6:11" x14ac:dyDescent="0.2">
      <c r="F1696" s="233"/>
      <c r="G1696" s="5"/>
      <c r="H1696" s="37"/>
      <c r="I1696" s="37"/>
      <c r="K1696" s="11"/>
    </row>
    <row r="1697" spans="6:11" x14ac:dyDescent="0.2">
      <c r="F1697" s="233"/>
      <c r="G1697" s="5"/>
      <c r="H1697" s="37"/>
      <c r="I1697" s="37"/>
      <c r="K1697" s="11"/>
    </row>
    <row r="1698" spans="6:11" x14ac:dyDescent="0.2">
      <c r="F1698" s="233"/>
      <c r="G1698" s="5"/>
      <c r="H1698" s="37"/>
      <c r="I1698" s="37"/>
      <c r="K1698" s="11"/>
    </row>
    <row r="1699" spans="6:11" x14ac:dyDescent="0.2">
      <c r="F1699" s="233"/>
      <c r="G1699" s="5"/>
      <c r="H1699" s="37"/>
      <c r="I1699" s="37"/>
      <c r="K1699" s="11"/>
    </row>
    <row r="1700" spans="6:11" x14ac:dyDescent="0.2">
      <c r="F1700" s="233"/>
      <c r="G1700" s="5"/>
      <c r="H1700" s="37"/>
      <c r="I1700" s="37"/>
      <c r="K1700" s="11"/>
    </row>
    <row r="1701" spans="6:11" x14ac:dyDescent="0.2">
      <c r="F1701" s="233"/>
      <c r="G1701" s="5"/>
      <c r="H1701" s="37"/>
      <c r="I1701" s="37"/>
      <c r="K1701" s="11"/>
    </row>
    <row r="1702" spans="6:11" x14ac:dyDescent="0.2">
      <c r="F1702" s="233"/>
      <c r="G1702" s="5"/>
      <c r="H1702" s="37"/>
      <c r="I1702" s="37"/>
      <c r="K1702" s="11"/>
    </row>
    <row r="1703" spans="6:11" x14ac:dyDescent="0.2">
      <c r="F1703" s="233"/>
      <c r="G1703" s="5"/>
      <c r="H1703" s="37"/>
      <c r="I1703" s="37"/>
      <c r="K1703" s="11"/>
    </row>
    <row r="1704" spans="6:11" x14ac:dyDescent="0.2">
      <c r="F1704" s="233"/>
      <c r="G1704" s="5"/>
      <c r="H1704" s="37"/>
      <c r="I1704" s="37"/>
      <c r="K1704" s="11"/>
    </row>
    <row r="1705" spans="6:11" x14ac:dyDescent="0.2">
      <c r="F1705" s="233"/>
      <c r="G1705" s="5"/>
      <c r="H1705" s="37"/>
      <c r="I1705" s="37"/>
      <c r="K1705" s="11"/>
    </row>
    <row r="1706" spans="6:11" x14ac:dyDescent="0.2">
      <c r="F1706" s="233"/>
      <c r="G1706" s="5"/>
      <c r="H1706" s="37"/>
      <c r="I1706" s="37"/>
      <c r="K1706" s="11"/>
    </row>
    <row r="1707" spans="6:11" x14ac:dyDescent="0.2">
      <c r="F1707" s="233"/>
      <c r="G1707" s="5"/>
      <c r="H1707" s="37"/>
      <c r="I1707" s="37"/>
      <c r="K1707" s="11"/>
    </row>
    <row r="1708" spans="6:11" x14ac:dyDescent="0.2">
      <c r="F1708" s="233"/>
      <c r="G1708" s="5"/>
      <c r="H1708" s="37"/>
      <c r="I1708" s="37"/>
      <c r="K1708" s="11"/>
    </row>
    <row r="1709" spans="6:11" x14ac:dyDescent="0.2">
      <c r="F1709" s="233"/>
      <c r="G1709" s="5"/>
      <c r="H1709" s="37"/>
      <c r="I1709" s="37"/>
      <c r="K1709" s="11"/>
    </row>
    <row r="1710" spans="6:11" x14ac:dyDescent="0.2">
      <c r="F1710" s="233"/>
      <c r="G1710" s="5"/>
      <c r="H1710" s="37"/>
      <c r="I1710" s="37"/>
      <c r="K1710" s="11"/>
    </row>
    <row r="1711" spans="6:11" x14ac:dyDescent="0.2">
      <c r="F1711" s="233"/>
      <c r="G1711" s="5"/>
      <c r="H1711" s="37"/>
      <c r="I1711" s="37"/>
      <c r="K1711" s="11"/>
    </row>
    <row r="1712" spans="6:11" x14ac:dyDescent="0.2">
      <c r="F1712" s="233"/>
      <c r="G1712" s="5"/>
      <c r="H1712" s="37"/>
      <c r="I1712" s="37"/>
      <c r="K1712" s="11"/>
    </row>
    <row r="1713" spans="6:11" x14ac:dyDescent="0.2">
      <c r="F1713" s="233"/>
      <c r="G1713" s="5"/>
      <c r="H1713" s="37"/>
      <c r="I1713" s="37"/>
      <c r="K1713" s="11"/>
    </row>
    <row r="1714" spans="6:11" x14ac:dyDescent="0.2">
      <c r="F1714" s="233"/>
      <c r="G1714" s="5"/>
      <c r="H1714" s="37"/>
      <c r="I1714" s="37"/>
      <c r="K1714" s="11"/>
    </row>
    <row r="1715" spans="6:11" x14ac:dyDescent="0.2">
      <c r="F1715" s="233"/>
      <c r="G1715" s="5"/>
      <c r="H1715" s="37"/>
      <c r="I1715" s="37"/>
      <c r="K1715" s="11"/>
    </row>
    <row r="1716" spans="6:11" x14ac:dyDescent="0.2">
      <c r="F1716" s="233"/>
      <c r="G1716" s="5"/>
      <c r="H1716" s="37"/>
      <c r="I1716" s="37"/>
      <c r="K1716" s="11"/>
    </row>
    <row r="1717" spans="6:11" x14ac:dyDescent="0.2">
      <c r="F1717" s="233"/>
      <c r="G1717" s="5"/>
      <c r="H1717" s="37"/>
      <c r="I1717" s="37"/>
      <c r="K1717" s="11"/>
    </row>
    <row r="1718" spans="6:11" x14ac:dyDescent="0.2">
      <c r="F1718" s="233"/>
      <c r="G1718" s="5"/>
      <c r="H1718" s="37"/>
      <c r="I1718" s="37"/>
      <c r="K1718" s="11"/>
    </row>
    <row r="1719" spans="6:11" x14ac:dyDescent="0.2">
      <c r="F1719" s="233"/>
      <c r="G1719" s="5"/>
      <c r="H1719" s="37"/>
      <c r="I1719" s="37"/>
      <c r="K1719" s="11"/>
    </row>
    <row r="1720" spans="6:11" x14ac:dyDescent="0.2">
      <c r="F1720" s="233"/>
      <c r="G1720" s="5"/>
      <c r="H1720" s="37"/>
      <c r="I1720" s="37"/>
      <c r="K1720" s="11"/>
    </row>
    <row r="1721" spans="6:11" x14ac:dyDescent="0.2">
      <c r="F1721" s="233"/>
      <c r="G1721" s="5"/>
      <c r="H1721" s="37"/>
      <c r="I1721" s="37"/>
      <c r="K1721" s="11"/>
    </row>
    <row r="1722" spans="6:11" x14ac:dyDescent="0.2">
      <c r="F1722" s="233"/>
      <c r="G1722" s="5"/>
      <c r="H1722" s="37"/>
      <c r="I1722" s="37"/>
      <c r="K1722" s="11"/>
    </row>
    <row r="1723" spans="6:11" x14ac:dyDescent="0.2">
      <c r="F1723" s="233"/>
      <c r="G1723" s="5"/>
      <c r="H1723" s="37"/>
      <c r="I1723" s="37"/>
      <c r="K1723" s="11"/>
    </row>
    <row r="1724" spans="6:11" x14ac:dyDescent="0.2">
      <c r="F1724" s="233"/>
      <c r="G1724" s="5"/>
      <c r="H1724" s="37"/>
      <c r="I1724" s="37"/>
      <c r="K1724" s="11"/>
    </row>
    <row r="1725" spans="6:11" x14ac:dyDescent="0.2">
      <c r="F1725" s="233"/>
      <c r="G1725" s="5"/>
      <c r="H1725" s="37"/>
      <c r="I1725" s="37"/>
      <c r="K1725" s="11"/>
    </row>
    <row r="1726" spans="6:11" x14ac:dyDescent="0.2">
      <c r="F1726" s="233"/>
      <c r="G1726" s="5"/>
      <c r="H1726" s="37"/>
      <c r="I1726" s="37"/>
      <c r="K1726" s="11"/>
    </row>
    <row r="1727" spans="6:11" x14ac:dyDescent="0.2">
      <c r="F1727" s="233"/>
      <c r="G1727" s="5"/>
      <c r="H1727" s="37"/>
      <c r="I1727" s="37"/>
      <c r="K1727" s="11"/>
    </row>
    <row r="1728" spans="6:11" x14ac:dyDescent="0.2">
      <c r="F1728" s="233"/>
      <c r="G1728" s="5"/>
      <c r="H1728" s="37"/>
      <c r="I1728" s="37"/>
      <c r="K1728" s="11"/>
    </row>
    <row r="1729" spans="6:11" x14ac:dyDescent="0.2">
      <c r="F1729" s="233"/>
      <c r="G1729" s="5"/>
      <c r="H1729" s="37"/>
      <c r="I1729" s="37"/>
      <c r="K1729" s="11"/>
    </row>
    <row r="1730" spans="6:11" x14ac:dyDescent="0.2">
      <c r="F1730" s="233"/>
      <c r="G1730" s="5"/>
      <c r="H1730" s="37"/>
      <c r="I1730" s="37"/>
      <c r="K1730" s="11"/>
    </row>
    <row r="1731" spans="6:11" x14ac:dyDescent="0.2">
      <c r="F1731" s="233"/>
      <c r="G1731" s="5"/>
      <c r="H1731" s="37"/>
      <c r="I1731" s="37"/>
      <c r="K1731" s="11"/>
    </row>
    <row r="1732" spans="6:11" x14ac:dyDescent="0.2">
      <c r="F1732" s="233"/>
      <c r="G1732" s="5"/>
      <c r="H1732" s="37"/>
      <c r="I1732" s="37"/>
      <c r="K1732" s="11"/>
    </row>
    <row r="1733" spans="6:11" x14ac:dyDescent="0.2">
      <c r="F1733" s="233"/>
      <c r="G1733" s="5"/>
      <c r="H1733" s="37"/>
      <c r="I1733" s="37"/>
      <c r="K1733" s="11"/>
    </row>
    <row r="1734" spans="6:11" x14ac:dyDescent="0.2">
      <c r="F1734" s="233"/>
      <c r="G1734" s="5"/>
      <c r="H1734" s="37"/>
      <c r="I1734" s="37"/>
      <c r="K1734" s="11"/>
    </row>
    <row r="1735" spans="6:11" x14ac:dyDescent="0.2">
      <c r="F1735" s="233"/>
      <c r="G1735" s="5"/>
      <c r="H1735" s="37"/>
      <c r="I1735" s="37"/>
      <c r="K1735" s="11"/>
    </row>
    <row r="1736" spans="6:11" x14ac:dyDescent="0.2">
      <c r="F1736" s="233"/>
      <c r="G1736" s="5"/>
      <c r="H1736" s="37"/>
      <c r="I1736" s="37"/>
      <c r="K1736" s="11"/>
    </row>
    <row r="1737" spans="6:11" x14ac:dyDescent="0.2">
      <c r="F1737" s="233"/>
      <c r="G1737" s="5"/>
      <c r="H1737" s="37"/>
      <c r="I1737" s="37"/>
      <c r="K1737" s="11"/>
    </row>
    <row r="1738" spans="6:11" x14ac:dyDescent="0.2">
      <c r="F1738" s="233"/>
      <c r="G1738" s="5"/>
      <c r="H1738" s="37"/>
      <c r="I1738" s="37"/>
      <c r="K1738" s="11"/>
    </row>
    <row r="1739" spans="6:11" x14ac:dyDescent="0.2">
      <c r="F1739" s="233"/>
      <c r="G1739" s="5"/>
      <c r="H1739" s="37"/>
      <c r="I1739" s="37"/>
      <c r="K1739" s="11"/>
    </row>
    <row r="1740" spans="6:11" x14ac:dyDescent="0.2">
      <c r="F1740" s="233"/>
      <c r="G1740" s="5"/>
      <c r="H1740" s="37"/>
      <c r="I1740" s="37"/>
      <c r="K1740" s="11"/>
    </row>
    <row r="1741" spans="6:11" x14ac:dyDescent="0.2">
      <c r="F1741" s="233"/>
      <c r="G1741" s="5"/>
      <c r="H1741" s="37"/>
      <c r="I1741" s="37"/>
      <c r="K1741" s="11"/>
    </row>
    <row r="1742" spans="6:11" x14ac:dyDescent="0.2">
      <c r="F1742" s="233"/>
      <c r="G1742" s="5"/>
      <c r="H1742" s="37"/>
      <c r="I1742" s="37"/>
      <c r="K1742" s="11"/>
    </row>
    <row r="1743" spans="6:11" x14ac:dyDescent="0.2">
      <c r="F1743" s="233"/>
      <c r="G1743" s="5"/>
      <c r="H1743" s="37"/>
      <c r="I1743" s="37"/>
      <c r="K1743" s="11"/>
    </row>
    <row r="1744" spans="6:11" x14ac:dyDescent="0.2">
      <c r="F1744" s="233"/>
      <c r="G1744" s="5"/>
      <c r="H1744" s="37"/>
      <c r="I1744" s="37"/>
      <c r="K1744" s="11"/>
    </row>
    <row r="1745" spans="6:11" x14ac:dyDescent="0.2">
      <c r="F1745" s="233"/>
      <c r="G1745" s="5"/>
      <c r="H1745" s="37"/>
      <c r="I1745" s="37"/>
      <c r="K1745" s="11"/>
    </row>
    <row r="1746" spans="6:11" x14ac:dyDescent="0.2">
      <c r="F1746" s="233"/>
      <c r="G1746" s="5"/>
      <c r="H1746" s="37"/>
      <c r="I1746" s="37"/>
      <c r="K1746" s="11"/>
    </row>
    <row r="1747" spans="6:11" x14ac:dyDescent="0.2">
      <c r="F1747" s="233"/>
      <c r="G1747" s="5"/>
      <c r="H1747" s="37"/>
      <c r="I1747" s="37"/>
      <c r="K1747" s="11"/>
    </row>
    <row r="1748" spans="6:11" x14ac:dyDescent="0.2">
      <c r="F1748" s="233"/>
      <c r="G1748" s="5"/>
      <c r="H1748" s="37"/>
      <c r="I1748" s="37"/>
      <c r="K1748" s="11"/>
    </row>
    <row r="1749" spans="6:11" x14ac:dyDescent="0.2">
      <c r="F1749" s="233"/>
      <c r="G1749" s="5"/>
      <c r="H1749" s="37"/>
      <c r="I1749" s="37"/>
      <c r="K1749" s="11"/>
    </row>
    <row r="1750" spans="6:11" x14ac:dyDescent="0.2">
      <c r="F1750" s="233"/>
      <c r="G1750" s="5"/>
      <c r="H1750" s="37"/>
      <c r="I1750" s="37"/>
      <c r="K1750" s="11"/>
    </row>
    <row r="1751" spans="6:11" x14ac:dyDescent="0.2">
      <c r="F1751" s="233"/>
      <c r="G1751" s="5"/>
      <c r="H1751" s="37"/>
      <c r="I1751" s="37"/>
      <c r="K1751" s="11"/>
    </row>
    <row r="1752" spans="6:11" x14ac:dyDescent="0.2">
      <c r="F1752" s="233"/>
      <c r="G1752" s="5"/>
      <c r="H1752" s="37"/>
      <c r="I1752" s="37"/>
      <c r="K1752" s="11"/>
    </row>
    <row r="1753" spans="6:11" x14ac:dyDescent="0.2">
      <c r="F1753" s="233"/>
      <c r="G1753" s="5"/>
      <c r="H1753" s="37"/>
      <c r="I1753" s="37"/>
      <c r="K1753" s="11"/>
    </row>
    <row r="1754" spans="6:11" x14ac:dyDescent="0.2">
      <c r="F1754" s="233"/>
      <c r="G1754" s="5"/>
      <c r="H1754" s="37"/>
      <c r="I1754" s="37"/>
      <c r="K1754" s="11"/>
    </row>
    <row r="1755" spans="6:11" x14ac:dyDescent="0.2">
      <c r="F1755" s="233"/>
      <c r="G1755" s="5"/>
      <c r="H1755" s="37"/>
      <c r="I1755" s="37"/>
      <c r="K1755" s="11"/>
    </row>
    <row r="1756" spans="6:11" x14ac:dyDescent="0.2">
      <c r="F1756" s="233"/>
      <c r="G1756" s="5"/>
      <c r="H1756" s="37"/>
      <c r="I1756" s="37"/>
      <c r="K1756" s="11"/>
    </row>
    <row r="1757" spans="6:11" x14ac:dyDescent="0.2">
      <c r="F1757" s="233"/>
      <c r="G1757" s="5"/>
      <c r="H1757" s="37"/>
      <c r="I1757" s="37"/>
      <c r="K1757" s="11"/>
    </row>
    <row r="1758" spans="6:11" x14ac:dyDescent="0.2">
      <c r="F1758" s="233"/>
      <c r="G1758" s="5"/>
      <c r="H1758" s="37"/>
      <c r="I1758" s="37"/>
      <c r="K1758" s="11"/>
    </row>
    <row r="1759" spans="6:11" x14ac:dyDescent="0.2">
      <c r="F1759" s="233"/>
      <c r="G1759" s="5"/>
      <c r="H1759" s="37"/>
      <c r="I1759" s="37"/>
      <c r="K1759" s="11"/>
    </row>
    <row r="1760" spans="6:11" x14ac:dyDescent="0.2">
      <c r="F1760" s="233"/>
      <c r="G1760" s="5"/>
      <c r="H1760" s="37"/>
      <c r="I1760" s="37"/>
      <c r="K1760" s="11"/>
    </row>
    <row r="1761" spans="6:11" x14ac:dyDescent="0.2">
      <c r="F1761" s="233"/>
      <c r="G1761" s="5"/>
      <c r="H1761" s="37"/>
      <c r="I1761" s="37"/>
      <c r="K1761" s="11"/>
    </row>
    <row r="1762" spans="6:11" x14ac:dyDescent="0.2">
      <c r="F1762" s="233"/>
      <c r="G1762" s="5"/>
      <c r="H1762" s="37"/>
      <c r="I1762" s="37"/>
      <c r="K1762" s="11"/>
    </row>
    <row r="1763" spans="6:11" x14ac:dyDescent="0.2">
      <c r="F1763" s="233"/>
      <c r="G1763" s="5"/>
      <c r="H1763" s="37"/>
      <c r="I1763" s="37"/>
      <c r="K1763" s="11"/>
    </row>
    <row r="1764" spans="6:11" x14ac:dyDescent="0.2">
      <c r="F1764" s="233"/>
      <c r="G1764" s="5"/>
      <c r="H1764" s="37"/>
      <c r="I1764" s="37"/>
      <c r="K1764" s="11"/>
    </row>
    <row r="1765" spans="6:11" x14ac:dyDescent="0.2">
      <c r="F1765" s="233"/>
      <c r="G1765" s="5"/>
      <c r="H1765" s="37"/>
      <c r="I1765" s="37"/>
      <c r="K1765" s="11"/>
    </row>
    <row r="1766" spans="6:11" x14ac:dyDescent="0.2">
      <c r="F1766" s="233"/>
      <c r="G1766" s="5"/>
      <c r="H1766" s="37"/>
      <c r="I1766" s="37"/>
      <c r="K1766" s="11"/>
    </row>
    <row r="1767" spans="6:11" x14ac:dyDescent="0.2">
      <c r="F1767" s="233"/>
      <c r="G1767" s="5"/>
      <c r="H1767" s="37"/>
      <c r="I1767" s="37"/>
      <c r="K1767" s="11"/>
    </row>
    <row r="1768" spans="6:11" x14ac:dyDescent="0.2">
      <c r="F1768" s="233"/>
      <c r="G1768" s="5"/>
      <c r="H1768" s="37"/>
      <c r="I1768" s="37"/>
      <c r="K1768" s="11"/>
    </row>
    <row r="1769" spans="6:11" x14ac:dyDescent="0.2">
      <c r="F1769" s="233"/>
      <c r="G1769" s="5"/>
      <c r="H1769" s="37"/>
      <c r="I1769" s="37"/>
      <c r="K1769" s="11"/>
    </row>
    <row r="1770" spans="6:11" x14ac:dyDescent="0.2">
      <c r="F1770" s="233"/>
      <c r="G1770" s="5"/>
      <c r="H1770" s="37"/>
      <c r="I1770" s="37"/>
      <c r="K1770" s="11"/>
    </row>
    <row r="1771" spans="6:11" x14ac:dyDescent="0.2">
      <c r="F1771" s="233"/>
      <c r="G1771" s="5"/>
      <c r="H1771" s="37"/>
      <c r="I1771" s="37"/>
      <c r="K1771" s="11"/>
    </row>
    <row r="1772" spans="6:11" x14ac:dyDescent="0.2">
      <c r="F1772" s="233"/>
      <c r="G1772" s="5"/>
      <c r="H1772" s="37"/>
      <c r="I1772" s="37"/>
      <c r="K1772" s="11"/>
    </row>
    <row r="1773" spans="6:11" x14ac:dyDescent="0.2">
      <c r="F1773" s="233"/>
      <c r="G1773" s="5"/>
      <c r="H1773" s="37"/>
      <c r="I1773" s="37"/>
      <c r="K1773" s="11"/>
    </row>
    <row r="1774" spans="6:11" x14ac:dyDescent="0.2">
      <c r="F1774" s="233"/>
      <c r="G1774" s="5"/>
      <c r="H1774" s="37"/>
      <c r="I1774" s="37"/>
      <c r="K1774" s="11"/>
    </row>
    <row r="1775" spans="6:11" x14ac:dyDescent="0.2">
      <c r="F1775" s="233"/>
      <c r="G1775" s="5"/>
      <c r="H1775" s="37"/>
      <c r="I1775" s="37"/>
      <c r="K1775" s="11"/>
    </row>
    <row r="1776" spans="6:11" x14ac:dyDescent="0.2">
      <c r="F1776" s="233"/>
      <c r="G1776" s="5"/>
      <c r="H1776" s="37"/>
      <c r="I1776" s="37"/>
      <c r="K1776" s="11"/>
    </row>
    <row r="1777" spans="6:11" x14ac:dyDescent="0.2">
      <c r="F1777" s="233"/>
      <c r="G1777" s="5"/>
      <c r="H1777" s="37"/>
      <c r="I1777" s="37"/>
      <c r="K1777" s="11"/>
    </row>
    <row r="1778" spans="6:11" x14ac:dyDescent="0.2">
      <c r="F1778" s="233"/>
      <c r="G1778" s="5"/>
      <c r="H1778" s="37"/>
      <c r="I1778" s="37"/>
      <c r="K1778" s="11"/>
    </row>
    <row r="1779" spans="6:11" x14ac:dyDescent="0.2">
      <c r="F1779" s="233"/>
      <c r="G1779" s="5"/>
      <c r="H1779" s="37"/>
      <c r="I1779" s="37"/>
      <c r="K1779" s="11"/>
    </row>
    <row r="1780" spans="6:11" x14ac:dyDescent="0.2">
      <c r="F1780" s="233"/>
      <c r="G1780" s="5"/>
      <c r="H1780" s="37"/>
      <c r="I1780" s="37"/>
      <c r="K1780" s="11"/>
    </row>
    <row r="1781" spans="6:11" x14ac:dyDescent="0.2">
      <c r="F1781" s="233"/>
      <c r="G1781" s="5"/>
      <c r="H1781" s="37"/>
      <c r="I1781" s="37"/>
      <c r="K1781" s="11"/>
    </row>
    <row r="1782" spans="6:11" x14ac:dyDescent="0.2">
      <c r="F1782" s="233"/>
      <c r="G1782" s="5"/>
      <c r="H1782" s="37"/>
      <c r="I1782" s="37"/>
      <c r="K1782" s="11"/>
    </row>
    <row r="1783" spans="6:11" x14ac:dyDescent="0.2">
      <c r="F1783" s="233"/>
      <c r="G1783" s="5"/>
      <c r="H1783" s="37"/>
      <c r="I1783" s="37"/>
      <c r="K1783" s="11"/>
    </row>
    <row r="1784" spans="6:11" x14ac:dyDescent="0.2">
      <c r="F1784" s="233"/>
      <c r="G1784" s="5"/>
      <c r="H1784" s="37"/>
      <c r="I1784" s="37"/>
      <c r="K1784" s="11"/>
    </row>
    <row r="1785" spans="6:11" x14ac:dyDescent="0.2">
      <c r="F1785" s="233"/>
      <c r="G1785" s="5"/>
      <c r="H1785" s="37"/>
      <c r="I1785" s="37"/>
      <c r="K1785" s="11"/>
    </row>
    <row r="1786" spans="6:11" x14ac:dyDescent="0.2">
      <c r="F1786" s="233"/>
      <c r="G1786" s="5"/>
      <c r="H1786" s="37"/>
      <c r="I1786" s="37"/>
      <c r="K1786" s="11"/>
    </row>
    <row r="1787" spans="6:11" x14ac:dyDescent="0.2">
      <c r="F1787" s="233"/>
      <c r="G1787" s="5"/>
      <c r="H1787" s="37"/>
      <c r="I1787" s="37"/>
      <c r="K1787" s="11"/>
    </row>
    <row r="1788" spans="6:11" x14ac:dyDescent="0.2">
      <c r="F1788" s="233"/>
      <c r="G1788" s="5"/>
      <c r="H1788" s="37"/>
      <c r="I1788" s="37"/>
      <c r="K1788" s="11"/>
    </row>
    <row r="1789" spans="6:11" x14ac:dyDescent="0.2">
      <c r="F1789" s="233"/>
      <c r="G1789" s="5"/>
      <c r="H1789" s="37"/>
      <c r="I1789" s="37"/>
      <c r="K1789" s="11"/>
    </row>
    <row r="1790" spans="6:11" x14ac:dyDescent="0.2">
      <c r="F1790" s="233"/>
      <c r="G1790" s="5"/>
      <c r="H1790" s="37"/>
      <c r="I1790" s="37"/>
      <c r="K1790" s="11"/>
    </row>
    <row r="1791" spans="6:11" x14ac:dyDescent="0.2">
      <c r="F1791" s="233"/>
      <c r="G1791" s="5"/>
      <c r="H1791" s="37"/>
      <c r="I1791" s="37"/>
      <c r="K1791" s="11"/>
    </row>
    <row r="1792" spans="6:11" x14ac:dyDescent="0.2">
      <c r="F1792" s="233"/>
      <c r="G1792" s="5"/>
      <c r="H1792" s="37"/>
      <c r="I1792" s="37"/>
      <c r="K1792" s="11"/>
    </row>
    <row r="1793" spans="6:11" x14ac:dyDescent="0.2">
      <c r="F1793" s="233"/>
      <c r="G1793" s="5"/>
      <c r="H1793" s="37"/>
      <c r="I1793" s="37"/>
      <c r="K1793" s="11"/>
    </row>
    <row r="1794" spans="6:11" x14ac:dyDescent="0.2">
      <c r="F1794" s="233"/>
      <c r="G1794" s="5"/>
      <c r="H1794" s="37"/>
      <c r="I1794" s="37"/>
      <c r="K1794" s="11"/>
    </row>
    <row r="1795" spans="6:11" x14ac:dyDescent="0.2">
      <c r="F1795" s="233"/>
      <c r="G1795" s="5"/>
      <c r="H1795" s="37"/>
      <c r="I1795" s="37"/>
      <c r="K1795" s="11"/>
    </row>
    <row r="1796" spans="6:11" x14ac:dyDescent="0.2">
      <c r="F1796" s="233"/>
      <c r="G1796" s="5"/>
      <c r="H1796" s="37"/>
      <c r="I1796" s="37"/>
      <c r="K1796" s="11"/>
    </row>
    <row r="1797" spans="6:11" x14ac:dyDescent="0.2">
      <c r="F1797" s="233"/>
      <c r="G1797" s="5"/>
      <c r="H1797" s="37"/>
      <c r="I1797" s="37"/>
      <c r="K1797" s="11"/>
    </row>
    <row r="1798" spans="6:11" x14ac:dyDescent="0.2">
      <c r="F1798" s="233"/>
      <c r="G1798" s="5"/>
      <c r="H1798" s="37"/>
      <c r="I1798" s="37"/>
      <c r="K1798" s="11"/>
    </row>
    <row r="1799" spans="6:11" x14ac:dyDescent="0.2">
      <c r="F1799" s="233"/>
      <c r="G1799" s="5"/>
      <c r="H1799" s="37"/>
      <c r="I1799" s="37"/>
      <c r="K1799" s="11"/>
    </row>
    <row r="1800" spans="6:11" x14ac:dyDescent="0.2">
      <c r="F1800" s="233"/>
      <c r="G1800" s="5"/>
      <c r="H1800" s="37"/>
      <c r="I1800" s="37"/>
      <c r="K1800" s="11"/>
    </row>
    <row r="1801" spans="6:11" x14ac:dyDescent="0.2">
      <c r="F1801" s="233"/>
      <c r="G1801" s="5"/>
      <c r="H1801" s="37"/>
      <c r="I1801" s="37"/>
      <c r="K1801" s="11"/>
    </row>
    <row r="1802" spans="6:11" x14ac:dyDescent="0.2">
      <c r="F1802" s="233"/>
      <c r="G1802" s="5"/>
      <c r="H1802" s="37"/>
      <c r="I1802" s="37"/>
      <c r="K1802" s="11"/>
    </row>
    <row r="1803" spans="6:11" x14ac:dyDescent="0.2">
      <c r="F1803" s="233"/>
      <c r="G1803" s="5"/>
      <c r="H1803" s="37"/>
      <c r="I1803" s="37"/>
      <c r="K1803" s="11"/>
    </row>
    <row r="1804" spans="6:11" x14ac:dyDescent="0.2">
      <c r="F1804" s="233"/>
      <c r="G1804" s="5"/>
      <c r="H1804" s="37"/>
      <c r="I1804" s="37"/>
      <c r="K1804" s="11"/>
    </row>
    <row r="1805" spans="6:11" x14ac:dyDescent="0.2">
      <c r="F1805" s="233"/>
      <c r="G1805" s="5"/>
      <c r="H1805" s="37"/>
      <c r="I1805" s="37"/>
      <c r="K1805" s="11"/>
    </row>
    <row r="1806" spans="6:11" x14ac:dyDescent="0.2">
      <c r="F1806" s="233"/>
      <c r="G1806" s="5"/>
      <c r="H1806" s="37"/>
      <c r="I1806" s="37"/>
      <c r="K1806" s="11"/>
    </row>
    <row r="1807" spans="6:11" x14ac:dyDescent="0.2">
      <c r="F1807" s="233"/>
      <c r="G1807" s="5"/>
      <c r="H1807" s="37"/>
      <c r="I1807" s="37"/>
      <c r="K1807" s="11"/>
    </row>
    <row r="1808" spans="6:11" x14ac:dyDescent="0.2">
      <c r="F1808" s="233"/>
      <c r="G1808" s="5"/>
      <c r="H1808" s="37"/>
      <c r="I1808" s="37"/>
      <c r="K1808" s="11"/>
    </row>
    <row r="1809" spans="6:11" x14ac:dyDescent="0.2">
      <c r="F1809" s="233"/>
      <c r="G1809" s="5"/>
      <c r="H1809" s="37"/>
      <c r="I1809" s="37"/>
      <c r="K1809" s="11"/>
    </row>
    <row r="1810" spans="6:11" x14ac:dyDescent="0.2">
      <c r="F1810" s="233"/>
      <c r="G1810" s="5"/>
      <c r="H1810" s="37"/>
      <c r="I1810" s="37"/>
      <c r="K1810" s="11"/>
    </row>
    <row r="1811" spans="6:11" x14ac:dyDescent="0.2">
      <c r="F1811" s="233"/>
      <c r="G1811" s="5"/>
      <c r="H1811" s="37"/>
      <c r="I1811" s="37"/>
      <c r="K1811" s="11"/>
    </row>
    <row r="1812" spans="6:11" x14ac:dyDescent="0.2">
      <c r="F1812" s="233"/>
      <c r="G1812" s="5"/>
      <c r="H1812" s="37"/>
      <c r="I1812" s="37"/>
      <c r="K1812" s="11"/>
    </row>
    <row r="1813" spans="6:11" x14ac:dyDescent="0.2">
      <c r="F1813" s="233"/>
      <c r="G1813" s="5"/>
      <c r="H1813" s="37"/>
      <c r="I1813" s="37"/>
      <c r="K1813" s="11"/>
    </row>
    <row r="1814" spans="6:11" x14ac:dyDescent="0.2">
      <c r="F1814" s="233"/>
      <c r="G1814" s="5"/>
      <c r="H1814" s="37"/>
      <c r="I1814" s="37"/>
      <c r="K1814" s="11"/>
    </row>
    <row r="1815" spans="6:11" x14ac:dyDescent="0.2">
      <c r="F1815" s="233"/>
      <c r="G1815" s="5"/>
      <c r="H1815" s="37"/>
      <c r="I1815" s="37"/>
      <c r="K1815" s="11"/>
    </row>
    <row r="1816" spans="6:11" x14ac:dyDescent="0.2">
      <c r="F1816" s="233"/>
      <c r="G1816" s="5"/>
      <c r="H1816" s="37"/>
      <c r="I1816" s="37"/>
      <c r="K1816" s="11"/>
    </row>
    <row r="1817" spans="6:11" x14ac:dyDescent="0.2">
      <c r="F1817" s="233"/>
      <c r="G1817" s="5"/>
      <c r="H1817" s="37"/>
      <c r="I1817" s="37"/>
      <c r="K1817" s="11"/>
    </row>
    <row r="1818" spans="6:11" x14ac:dyDescent="0.2">
      <c r="F1818" s="233"/>
      <c r="G1818" s="5"/>
      <c r="H1818" s="37"/>
      <c r="I1818" s="37"/>
      <c r="K1818" s="11"/>
    </row>
    <row r="1819" spans="6:11" x14ac:dyDescent="0.2">
      <c r="F1819" s="233"/>
      <c r="G1819" s="5"/>
      <c r="H1819" s="37"/>
      <c r="I1819" s="37"/>
      <c r="K1819" s="11"/>
    </row>
    <row r="1820" spans="6:11" x14ac:dyDescent="0.2">
      <c r="F1820" s="233"/>
      <c r="G1820" s="5"/>
      <c r="H1820" s="37"/>
      <c r="I1820" s="37"/>
      <c r="K1820" s="11"/>
    </row>
    <row r="1821" spans="6:11" x14ac:dyDescent="0.2">
      <c r="F1821" s="233"/>
      <c r="G1821" s="5"/>
      <c r="H1821" s="37"/>
      <c r="I1821" s="37"/>
      <c r="K1821" s="11"/>
    </row>
    <row r="1822" spans="6:11" x14ac:dyDescent="0.2">
      <c r="F1822" s="233"/>
      <c r="G1822" s="5"/>
      <c r="H1822" s="37"/>
      <c r="I1822" s="37"/>
      <c r="K1822" s="11"/>
    </row>
    <row r="1823" spans="6:11" x14ac:dyDescent="0.2">
      <c r="F1823" s="233"/>
      <c r="G1823" s="5"/>
      <c r="H1823" s="37"/>
      <c r="I1823" s="37"/>
      <c r="K1823" s="11"/>
    </row>
    <row r="1824" spans="6:11" x14ac:dyDescent="0.2">
      <c r="F1824" s="233"/>
      <c r="G1824" s="5"/>
      <c r="H1824" s="37"/>
      <c r="I1824" s="37"/>
      <c r="K1824" s="11"/>
    </row>
    <row r="1825" spans="6:11" x14ac:dyDescent="0.2">
      <c r="F1825" s="233"/>
      <c r="G1825" s="5"/>
      <c r="H1825" s="37"/>
      <c r="I1825" s="37"/>
      <c r="K1825" s="11"/>
    </row>
    <row r="1826" spans="6:11" x14ac:dyDescent="0.2">
      <c r="F1826" s="233"/>
      <c r="G1826" s="5"/>
      <c r="H1826" s="37"/>
      <c r="I1826" s="37"/>
      <c r="K1826" s="11"/>
    </row>
    <row r="1827" spans="6:11" x14ac:dyDescent="0.2">
      <c r="F1827" s="233"/>
      <c r="G1827" s="5"/>
      <c r="H1827" s="37"/>
      <c r="I1827" s="37"/>
      <c r="K1827" s="11"/>
    </row>
    <row r="1828" spans="6:11" x14ac:dyDescent="0.2">
      <c r="F1828" s="233"/>
      <c r="G1828" s="5"/>
      <c r="H1828" s="37"/>
      <c r="I1828" s="37"/>
      <c r="K1828" s="11"/>
    </row>
    <row r="1829" spans="6:11" x14ac:dyDescent="0.2">
      <c r="F1829" s="233"/>
      <c r="G1829" s="5"/>
      <c r="H1829" s="37"/>
      <c r="I1829" s="37"/>
      <c r="K1829" s="11"/>
    </row>
    <row r="1830" spans="6:11" x14ac:dyDescent="0.2">
      <c r="F1830" s="233"/>
      <c r="G1830" s="5"/>
      <c r="H1830" s="37"/>
      <c r="I1830" s="37"/>
      <c r="K1830" s="11"/>
    </row>
    <row r="1831" spans="6:11" x14ac:dyDescent="0.2">
      <c r="F1831" s="233"/>
      <c r="G1831" s="5"/>
      <c r="H1831" s="37"/>
      <c r="I1831" s="37"/>
      <c r="K1831" s="11"/>
    </row>
    <row r="1832" spans="6:11" x14ac:dyDescent="0.2">
      <c r="F1832" s="233"/>
      <c r="G1832" s="5"/>
      <c r="H1832" s="37"/>
      <c r="I1832" s="37"/>
      <c r="K1832" s="11"/>
    </row>
    <row r="1833" spans="6:11" x14ac:dyDescent="0.2">
      <c r="F1833" s="233"/>
      <c r="G1833" s="5"/>
      <c r="H1833" s="37"/>
      <c r="I1833" s="37"/>
      <c r="K1833" s="11"/>
    </row>
    <row r="1834" spans="6:11" x14ac:dyDescent="0.2">
      <c r="F1834" s="233"/>
      <c r="G1834" s="5"/>
      <c r="H1834" s="37"/>
      <c r="I1834" s="37"/>
      <c r="K1834" s="11"/>
    </row>
    <row r="1835" spans="6:11" x14ac:dyDescent="0.2">
      <c r="F1835" s="233"/>
      <c r="G1835" s="5"/>
      <c r="H1835" s="37"/>
      <c r="I1835" s="37"/>
      <c r="K1835" s="11"/>
    </row>
    <row r="1836" spans="6:11" x14ac:dyDescent="0.2">
      <c r="F1836" s="233"/>
      <c r="G1836" s="5"/>
      <c r="H1836" s="37"/>
      <c r="I1836" s="37"/>
      <c r="K1836" s="11"/>
    </row>
    <row r="1837" spans="6:11" x14ac:dyDescent="0.2">
      <c r="F1837" s="233"/>
      <c r="G1837" s="5"/>
      <c r="H1837" s="37"/>
      <c r="I1837" s="37"/>
      <c r="K1837" s="11"/>
    </row>
    <row r="1838" spans="6:11" x14ac:dyDescent="0.2">
      <c r="F1838" s="233"/>
      <c r="G1838" s="5"/>
      <c r="H1838" s="37"/>
      <c r="I1838" s="37"/>
      <c r="K1838" s="11"/>
    </row>
    <row r="1839" spans="6:11" x14ac:dyDescent="0.2">
      <c r="F1839" s="233"/>
      <c r="G1839" s="5"/>
      <c r="H1839" s="37"/>
      <c r="I1839" s="37"/>
      <c r="K1839" s="11"/>
    </row>
    <row r="1840" spans="6:11" x14ac:dyDescent="0.2">
      <c r="F1840" s="233"/>
      <c r="G1840" s="5"/>
      <c r="H1840" s="37"/>
      <c r="I1840" s="37"/>
      <c r="K1840" s="11"/>
    </row>
    <row r="1841" spans="6:11" x14ac:dyDescent="0.2">
      <c r="F1841" s="233"/>
      <c r="G1841" s="5"/>
      <c r="H1841" s="37"/>
      <c r="I1841" s="37"/>
      <c r="K1841" s="11"/>
    </row>
    <row r="1842" spans="6:11" x14ac:dyDescent="0.2">
      <c r="F1842" s="233"/>
      <c r="G1842" s="5"/>
      <c r="H1842" s="37"/>
      <c r="I1842" s="37"/>
      <c r="K1842" s="11"/>
    </row>
    <row r="1843" spans="6:11" x14ac:dyDescent="0.2">
      <c r="F1843" s="233"/>
      <c r="G1843" s="5"/>
      <c r="H1843" s="37"/>
      <c r="I1843" s="37"/>
      <c r="K1843" s="11"/>
    </row>
    <row r="1844" spans="6:11" x14ac:dyDescent="0.2">
      <c r="F1844" s="233"/>
      <c r="G1844" s="5"/>
      <c r="H1844" s="37"/>
      <c r="I1844" s="37"/>
      <c r="K1844" s="11"/>
    </row>
    <row r="1845" spans="6:11" x14ac:dyDescent="0.2">
      <c r="F1845" s="233"/>
      <c r="G1845" s="5"/>
      <c r="H1845" s="37"/>
      <c r="I1845" s="37"/>
      <c r="K1845" s="11"/>
    </row>
    <row r="1846" spans="6:11" x14ac:dyDescent="0.2">
      <c r="F1846" s="233"/>
      <c r="G1846" s="5"/>
      <c r="H1846" s="37"/>
      <c r="I1846" s="37"/>
      <c r="K1846" s="11"/>
    </row>
    <row r="1847" spans="6:11" x14ac:dyDescent="0.2">
      <c r="F1847" s="233"/>
      <c r="G1847" s="5"/>
      <c r="H1847" s="37"/>
      <c r="I1847" s="37"/>
      <c r="K1847" s="11"/>
    </row>
    <row r="1848" spans="6:11" x14ac:dyDescent="0.2">
      <c r="F1848" s="233"/>
      <c r="G1848" s="5"/>
      <c r="H1848" s="37"/>
      <c r="I1848" s="37"/>
      <c r="K1848" s="11"/>
    </row>
    <row r="1849" spans="6:11" x14ac:dyDescent="0.2">
      <c r="F1849" s="233"/>
      <c r="G1849" s="5"/>
      <c r="H1849" s="37"/>
      <c r="I1849" s="37"/>
      <c r="K1849" s="11"/>
    </row>
    <row r="1850" spans="6:11" x14ac:dyDescent="0.2">
      <c r="F1850" s="233"/>
      <c r="G1850" s="5"/>
      <c r="H1850" s="37"/>
      <c r="I1850" s="37"/>
      <c r="K1850" s="11"/>
    </row>
    <row r="1851" spans="6:11" x14ac:dyDescent="0.2">
      <c r="F1851" s="233"/>
      <c r="G1851" s="5"/>
      <c r="H1851" s="37"/>
      <c r="I1851" s="37"/>
      <c r="K1851" s="11"/>
    </row>
    <row r="1852" spans="6:11" x14ac:dyDescent="0.2">
      <c r="F1852" s="233"/>
      <c r="G1852" s="5"/>
      <c r="H1852" s="37"/>
      <c r="I1852" s="37"/>
      <c r="K1852" s="11"/>
    </row>
    <row r="1853" spans="6:11" x14ac:dyDescent="0.2">
      <c r="F1853" s="233"/>
      <c r="G1853" s="5"/>
      <c r="H1853" s="37"/>
      <c r="I1853" s="37"/>
      <c r="K1853" s="11"/>
    </row>
    <row r="1854" spans="6:11" x14ac:dyDescent="0.2">
      <c r="F1854" s="233"/>
      <c r="G1854" s="5"/>
      <c r="H1854" s="37"/>
      <c r="I1854" s="37"/>
      <c r="K1854" s="11"/>
    </row>
    <row r="1855" spans="6:11" x14ac:dyDescent="0.2">
      <c r="F1855" s="233"/>
      <c r="G1855" s="5"/>
      <c r="H1855" s="37"/>
      <c r="I1855" s="37"/>
      <c r="K1855" s="11"/>
    </row>
    <row r="1856" spans="6:11" x14ac:dyDescent="0.2">
      <c r="F1856" s="233"/>
      <c r="G1856" s="5"/>
      <c r="H1856" s="37"/>
      <c r="I1856" s="37"/>
      <c r="K1856" s="11"/>
    </row>
    <row r="1857" spans="6:11" x14ac:dyDescent="0.2">
      <c r="F1857" s="233"/>
      <c r="G1857" s="5"/>
      <c r="H1857" s="37"/>
      <c r="I1857" s="37"/>
      <c r="K1857" s="11"/>
    </row>
    <row r="1858" spans="6:11" x14ac:dyDescent="0.2">
      <c r="F1858" s="233"/>
      <c r="G1858" s="5"/>
      <c r="H1858" s="37"/>
      <c r="I1858" s="37"/>
      <c r="K1858" s="11"/>
    </row>
    <row r="1859" spans="6:11" x14ac:dyDescent="0.2">
      <c r="F1859" s="233"/>
      <c r="G1859" s="5"/>
      <c r="H1859" s="37"/>
      <c r="I1859" s="37"/>
      <c r="K1859" s="11"/>
    </row>
    <row r="1860" spans="6:11" x14ac:dyDescent="0.2">
      <c r="F1860" s="233"/>
      <c r="G1860" s="5"/>
      <c r="H1860" s="37"/>
      <c r="I1860" s="37"/>
      <c r="K1860" s="11"/>
    </row>
    <row r="1861" spans="6:11" x14ac:dyDescent="0.2">
      <c r="F1861" s="233"/>
      <c r="G1861" s="5"/>
      <c r="H1861" s="37"/>
      <c r="I1861" s="37"/>
      <c r="K1861" s="11"/>
    </row>
    <row r="1862" spans="6:11" x14ac:dyDescent="0.2">
      <c r="F1862" s="233"/>
      <c r="G1862" s="5"/>
      <c r="H1862" s="37"/>
      <c r="I1862" s="37"/>
      <c r="K1862" s="11"/>
    </row>
    <row r="1863" spans="6:11" x14ac:dyDescent="0.2">
      <c r="F1863" s="233"/>
      <c r="G1863" s="5"/>
      <c r="H1863" s="37"/>
      <c r="I1863" s="37"/>
      <c r="K1863" s="11"/>
    </row>
    <row r="1864" spans="6:11" x14ac:dyDescent="0.2">
      <c r="F1864" s="233"/>
      <c r="G1864" s="5"/>
      <c r="H1864" s="37"/>
      <c r="I1864" s="37"/>
      <c r="K1864" s="11"/>
    </row>
    <row r="1865" spans="6:11" x14ac:dyDescent="0.2">
      <c r="F1865" s="233"/>
      <c r="G1865" s="5"/>
      <c r="H1865" s="37"/>
      <c r="I1865" s="37"/>
      <c r="K1865" s="11"/>
    </row>
    <row r="1866" spans="6:11" x14ac:dyDescent="0.2">
      <c r="F1866" s="233"/>
      <c r="G1866" s="5"/>
      <c r="H1866" s="37"/>
      <c r="I1866" s="37"/>
      <c r="K1866" s="11"/>
    </row>
    <row r="1867" spans="6:11" x14ac:dyDescent="0.2">
      <c r="F1867" s="233"/>
      <c r="G1867" s="5"/>
      <c r="H1867" s="37"/>
      <c r="I1867" s="37"/>
      <c r="K1867" s="11"/>
    </row>
    <row r="1868" spans="6:11" x14ac:dyDescent="0.2">
      <c r="F1868" s="233"/>
      <c r="G1868" s="5"/>
      <c r="H1868" s="37"/>
      <c r="I1868" s="37"/>
      <c r="K1868" s="11"/>
    </row>
    <row r="1869" spans="6:11" x14ac:dyDescent="0.2">
      <c r="F1869" s="233"/>
      <c r="G1869" s="5"/>
      <c r="H1869" s="37"/>
      <c r="I1869" s="37"/>
      <c r="K1869" s="11"/>
    </row>
    <row r="1870" spans="6:11" x14ac:dyDescent="0.2">
      <c r="F1870" s="233"/>
      <c r="G1870" s="5"/>
      <c r="H1870" s="37"/>
      <c r="I1870" s="37"/>
      <c r="K1870" s="11"/>
    </row>
    <row r="1871" spans="6:11" x14ac:dyDescent="0.2">
      <c r="F1871" s="233"/>
      <c r="G1871" s="5"/>
      <c r="H1871" s="37"/>
      <c r="I1871" s="37"/>
      <c r="K1871" s="11"/>
    </row>
    <row r="1872" spans="6:11" x14ac:dyDescent="0.2">
      <c r="F1872" s="233"/>
      <c r="G1872" s="5"/>
      <c r="H1872" s="37"/>
      <c r="I1872" s="37"/>
      <c r="K1872" s="11"/>
    </row>
    <row r="1873" spans="6:11" x14ac:dyDescent="0.2">
      <c r="F1873" s="233"/>
      <c r="G1873" s="5"/>
      <c r="H1873" s="37"/>
      <c r="I1873" s="37"/>
      <c r="K1873" s="11"/>
    </row>
    <row r="1874" spans="6:11" x14ac:dyDescent="0.2">
      <c r="F1874" s="233"/>
      <c r="G1874" s="5"/>
      <c r="H1874" s="37"/>
      <c r="I1874" s="37"/>
      <c r="K1874" s="11"/>
    </row>
    <row r="1875" spans="6:11" x14ac:dyDescent="0.2">
      <c r="F1875" s="233"/>
      <c r="G1875" s="5"/>
      <c r="H1875" s="37"/>
      <c r="I1875" s="37"/>
      <c r="K1875" s="11"/>
    </row>
    <row r="1876" spans="6:11" x14ac:dyDescent="0.2">
      <c r="F1876" s="233"/>
      <c r="G1876" s="5"/>
      <c r="H1876" s="37"/>
      <c r="I1876" s="37"/>
      <c r="K1876" s="11"/>
    </row>
    <row r="1877" spans="6:11" x14ac:dyDescent="0.2">
      <c r="F1877" s="233"/>
      <c r="G1877" s="5"/>
      <c r="H1877" s="37"/>
      <c r="I1877" s="37"/>
      <c r="K1877" s="11"/>
    </row>
    <row r="1878" spans="6:11" x14ac:dyDescent="0.2">
      <c r="F1878" s="233"/>
      <c r="G1878" s="5"/>
      <c r="H1878" s="37"/>
      <c r="I1878" s="37"/>
      <c r="K1878" s="11"/>
    </row>
    <row r="1879" spans="6:11" x14ac:dyDescent="0.2">
      <c r="F1879" s="233"/>
      <c r="G1879" s="5"/>
      <c r="H1879" s="37"/>
      <c r="I1879" s="37"/>
      <c r="K1879" s="11"/>
    </row>
    <row r="1880" spans="6:11" x14ac:dyDescent="0.2">
      <c r="F1880" s="233"/>
      <c r="G1880" s="5"/>
      <c r="H1880" s="37"/>
      <c r="I1880" s="37"/>
      <c r="K1880" s="11"/>
    </row>
    <row r="1881" spans="6:11" x14ac:dyDescent="0.2">
      <c r="F1881" s="233"/>
      <c r="G1881" s="5"/>
      <c r="H1881" s="37"/>
      <c r="I1881" s="37"/>
      <c r="K1881" s="11"/>
    </row>
    <row r="1882" spans="6:11" x14ac:dyDescent="0.2">
      <c r="F1882" s="233"/>
      <c r="G1882" s="5"/>
      <c r="H1882" s="37"/>
      <c r="I1882" s="37"/>
      <c r="K1882" s="11"/>
    </row>
    <row r="1883" spans="6:11" x14ac:dyDescent="0.2">
      <c r="F1883" s="233"/>
      <c r="G1883" s="5"/>
      <c r="H1883" s="37"/>
      <c r="I1883" s="37"/>
      <c r="K1883" s="11"/>
    </row>
    <row r="1884" spans="6:11" x14ac:dyDescent="0.2">
      <c r="F1884" s="233"/>
      <c r="G1884" s="5"/>
      <c r="H1884" s="37"/>
      <c r="I1884" s="37"/>
      <c r="K1884" s="11"/>
    </row>
    <row r="1885" spans="6:11" x14ac:dyDescent="0.2">
      <c r="F1885" s="233"/>
      <c r="G1885" s="5"/>
      <c r="H1885" s="37"/>
      <c r="I1885" s="37"/>
      <c r="K1885" s="11"/>
    </row>
    <row r="1886" spans="6:11" x14ac:dyDescent="0.2">
      <c r="F1886" s="233"/>
      <c r="G1886" s="5"/>
      <c r="H1886" s="37"/>
      <c r="I1886" s="37"/>
      <c r="K1886" s="11"/>
    </row>
    <row r="1887" spans="6:11" x14ac:dyDescent="0.2">
      <c r="F1887" s="233"/>
      <c r="G1887" s="5"/>
      <c r="H1887" s="37"/>
      <c r="I1887" s="37"/>
      <c r="K1887" s="11"/>
    </row>
    <row r="1888" spans="6:11" x14ac:dyDescent="0.2">
      <c r="F1888" s="233"/>
      <c r="G1888" s="5"/>
      <c r="H1888" s="37"/>
      <c r="I1888" s="37"/>
      <c r="K1888" s="11"/>
    </row>
    <row r="1889" spans="6:11" x14ac:dyDescent="0.2">
      <c r="F1889" s="233"/>
      <c r="G1889" s="5"/>
      <c r="H1889" s="37"/>
      <c r="I1889" s="37"/>
      <c r="K1889" s="11"/>
    </row>
    <row r="1890" spans="6:11" x14ac:dyDescent="0.2">
      <c r="F1890" s="233"/>
      <c r="G1890" s="5"/>
      <c r="H1890" s="37"/>
      <c r="I1890" s="37"/>
      <c r="K1890" s="11"/>
    </row>
    <row r="1891" spans="6:11" x14ac:dyDescent="0.2">
      <c r="F1891" s="233"/>
      <c r="G1891" s="5"/>
      <c r="H1891" s="37"/>
      <c r="I1891" s="37"/>
      <c r="K1891" s="11"/>
    </row>
    <row r="1892" spans="6:11" x14ac:dyDescent="0.2">
      <c r="F1892" s="233"/>
      <c r="G1892" s="5"/>
      <c r="H1892" s="37"/>
      <c r="I1892" s="37"/>
      <c r="K1892" s="11"/>
    </row>
    <row r="1893" spans="6:11" x14ac:dyDescent="0.2">
      <c r="F1893" s="233"/>
      <c r="G1893" s="5"/>
      <c r="H1893" s="37"/>
      <c r="I1893" s="37"/>
      <c r="K1893" s="11"/>
    </row>
    <row r="1894" spans="6:11" x14ac:dyDescent="0.2">
      <c r="F1894" s="233"/>
      <c r="G1894" s="5"/>
      <c r="H1894" s="37"/>
      <c r="I1894" s="37"/>
      <c r="K1894" s="11"/>
    </row>
    <row r="1895" spans="6:11" x14ac:dyDescent="0.2">
      <c r="F1895" s="233"/>
      <c r="G1895" s="5"/>
      <c r="H1895" s="37"/>
      <c r="I1895" s="37"/>
      <c r="K1895" s="11"/>
    </row>
    <row r="1896" spans="6:11" x14ac:dyDescent="0.2">
      <c r="F1896" s="233"/>
      <c r="G1896" s="5"/>
      <c r="H1896" s="37"/>
      <c r="I1896" s="37"/>
      <c r="K1896" s="11"/>
    </row>
    <row r="1897" spans="6:11" x14ac:dyDescent="0.2">
      <c r="F1897" s="233"/>
      <c r="G1897" s="5"/>
      <c r="H1897" s="37"/>
      <c r="I1897" s="37"/>
      <c r="K1897" s="11"/>
    </row>
    <row r="1898" spans="6:11" x14ac:dyDescent="0.2">
      <c r="F1898" s="233"/>
      <c r="G1898" s="5"/>
      <c r="H1898" s="37"/>
      <c r="I1898" s="37"/>
      <c r="K1898" s="11"/>
    </row>
    <row r="1899" spans="6:11" x14ac:dyDescent="0.2">
      <c r="F1899" s="233"/>
      <c r="G1899" s="5"/>
      <c r="H1899" s="37"/>
      <c r="I1899" s="37"/>
      <c r="K1899" s="11"/>
    </row>
    <row r="1900" spans="6:11" x14ac:dyDescent="0.2">
      <c r="F1900" s="233"/>
      <c r="G1900" s="5"/>
      <c r="H1900" s="37"/>
      <c r="I1900" s="37"/>
      <c r="K1900" s="11"/>
    </row>
    <row r="1901" spans="6:11" x14ac:dyDescent="0.2">
      <c r="F1901" s="233"/>
      <c r="G1901" s="5"/>
      <c r="H1901" s="37"/>
      <c r="I1901" s="37"/>
      <c r="K1901" s="11"/>
    </row>
    <row r="1902" spans="6:11" x14ac:dyDescent="0.2">
      <c r="F1902" s="233"/>
      <c r="G1902" s="5"/>
      <c r="H1902" s="37"/>
      <c r="I1902" s="37"/>
      <c r="K1902" s="11"/>
    </row>
    <row r="1903" spans="6:11" x14ac:dyDescent="0.2">
      <c r="F1903" s="233"/>
      <c r="G1903" s="5"/>
      <c r="H1903" s="37"/>
      <c r="I1903" s="37"/>
      <c r="K1903" s="11"/>
    </row>
    <row r="1904" spans="6:11" x14ac:dyDescent="0.2">
      <c r="F1904" s="233"/>
      <c r="G1904" s="5"/>
      <c r="H1904" s="37"/>
      <c r="I1904" s="37"/>
      <c r="K1904" s="11"/>
    </row>
    <row r="1905" spans="6:11" x14ac:dyDescent="0.2">
      <c r="F1905" s="233"/>
      <c r="G1905" s="5"/>
      <c r="H1905" s="37"/>
      <c r="I1905" s="37"/>
      <c r="K1905" s="11"/>
    </row>
    <row r="1906" spans="6:11" x14ac:dyDescent="0.2">
      <c r="F1906" s="233"/>
      <c r="G1906" s="5"/>
      <c r="H1906" s="37"/>
      <c r="I1906" s="37"/>
      <c r="K1906" s="11"/>
    </row>
    <row r="1907" spans="6:11" x14ac:dyDescent="0.2">
      <c r="F1907" s="233"/>
      <c r="G1907" s="5"/>
      <c r="H1907" s="37"/>
      <c r="I1907" s="37"/>
      <c r="K1907" s="11"/>
    </row>
    <row r="1908" spans="6:11" x14ac:dyDescent="0.2">
      <c r="F1908" s="233"/>
      <c r="G1908" s="5"/>
      <c r="H1908" s="37"/>
      <c r="I1908" s="37"/>
      <c r="K1908" s="11"/>
    </row>
    <row r="1909" spans="6:11" x14ac:dyDescent="0.2">
      <c r="F1909" s="233"/>
      <c r="G1909" s="5"/>
      <c r="H1909" s="37"/>
      <c r="I1909" s="37"/>
      <c r="K1909" s="11"/>
    </row>
    <row r="1910" spans="6:11" x14ac:dyDescent="0.2">
      <c r="F1910" s="233"/>
      <c r="G1910" s="5"/>
      <c r="H1910" s="37"/>
      <c r="I1910" s="37"/>
      <c r="K1910" s="11"/>
    </row>
    <row r="1911" spans="6:11" x14ac:dyDescent="0.2">
      <c r="F1911" s="233"/>
      <c r="G1911" s="5"/>
      <c r="H1911" s="37"/>
      <c r="I1911" s="37"/>
      <c r="K1911" s="11"/>
    </row>
    <row r="1912" spans="6:11" x14ac:dyDescent="0.2">
      <c r="F1912" s="233"/>
      <c r="G1912" s="5"/>
      <c r="H1912" s="37"/>
      <c r="I1912" s="37"/>
      <c r="K1912" s="11"/>
    </row>
    <row r="1913" spans="6:11" x14ac:dyDescent="0.2">
      <c r="F1913" s="233"/>
      <c r="G1913" s="5"/>
      <c r="H1913" s="37"/>
      <c r="I1913" s="37"/>
      <c r="K1913" s="11"/>
    </row>
    <row r="1914" spans="6:11" x14ac:dyDescent="0.2">
      <c r="F1914" s="233"/>
      <c r="G1914" s="5"/>
      <c r="H1914" s="37"/>
      <c r="I1914" s="37"/>
      <c r="K1914" s="11"/>
    </row>
    <row r="1915" spans="6:11" x14ac:dyDescent="0.2">
      <c r="F1915" s="233"/>
      <c r="G1915" s="5"/>
      <c r="H1915" s="37"/>
      <c r="I1915" s="37"/>
      <c r="K1915" s="11"/>
    </row>
    <row r="1916" spans="6:11" x14ac:dyDescent="0.2">
      <c r="F1916" s="233"/>
      <c r="G1916" s="5"/>
      <c r="H1916" s="37"/>
      <c r="I1916" s="37"/>
      <c r="K1916" s="11"/>
    </row>
    <row r="1917" spans="6:11" x14ac:dyDescent="0.2">
      <c r="F1917" s="233"/>
      <c r="G1917" s="5"/>
      <c r="H1917" s="37"/>
      <c r="I1917" s="37"/>
      <c r="K1917" s="11"/>
    </row>
    <row r="1918" spans="6:11" x14ac:dyDescent="0.2">
      <c r="F1918" s="233"/>
      <c r="G1918" s="5"/>
      <c r="H1918" s="37"/>
      <c r="I1918" s="37"/>
      <c r="K1918" s="11"/>
    </row>
    <row r="1919" spans="6:11" x14ac:dyDescent="0.2">
      <c r="F1919" s="233"/>
      <c r="G1919" s="5"/>
      <c r="H1919" s="37"/>
      <c r="I1919" s="37"/>
      <c r="K1919" s="11"/>
    </row>
    <row r="1920" spans="6:11" x14ac:dyDescent="0.2">
      <c r="F1920" s="233"/>
      <c r="G1920" s="5"/>
      <c r="H1920" s="37"/>
      <c r="I1920" s="37"/>
      <c r="K1920" s="11"/>
    </row>
    <row r="1921" spans="6:11" x14ac:dyDescent="0.2">
      <c r="F1921" s="233"/>
      <c r="G1921" s="5"/>
      <c r="H1921" s="37"/>
      <c r="I1921" s="37"/>
      <c r="K1921" s="11"/>
    </row>
    <row r="1922" spans="6:11" x14ac:dyDescent="0.2">
      <c r="F1922" s="233"/>
      <c r="G1922" s="5"/>
      <c r="H1922" s="37"/>
      <c r="I1922" s="37"/>
      <c r="K1922" s="11"/>
    </row>
    <row r="1923" spans="6:11" x14ac:dyDescent="0.2">
      <c r="F1923" s="233"/>
      <c r="G1923" s="5"/>
      <c r="H1923" s="37"/>
      <c r="I1923" s="37"/>
      <c r="K1923" s="11"/>
    </row>
    <row r="1924" spans="6:11" x14ac:dyDescent="0.2">
      <c r="F1924" s="233"/>
      <c r="G1924" s="5"/>
      <c r="H1924" s="37"/>
      <c r="I1924" s="37"/>
      <c r="K1924" s="11"/>
    </row>
    <row r="1925" spans="6:11" x14ac:dyDescent="0.2">
      <c r="F1925" s="233"/>
      <c r="G1925" s="5"/>
      <c r="H1925" s="37"/>
      <c r="I1925" s="37"/>
      <c r="K1925" s="11"/>
    </row>
    <row r="1926" spans="6:11" x14ac:dyDescent="0.2">
      <c r="F1926" s="233"/>
      <c r="G1926" s="5"/>
      <c r="H1926" s="37"/>
      <c r="I1926" s="37"/>
      <c r="K1926" s="11"/>
    </row>
    <row r="1927" spans="6:11" x14ac:dyDescent="0.2">
      <c r="F1927" s="233"/>
      <c r="G1927" s="5"/>
      <c r="H1927" s="37"/>
      <c r="I1927" s="37"/>
      <c r="K1927" s="11"/>
    </row>
    <row r="1928" spans="6:11" x14ac:dyDescent="0.2">
      <c r="F1928" s="233"/>
      <c r="G1928" s="5"/>
      <c r="H1928" s="37"/>
      <c r="I1928" s="37"/>
      <c r="K1928" s="11"/>
    </row>
    <row r="1929" spans="6:11" x14ac:dyDescent="0.2">
      <c r="F1929" s="233"/>
      <c r="G1929" s="5"/>
      <c r="H1929" s="37"/>
      <c r="I1929" s="37"/>
      <c r="K1929" s="11"/>
    </row>
    <row r="1930" spans="6:11" x14ac:dyDescent="0.2">
      <c r="F1930" s="233"/>
      <c r="G1930" s="5"/>
      <c r="H1930" s="37"/>
      <c r="I1930" s="37"/>
      <c r="K1930" s="11"/>
    </row>
    <row r="1931" spans="6:11" x14ac:dyDescent="0.2">
      <c r="F1931" s="233"/>
      <c r="G1931" s="5"/>
      <c r="H1931" s="37"/>
      <c r="I1931" s="37"/>
      <c r="K1931" s="11"/>
    </row>
    <row r="1932" spans="6:11" x14ac:dyDescent="0.2">
      <c r="F1932" s="233"/>
      <c r="G1932" s="5"/>
      <c r="H1932" s="37"/>
      <c r="I1932" s="37"/>
      <c r="K1932" s="11"/>
    </row>
    <row r="1933" spans="6:11" x14ac:dyDescent="0.2">
      <c r="F1933" s="233"/>
      <c r="G1933" s="5"/>
      <c r="H1933" s="37"/>
      <c r="I1933" s="37"/>
      <c r="K1933" s="11"/>
    </row>
    <row r="1934" spans="6:11" x14ac:dyDescent="0.2">
      <c r="F1934" s="233"/>
      <c r="G1934" s="5"/>
      <c r="H1934" s="37"/>
      <c r="I1934" s="37"/>
      <c r="K1934" s="11"/>
    </row>
    <row r="1935" spans="6:11" x14ac:dyDescent="0.2">
      <c r="F1935" s="233"/>
      <c r="G1935" s="5"/>
      <c r="H1935" s="37"/>
      <c r="I1935" s="37"/>
      <c r="K1935" s="11"/>
    </row>
    <row r="1936" spans="6:11" x14ac:dyDescent="0.2">
      <c r="F1936" s="233"/>
      <c r="G1936" s="5"/>
      <c r="H1936" s="37"/>
      <c r="I1936" s="37"/>
      <c r="K1936" s="11"/>
    </row>
    <row r="1937" spans="6:11" x14ac:dyDescent="0.2">
      <c r="F1937" s="233"/>
      <c r="G1937" s="5"/>
      <c r="H1937" s="37"/>
      <c r="I1937" s="37"/>
      <c r="K1937" s="11"/>
    </row>
    <row r="1938" spans="6:11" x14ac:dyDescent="0.2">
      <c r="F1938" s="233"/>
      <c r="G1938" s="5"/>
      <c r="H1938" s="37"/>
      <c r="I1938" s="37"/>
      <c r="K1938" s="11"/>
    </row>
    <row r="1939" spans="6:11" x14ac:dyDescent="0.2">
      <c r="F1939" s="233"/>
      <c r="G1939" s="5"/>
      <c r="H1939" s="37"/>
      <c r="I1939" s="37"/>
      <c r="K1939" s="11"/>
    </row>
    <row r="1940" spans="6:11" x14ac:dyDescent="0.2">
      <c r="F1940" s="233"/>
      <c r="G1940" s="5"/>
      <c r="H1940" s="37"/>
      <c r="I1940" s="37"/>
      <c r="K1940" s="11"/>
    </row>
    <row r="1941" spans="6:11" x14ac:dyDescent="0.2">
      <c r="F1941" s="233"/>
      <c r="G1941" s="5"/>
      <c r="H1941" s="37"/>
      <c r="I1941" s="37"/>
      <c r="K1941" s="11"/>
    </row>
    <row r="1942" spans="6:11" x14ac:dyDescent="0.2">
      <c r="F1942" s="233"/>
      <c r="G1942" s="5"/>
      <c r="H1942" s="37"/>
      <c r="I1942" s="37"/>
      <c r="K1942" s="11"/>
    </row>
    <row r="1943" spans="6:11" x14ac:dyDescent="0.2">
      <c r="F1943" s="233"/>
      <c r="G1943" s="5"/>
      <c r="H1943" s="37"/>
      <c r="I1943" s="37"/>
      <c r="K1943" s="11"/>
    </row>
    <row r="1944" spans="6:11" x14ac:dyDescent="0.2">
      <c r="F1944" s="233"/>
      <c r="G1944" s="5"/>
      <c r="H1944" s="37"/>
      <c r="I1944" s="37"/>
      <c r="K1944" s="11"/>
    </row>
    <row r="1945" spans="6:11" x14ac:dyDescent="0.2">
      <c r="F1945" s="233"/>
      <c r="G1945" s="5"/>
      <c r="H1945" s="37"/>
      <c r="I1945" s="37"/>
      <c r="K1945" s="11"/>
    </row>
    <row r="1946" spans="6:11" x14ac:dyDescent="0.2">
      <c r="F1946" s="233"/>
      <c r="G1946" s="5"/>
      <c r="H1946" s="37"/>
      <c r="I1946" s="37"/>
      <c r="K1946" s="11"/>
    </row>
    <row r="1947" spans="6:11" x14ac:dyDescent="0.2">
      <c r="F1947" s="233"/>
      <c r="G1947" s="5"/>
      <c r="H1947" s="37"/>
      <c r="I1947" s="37"/>
      <c r="K1947" s="11"/>
    </row>
    <row r="1948" spans="6:11" x14ac:dyDescent="0.2">
      <c r="F1948" s="233"/>
      <c r="G1948" s="5"/>
      <c r="H1948" s="37"/>
      <c r="I1948" s="37"/>
      <c r="K1948" s="11"/>
    </row>
    <row r="1949" spans="6:11" x14ac:dyDescent="0.2">
      <c r="F1949" s="233"/>
      <c r="G1949" s="5"/>
      <c r="H1949" s="37"/>
      <c r="I1949" s="37"/>
      <c r="K1949" s="11"/>
    </row>
    <row r="1950" spans="6:11" x14ac:dyDescent="0.2">
      <c r="F1950" s="233"/>
      <c r="G1950" s="5"/>
      <c r="H1950" s="37"/>
      <c r="I1950" s="37"/>
      <c r="K1950" s="11"/>
    </row>
    <row r="1951" spans="6:11" x14ac:dyDescent="0.2">
      <c r="F1951" s="233"/>
      <c r="G1951" s="5"/>
      <c r="H1951" s="37"/>
      <c r="I1951" s="37"/>
      <c r="K1951" s="11"/>
    </row>
    <row r="1952" spans="6:11" x14ac:dyDescent="0.2">
      <c r="F1952" s="233"/>
      <c r="G1952" s="5"/>
      <c r="H1952" s="37"/>
      <c r="I1952" s="37"/>
      <c r="K1952" s="11"/>
    </row>
    <row r="1953" spans="6:11" x14ac:dyDescent="0.2">
      <c r="F1953" s="233"/>
      <c r="G1953" s="5"/>
      <c r="H1953" s="37"/>
      <c r="I1953" s="37"/>
      <c r="K1953" s="11"/>
    </row>
    <row r="1954" spans="6:11" x14ac:dyDescent="0.2">
      <c r="F1954" s="233"/>
      <c r="G1954" s="5"/>
      <c r="H1954" s="37"/>
      <c r="I1954" s="37"/>
      <c r="K1954" s="11"/>
    </row>
    <row r="1955" spans="6:11" x14ac:dyDescent="0.2">
      <c r="F1955" s="233"/>
      <c r="G1955" s="5"/>
      <c r="H1955" s="37"/>
      <c r="I1955" s="37"/>
      <c r="K1955" s="11"/>
    </row>
    <row r="1956" spans="6:11" x14ac:dyDescent="0.2">
      <c r="F1956" s="233"/>
      <c r="G1956" s="5"/>
      <c r="H1956" s="37"/>
      <c r="I1956" s="37"/>
      <c r="K1956" s="11"/>
    </row>
    <row r="1957" spans="6:11" x14ac:dyDescent="0.2">
      <c r="F1957" s="233"/>
      <c r="G1957" s="5"/>
      <c r="H1957" s="37"/>
      <c r="I1957" s="37"/>
      <c r="K1957" s="11"/>
    </row>
    <row r="1958" spans="6:11" x14ac:dyDescent="0.2">
      <c r="F1958" s="233"/>
      <c r="G1958" s="5"/>
      <c r="H1958" s="37"/>
      <c r="I1958" s="37"/>
      <c r="K1958" s="11"/>
    </row>
    <row r="1959" spans="6:11" x14ac:dyDescent="0.2">
      <c r="F1959" s="233"/>
      <c r="G1959" s="5"/>
      <c r="H1959" s="37"/>
      <c r="I1959" s="37"/>
      <c r="K1959" s="11"/>
    </row>
    <row r="1960" spans="6:11" x14ac:dyDescent="0.2">
      <c r="F1960" s="233"/>
      <c r="G1960" s="5"/>
      <c r="H1960" s="37"/>
      <c r="I1960" s="37"/>
      <c r="K1960" s="11"/>
    </row>
    <row r="1961" spans="6:11" x14ac:dyDescent="0.2">
      <c r="F1961" s="233"/>
      <c r="G1961" s="5"/>
      <c r="H1961" s="37"/>
      <c r="I1961" s="37"/>
      <c r="K1961" s="11"/>
    </row>
    <row r="1962" spans="6:11" x14ac:dyDescent="0.2">
      <c r="F1962" s="233"/>
      <c r="G1962" s="5"/>
      <c r="H1962" s="37"/>
      <c r="I1962" s="37"/>
      <c r="K1962" s="11"/>
    </row>
    <row r="1963" spans="6:11" x14ac:dyDescent="0.2">
      <c r="F1963" s="233"/>
      <c r="G1963" s="5"/>
      <c r="H1963" s="37"/>
      <c r="I1963" s="37"/>
      <c r="K1963" s="11"/>
    </row>
    <row r="1964" spans="6:11" x14ac:dyDescent="0.2">
      <c r="F1964" s="233"/>
      <c r="G1964" s="5"/>
      <c r="H1964" s="37"/>
      <c r="I1964" s="37"/>
      <c r="K1964" s="11"/>
    </row>
    <row r="1965" spans="6:11" x14ac:dyDescent="0.2">
      <c r="F1965" s="233"/>
      <c r="G1965" s="5"/>
      <c r="H1965" s="37"/>
      <c r="I1965" s="37"/>
      <c r="K1965" s="11"/>
    </row>
    <row r="1966" spans="6:11" x14ac:dyDescent="0.2">
      <c r="F1966" s="233"/>
      <c r="G1966" s="5"/>
      <c r="H1966" s="37"/>
      <c r="I1966" s="37"/>
      <c r="K1966" s="11"/>
    </row>
    <row r="1967" spans="6:11" x14ac:dyDescent="0.2">
      <c r="F1967" s="233"/>
      <c r="G1967" s="5"/>
      <c r="H1967" s="37"/>
      <c r="I1967" s="37"/>
      <c r="K1967" s="11"/>
    </row>
    <row r="1968" spans="6:11" x14ac:dyDescent="0.2">
      <c r="F1968" s="233"/>
      <c r="G1968" s="5"/>
      <c r="H1968" s="37"/>
      <c r="I1968" s="37"/>
      <c r="K1968" s="11"/>
    </row>
    <row r="1969" spans="6:11" x14ac:dyDescent="0.2">
      <c r="F1969" s="233"/>
      <c r="G1969" s="5"/>
      <c r="H1969" s="37"/>
      <c r="I1969" s="37"/>
      <c r="K1969" s="11"/>
    </row>
    <row r="1970" spans="6:11" x14ac:dyDescent="0.2">
      <c r="F1970" s="233"/>
      <c r="G1970" s="5"/>
      <c r="H1970" s="37"/>
      <c r="I1970" s="37"/>
      <c r="K1970" s="11"/>
    </row>
    <row r="1971" spans="6:11" x14ac:dyDescent="0.2">
      <c r="F1971" s="233"/>
      <c r="G1971" s="5"/>
      <c r="H1971" s="37"/>
      <c r="I1971" s="37"/>
      <c r="K1971" s="11"/>
    </row>
    <row r="1972" spans="6:11" x14ac:dyDescent="0.2">
      <c r="F1972" s="233"/>
      <c r="G1972" s="5"/>
      <c r="H1972" s="37"/>
      <c r="I1972" s="37"/>
      <c r="K1972" s="11"/>
    </row>
    <row r="1973" spans="6:11" x14ac:dyDescent="0.2">
      <c r="F1973" s="233"/>
      <c r="G1973" s="5"/>
      <c r="H1973" s="37"/>
      <c r="I1973" s="37"/>
      <c r="K1973" s="11"/>
    </row>
    <row r="1974" spans="6:11" x14ac:dyDescent="0.2">
      <c r="F1974" s="233"/>
      <c r="G1974" s="5"/>
      <c r="H1974" s="37"/>
      <c r="I1974" s="37"/>
      <c r="K1974" s="11"/>
    </row>
    <row r="1975" spans="6:11" x14ac:dyDescent="0.2">
      <c r="F1975" s="233"/>
      <c r="G1975" s="5"/>
      <c r="H1975" s="37"/>
      <c r="I1975" s="37"/>
      <c r="K1975" s="11"/>
    </row>
    <row r="1976" spans="6:11" x14ac:dyDescent="0.2">
      <c r="F1976" s="233"/>
      <c r="G1976" s="5"/>
      <c r="H1976" s="37"/>
      <c r="I1976" s="37"/>
      <c r="K1976" s="11"/>
    </row>
    <row r="1977" spans="6:11" x14ac:dyDescent="0.2">
      <c r="F1977" s="233"/>
      <c r="G1977" s="5"/>
      <c r="H1977" s="37"/>
      <c r="I1977" s="37"/>
      <c r="K1977" s="11"/>
    </row>
    <row r="1978" spans="6:11" x14ac:dyDescent="0.2">
      <c r="F1978" s="233"/>
      <c r="G1978" s="5"/>
      <c r="H1978" s="37"/>
      <c r="I1978" s="37"/>
      <c r="K1978" s="11"/>
    </row>
    <row r="1979" spans="6:11" x14ac:dyDescent="0.2">
      <c r="F1979" s="233"/>
      <c r="G1979" s="5"/>
      <c r="H1979" s="37"/>
      <c r="I1979" s="37"/>
      <c r="K1979" s="11"/>
    </row>
    <row r="1980" spans="6:11" x14ac:dyDescent="0.2">
      <c r="F1980" s="233"/>
      <c r="G1980" s="5"/>
      <c r="H1980" s="37"/>
      <c r="I1980" s="37"/>
      <c r="K1980" s="11"/>
    </row>
    <row r="1981" spans="6:11" x14ac:dyDescent="0.2">
      <c r="F1981" s="233"/>
      <c r="G1981" s="5"/>
      <c r="H1981" s="37"/>
      <c r="I1981" s="37"/>
      <c r="K1981" s="11"/>
    </row>
    <row r="1982" spans="6:11" x14ac:dyDescent="0.2">
      <c r="F1982" s="233"/>
      <c r="G1982" s="5"/>
      <c r="H1982" s="37"/>
      <c r="I1982" s="37"/>
      <c r="K1982" s="11"/>
    </row>
    <row r="1983" spans="6:11" x14ac:dyDescent="0.2">
      <c r="F1983" s="233"/>
      <c r="G1983" s="5"/>
      <c r="H1983" s="37"/>
      <c r="I1983" s="37"/>
      <c r="K1983" s="11"/>
    </row>
    <row r="1984" spans="6:11" x14ac:dyDescent="0.2">
      <c r="F1984" s="233"/>
      <c r="G1984" s="5"/>
      <c r="H1984" s="37"/>
      <c r="I1984" s="37"/>
      <c r="K1984" s="11"/>
    </row>
    <row r="1985" spans="6:11" x14ac:dyDescent="0.2">
      <c r="F1985" s="233"/>
      <c r="G1985" s="5"/>
      <c r="H1985" s="37"/>
      <c r="I1985" s="37"/>
      <c r="K1985" s="11"/>
    </row>
    <row r="1986" spans="6:11" x14ac:dyDescent="0.2">
      <c r="F1986" s="233"/>
      <c r="G1986" s="5"/>
      <c r="H1986" s="37"/>
      <c r="I1986" s="37"/>
      <c r="K1986" s="11"/>
    </row>
    <row r="1987" spans="6:11" x14ac:dyDescent="0.2">
      <c r="F1987" s="233"/>
      <c r="G1987" s="5"/>
      <c r="H1987" s="37"/>
      <c r="I1987" s="37"/>
      <c r="K1987" s="11"/>
    </row>
    <row r="1988" spans="6:11" x14ac:dyDescent="0.2">
      <c r="F1988" s="233"/>
      <c r="G1988" s="5"/>
      <c r="H1988" s="37"/>
      <c r="I1988" s="37"/>
      <c r="K1988" s="11"/>
    </row>
    <row r="1989" spans="6:11" x14ac:dyDescent="0.2">
      <c r="F1989" s="233"/>
      <c r="G1989" s="5"/>
      <c r="H1989" s="37"/>
      <c r="I1989" s="37"/>
      <c r="K1989" s="11"/>
    </row>
    <row r="1990" spans="6:11" x14ac:dyDescent="0.2">
      <c r="F1990" s="233"/>
      <c r="G1990" s="5"/>
      <c r="H1990" s="37"/>
      <c r="I1990" s="37"/>
      <c r="K1990" s="11"/>
    </row>
    <row r="1991" spans="6:11" x14ac:dyDescent="0.2">
      <c r="F1991" s="233"/>
      <c r="G1991" s="5"/>
      <c r="H1991" s="37"/>
      <c r="I1991" s="37"/>
      <c r="K1991" s="11"/>
    </row>
    <row r="1992" spans="6:11" x14ac:dyDescent="0.2">
      <c r="F1992" s="233"/>
      <c r="G1992" s="5"/>
      <c r="H1992" s="37"/>
      <c r="I1992" s="37"/>
      <c r="K1992" s="11"/>
    </row>
    <row r="1993" spans="6:11" x14ac:dyDescent="0.2">
      <c r="F1993" s="233"/>
      <c r="G1993" s="5"/>
      <c r="H1993" s="37"/>
      <c r="I1993" s="37"/>
      <c r="K1993" s="11"/>
    </row>
    <row r="1994" spans="6:11" x14ac:dyDescent="0.2">
      <c r="F1994" s="233"/>
      <c r="G1994" s="5"/>
      <c r="H1994" s="37"/>
      <c r="I1994" s="37"/>
      <c r="K1994" s="11"/>
    </row>
    <row r="1995" spans="6:11" x14ac:dyDescent="0.2">
      <c r="F1995" s="233"/>
      <c r="G1995" s="5"/>
      <c r="H1995" s="37"/>
      <c r="I1995" s="37"/>
      <c r="K1995" s="11"/>
    </row>
    <row r="1996" spans="6:11" x14ac:dyDescent="0.2">
      <c r="F1996" s="233"/>
      <c r="G1996" s="5"/>
      <c r="H1996" s="37"/>
      <c r="I1996" s="37"/>
      <c r="K1996" s="11"/>
    </row>
    <row r="1997" spans="6:11" x14ac:dyDescent="0.2">
      <c r="F1997" s="233"/>
      <c r="G1997" s="5"/>
      <c r="H1997" s="37"/>
      <c r="I1997" s="37"/>
      <c r="K1997" s="11"/>
    </row>
    <row r="1998" spans="6:11" x14ac:dyDescent="0.2">
      <c r="F1998" s="233"/>
      <c r="G1998" s="5"/>
      <c r="H1998" s="37"/>
      <c r="I1998" s="37"/>
      <c r="K1998" s="11"/>
    </row>
    <row r="1999" spans="6:11" x14ac:dyDescent="0.2">
      <c r="F1999" s="233"/>
      <c r="G1999" s="5"/>
      <c r="H1999" s="37"/>
      <c r="I1999" s="37"/>
      <c r="K1999" s="11"/>
    </row>
    <row r="2000" spans="6:11" x14ac:dyDescent="0.2">
      <c r="F2000" s="233"/>
      <c r="G2000" s="5"/>
      <c r="H2000" s="37"/>
      <c r="I2000" s="37"/>
      <c r="K2000" s="11"/>
    </row>
    <row r="2001" spans="6:11" x14ac:dyDescent="0.2">
      <c r="F2001" s="233"/>
      <c r="G2001" s="5"/>
      <c r="H2001" s="37"/>
      <c r="I2001" s="37"/>
      <c r="K2001" s="11"/>
    </row>
    <row r="2002" spans="6:11" x14ac:dyDescent="0.2">
      <c r="F2002" s="233"/>
      <c r="G2002" s="5"/>
      <c r="H2002" s="37"/>
      <c r="I2002" s="37"/>
      <c r="K2002" s="11"/>
    </row>
    <row r="2003" spans="6:11" x14ac:dyDescent="0.2">
      <c r="F2003" s="233"/>
      <c r="G2003" s="5"/>
      <c r="H2003" s="37"/>
      <c r="I2003" s="37"/>
      <c r="K2003" s="11"/>
    </row>
    <row r="2004" spans="6:11" x14ac:dyDescent="0.2">
      <c r="F2004" s="233"/>
      <c r="G2004" s="5"/>
      <c r="H2004" s="37"/>
      <c r="I2004" s="37"/>
      <c r="K2004" s="11"/>
    </row>
    <row r="2005" spans="6:11" x14ac:dyDescent="0.2">
      <c r="F2005" s="233"/>
      <c r="G2005" s="5"/>
      <c r="H2005" s="37"/>
      <c r="I2005" s="37"/>
      <c r="K2005" s="11"/>
    </row>
    <row r="2006" spans="6:11" x14ac:dyDescent="0.2">
      <c r="F2006" s="233"/>
      <c r="G2006" s="5"/>
      <c r="H2006" s="37"/>
      <c r="I2006" s="37"/>
      <c r="K2006" s="11"/>
    </row>
    <row r="2007" spans="6:11" x14ac:dyDescent="0.2">
      <c r="F2007" s="233"/>
      <c r="G2007" s="5"/>
      <c r="H2007" s="37"/>
      <c r="I2007" s="37"/>
      <c r="K2007" s="11"/>
    </row>
    <row r="2008" spans="6:11" x14ac:dyDescent="0.2">
      <c r="F2008" s="233"/>
      <c r="G2008" s="5"/>
      <c r="H2008" s="37"/>
      <c r="I2008" s="37"/>
      <c r="K2008" s="11"/>
    </row>
    <row r="2009" spans="6:11" x14ac:dyDescent="0.2">
      <c r="F2009" s="233"/>
      <c r="G2009" s="5"/>
      <c r="H2009" s="37"/>
      <c r="I2009" s="37"/>
      <c r="K2009" s="11"/>
    </row>
    <row r="2010" spans="6:11" x14ac:dyDescent="0.2">
      <c r="F2010" s="233"/>
      <c r="G2010" s="5"/>
      <c r="H2010" s="37"/>
      <c r="I2010" s="37"/>
      <c r="K2010" s="11"/>
    </row>
    <row r="2011" spans="6:11" x14ac:dyDescent="0.2">
      <c r="F2011" s="233"/>
      <c r="G2011" s="5"/>
      <c r="H2011" s="37"/>
      <c r="I2011" s="37"/>
      <c r="K2011" s="11"/>
    </row>
    <row r="2012" spans="6:11" x14ac:dyDescent="0.2">
      <c r="F2012" s="233"/>
      <c r="G2012" s="5"/>
      <c r="H2012" s="37"/>
      <c r="I2012" s="37"/>
      <c r="K2012" s="11"/>
    </row>
    <row r="2013" spans="6:11" x14ac:dyDescent="0.2">
      <c r="F2013" s="233"/>
      <c r="G2013" s="5"/>
      <c r="H2013" s="37"/>
      <c r="I2013" s="37"/>
      <c r="K2013" s="11"/>
    </row>
    <row r="2014" spans="6:11" x14ac:dyDescent="0.2">
      <c r="F2014" s="233"/>
      <c r="G2014" s="5"/>
      <c r="H2014" s="37"/>
      <c r="I2014" s="37"/>
      <c r="K2014" s="11"/>
    </row>
    <row r="2015" spans="6:11" x14ac:dyDescent="0.2">
      <c r="F2015" s="233"/>
      <c r="G2015" s="5"/>
      <c r="H2015" s="37"/>
      <c r="I2015" s="37"/>
      <c r="K2015" s="11"/>
    </row>
    <row r="2016" spans="6:11" x14ac:dyDescent="0.2">
      <c r="F2016" s="233"/>
      <c r="G2016" s="5"/>
      <c r="H2016" s="37"/>
      <c r="I2016" s="37"/>
      <c r="K2016" s="11"/>
    </row>
    <row r="2017" spans="6:11" x14ac:dyDescent="0.2">
      <c r="F2017" s="233"/>
      <c r="G2017" s="5"/>
      <c r="H2017" s="37"/>
      <c r="I2017" s="37"/>
      <c r="K2017" s="11"/>
    </row>
    <row r="2018" spans="6:11" x14ac:dyDescent="0.2">
      <c r="F2018" s="233"/>
      <c r="G2018" s="5"/>
      <c r="H2018" s="37"/>
      <c r="I2018" s="37"/>
      <c r="K2018" s="11"/>
    </row>
    <row r="2019" spans="6:11" x14ac:dyDescent="0.2">
      <c r="F2019" s="233"/>
      <c r="G2019" s="5"/>
      <c r="H2019" s="37"/>
      <c r="I2019" s="37"/>
      <c r="K2019" s="11"/>
    </row>
    <row r="2020" spans="6:11" x14ac:dyDescent="0.2">
      <c r="F2020" s="233"/>
      <c r="G2020" s="5"/>
      <c r="H2020" s="37"/>
      <c r="I2020" s="37"/>
      <c r="K2020" s="11"/>
    </row>
    <row r="2021" spans="6:11" x14ac:dyDescent="0.2">
      <c r="F2021" s="233"/>
      <c r="G2021" s="5"/>
      <c r="H2021" s="37"/>
      <c r="I2021" s="37"/>
      <c r="K2021" s="11"/>
    </row>
    <row r="2022" spans="6:11" x14ac:dyDescent="0.2">
      <c r="F2022" s="233"/>
      <c r="G2022" s="5"/>
      <c r="H2022" s="37"/>
      <c r="I2022" s="37"/>
      <c r="K2022" s="11"/>
    </row>
    <row r="2023" spans="6:11" x14ac:dyDescent="0.2">
      <c r="F2023" s="233"/>
      <c r="G2023" s="5"/>
      <c r="H2023" s="37"/>
      <c r="I2023" s="37"/>
      <c r="K2023" s="11"/>
    </row>
    <row r="2024" spans="6:11" x14ac:dyDescent="0.2">
      <c r="F2024" s="233"/>
      <c r="G2024" s="5"/>
      <c r="H2024" s="37"/>
      <c r="I2024" s="37"/>
      <c r="K2024" s="11"/>
    </row>
    <row r="2025" spans="6:11" x14ac:dyDescent="0.2">
      <c r="F2025" s="233"/>
      <c r="G2025" s="5"/>
      <c r="H2025" s="37"/>
      <c r="I2025" s="37"/>
      <c r="K2025" s="11"/>
    </row>
    <row r="2026" spans="6:11" x14ac:dyDescent="0.2">
      <c r="F2026" s="233"/>
      <c r="G2026" s="5"/>
      <c r="H2026" s="37"/>
      <c r="I2026" s="37"/>
      <c r="K2026" s="11"/>
    </row>
    <row r="2027" spans="6:11" x14ac:dyDescent="0.2">
      <c r="F2027" s="233"/>
      <c r="G2027" s="5"/>
      <c r="H2027" s="37"/>
      <c r="I2027" s="37"/>
      <c r="K2027" s="11"/>
    </row>
    <row r="2028" spans="6:11" x14ac:dyDescent="0.2">
      <c r="F2028" s="233"/>
      <c r="G2028" s="5"/>
      <c r="H2028" s="37"/>
      <c r="I2028" s="37"/>
      <c r="K2028" s="11"/>
    </row>
    <row r="2029" spans="6:11" x14ac:dyDescent="0.2">
      <c r="F2029" s="233"/>
      <c r="G2029" s="5"/>
      <c r="H2029" s="37"/>
      <c r="I2029" s="37"/>
      <c r="K2029" s="11"/>
    </row>
    <row r="2030" spans="6:11" x14ac:dyDescent="0.2">
      <c r="F2030" s="233"/>
      <c r="G2030" s="5"/>
      <c r="H2030" s="37"/>
      <c r="I2030" s="37"/>
      <c r="K2030" s="11"/>
    </row>
    <row r="2031" spans="6:11" x14ac:dyDescent="0.2">
      <c r="F2031" s="233"/>
      <c r="G2031" s="5"/>
      <c r="H2031" s="37"/>
      <c r="I2031" s="37"/>
      <c r="K2031" s="11"/>
    </row>
    <row r="2032" spans="6:11" x14ac:dyDescent="0.2">
      <c r="F2032" s="233"/>
      <c r="G2032" s="5"/>
      <c r="H2032" s="37"/>
      <c r="I2032" s="37"/>
      <c r="K2032" s="11"/>
    </row>
    <row r="2033" spans="6:11" x14ac:dyDescent="0.2">
      <c r="F2033" s="233"/>
      <c r="G2033" s="5"/>
      <c r="H2033" s="37"/>
      <c r="I2033" s="37"/>
      <c r="K2033" s="11"/>
    </row>
    <row r="2034" spans="6:11" x14ac:dyDescent="0.2">
      <c r="F2034" s="233"/>
      <c r="G2034" s="5"/>
      <c r="H2034" s="37"/>
      <c r="I2034" s="37"/>
      <c r="K2034" s="11"/>
    </row>
    <row r="2035" spans="6:11" x14ac:dyDescent="0.2">
      <c r="F2035" s="233"/>
      <c r="G2035" s="5"/>
      <c r="H2035" s="37"/>
      <c r="I2035" s="37"/>
      <c r="K2035" s="11"/>
    </row>
    <row r="2036" spans="6:11" x14ac:dyDescent="0.2">
      <c r="F2036" s="233"/>
      <c r="G2036" s="5"/>
      <c r="H2036" s="37"/>
      <c r="I2036" s="37"/>
      <c r="K2036" s="11"/>
    </row>
    <row r="2037" spans="6:11" x14ac:dyDescent="0.2">
      <c r="F2037" s="233"/>
      <c r="G2037" s="5"/>
      <c r="H2037" s="37"/>
      <c r="I2037" s="37"/>
      <c r="K2037" s="11"/>
    </row>
    <row r="2038" spans="6:11" x14ac:dyDescent="0.2">
      <c r="F2038" s="233"/>
      <c r="G2038" s="5"/>
      <c r="H2038" s="37"/>
      <c r="I2038" s="37"/>
      <c r="K2038" s="11"/>
    </row>
    <row r="2039" spans="6:11" x14ac:dyDescent="0.2">
      <c r="F2039" s="233"/>
      <c r="G2039" s="5"/>
      <c r="H2039" s="37"/>
      <c r="I2039" s="37"/>
      <c r="K2039" s="11"/>
    </row>
    <row r="2040" spans="6:11" x14ac:dyDescent="0.2">
      <c r="F2040" s="233"/>
      <c r="G2040" s="5"/>
      <c r="H2040" s="37"/>
      <c r="I2040" s="37"/>
      <c r="K2040" s="11"/>
    </row>
    <row r="2041" spans="6:11" x14ac:dyDescent="0.2">
      <c r="F2041" s="233"/>
      <c r="G2041" s="5"/>
      <c r="H2041" s="37"/>
      <c r="I2041" s="37"/>
      <c r="K2041" s="11"/>
    </row>
    <row r="2042" spans="6:11" x14ac:dyDescent="0.2">
      <c r="F2042" s="233"/>
      <c r="G2042" s="5"/>
      <c r="H2042" s="37"/>
      <c r="I2042" s="37"/>
      <c r="K2042" s="11"/>
    </row>
    <row r="2043" spans="6:11" x14ac:dyDescent="0.2">
      <c r="F2043" s="233"/>
      <c r="G2043" s="5"/>
      <c r="H2043" s="37"/>
      <c r="I2043" s="37"/>
      <c r="K2043" s="11"/>
    </row>
    <row r="2044" spans="6:11" x14ac:dyDescent="0.2">
      <c r="F2044" s="233"/>
      <c r="G2044" s="5"/>
      <c r="H2044" s="37"/>
      <c r="I2044" s="37"/>
      <c r="K2044" s="11"/>
    </row>
    <row r="2045" spans="6:11" x14ac:dyDescent="0.2">
      <c r="F2045" s="233"/>
      <c r="G2045" s="5"/>
      <c r="H2045" s="37"/>
      <c r="I2045" s="37"/>
      <c r="K2045" s="11"/>
    </row>
    <row r="2046" spans="6:11" x14ac:dyDescent="0.2">
      <c r="F2046" s="233"/>
      <c r="G2046" s="5"/>
      <c r="H2046" s="37"/>
      <c r="I2046" s="37"/>
      <c r="K2046" s="11"/>
    </row>
    <row r="2047" spans="6:11" x14ac:dyDescent="0.2">
      <c r="F2047" s="233"/>
      <c r="G2047" s="5"/>
      <c r="H2047" s="37"/>
      <c r="I2047" s="37"/>
      <c r="K2047" s="11"/>
    </row>
    <row r="2048" spans="6:11" x14ac:dyDescent="0.2">
      <c r="F2048" s="233"/>
      <c r="G2048" s="5"/>
      <c r="H2048" s="37"/>
      <c r="I2048" s="37"/>
      <c r="K2048" s="11"/>
    </row>
    <row r="2049" spans="6:11" x14ac:dyDescent="0.2">
      <c r="F2049" s="233"/>
      <c r="G2049" s="5"/>
      <c r="H2049" s="37"/>
      <c r="I2049" s="37"/>
      <c r="K2049" s="11"/>
    </row>
    <row r="2050" spans="6:11" x14ac:dyDescent="0.2">
      <c r="F2050" s="233"/>
      <c r="G2050" s="5"/>
      <c r="H2050" s="37"/>
      <c r="I2050" s="37"/>
      <c r="K2050" s="11"/>
    </row>
    <row r="2051" spans="6:11" x14ac:dyDescent="0.2">
      <c r="F2051" s="233"/>
      <c r="G2051" s="5"/>
      <c r="H2051" s="37"/>
      <c r="I2051" s="37"/>
      <c r="K2051" s="11"/>
    </row>
    <row r="2052" spans="6:11" x14ac:dyDescent="0.2">
      <c r="F2052" s="233"/>
      <c r="G2052" s="5"/>
      <c r="H2052" s="37"/>
      <c r="I2052" s="37"/>
      <c r="K2052" s="11"/>
    </row>
    <row r="2053" spans="6:11" x14ac:dyDescent="0.2">
      <c r="F2053" s="233"/>
      <c r="G2053" s="5"/>
      <c r="H2053" s="37"/>
      <c r="I2053" s="37"/>
      <c r="K2053" s="11"/>
    </row>
    <row r="2054" spans="6:11" x14ac:dyDescent="0.2">
      <c r="F2054" s="233"/>
      <c r="G2054" s="5"/>
      <c r="H2054" s="37"/>
      <c r="I2054" s="37"/>
      <c r="K2054" s="11"/>
    </row>
    <row r="2055" spans="6:11" x14ac:dyDescent="0.2">
      <c r="F2055" s="233"/>
      <c r="G2055" s="5"/>
      <c r="H2055" s="37"/>
      <c r="I2055" s="37"/>
      <c r="K2055" s="11"/>
    </row>
    <row r="2056" spans="6:11" x14ac:dyDescent="0.2">
      <c r="F2056" s="233"/>
      <c r="G2056" s="5"/>
      <c r="H2056" s="37"/>
      <c r="I2056" s="37"/>
      <c r="K2056" s="11"/>
    </row>
    <row r="2057" spans="6:11" x14ac:dyDescent="0.2">
      <c r="F2057" s="233"/>
      <c r="G2057" s="5"/>
      <c r="H2057" s="37"/>
      <c r="I2057" s="37"/>
      <c r="K2057" s="11"/>
    </row>
    <row r="2058" spans="6:11" x14ac:dyDescent="0.2">
      <c r="F2058" s="233"/>
      <c r="G2058" s="5"/>
      <c r="H2058" s="37"/>
      <c r="I2058" s="37"/>
      <c r="K2058" s="11"/>
    </row>
    <row r="2059" spans="6:11" x14ac:dyDescent="0.2">
      <c r="F2059" s="233"/>
      <c r="G2059" s="5"/>
      <c r="H2059" s="37"/>
      <c r="I2059" s="37"/>
      <c r="K2059" s="11"/>
    </row>
    <row r="2060" spans="6:11" x14ac:dyDescent="0.2">
      <c r="F2060" s="233"/>
      <c r="G2060" s="5"/>
      <c r="H2060" s="37"/>
      <c r="I2060" s="37"/>
      <c r="K2060" s="11"/>
    </row>
    <row r="2061" spans="6:11" x14ac:dyDescent="0.2">
      <c r="F2061" s="233"/>
      <c r="G2061" s="5"/>
      <c r="H2061" s="37"/>
      <c r="I2061" s="37"/>
      <c r="K2061" s="11"/>
    </row>
    <row r="2062" spans="6:11" x14ac:dyDescent="0.2">
      <c r="F2062" s="233"/>
      <c r="G2062" s="5"/>
      <c r="H2062" s="37"/>
      <c r="I2062" s="37"/>
      <c r="K2062" s="11"/>
    </row>
    <row r="2063" spans="6:11" x14ac:dyDescent="0.2">
      <c r="F2063" s="233"/>
      <c r="G2063" s="5"/>
      <c r="H2063" s="37"/>
      <c r="I2063" s="37"/>
      <c r="K2063" s="11"/>
    </row>
    <row r="2064" spans="6:11" x14ac:dyDescent="0.2">
      <c r="F2064" s="233"/>
      <c r="G2064" s="5"/>
      <c r="H2064" s="37"/>
      <c r="I2064" s="37"/>
      <c r="K2064" s="11"/>
    </row>
    <row r="2065" spans="6:11" x14ac:dyDescent="0.2">
      <c r="F2065" s="233"/>
      <c r="G2065" s="5"/>
      <c r="H2065" s="37"/>
      <c r="I2065" s="37"/>
      <c r="K2065" s="11"/>
    </row>
    <row r="2066" spans="6:11" x14ac:dyDescent="0.2">
      <c r="F2066" s="233"/>
      <c r="G2066" s="5"/>
      <c r="H2066" s="37"/>
      <c r="I2066" s="37"/>
      <c r="K2066" s="11"/>
    </row>
    <row r="2067" spans="6:11" x14ac:dyDescent="0.2">
      <c r="F2067" s="233"/>
      <c r="G2067" s="5"/>
      <c r="H2067" s="37"/>
      <c r="I2067" s="37"/>
      <c r="K2067" s="11"/>
    </row>
    <row r="2068" spans="6:11" x14ac:dyDescent="0.2">
      <c r="F2068" s="233"/>
      <c r="G2068" s="5"/>
      <c r="H2068" s="37"/>
      <c r="I2068" s="37"/>
      <c r="K2068" s="11"/>
    </row>
    <row r="2069" spans="6:11" x14ac:dyDescent="0.2">
      <c r="F2069" s="233"/>
      <c r="G2069" s="5"/>
      <c r="H2069" s="37"/>
      <c r="I2069" s="37"/>
      <c r="K2069" s="11"/>
    </row>
    <row r="2070" spans="6:11" x14ac:dyDescent="0.2">
      <c r="F2070" s="233"/>
      <c r="G2070" s="5"/>
      <c r="H2070" s="37"/>
      <c r="I2070" s="37"/>
      <c r="K2070" s="11"/>
    </row>
    <row r="2071" spans="6:11" x14ac:dyDescent="0.2">
      <c r="F2071" s="233"/>
      <c r="G2071" s="5"/>
      <c r="H2071" s="37"/>
      <c r="I2071" s="37"/>
      <c r="K2071" s="11"/>
    </row>
    <row r="2072" spans="6:11" x14ac:dyDescent="0.2">
      <c r="F2072" s="233"/>
      <c r="G2072" s="5"/>
      <c r="H2072" s="37"/>
      <c r="I2072" s="37"/>
      <c r="K2072" s="11"/>
    </row>
    <row r="2073" spans="6:11" x14ac:dyDescent="0.2">
      <c r="F2073" s="233"/>
      <c r="G2073" s="5"/>
      <c r="H2073" s="37"/>
      <c r="I2073" s="37"/>
      <c r="K2073" s="11"/>
    </row>
    <row r="2074" spans="6:11" x14ac:dyDescent="0.2">
      <c r="F2074" s="233"/>
      <c r="G2074" s="5"/>
      <c r="H2074" s="37"/>
      <c r="I2074" s="37"/>
      <c r="K2074" s="11"/>
    </row>
    <row r="2075" spans="6:11" x14ac:dyDescent="0.2">
      <c r="F2075" s="233"/>
      <c r="G2075" s="5"/>
      <c r="H2075" s="37"/>
      <c r="I2075" s="37"/>
      <c r="K2075" s="11"/>
    </row>
    <row r="2076" spans="6:11" x14ac:dyDescent="0.2">
      <c r="F2076" s="233"/>
      <c r="G2076" s="5"/>
      <c r="H2076" s="37"/>
      <c r="I2076" s="37"/>
      <c r="K2076" s="11"/>
    </row>
    <row r="2077" spans="6:11" x14ac:dyDescent="0.2">
      <c r="F2077" s="233"/>
      <c r="G2077" s="5"/>
      <c r="H2077" s="37"/>
      <c r="I2077" s="37"/>
      <c r="K2077" s="11"/>
    </row>
    <row r="2078" spans="6:11" x14ac:dyDescent="0.2">
      <c r="F2078" s="233"/>
      <c r="G2078" s="5"/>
      <c r="H2078" s="37"/>
      <c r="I2078" s="37"/>
      <c r="K2078" s="11"/>
    </row>
    <row r="2079" spans="6:11" x14ac:dyDescent="0.2">
      <c r="F2079" s="233"/>
      <c r="G2079" s="5"/>
      <c r="H2079" s="37"/>
      <c r="I2079" s="37"/>
      <c r="K2079" s="11"/>
    </row>
    <row r="2080" spans="6:11" x14ac:dyDescent="0.2">
      <c r="F2080" s="233"/>
      <c r="G2080" s="5"/>
      <c r="H2080" s="37"/>
      <c r="I2080" s="37"/>
      <c r="K2080" s="11"/>
    </row>
    <row r="2081" spans="6:11" x14ac:dyDescent="0.2">
      <c r="F2081" s="233"/>
      <c r="G2081" s="5"/>
      <c r="H2081" s="37"/>
      <c r="I2081" s="37"/>
      <c r="K2081" s="11"/>
    </row>
    <row r="2082" spans="6:11" x14ac:dyDescent="0.2">
      <c r="F2082" s="233"/>
      <c r="G2082" s="5"/>
      <c r="H2082" s="37"/>
      <c r="I2082" s="37"/>
      <c r="K2082" s="11"/>
    </row>
    <row r="2083" spans="6:11" x14ac:dyDescent="0.2">
      <c r="F2083" s="233"/>
      <c r="G2083" s="5"/>
      <c r="H2083" s="37"/>
      <c r="I2083" s="37"/>
      <c r="K2083" s="11"/>
    </row>
    <row r="2084" spans="6:11" x14ac:dyDescent="0.2">
      <c r="F2084" s="233"/>
      <c r="G2084" s="5"/>
      <c r="H2084" s="37"/>
      <c r="I2084" s="37"/>
      <c r="K2084" s="11"/>
    </row>
    <row r="2085" spans="6:11" x14ac:dyDescent="0.2">
      <c r="F2085" s="233"/>
      <c r="G2085" s="5"/>
      <c r="H2085" s="37"/>
      <c r="I2085" s="37"/>
      <c r="K2085" s="11"/>
    </row>
    <row r="2086" spans="6:11" x14ac:dyDescent="0.2">
      <c r="F2086" s="233"/>
      <c r="G2086" s="5"/>
      <c r="H2086" s="37"/>
      <c r="I2086" s="37"/>
      <c r="K2086" s="11"/>
    </row>
    <row r="2087" spans="6:11" x14ac:dyDescent="0.2">
      <c r="F2087" s="233"/>
      <c r="G2087" s="5"/>
      <c r="H2087" s="37"/>
      <c r="I2087" s="37"/>
      <c r="K2087" s="11"/>
    </row>
    <row r="2088" spans="6:11" x14ac:dyDescent="0.2">
      <c r="F2088" s="233"/>
      <c r="G2088" s="5"/>
      <c r="H2088" s="37"/>
      <c r="I2088" s="37"/>
      <c r="K2088" s="11"/>
    </row>
    <row r="2089" spans="6:11" x14ac:dyDescent="0.2">
      <c r="F2089" s="233"/>
      <c r="G2089" s="5"/>
      <c r="H2089" s="37"/>
      <c r="I2089" s="37"/>
      <c r="K2089" s="11"/>
    </row>
    <row r="2090" spans="6:11" x14ac:dyDescent="0.2">
      <c r="F2090" s="233"/>
      <c r="G2090" s="5"/>
      <c r="H2090" s="37"/>
      <c r="I2090" s="37"/>
      <c r="K2090" s="11"/>
    </row>
    <row r="2091" spans="6:11" x14ac:dyDescent="0.2">
      <c r="F2091" s="233"/>
      <c r="G2091" s="5"/>
      <c r="H2091" s="37"/>
      <c r="I2091" s="37"/>
      <c r="K2091" s="11"/>
    </row>
    <row r="2092" spans="6:11" x14ac:dyDescent="0.2">
      <c r="F2092" s="233"/>
      <c r="G2092" s="5"/>
      <c r="H2092" s="37"/>
      <c r="I2092" s="37"/>
      <c r="K2092" s="11"/>
    </row>
    <row r="2093" spans="6:11" x14ac:dyDescent="0.2">
      <c r="F2093" s="233"/>
      <c r="G2093" s="5"/>
      <c r="H2093" s="37"/>
      <c r="I2093" s="37"/>
      <c r="K2093" s="11"/>
    </row>
    <row r="2094" spans="6:11" x14ac:dyDescent="0.2">
      <c r="F2094" s="233"/>
      <c r="G2094" s="5"/>
      <c r="H2094" s="37"/>
      <c r="I2094" s="37"/>
      <c r="K2094" s="11"/>
    </row>
    <row r="2095" spans="6:11" x14ac:dyDescent="0.2">
      <c r="F2095" s="233"/>
      <c r="G2095" s="5"/>
      <c r="H2095" s="37"/>
      <c r="I2095" s="37"/>
      <c r="K2095" s="11"/>
    </row>
    <row r="2096" spans="6:11" x14ac:dyDescent="0.2">
      <c r="F2096" s="233"/>
      <c r="G2096" s="5"/>
      <c r="H2096" s="37"/>
      <c r="I2096" s="37"/>
      <c r="K2096" s="11"/>
    </row>
    <row r="2097" spans="6:11" x14ac:dyDescent="0.2">
      <c r="F2097" s="233"/>
      <c r="G2097" s="5"/>
      <c r="H2097" s="37"/>
      <c r="I2097" s="37"/>
      <c r="K2097" s="11"/>
    </row>
    <row r="2098" spans="6:11" x14ac:dyDescent="0.2">
      <c r="F2098" s="233"/>
      <c r="G2098" s="5"/>
      <c r="H2098" s="37"/>
      <c r="I2098" s="37"/>
      <c r="K2098" s="11"/>
    </row>
    <row r="2099" spans="6:11" x14ac:dyDescent="0.2">
      <c r="F2099" s="233"/>
      <c r="G2099" s="5"/>
      <c r="H2099" s="37"/>
      <c r="I2099" s="37"/>
      <c r="K2099" s="11"/>
    </row>
    <row r="2100" spans="6:11" x14ac:dyDescent="0.2">
      <c r="F2100" s="233"/>
      <c r="G2100" s="5"/>
      <c r="H2100" s="37"/>
      <c r="I2100" s="37"/>
      <c r="K2100" s="11"/>
    </row>
    <row r="2101" spans="6:11" x14ac:dyDescent="0.2">
      <c r="F2101" s="233"/>
      <c r="G2101" s="5"/>
      <c r="H2101" s="37"/>
      <c r="I2101" s="37"/>
      <c r="K2101" s="11"/>
    </row>
    <row r="2102" spans="6:11" x14ac:dyDescent="0.2">
      <c r="F2102" s="233"/>
      <c r="G2102" s="5"/>
      <c r="H2102" s="37"/>
      <c r="I2102" s="37"/>
      <c r="K2102" s="11"/>
    </row>
    <row r="2103" spans="6:11" x14ac:dyDescent="0.2">
      <c r="F2103" s="233"/>
      <c r="G2103" s="5"/>
      <c r="H2103" s="37"/>
      <c r="I2103" s="37"/>
      <c r="K2103" s="11"/>
    </row>
    <row r="2104" spans="6:11" x14ac:dyDescent="0.2">
      <c r="F2104" s="233"/>
      <c r="G2104" s="5"/>
      <c r="H2104" s="37"/>
      <c r="I2104" s="37"/>
      <c r="K2104" s="11"/>
    </row>
    <row r="2105" spans="6:11" x14ac:dyDescent="0.2">
      <c r="F2105" s="233"/>
      <c r="G2105" s="5"/>
      <c r="H2105" s="37"/>
      <c r="I2105" s="37"/>
      <c r="K2105" s="11"/>
    </row>
    <row r="2106" spans="6:11" x14ac:dyDescent="0.2">
      <c r="F2106" s="233"/>
      <c r="G2106" s="5"/>
      <c r="H2106" s="37"/>
      <c r="I2106" s="37"/>
      <c r="K2106" s="11"/>
    </row>
    <row r="2107" spans="6:11" x14ac:dyDescent="0.2">
      <c r="F2107" s="233"/>
      <c r="G2107" s="5"/>
      <c r="H2107" s="37"/>
      <c r="I2107" s="37"/>
      <c r="K2107" s="11"/>
    </row>
    <row r="2108" spans="6:11" x14ac:dyDescent="0.2">
      <c r="F2108" s="233"/>
      <c r="G2108" s="5"/>
      <c r="H2108" s="37"/>
      <c r="I2108" s="37"/>
      <c r="K2108" s="11"/>
    </row>
    <row r="2109" spans="6:11" x14ac:dyDescent="0.2">
      <c r="F2109" s="233"/>
      <c r="G2109" s="5"/>
      <c r="H2109" s="37"/>
      <c r="I2109" s="37"/>
      <c r="K2109" s="11"/>
    </row>
    <row r="2110" spans="6:11" x14ac:dyDescent="0.2">
      <c r="F2110" s="233"/>
      <c r="G2110" s="5"/>
      <c r="H2110" s="37"/>
      <c r="I2110" s="37"/>
      <c r="K2110" s="11"/>
    </row>
    <row r="2111" spans="6:11" x14ac:dyDescent="0.2">
      <c r="F2111" s="233"/>
      <c r="G2111" s="5"/>
      <c r="H2111" s="37"/>
      <c r="I2111" s="37"/>
      <c r="K2111" s="11"/>
    </row>
    <row r="2112" spans="6:11" x14ac:dyDescent="0.2">
      <c r="F2112" s="233"/>
      <c r="G2112" s="5"/>
      <c r="H2112" s="37"/>
      <c r="I2112" s="37"/>
      <c r="K2112" s="11"/>
    </row>
    <row r="2113" spans="6:11" x14ac:dyDescent="0.2">
      <c r="F2113" s="233"/>
      <c r="G2113" s="5"/>
      <c r="H2113" s="37"/>
      <c r="I2113" s="37"/>
      <c r="K2113" s="11"/>
    </row>
    <row r="2114" spans="6:11" x14ac:dyDescent="0.2">
      <c r="F2114" s="233"/>
      <c r="G2114" s="5"/>
      <c r="H2114" s="37"/>
      <c r="I2114" s="37"/>
      <c r="K2114" s="11"/>
    </row>
    <row r="2115" spans="6:11" x14ac:dyDescent="0.2">
      <c r="F2115" s="233"/>
      <c r="G2115" s="5"/>
      <c r="H2115" s="37"/>
      <c r="I2115" s="37"/>
      <c r="K2115" s="11"/>
    </row>
    <row r="2116" spans="6:11" x14ac:dyDescent="0.2">
      <c r="F2116" s="233"/>
      <c r="G2116" s="5"/>
      <c r="H2116" s="37"/>
      <c r="I2116" s="37"/>
      <c r="K2116" s="11"/>
    </row>
    <row r="2117" spans="6:11" x14ac:dyDescent="0.2">
      <c r="F2117" s="233"/>
      <c r="G2117" s="5"/>
      <c r="H2117" s="37"/>
      <c r="I2117" s="37"/>
      <c r="K2117" s="11"/>
    </row>
    <row r="2118" spans="6:11" x14ac:dyDescent="0.2">
      <c r="F2118" s="233"/>
      <c r="G2118" s="5"/>
      <c r="H2118" s="37"/>
      <c r="I2118" s="37"/>
      <c r="K2118" s="11"/>
    </row>
    <row r="2119" spans="6:11" x14ac:dyDescent="0.2">
      <c r="F2119" s="233"/>
      <c r="G2119" s="5"/>
      <c r="H2119" s="37"/>
      <c r="I2119" s="37"/>
      <c r="K2119" s="11"/>
    </row>
    <row r="2120" spans="6:11" x14ac:dyDescent="0.2">
      <c r="F2120" s="233"/>
      <c r="G2120" s="5"/>
      <c r="H2120" s="37"/>
      <c r="I2120" s="37"/>
      <c r="K2120" s="11"/>
    </row>
    <row r="2121" spans="6:11" x14ac:dyDescent="0.2">
      <c r="F2121" s="233"/>
      <c r="G2121" s="5"/>
      <c r="H2121" s="37"/>
      <c r="I2121" s="37"/>
      <c r="K2121" s="11"/>
    </row>
    <row r="2122" spans="6:11" x14ac:dyDescent="0.2">
      <c r="F2122" s="233"/>
      <c r="G2122" s="5"/>
      <c r="H2122" s="37"/>
      <c r="I2122" s="37"/>
      <c r="K2122" s="11"/>
    </row>
    <row r="2123" spans="6:11" x14ac:dyDescent="0.2">
      <c r="F2123" s="233"/>
      <c r="G2123" s="5"/>
      <c r="H2123" s="37"/>
      <c r="I2123" s="37"/>
      <c r="K2123" s="11"/>
    </row>
    <row r="2124" spans="6:11" x14ac:dyDescent="0.2">
      <c r="F2124" s="233"/>
      <c r="G2124" s="5"/>
      <c r="H2124" s="37"/>
      <c r="I2124" s="37"/>
      <c r="K2124" s="11"/>
    </row>
    <row r="2125" spans="6:11" x14ac:dyDescent="0.2">
      <c r="F2125" s="233"/>
      <c r="G2125" s="5"/>
      <c r="H2125" s="37"/>
      <c r="I2125" s="37"/>
      <c r="K2125" s="11"/>
    </row>
    <row r="2126" spans="6:11" x14ac:dyDescent="0.2">
      <c r="F2126" s="233"/>
      <c r="G2126" s="5"/>
      <c r="H2126" s="37"/>
      <c r="I2126" s="37"/>
      <c r="K2126" s="11"/>
    </row>
    <row r="2127" spans="6:11" x14ac:dyDescent="0.2">
      <c r="F2127" s="233"/>
      <c r="G2127" s="5"/>
      <c r="H2127" s="37"/>
      <c r="I2127" s="37"/>
      <c r="K2127" s="11"/>
    </row>
    <row r="2128" spans="6:11" x14ac:dyDescent="0.2">
      <c r="F2128" s="233"/>
      <c r="G2128" s="5"/>
      <c r="H2128" s="37"/>
      <c r="I2128" s="37"/>
      <c r="K2128" s="11"/>
    </row>
    <row r="2129" spans="6:11" x14ac:dyDescent="0.2">
      <c r="F2129" s="233"/>
      <c r="G2129" s="5"/>
      <c r="H2129" s="37"/>
      <c r="I2129" s="37"/>
      <c r="K2129" s="11"/>
    </row>
    <row r="2130" spans="6:11" x14ac:dyDescent="0.2">
      <c r="F2130" s="233"/>
      <c r="G2130" s="5"/>
      <c r="H2130" s="37"/>
      <c r="I2130" s="37"/>
      <c r="K2130" s="11"/>
    </row>
    <row r="2131" spans="6:11" x14ac:dyDescent="0.2">
      <c r="F2131" s="233"/>
      <c r="G2131" s="5"/>
      <c r="H2131" s="37"/>
      <c r="I2131" s="37"/>
      <c r="K2131" s="11"/>
    </row>
    <row r="2132" spans="6:11" x14ac:dyDescent="0.2">
      <c r="F2132" s="233"/>
      <c r="G2132" s="5"/>
      <c r="H2132" s="37"/>
      <c r="I2132" s="37"/>
      <c r="K2132" s="11"/>
    </row>
    <row r="2133" spans="6:11" x14ac:dyDescent="0.2">
      <c r="F2133" s="233"/>
      <c r="G2133" s="5"/>
      <c r="H2133" s="37"/>
      <c r="I2133" s="37"/>
      <c r="K2133" s="11"/>
    </row>
    <row r="2134" spans="6:11" x14ac:dyDescent="0.2">
      <c r="F2134" s="233"/>
      <c r="G2134" s="5"/>
      <c r="H2134" s="37"/>
      <c r="I2134" s="37"/>
      <c r="K2134" s="11"/>
    </row>
    <row r="2135" spans="6:11" x14ac:dyDescent="0.2">
      <c r="F2135" s="233"/>
      <c r="G2135" s="5"/>
      <c r="H2135" s="37"/>
      <c r="I2135" s="37"/>
      <c r="K2135" s="11"/>
    </row>
    <row r="2136" spans="6:11" x14ac:dyDescent="0.2">
      <c r="F2136" s="233"/>
      <c r="G2136" s="5"/>
      <c r="H2136" s="37"/>
      <c r="I2136" s="37"/>
      <c r="K2136" s="11"/>
    </row>
    <row r="2137" spans="6:11" x14ac:dyDescent="0.2">
      <c r="F2137" s="233"/>
      <c r="G2137" s="5"/>
      <c r="H2137" s="37"/>
      <c r="I2137" s="37"/>
      <c r="K2137" s="11"/>
    </row>
    <row r="2138" spans="6:11" x14ac:dyDescent="0.2">
      <c r="F2138" s="233"/>
      <c r="G2138" s="5"/>
      <c r="H2138" s="37"/>
      <c r="I2138" s="37"/>
      <c r="K2138" s="11"/>
    </row>
    <row r="2139" spans="6:11" x14ac:dyDescent="0.2">
      <c r="F2139" s="233"/>
      <c r="G2139" s="5"/>
      <c r="H2139" s="37"/>
      <c r="I2139" s="37"/>
      <c r="K2139" s="11"/>
    </row>
    <row r="2140" spans="6:11" x14ac:dyDescent="0.2">
      <c r="F2140" s="233"/>
      <c r="G2140" s="5"/>
      <c r="H2140" s="37"/>
      <c r="I2140" s="37"/>
      <c r="K2140" s="11"/>
    </row>
    <row r="2141" spans="6:11" x14ac:dyDescent="0.2">
      <c r="F2141" s="233"/>
      <c r="G2141" s="5"/>
      <c r="H2141" s="37"/>
      <c r="I2141" s="37"/>
      <c r="K2141" s="11"/>
    </row>
    <row r="2142" spans="6:11" x14ac:dyDescent="0.2">
      <c r="F2142" s="233"/>
      <c r="G2142" s="5"/>
      <c r="H2142" s="37"/>
      <c r="I2142" s="37"/>
      <c r="K2142" s="11"/>
    </row>
    <row r="2143" spans="6:11" x14ac:dyDescent="0.2">
      <c r="F2143" s="233"/>
      <c r="G2143" s="5"/>
      <c r="H2143" s="37"/>
      <c r="I2143" s="37"/>
      <c r="K2143" s="11"/>
    </row>
    <row r="2144" spans="6:11" x14ac:dyDescent="0.2">
      <c r="F2144" s="233"/>
      <c r="G2144" s="5"/>
      <c r="H2144" s="37"/>
      <c r="I2144" s="37"/>
      <c r="K2144" s="11"/>
    </row>
    <row r="2145" spans="6:11" x14ac:dyDescent="0.2">
      <c r="F2145" s="233"/>
      <c r="G2145" s="5"/>
      <c r="H2145" s="37"/>
      <c r="I2145" s="37"/>
      <c r="K2145" s="11"/>
    </row>
    <row r="2146" spans="6:11" x14ac:dyDescent="0.2">
      <c r="F2146" s="233"/>
      <c r="G2146" s="5"/>
      <c r="H2146" s="37"/>
      <c r="I2146" s="37"/>
      <c r="K2146" s="11"/>
    </row>
    <row r="2147" spans="6:11" x14ac:dyDescent="0.2">
      <c r="F2147" s="233"/>
      <c r="G2147" s="5"/>
      <c r="H2147" s="37"/>
      <c r="I2147" s="37"/>
      <c r="K2147" s="11"/>
    </row>
    <row r="2148" spans="6:11" x14ac:dyDescent="0.2">
      <c r="F2148" s="233"/>
      <c r="G2148" s="5"/>
      <c r="H2148" s="37"/>
      <c r="I2148" s="37"/>
      <c r="K2148" s="11"/>
    </row>
    <row r="2149" spans="6:11" x14ac:dyDescent="0.2">
      <c r="F2149" s="233"/>
      <c r="G2149" s="5"/>
      <c r="H2149" s="37"/>
      <c r="I2149" s="37"/>
      <c r="K2149" s="11"/>
    </row>
    <row r="2150" spans="6:11" x14ac:dyDescent="0.2">
      <c r="F2150" s="233"/>
      <c r="G2150" s="5"/>
      <c r="H2150" s="37"/>
      <c r="I2150" s="37"/>
      <c r="K2150" s="11"/>
    </row>
    <row r="2151" spans="6:11" x14ac:dyDescent="0.2">
      <c r="F2151" s="233"/>
      <c r="G2151" s="5"/>
      <c r="H2151" s="37"/>
      <c r="I2151" s="37"/>
      <c r="K2151" s="11"/>
    </row>
    <row r="2152" spans="6:11" x14ac:dyDescent="0.2">
      <c r="F2152" s="233"/>
      <c r="G2152" s="5"/>
      <c r="H2152" s="37"/>
      <c r="I2152" s="37"/>
      <c r="K2152" s="11"/>
    </row>
    <row r="2153" spans="6:11" x14ac:dyDescent="0.2">
      <c r="F2153" s="233"/>
      <c r="G2153" s="5"/>
      <c r="H2153" s="37"/>
      <c r="I2153" s="37"/>
      <c r="K2153" s="11"/>
    </row>
    <row r="2154" spans="6:11" x14ac:dyDescent="0.2">
      <c r="F2154" s="233"/>
      <c r="G2154" s="5"/>
      <c r="H2154" s="37"/>
      <c r="I2154" s="37"/>
      <c r="K2154" s="11"/>
    </row>
    <row r="2155" spans="6:11" x14ac:dyDescent="0.2">
      <c r="F2155" s="233"/>
      <c r="G2155" s="5"/>
      <c r="H2155" s="37"/>
      <c r="I2155" s="37"/>
      <c r="K2155" s="11"/>
    </row>
    <row r="2156" spans="6:11" x14ac:dyDescent="0.2">
      <c r="F2156" s="233"/>
      <c r="G2156" s="5"/>
      <c r="H2156" s="37"/>
      <c r="I2156" s="37"/>
      <c r="K2156" s="11"/>
    </row>
    <row r="2157" spans="6:11" x14ac:dyDescent="0.2">
      <c r="F2157" s="233"/>
      <c r="G2157" s="5"/>
      <c r="H2157" s="37"/>
      <c r="I2157" s="37"/>
      <c r="K2157" s="11"/>
    </row>
    <row r="2158" spans="6:11" x14ac:dyDescent="0.2">
      <c r="F2158" s="233"/>
      <c r="G2158" s="5"/>
      <c r="H2158" s="37"/>
      <c r="I2158" s="37"/>
      <c r="K2158" s="11"/>
    </row>
    <row r="2159" spans="6:11" x14ac:dyDescent="0.2">
      <c r="F2159" s="233"/>
      <c r="G2159" s="5"/>
      <c r="H2159" s="37"/>
      <c r="I2159" s="37"/>
      <c r="K2159" s="11"/>
    </row>
    <row r="2160" spans="6:11" x14ac:dyDescent="0.2">
      <c r="F2160" s="233"/>
      <c r="G2160" s="5"/>
      <c r="H2160" s="37"/>
      <c r="I2160" s="37"/>
      <c r="K2160" s="11"/>
    </row>
    <row r="2161" spans="6:11" x14ac:dyDescent="0.2">
      <c r="F2161" s="233"/>
      <c r="G2161" s="5"/>
      <c r="H2161" s="37"/>
      <c r="I2161" s="37"/>
      <c r="K2161" s="11"/>
    </row>
    <row r="2162" spans="6:11" x14ac:dyDescent="0.2">
      <c r="F2162" s="233"/>
      <c r="G2162" s="5"/>
      <c r="H2162" s="37"/>
      <c r="I2162" s="37"/>
      <c r="K2162" s="11"/>
    </row>
    <row r="2163" spans="6:11" x14ac:dyDescent="0.2">
      <c r="F2163" s="233"/>
      <c r="G2163" s="5"/>
      <c r="H2163" s="37"/>
      <c r="I2163" s="37"/>
      <c r="K2163" s="11"/>
    </row>
    <row r="2164" spans="6:11" x14ac:dyDescent="0.2">
      <c r="F2164" s="233"/>
      <c r="G2164" s="5"/>
      <c r="H2164" s="37"/>
      <c r="I2164" s="37"/>
      <c r="K2164" s="11"/>
    </row>
    <row r="2165" spans="6:11" x14ac:dyDescent="0.2">
      <c r="F2165" s="233"/>
      <c r="G2165" s="5"/>
      <c r="H2165" s="37"/>
      <c r="I2165" s="37"/>
      <c r="K2165" s="11"/>
    </row>
    <row r="2166" spans="6:11" x14ac:dyDescent="0.2">
      <c r="F2166" s="233"/>
      <c r="G2166" s="5"/>
      <c r="H2166" s="37"/>
      <c r="I2166" s="37"/>
      <c r="K2166" s="11"/>
    </row>
    <row r="2167" spans="6:11" x14ac:dyDescent="0.2">
      <c r="F2167" s="233"/>
      <c r="G2167" s="5"/>
      <c r="H2167" s="37"/>
      <c r="I2167" s="37"/>
      <c r="K2167" s="11"/>
    </row>
    <row r="2168" spans="6:11" x14ac:dyDescent="0.2">
      <c r="F2168" s="233"/>
      <c r="G2168" s="5"/>
      <c r="H2168" s="37"/>
      <c r="I2168" s="37"/>
      <c r="K2168" s="11"/>
    </row>
    <row r="2169" spans="6:11" x14ac:dyDescent="0.2">
      <c r="F2169" s="233"/>
      <c r="G2169" s="5"/>
      <c r="H2169" s="37"/>
      <c r="I2169" s="37"/>
      <c r="K2169" s="11"/>
    </row>
    <row r="2170" spans="6:11" x14ac:dyDescent="0.2">
      <c r="F2170" s="233"/>
      <c r="G2170" s="5"/>
      <c r="H2170" s="37"/>
      <c r="I2170" s="37"/>
      <c r="K2170" s="11"/>
    </row>
    <row r="2171" spans="6:11" x14ac:dyDescent="0.2">
      <c r="F2171" s="233"/>
      <c r="G2171" s="5"/>
      <c r="H2171" s="37"/>
      <c r="I2171" s="37"/>
      <c r="K2171" s="11"/>
    </row>
    <row r="2172" spans="6:11" x14ac:dyDescent="0.2">
      <c r="F2172" s="233"/>
      <c r="G2172" s="5"/>
      <c r="H2172" s="37"/>
      <c r="I2172" s="37"/>
      <c r="K2172" s="11"/>
    </row>
    <row r="2173" spans="6:11" x14ac:dyDescent="0.2">
      <c r="F2173" s="233"/>
      <c r="G2173" s="5"/>
      <c r="H2173" s="37"/>
      <c r="I2173" s="37"/>
      <c r="K2173" s="11"/>
    </row>
    <row r="2174" spans="6:11" x14ac:dyDescent="0.2">
      <c r="F2174" s="233"/>
      <c r="G2174" s="5"/>
      <c r="H2174" s="37"/>
      <c r="I2174" s="37"/>
      <c r="K2174" s="11"/>
    </row>
    <row r="2175" spans="6:11" x14ac:dyDescent="0.2">
      <c r="F2175" s="233"/>
      <c r="G2175" s="5"/>
      <c r="H2175" s="37"/>
      <c r="I2175" s="37"/>
      <c r="K2175" s="11"/>
    </row>
    <row r="2176" spans="6:11" x14ac:dyDescent="0.2">
      <c r="F2176" s="233"/>
      <c r="G2176" s="5"/>
      <c r="H2176" s="37"/>
      <c r="I2176" s="37"/>
      <c r="K2176" s="11"/>
    </row>
    <row r="2177" spans="6:11" x14ac:dyDescent="0.2">
      <c r="F2177" s="233"/>
      <c r="G2177" s="5"/>
      <c r="H2177" s="37"/>
      <c r="I2177" s="37"/>
      <c r="K2177" s="11"/>
    </row>
    <row r="2178" spans="6:11" x14ac:dyDescent="0.2">
      <c r="F2178" s="233"/>
      <c r="G2178" s="5"/>
      <c r="H2178" s="37"/>
      <c r="I2178" s="37"/>
      <c r="K2178" s="11"/>
    </row>
    <row r="2179" spans="6:11" x14ac:dyDescent="0.2">
      <c r="F2179" s="233"/>
      <c r="G2179" s="5"/>
      <c r="H2179" s="37"/>
      <c r="I2179" s="37"/>
      <c r="K2179" s="11"/>
    </row>
    <row r="2180" spans="6:11" x14ac:dyDescent="0.2">
      <c r="F2180" s="233"/>
      <c r="G2180" s="5"/>
      <c r="H2180" s="37"/>
      <c r="I2180" s="37"/>
      <c r="K2180" s="11"/>
    </row>
    <row r="2181" spans="6:11" x14ac:dyDescent="0.2">
      <c r="F2181" s="233"/>
      <c r="G2181" s="5"/>
      <c r="H2181" s="37"/>
      <c r="I2181" s="37"/>
      <c r="K2181" s="11"/>
    </row>
    <row r="2182" spans="6:11" x14ac:dyDescent="0.2">
      <c r="F2182" s="233"/>
      <c r="G2182" s="5"/>
      <c r="H2182" s="37"/>
      <c r="I2182" s="37"/>
      <c r="K2182" s="11"/>
    </row>
    <row r="2183" spans="6:11" x14ac:dyDescent="0.2">
      <c r="F2183" s="233"/>
      <c r="G2183" s="5"/>
      <c r="H2183" s="37"/>
      <c r="I2183" s="37"/>
      <c r="K2183" s="11"/>
    </row>
    <row r="2184" spans="6:11" x14ac:dyDescent="0.2">
      <c r="F2184" s="233"/>
      <c r="G2184" s="5"/>
      <c r="H2184" s="37"/>
      <c r="I2184" s="37"/>
      <c r="K2184" s="11"/>
    </row>
    <row r="2185" spans="6:11" x14ac:dyDescent="0.2">
      <c r="F2185" s="233"/>
      <c r="G2185" s="5"/>
      <c r="H2185" s="37"/>
      <c r="I2185" s="37"/>
      <c r="K2185" s="11"/>
    </row>
    <row r="2186" spans="6:11" x14ac:dyDescent="0.2">
      <c r="F2186" s="233"/>
      <c r="G2186" s="5"/>
      <c r="H2186" s="37"/>
      <c r="I2186" s="37"/>
      <c r="K2186" s="11"/>
    </row>
    <row r="2187" spans="6:11" x14ac:dyDescent="0.2">
      <c r="F2187" s="233"/>
      <c r="G2187" s="5"/>
      <c r="H2187" s="37"/>
      <c r="I2187" s="37"/>
      <c r="K2187" s="11"/>
    </row>
    <row r="2188" spans="6:11" x14ac:dyDescent="0.2">
      <c r="F2188" s="233"/>
      <c r="G2188" s="5"/>
      <c r="H2188" s="37"/>
      <c r="I2188" s="37"/>
      <c r="K2188" s="11"/>
    </row>
    <row r="2189" spans="6:11" x14ac:dyDescent="0.2">
      <c r="F2189" s="233"/>
      <c r="G2189" s="5"/>
      <c r="H2189" s="37"/>
      <c r="I2189" s="37"/>
      <c r="K2189" s="11"/>
    </row>
    <row r="2190" spans="6:11" x14ac:dyDescent="0.2">
      <c r="F2190" s="233"/>
      <c r="G2190" s="5"/>
      <c r="H2190" s="37"/>
      <c r="I2190" s="37"/>
      <c r="K2190" s="11"/>
    </row>
    <row r="2191" spans="6:11" x14ac:dyDescent="0.2">
      <c r="F2191" s="233"/>
      <c r="G2191" s="5"/>
      <c r="H2191" s="37"/>
      <c r="I2191" s="37"/>
      <c r="K2191" s="11"/>
    </row>
    <row r="2192" spans="6:11" x14ac:dyDescent="0.2">
      <c r="F2192" s="233"/>
      <c r="G2192" s="5"/>
      <c r="H2192" s="37"/>
      <c r="I2192" s="37"/>
      <c r="K2192" s="11"/>
    </row>
    <row r="2193" spans="6:11" x14ac:dyDescent="0.2">
      <c r="F2193" s="233"/>
      <c r="G2193" s="5"/>
      <c r="H2193" s="37"/>
      <c r="I2193" s="37"/>
      <c r="K2193" s="11"/>
    </row>
    <row r="2194" spans="6:11" x14ac:dyDescent="0.2">
      <c r="F2194" s="233"/>
      <c r="G2194" s="5"/>
      <c r="H2194" s="37"/>
      <c r="I2194" s="37"/>
      <c r="K2194" s="11"/>
    </row>
    <row r="2195" spans="6:11" x14ac:dyDescent="0.2">
      <c r="F2195" s="233"/>
      <c r="G2195" s="5"/>
      <c r="H2195" s="37"/>
      <c r="I2195" s="37"/>
      <c r="K2195" s="11"/>
    </row>
    <row r="2196" spans="6:11" x14ac:dyDescent="0.2">
      <c r="F2196" s="233"/>
      <c r="G2196" s="5"/>
      <c r="H2196" s="37"/>
      <c r="I2196" s="37"/>
      <c r="K2196" s="11"/>
    </row>
    <row r="2197" spans="6:11" x14ac:dyDescent="0.2">
      <c r="F2197" s="233"/>
      <c r="G2197" s="5"/>
      <c r="H2197" s="37"/>
      <c r="I2197" s="37"/>
      <c r="K2197" s="11"/>
    </row>
    <row r="2198" spans="6:11" x14ac:dyDescent="0.2">
      <c r="F2198" s="233"/>
      <c r="G2198" s="5"/>
      <c r="H2198" s="37"/>
      <c r="I2198" s="37"/>
      <c r="K2198" s="11"/>
    </row>
    <row r="2199" spans="6:11" x14ac:dyDescent="0.2">
      <c r="F2199" s="233"/>
      <c r="G2199" s="5"/>
      <c r="H2199" s="37"/>
      <c r="I2199" s="37"/>
      <c r="K2199" s="11"/>
    </row>
    <row r="2200" spans="6:11" x14ac:dyDescent="0.2">
      <c r="F2200" s="233"/>
      <c r="G2200" s="5"/>
      <c r="H2200" s="37"/>
      <c r="I2200" s="37"/>
      <c r="K2200" s="11"/>
    </row>
    <row r="2201" spans="6:11" x14ac:dyDescent="0.2">
      <c r="F2201" s="233"/>
      <c r="G2201" s="5"/>
      <c r="H2201" s="37"/>
      <c r="I2201" s="37"/>
      <c r="K2201" s="11"/>
    </row>
    <row r="2202" spans="6:11" x14ac:dyDescent="0.2">
      <c r="F2202" s="233"/>
      <c r="G2202" s="5"/>
      <c r="H2202" s="37"/>
      <c r="I2202" s="37"/>
      <c r="K2202" s="11"/>
    </row>
    <row r="2203" spans="6:11" x14ac:dyDescent="0.2">
      <c r="F2203" s="233"/>
      <c r="G2203" s="5"/>
      <c r="H2203" s="37"/>
      <c r="I2203" s="37"/>
      <c r="K2203" s="11"/>
    </row>
    <row r="2204" spans="6:11" x14ac:dyDescent="0.2">
      <c r="F2204" s="233"/>
      <c r="G2204" s="5"/>
      <c r="H2204" s="37"/>
      <c r="I2204" s="37"/>
      <c r="K2204" s="11"/>
    </row>
    <row r="2205" spans="6:11" x14ac:dyDescent="0.2">
      <c r="F2205" s="233"/>
      <c r="G2205" s="5"/>
      <c r="H2205" s="37"/>
      <c r="I2205" s="37"/>
      <c r="K2205" s="11"/>
    </row>
    <row r="2206" spans="6:11" x14ac:dyDescent="0.2">
      <c r="F2206" s="233"/>
      <c r="G2206" s="5"/>
      <c r="H2206" s="37"/>
      <c r="I2206" s="37"/>
      <c r="K2206" s="11"/>
    </row>
    <row r="2207" spans="6:11" x14ac:dyDescent="0.2">
      <c r="F2207" s="233"/>
      <c r="G2207" s="5"/>
      <c r="H2207" s="37"/>
      <c r="I2207" s="37"/>
      <c r="K2207" s="11"/>
    </row>
    <row r="2208" spans="6:11" x14ac:dyDescent="0.2">
      <c r="F2208" s="233"/>
      <c r="G2208" s="5"/>
      <c r="H2208" s="37"/>
      <c r="I2208" s="37"/>
      <c r="K2208" s="11"/>
    </row>
    <row r="2209" spans="6:11" x14ac:dyDescent="0.2">
      <c r="F2209" s="233"/>
      <c r="G2209" s="5"/>
      <c r="H2209" s="37"/>
      <c r="I2209" s="37"/>
      <c r="K2209" s="11"/>
    </row>
    <row r="2210" spans="6:11" x14ac:dyDescent="0.2">
      <c r="F2210" s="233"/>
      <c r="G2210" s="5"/>
      <c r="H2210" s="37"/>
      <c r="I2210" s="37"/>
      <c r="K2210" s="11"/>
    </row>
    <row r="2211" spans="6:11" x14ac:dyDescent="0.2">
      <c r="F2211" s="233"/>
      <c r="G2211" s="5"/>
      <c r="H2211" s="37"/>
      <c r="I2211" s="37"/>
      <c r="K2211" s="11"/>
    </row>
    <row r="2212" spans="6:11" x14ac:dyDescent="0.2">
      <c r="F2212" s="233"/>
      <c r="G2212" s="5"/>
      <c r="H2212" s="37"/>
      <c r="I2212" s="37"/>
      <c r="K2212" s="11"/>
    </row>
    <row r="2213" spans="6:11" x14ac:dyDescent="0.2">
      <c r="F2213" s="233"/>
      <c r="G2213" s="5"/>
      <c r="H2213" s="37"/>
      <c r="I2213" s="37"/>
      <c r="K2213" s="11"/>
    </row>
    <row r="2214" spans="6:11" x14ac:dyDescent="0.2">
      <c r="F2214" s="233"/>
      <c r="G2214" s="5"/>
      <c r="H2214" s="37"/>
      <c r="I2214" s="37"/>
      <c r="K2214" s="11"/>
    </row>
    <row r="2215" spans="6:11" x14ac:dyDescent="0.2">
      <c r="F2215" s="233"/>
      <c r="G2215" s="5"/>
      <c r="H2215" s="37"/>
      <c r="I2215" s="37"/>
      <c r="K2215" s="11"/>
    </row>
    <row r="2216" spans="6:11" x14ac:dyDescent="0.2">
      <c r="F2216" s="233"/>
      <c r="G2216" s="5"/>
      <c r="H2216" s="37"/>
      <c r="I2216" s="37"/>
      <c r="K2216" s="11"/>
    </row>
    <row r="2217" spans="6:11" x14ac:dyDescent="0.2">
      <c r="F2217" s="233"/>
      <c r="G2217" s="5"/>
      <c r="H2217" s="37"/>
      <c r="I2217" s="37"/>
      <c r="K2217" s="11"/>
    </row>
    <row r="2218" spans="6:11" x14ac:dyDescent="0.2">
      <c r="F2218" s="233"/>
      <c r="G2218" s="5"/>
      <c r="H2218" s="37"/>
      <c r="I2218" s="37"/>
      <c r="K2218" s="11"/>
    </row>
    <row r="2219" spans="6:11" x14ac:dyDescent="0.2">
      <c r="F2219" s="233"/>
      <c r="G2219" s="5"/>
      <c r="H2219" s="37"/>
      <c r="I2219" s="37"/>
      <c r="K2219" s="11"/>
    </row>
    <row r="2220" spans="6:11" x14ac:dyDescent="0.2">
      <c r="F2220" s="233"/>
      <c r="G2220" s="5"/>
      <c r="H2220" s="37"/>
      <c r="I2220" s="37"/>
      <c r="K2220" s="11"/>
    </row>
    <row r="2221" spans="6:11" x14ac:dyDescent="0.2">
      <c r="F2221" s="233"/>
      <c r="G2221" s="5"/>
      <c r="H2221" s="37"/>
      <c r="I2221" s="37"/>
      <c r="K2221" s="11"/>
    </row>
    <row r="2222" spans="6:11" x14ac:dyDescent="0.2">
      <c r="F2222" s="233"/>
      <c r="G2222" s="5"/>
      <c r="H2222" s="37"/>
      <c r="I2222" s="37"/>
      <c r="K2222" s="11"/>
    </row>
    <row r="2223" spans="6:11" x14ac:dyDescent="0.2">
      <c r="F2223" s="233"/>
      <c r="G2223" s="5"/>
      <c r="H2223" s="37"/>
      <c r="I2223" s="37"/>
      <c r="K2223" s="11"/>
    </row>
    <row r="2224" spans="6:11" x14ac:dyDescent="0.2">
      <c r="F2224" s="233"/>
      <c r="G2224" s="5"/>
      <c r="H2224" s="37"/>
      <c r="I2224" s="37"/>
      <c r="K2224" s="11"/>
    </row>
    <row r="2225" spans="6:11" x14ac:dyDescent="0.2">
      <c r="F2225" s="233"/>
      <c r="G2225" s="5"/>
      <c r="H2225" s="37"/>
      <c r="I2225" s="37"/>
      <c r="K2225" s="11"/>
    </row>
    <row r="2226" spans="6:11" x14ac:dyDescent="0.2">
      <c r="F2226" s="233"/>
      <c r="G2226" s="5"/>
      <c r="H2226" s="37"/>
      <c r="I2226" s="37"/>
      <c r="K2226" s="11"/>
    </row>
    <row r="2227" spans="6:11" x14ac:dyDescent="0.2">
      <c r="F2227" s="233"/>
      <c r="G2227" s="5"/>
      <c r="H2227" s="37"/>
      <c r="I2227" s="37"/>
      <c r="K2227" s="11"/>
    </row>
    <row r="2228" spans="6:11" x14ac:dyDescent="0.2">
      <c r="F2228" s="233"/>
      <c r="G2228" s="5"/>
      <c r="H2228" s="37"/>
      <c r="I2228" s="37"/>
      <c r="K2228" s="11"/>
    </row>
    <row r="2229" spans="6:11" x14ac:dyDescent="0.2">
      <c r="F2229" s="233"/>
      <c r="G2229" s="5"/>
      <c r="H2229" s="37"/>
      <c r="I2229" s="37"/>
      <c r="K2229" s="11"/>
    </row>
    <row r="2230" spans="6:11" x14ac:dyDescent="0.2">
      <c r="F2230" s="233"/>
      <c r="G2230" s="5"/>
      <c r="H2230" s="37"/>
      <c r="I2230" s="37"/>
      <c r="K2230" s="11"/>
    </row>
    <row r="2231" spans="6:11" x14ac:dyDescent="0.2">
      <c r="F2231" s="233"/>
      <c r="G2231" s="5"/>
      <c r="H2231" s="37"/>
      <c r="I2231" s="37"/>
      <c r="K2231" s="11"/>
    </row>
    <row r="2232" spans="6:11" x14ac:dyDescent="0.2">
      <c r="F2232" s="233"/>
      <c r="G2232" s="5"/>
      <c r="H2232" s="37"/>
      <c r="I2232" s="37"/>
      <c r="K2232" s="11"/>
    </row>
    <row r="2233" spans="6:11" x14ac:dyDescent="0.2">
      <c r="F2233" s="233"/>
      <c r="G2233" s="5"/>
      <c r="H2233" s="37"/>
      <c r="I2233" s="37"/>
      <c r="K2233" s="11"/>
    </row>
    <row r="2234" spans="6:11" x14ac:dyDescent="0.2">
      <c r="F2234" s="233"/>
      <c r="G2234" s="5"/>
      <c r="H2234" s="37"/>
      <c r="I2234" s="37"/>
      <c r="K2234" s="11"/>
    </row>
    <row r="2235" spans="6:11" x14ac:dyDescent="0.2">
      <c r="F2235" s="233"/>
      <c r="G2235" s="5"/>
      <c r="H2235" s="37"/>
      <c r="I2235" s="37"/>
      <c r="K2235" s="11"/>
    </row>
    <row r="2236" spans="6:11" x14ac:dyDescent="0.2">
      <c r="F2236" s="233"/>
      <c r="G2236" s="5"/>
      <c r="H2236" s="37"/>
      <c r="I2236" s="37"/>
      <c r="K2236" s="11"/>
    </row>
    <row r="2237" spans="6:11" x14ac:dyDescent="0.2">
      <c r="F2237" s="233"/>
      <c r="G2237" s="5"/>
      <c r="H2237" s="37"/>
      <c r="I2237" s="37"/>
      <c r="K2237" s="11"/>
    </row>
    <row r="2238" spans="6:11" x14ac:dyDescent="0.2">
      <c r="F2238" s="233"/>
      <c r="G2238" s="5"/>
      <c r="H2238" s="37"/>
      <c r="I2238" s="37"/>
      <c r="K2238" s="11"/>
    </row>
    <row r="2239" spans="6:11" x14ac:dyDescent="0.2">
      <c r="F2239" s="233"/>
      <c r="G2239" s="5"/>
      <c r="H2239" s="37"/>
      <c r="I2239" s="37"/>
      <c r="K2239" s="11"/>
    </row>
    <row r="2240" spans="6:11" x14ac:dyDescent="0.2">
      <c r="F2240" s="233"/>
      <c r="G2240" s="5"/>
      <c r="H2240" s="37"/>
      <c r="I2240" s="37"/>
      <c r="K2240" s="11"/>
    </row>
    <row r="2241" spans="6:11" x14ac:dyDescent="0.2">
      <c r="F2241" s="233"/>
      <c r="G2241" s="5"/>
      <c r="H2241" s="37"/>
      <c r="I2241" s="37"/>
      <c r="K2241" s="11"/>
    </row>
    <row r="2242" spans="6:11" x14ac:dyDescent="0.2">
      <c r="F2242" s="233"/>
      <c r="G2242" s="5"/>
      <c r="H2242" s="37"/>
      <c r="I2242" s="37"/>
      <c r="K2242" s="11"/>
    </row>
    <row r="2243" spans="6:11" x14ac:dyDescent="0.2">
      <c r="F2243" s="233"/>
      <c r="G2243" s="5"/>
      <c r="H2243" s="37"/>
      <c r="I2243" s="37"/>
      <c r="K2243" s="11"/>
    </row>
    <row r="2244" spans="6:11" x14ac:dyDescent="0.2">
      <c r="F2244" s="233"/>
      <c r="G2244" s="5"/>
      <c r="H2244" s="37"/>
      <c r="I2244" s="37"/>
      <c r="K2244" s="11"/>
    </row>
    <row r="2245" spans="6:11" x14ac:dyDescent="0.2">
      <c r="F2245" s="233"/>
      <c r="G2245" s="5"/>
      <c r="H2245" s="37"/>
      <c r="I2245" s="37"/>
      <c r="K2245" s="11"/>
    </row>
    <row r="2246" spans="6:11" x14ac:dyDescent="0.2">
      <c r="F2246" s="233"/>
      <c r="G2246" s="5"/>
      <c r="H2246" s="37"/>
      <c r="I2246" s="37"/>
      <c r="K2246" s="11"/>
    </row>
    <row r="2247" spans="6:11" x14ac:dyDescent="0.2">
      <c r="F2247" s="233"/>
      <c r="G2247" s="5"/>
      <c r="H2247" s="37"/>
      <c r="I2247" s="37"/>
      <c r="K2247" s="11"/>
    </row>
    <row r="2248" spans="6:11" x14ac:dyDescent="0.2">
      <c r="F2248" s="233"/>
      <c r="G2248" s="5"/>
      <c r="H2248" s="37"/>
      <c r="I2248" s="37"/>
      <c r="K2248" s="11"/>
    </row>
    <row r="2249" spans="6:11" x14ac:dyDescent="0.2">
      <c r="F2249" s="233"/>
      <c r="G2249" s="5"/>
      <c r="H2249" s="37"/>
      <c r="I2249" s="37"/>
      <c r="K2249" s="11"/>
    </row>
    <row r="2250" spans="6:11" x14ac:dyDescent="0.2">
      <c r="F2250" s="233"/>
      <c r="G2250" s="5"/>
      <c r="H2250" s="37"/>
      <c r="I2250" s="37"/>
      <c r="K2250" s="11"/>
    </row>
    <row r="2251" spans="6:11" x14ac:dyDescent="0.2">
      <c r="F2251" s="233"/>
      <c r="G2251" s="5"/>
      <c r="H2251" s="37"/>
      <c r="I2251" s="37"/>
      <c r="K2251" s="11"/>
    </row>
    <row r="2252" spans="6:11" x14ac:dyDescent="0.2">
      <c r="F2252" s="233"/>
      <c r="G2252" s="5"/>
      <c r="H2252" s="37"/>
      <c r="I2252" s="37"/>
      <c r="K2252" s="11"/>
    </row>
    <row r="2253" spans="6:11" x14ac:dyDescent="0.2">
      <c r="F2253" s="233"/>
      <c r="G2253" s="5"/>
      <c r="H2253" s="37"/>
      <c r="I2253" s="37"/>
      <c r="K2253" s="11"/>
    </row>
    <row r="2254" spans="6:11" x14ac:dyDescent="0.2">
      <c r="F2254" s="233"/>
      <c r="G2254" s="5"/>
      <c r="H2254" s="37"/>
      <c r="I2254" s="37"/>
      <c r="K2254" s="11"/>
    </row>
    <row r="2255" spans="6:11" x14ac:dyDescent="0.2">
      <c r="F2255" s="233"/>
      <c r="G2255" s="5"/>
      <c r="H2255" s="37"/>
      <c r="I2255" s="37"/>
      <c r="K2255" s="11"/>
    </row>
    <row r="2256" spans="6:11" x14ac:dyDescent="0.2">
      <c r="F2256" s="233"/>
      <c r="G2256" s="5"/>
      <c r="H2256" s="37"/>
      <c r="I2256" s="37"/>
      <c r="K2256" s="11"/>
    </row>
    <row r="2257" spans="6:11" x14ac:dyDescent="0.2">
      <c r="F2257" s="233"/>
      <c r="G2257" s="5"/>
      <c r="H2257" s="37"/>
      <c r="I2257" s="37"/>
      <c r="K2257" s="11"/>
    </row>
    <row r="2258" spans="6:11" x14ac:dyDescent="0.2">
      <c r="F2258" s="233"/>
      <c r="G2258" s="5"/>
      <c r="H2258" s="37"/>
      <c r="I2258" s="37"/>
      <c r="K2258" s="11"/>
    </row>
    <row r="2259" spans="6:11" x14ac:dyDescent="0.2">
      <c r="F2259" s="233"/>
      <c r="G2259" s="5"/>
      <c r="H2259" s="37"/>
      <c r="I2259" s="37"/>
      <c r="K2259" s="11"/>
    </row>
    <row r="2260" spans="6:11" x14ac:dyDescent="0.2">
      <c r="F2260" s="233"/>
      <c r="G2260" s="5"/>
      <c r="H2260" s="37"/>
      <c r="I2260" s="37"/>
      <c r="K2260" s="11"/>
    </row>
    <row r="2261" spans="6:11" x14ac:dyDescent="0.2">
      <c r="F2261" s="233"/>
      <c r="G2261" s="5"/>
      <c r="H2261" s="37"/>
      <c r="I2261" s="37"/>
      <c r="K2261" s="11"/>
    </row>
    <row r="2262" spans="6:11" x14ac:dyDescent="0.2">
      <c r="F2262" s="233"/>
      <c r="G2262" s="5"/>
      <c r="H2262" s="37"/>
      <c r="I2262" s="37"/>
      <c r="K2262" s="11"/>
    </row>
    <row r="2263" spans="6:11" x14ac:dyDescent="0.2">
      <c r="F2263" s="233"/>
      <c r="G2263" s="5"/>
      <c r="H2263" s="37"/>
      <c r="I2263" s="37"/>
      <c r="K2263" s="11"/>
    </row>
    <row r="2264" spans="6:11" x14ac:dyDescent="0.2">
      <c r="F2264" s="233"/>
      <c r="G2264" s="5"/>
      <c r="H2264" s="37"/>
      <c r="I2264" s="37"/>
      <c r="K2264" s="11"/>
    </row>
    <row r="2265" spans="6:11" x14ac:dyDescent="0.2">
      <c r="F2265" s="233"/>
      <c r="G2265" s="5"/>
      <c r="H2265" s="37"/>
      <c r="I2265" s="37"/>
      <c r="K2265" s="11"/>
    </row>
    <row r="2266" spans="6:11" x14ac:dyDescent="0.2">
      <c r="F2266" s="233"/>
      <c r="G2266" s="5"/>
      <c r="H2266" s="37"/>
      <c r="I2266" s="37"/>
      <c r="K2266" s="11"/>
    </row>
    <row r="2267" spans="6:11" x14ac:dyDescent="0.2">
      <c r="F2267" s="233"/>
      <c r="G2267" s="5"/>
      <c r="H2267" s="37"/>
      <c r="I2267" s="37"/>
      <c r="K2267" s="11"/>
    </row>
    <row r="2268" spans="6:11" x14ac:dyDescent="0.2">
      <c r="F2268" s="233"/>
      <c r="G2268" s="5"/>
      <c r="H2268" s="37"/>
      <c r="I2268" s="37"/>
      <c r="K2268" s="11"/>
    </row>
    <row r="2269" spans="6:11" x14ac:dyDescent="0.2">
      <c r="F2269" s="233"/>
      <c r="G2269" s="5"/>
      <c r="H2269" s="37"/>
      <c r="I2269" s="37"/>
      <c r="K2269" s="11"/>
    </row>
    <row r="2270" spans="6:11" x14ac:dyDescent="0.2">
      <c r="F2270" s="233"/>
      <c r="G2270" s="5"/>
      <c r="H2270" s="37"/>
      <c r="I2270" s="37"/>
      <c r="K2270" s="11"/>
    </row>
    <row r="2271" spans="6:11" x14ac:dyDescent="0.2">
      <c r="F2271" s="233"/>
      <c r="G2271" s="5"/>
      <c r="H2271" s="37"/>
      <c r="I2271" s="37"/>
      <c r="K2271" s="11"/>
    </row>
    <row r="2272" spans="6:11" x14ac:dyDescent="0.2">
      <c r="F2272" s="233"/>
      <c r="G2272" s="5"/>
      <c r="H2272" s="37"/>
      <c r="I2272" s="37"/>
      <c r="K2272" s="11"/>
    </row>
    <row r="2273" spans="6:11" x14ac:dyDescent="0.2">
      <c r="F2273" s="233"/>
      <c r="G2273" s="5"/>
      <c r="H2273" s="37"/>
      <c r="I2273" s="37"/>
      <c r="K2273" s="11"/>
    </row>
    <row r="2274" spans="6:11" x14ac:dyDescent="0.2">
      <c r="F2274" s="233"/>
      <c r="G2274" s="5"/>
      <c r="H2274" s="37"/>
      <c r="I2274" s="37"/>
      <c r="K2274" s="11"/>
    </row>
    <row r="2275" spans="6:11" x14ac:dyDescent="0.2">
      <c r="F2275" s="233"/>
      <c r="G2275" s="5"/>
      <c r="H2275" s="37"/>
      <c r="I2275" s="37"/>
      <c r="K2275" s="11"/>
    </row>
    <row r="2276" spans="6:11" x14ac:dyDescent="0.2">
      <c r="F2276" s="233"/>
      <c r="G2276" s="5"/>
      <c r="H2276" s="37"/>
      <c r="I2276" s="37"/>
      <c r="K2276" s="11"/>
    </row>
    <row r="2277" spans="6:11" x14ac:dyDescent="0.2">
      <c r="F2277" s="233"/>
      <c r="G2277" s="5"/>
      <c r="H2277" s="37"/>
      <c r="I2277" s="37"/>
      <c r="K2277" s="11"/>
    </row>
    <row r="2278" spans="6:11" x14ac:dyDescent="0.2">
      <c r="F2278" s="233"/>
      <c r="G2278" s="5"/>
      <c r="H2278" s="37"/>
      <c r="I2278" s="37"/>
      <c r="K2278" s="11"/>
    </row>
    <row r="2279" spans="6:11" x14ac:dyDescent="0.2">
      <c r="F2279" s="233"/>
      <c r="G2279" s="5"/>
      <c r="H2279" s="37"/>
      <c r="I2279" s="37"/>
      <c r="K2279" s="11"/>
    </row>
    <row r="2280" spans="6:11" x14ac:dyDescent="0.2">
      <c r="F2280" s="233"/>
      <c r="G2280" s="5"/>
      <c r="H2280" s="37"/>
      <c r="I2280" s="37"/>
      <c r="K2280" s="11"/>
    </row>
    <row r="2281" spans="6:11" x14ac:dyDescent="0.2">
      <c r="F2281" s="233"/>
      <c r="G2281" s="5"/>
      <c r="H2281" s="37"/>
      <c r="I2281" s="37"/>
      <c r="K2281" s="11"/>
    </row>
    <row r="2282" spans="6:11" x14ac:dyDescent="0.2">
      <c r="F2282" s="233"/>
      <c r="G2282" s="5"/>
      <c r="H2282" s="37"/>
      <c r="I2282" s="37"/>
      <c r="K2282" s="11"/>
    </row>
    <row r="2283" spans="6:11" x14ac:dyDescent="0.2">
      <c r="F2283" s="233"/>
      <c r="G2283" s="5"/>
      <c r="H2283" s="37"/>
      <c r="I2283" s="37"/>
      <c r="K2283" s="11"/>
    </row>
    <row r="2284" spans="6:11" x14ac:dyDescent="0.2">
      <c r="F2284" s="233"/>
      <c r="G2284" s="5"/>
      <c r="H2284" s="37"/>
      <c r="I2284" s="37"/>
      <c r="K2284" s="11"/>
    </row>
    <row r="2285" spans="6:11" x14ac:dyDescent="0.2">
      <c r="F2285" s="233"/>
      <c r="G2285" s="5"/>
      <c r="H2285" s="37"/>
      <c r="I2285" s="37"/>
      <c r="K2285" s="11"/>
    </row>
    <row r="2286" spans="6:11" x14ac:dyDescent="0.2">
      <c r="F2286" s="233"/>
      <c r="G2286" s="5"/>
      <c r="H2286" s="37"/>
      <c r="I2286" s="37"/>
      <c r="K2286" s="11"/>
    </row>
    <row r="2287" spans="6:11" x14ac:dyDescent="0.2">
      <c r="F2287" s="233"/>
      <c r="G2287" s="5"/>
      <c r="H2287" s="37"/>
      <c r="I2287" s="37"/>
      <c r="K2287" s="11"/>
    </row>
    <row r="2288" spans="6:11" x14ac:dyDescent="0.2">
      <c r="F2288" s="233"/>
      <c r="G2288" s="5"/>
      <c r="H2288" s="37"/>
      <c r="I2288" s="37"/>
      <c r="K2288" s="11"/>
    </row>
    <row r="2289" spans="6:11" x14ac:dyDescent="0.2">
      <c r="F2289" s="233"/>
      <c r="G2289" s="5"/>
      <c r="H2289" s="37"/>
      <c r="I2289" s="37"/>
      <c r="K2289" s="11"/>
    </row>
    <row r="2290" spans="6:11" x14ac:dyDescent="0.2">
      <c r="F2290" s="233"/>
      <c r="G2290" s="5"/>
      <c r="H2290" s="37"/>
      <c r="I2290" s="37"/>
      <c r="K2290" s="11"/>
    </row>
    <row r="2291" spans="6:11" x14ac:dyDescent="0.2">
      <c r="F2291" s="233"/>
      <c r="G2291" s="5"/>
      <c r="H2291" s="37"/>
      <c r="I2291" s="37"/>
      <c r="K2291" s="11"/>
    </row>
    <row r="2292" spans="6:11" x14ac:dyDescent="0.2">
      <c r="F2292" s="233"/>
      <c r="G2292" s="5"/>
      <c r="H2292" s="37"/>
      <c r="I2292" s="37"/>
      <c r="K2292" s="11"/>
    </row>
    <row r="2293" spans="6:11" x14ac:dyDescent="0.2">
      <c r="F2293" s="233"/>
      <c r="G2293" s="5"/>
      <c r="H2293" s="37"/>
      <c r="I2293" s="37"/>
      <c r="K2293" s="11"/>
    </row>
    <row r="2294" spans="6:11" x14ac:dyDescent="0.2">
      <c r="F2294" s="233"/>
      <c r="G2294" s="5"/>
      <c r="H2294" s="37"/>
      <c r="I2294" s="37"/>
      <c r="K2294" s="11"/>
    </row>
    <row r="2295" spans="6:11" x14ac:dyDescent="0.2">
      <c r="F2295" s="233"/>
      <c r="G2295" s="5"/>
      <c r="H2295" s="37"/>
      <c r="I2295" s="37"/>
      <c r="K2295" s="11"/>
    </row>
    <row r="2296" spans="6:11" x14ac:dyDescent="0.2">
      <c r="F2296" s="233"/>
      <c r="G2296" s="5"/>
      <c r="H2296" s="37"/>
      <c r="I2296" s="37"/>
      <c r="K2296" s="11"/>
    </row>
    <row r="2297" spans="6:11" x14ac:dyDescent="0.2">
      <c r="F2297" s="233"/>
      <c r="G2297" s="5"/>
      <c r="H2297" s="37"/>
      <c r="I2297" s="37"/>
      <c r="K2297" s="11"/>
    </row>
    <row r="2298" spans="6:11" x14ac:dyDescent="0.2">
      <c r="F2298" s="233"/>
      <c r="G2298" s="5"/>
      <c r="H2298" s="37"/>
      <c r="I2298" s="37"/>
      <c r="K2298" s="11"/>
    </row>
    <row r="2299" spans="6:11" x14ac:dyDescent="0.2">
      <c r="F2299" s="233"/>
      <c r="G2299" s="5"/>
      <c r="H2299" s="37"/>
      <c r="I2299" s="37"/>
      <c r="K2299" s="11"/>
    </row>
    <row r="2300" spans="6:11" x14ac:dyDescent="0.2">
      <c r="F2300" s="233"/>
      <c r="G2300" s="5"/>
      <c r="H2300" s="37"/>
      <c r="I2300" s="37"/>
      <c r="K2300" s="11"/>
    </row>
    <row r="2301" spans="6:11" x14ac:dyDescent="0.2">
      <c r="F2301" s="233"/>
      <c r="G2301" s="5"/>
      <c r="H2301" s="37"/>
      <c r="I2301" s="37"/>
      <c r="K2301" s="11"/>
    </row>
    <row r="2302" spans="6:11" x14ac:dyDescent="0.2">
      <c r="F2302" s="233"/>
      <c r="G2302" s="5"/>
      <c r="H2302" s="37"/>
      <c r="I2302" s="37"/>
      <c r="K2302" s="11"/>
    </row>
    <row r="2303" spans="6:11" x14ac:dyDescent="0.2">
      <c r="F2303" s="233"/>
      <c r="G2303" s="5"/>
      <c r="H2303" s="37"/>
      <c r="I2303" s="37"/>
      <c r="K2303" s="11"/>
    </row>
    <row r="2304" spans="6:11" x14ac:dyDescent="0.2">
      <c r="F2304" s="233"/>
      <c r="G2304" s="5"/>
      <c r="H2304" s="37"/>
      <c r="I2304" s="37"/>
      <c r="K2304" s="11"/>
    </row>
    <row r="2305" spans="6:11" x14ac:dyDescent="0.2">
      <c r="F2305" s="233"/>
      <c r="G2305" s="5"/>
      <c r="H2305" s="37"/>
      <c r="I2305" s="37"/>
      <c r="K2305" s="11"/>
    </row>
    <row r="2306" spans="6:11" x14ac:dyDescent="0.2">
      <c r="F2306" s="233"/>
      <c r="G2306" s="5"/>
      <c r="H2306" s="37"/>
      <c r="I2306" s="37"/>
      <c r="K2306" s="11"/>
    </row>
    <row r="2307" spans="6:11" x14ac:dyDescent="0.2">
      <c r="F2307" s="233"/>
      <c r="G2307" s="5"/>
      <c r="H2307" s="37"/>
      <c r="I2307" s="37"/>
      <c r="K2307" s="11"/>
    </row>
    <row r="2308" spans="6:11" x14ac:dyDescent="0.2">
      <c r="F2308" s="233"/>
      <c r="G2308" s="5"/>
      <c r="H2308" s="37"/>
      <c r="I2308" s="37"/>
      <c r="K2308" s="11"/>
    </row>
    <row r="2309" spans="6:11" x14ac:dyDescent="0.2">
      <c r="F2309" s="233"/>
      <c r="G2309" s="5"/>
      <c r="H2309" s="37"/>
      <c r="I2309" s="37"/>
      <c r="K2309" s="11"/>
    </row>
    <row r="2310" spans="6:11" x14ac:dyDescent="0.2">
      <c r="F2310" s="233"/>
      <c r="G2310" s="5"/>
      <c r="H2310" s="37"/>
      <c r="I2310" s="37"/>
      <c r="K2310" s="11"/>
    </row>
    <row r="2311" spans="6:11" x14ac:dyDescent="0.2">
      <c r="F2311" s="233"/>
      <c r="G2311" s="5"/>
      <c r="H2311" s="37"/>
      <c r="I2311" s="37"/>
      <c r="K2311" s="11"/>
    </row>
    <row r="2312" spans="6:11" x14ac:dyDescent="0.2">
      <c r="F2312" s="233"/>
      <c r="G2312" s="5"/>
      <c r="H2312" s="37"/>
      <c r="I2312" s="37"/>
      <c r="K2312" s="11"/>
    </row>
    <row r="2313" spans="6:11" x14ac:dyDescent="0.2">
      <c r="F2313" s="233"/>
      <c r="G2313" s="5"/>
      <c r="H2313" s="37"/>
      <c r="I2313" s="37"/>
      <c r="K2313" s="11"/>
    </row>
    <row r="2314" spans="6:11" x14ac:dyDescent="0.2">
      <c r="F2314" s="233"/>
      <c r="G2314" s="5"/>
      <c r="H2314" s="37"/>
      <c r="I2314" s="37"/>
      <c r="K2314" s="11"/>
    </row>
    <row r="2315" spans="6:11" x14ac:dyDescent="0.2">
      <c r="F2315" s="233"/>
      <c r="G2315" s="5"/>
      <c r="H2315" s="37"/>
      <c r="I2315" s="37"/>
      <c r="K2315" s="11"/>
    </row>
    <row r="2316" spans="6:11" x14ac:dyDescent="0.2">
      <c r="F2316" s="233"/>
      <c r="G2316" s="5"/>
      <c r="H2316" s="37"/>
      <c r="I2316" s="37"/>
      <c r="K2316" s="11"/>
    </row>
    <row r="2317" spans="6:11" x14ac:dyDescent="0.2">
      <c r="F2317" s="233"/>
      <c r="G2317" s="5"/>
      <c r="H2317" s="37"/>
      <c r="I2317" s="37"/>
      <c r="K2317" s="11"/>
    </row>
    <row r="2318" spans="6:11" x14ac:dyDescent="0.2">
      <c r="F2318" s="233"/>
      <c r="G2318" s="5"/>
      <c r="H2318" s="37"/>
      <c r="I2318" s="37"/>
      <c r="K2318" s="11"/>
    </row>
    <row r="2319" spans="6:11" x14ac:dyDescent="0.2">
      <c r="F2319" s="233"/>
      <c r="G2319" s="5"/>
      <c r="H2319" s="37"/>
      <c r="I2319" s="37"/>
      <c r="K2319" s="11"/>
    </row>
    <row r="2320" spans="6:11" x14ac:dyDescent="0.2">
      <c r="F2320" s="233"/>
      <c r="G2320" s="5"/>
      <c r="H2320" s="37"/>
      <c r="I2320" s="37"/>
      <c r="K2320" s="11"/>
    </row>
    <row r="2321" spans="6:11" x14ac:dyDescent="0.2">
      <c r="F2321" s="233"/>
      <c r="G2321" s="5"/>
      <c r="H2321" s="37"/>
      <c r="I2321" s="37"/>
      <c r="K2321" s="11"/>
    </row>
    <row r="2322" spans="6:11" x14ac:dyDescent="0.2">
      <c r="F2322" s="233"/>
      <c r="G2322" s="5"/>
      <c r="H2322" s="37"/>
      <c r="I2322" s="37"/>
      <c r="K2322" s="11"/>
    </row>
    <row r="2323" spans="6:11" x14ac:dyDescent="0.2">
      <c r="F2323" s="233"/>
      <c r="G2323" s="5"/>
      <c r="H2323" s="37"/>
      <c r="I2323" s="37"/>
      <c r="K2323" s="11"/>
    </row>
    <row r="2324" spans="6:11" x14ac:dyDescent="0.2">
      <c r="F2324" s="233"/>
      <c r="G2324" s="5"/>
      <c r="H2324" s="37"/>
      <c r="I2324" s="37"/>
      <c r="K2324" s="11"/>
    </row>
    <row r="2325" spans="6:11" x14ac:dyDescent="0.2">
      <c r="F2325" s="233"/>
      <c r="G2325" s="5"/>
      <c r="H2325" s="37"/>
      <c r="I2325" s="37"/>
      <c r="K2325" s="11"/>
    </row>
    <row r="2326" spans="6:11" x14ac:dyDescent="0.2">
      <c r="F2326" s="233"/>
      <c r="G2326" s="5"/>
      <c r="H2326" s="37"/>
      <c r="I2326" s="37"/>
      <c r="K2326" s="11"/>
    </row>
    <row r="2327" spans="6:11" x14ac:dyDescent="0.2">
      <c r="F2327" s="233"/>
      <c r="G2327" s="5"/>
      <c r="H2327" s="37"/>
      <c r="I2327" s="37"/>
      <c r="K2327" s="11"/>
    </row>
    <row r="2328" spans="6:11" x14ac:dyDescent="0.2">
      <c r="F2328" s="233"/>
      <c r="G2328" s="5"/>
      <c r="H2328" s="37"/>
      <c r="I2328" s="37"/>
      <c r="K2328" s="11"/>
    </row>
    <row r="2329" spans="6:11" x14ac:dyDescent="0.2">
      <c r="F2329" s="233"/>
      <c r="G2329" s="5"/>
      <c r="H2329" s="37"/>
      <c r="I2329" s="37"/>
      <c r="K2329" s="11"/>
    </row>
    <row r="2330" spans="6:11" x14ac:dyDescent="0.2">
      <c r="F2330" s="233"/>
      <c r="G2330" s="5"/>
      <c r="H2330" s="37"/>
      <c r="I2330" s="37"/>
      <c r="K2330" s="11"/>
    </row>
    <row r="2331" spans="6:11" x14ac:dyDescent="0.2">
      <c r="F2331" s="233"/>
      <c r="G2331" s="5"/>
      <c r="H2331" s="37"/>
      <c r="I2331" s="37"/>
      <c r="K2331" s="11"/>
    </row>
    <row r="2332" spans="6:11" x14ac:dyDescent="0.2">
      <c r="F2332" s="233"/>
      <c r="G2332" s="5"/>
      <c r="H2332" s="37"/>
      <c r="I2332" s="37"/>
      <c r="K2332" s="11"/>
    </row>
    <row r="2333" spans="6:11" x14ac:dyDescent="0.2">
      <c r="F2333" s="233"/>
      <c r="G2333" s="5"/>
      <c r="H2333" s="37"/>
      <c r="I2333" s="37"/>
      <c r="K2333" s="11"/>
    </row>
    <row r="2334" spans="6:11" x14ac:dyDescent="0.2">
      <c r="F2334" s="233"/>
      <c r="G2334" s="5"/>
      <c r="H2334" s="37"/>
      <c r="I2334" s="37"/>
      <c r="K2334" s="11"/>
    </row>
    <row r="2335" spans="6:11" x14ac:dyDescent="0.2">
      <c r="F2335" s="233"/>
      <c r="G2335" s="5"/>
      <c r="H2335" s="37"/>
      <c r="I2335" s="37"/>
      <c r="K2335" s="11"/>
    </row>
    <row r="2336" spans="6:11" x14ac:dyDescent="0.2">
      <c r="F2336" s="233"/>
      <c r="G2336" s="5"/>
      <c r="H2336" s="37"/>
      <c r="I2336" s="37"/>
      <c r="K2336" s="11"/>
    </row>
    <row r="2337" spans="6:11" x14ac:dyDescent="0.2">
      <c r="F2337" s="233"/>
      <c r="G2337" s="5"/>
      <c r="H2337" s="37"/>
      <c r="I2337" s="37"/>
      <c r="K2337" s="11"/>
    </row>
    <row r="2338" spans="6:11" x14ac:dyDescent="0.2">
      <c r="F2338" s="233"/>
      <c r="G2338" s="5"/>
      <c r="H2338" s="37"/>
      <c r="I2338" s="37"/>
      <c r="K2338" s="11"/>
    </row>
    <row r="2339" spans="6:11" x14ac:dyDescent="0.2">
      <c r="F2339" s="233"/>
      <c r="G2339" s="5"/>
      <c r="H2339" s="37"/>
      <c r="I2339" s="37"/>
      <c r="K2339" s="11"/>
    </row>
    <row r="2340" spans="6:11" x14ac:dyDescent="0.2">
      <c r="F2340" s="233"/>
      <c r="G2340" s="5"/>
      <c r="H2340" s="37"/>
      <c r="I2340" s="37"/>
      <c r="K2340" s="11"/>
    </row>
    <row r="2341" spans="6:11" x14ac:dyDescent="0.2">
      <c r="F2341" s="233"/>
      <c r="G2341" s="5"/>
      <c r="H2341" s="37"/>
      <c r="I2341" s="37"/>
      <c r="K2341" s="11"/>
    </row>
    <row r="2342" spans="6:11" x14ac:dyDescent="0.2">
      <c r="F2342" s="233"/>
      <c r="G2342" s="5"/>
      <c r="H2342" s="37"/>
      <c r="I2342" s="37"/>
      <c r="K2342" s="11"/>
    </row>
    <row r="2343" spans="6:11" x14ac:dyDescent="0.2">
      <c r="F2343" s="233"/>
      <c r="G2343" s="5"/>
      <c r="H2343" s="37"/>
      <c r="I2343" s="37"/>
      <c r="K2343" s="11"/>
    </row>
    <row r="2344" spans="6:11" x14ac:dyDescent="0.2">
      <c r="F2344" s="233"/>
      <c r="G2344" s="5"/>
      <c r="H2344" s="37"/>
      <c r="I2344" s="37"/>
      <c r="K2344" s="11"/>
    </row>
    <row r="2345" spans="6:11" x14ac:dyDescent="0.2">
      <c r="F2345" s="233"/>
      <c r="G2345" s="5"/>
      <c r="H2345" s="37"/>
      <c r="I2345" s="37"/>
      <c r="K2345" s="11"/>
    </row>
    <row r="2346" spans="6:11" x14ac:dyDescent="0.2">
      <c r="F2346" s="233"/>
      <c r="G2346" s="5"/>
      <c r="H2346" s="37"/>
      <c r="I2346" s="37"/>
      <c r="K2346" s="11"/>
    </row>
    <row r="2347" spans="6:11" x14ac:dyDescent="0.2">
      <c r="F2347" s="233"/>
      <c r="G2347" s="5"/>
      <c r="H2347" s="37"/>
      <c r="I2347" s="37"/>
      <c r="K2347" s="11"/>
    </row>
    <row r="2348" spans="6:11" x14ac:dyDescent="0.2">
      <c r="F2348" s="233"/>
      <c r="G2348" s="5"/>
      <c r="H2348" s="37"/>
      <c r="I2348" s="37"/>
      <c r="K2348" s="11"/>
    </row>
    <row r="2349" spans="6:11" x14ac:dyDescent="0.2">
      <c r="F2349" s="233"/>
      <c r="G2349" s="5"/>
      <c r="H2349" s="37"/>
      <c r="I2349" s="37"/>
      <c r="K2349" s="11"/>
    </row>
    <row r="2350" spans="6:11" x14ac:dyDescent="0.2">
      <c r="F2350" s="233"/>
      <c r="G2350" s="5"/>
      <c r="H2350" s="37"/>
      <c r="I2350" s="37"/>
      <c r="K2350" s="11"/>
    </row>
    <row r="2351" spans="6:11" x14ac:dyDescent="0.2">
      <c r="F2351" s="233"/>
      <c r="G2351" s="5"/>
      <c r="H2351" s="37"/>
      <c r="I2351" s="37"/>
      <c r="K2351" s="11"/>
    </row>
    <row r="2352" spans="6:11" x14ac:dyDescent="0.2">
      <c r="F2352" s="233"/>
      <c r="G2352" s="5"/>
      <c r="H2352" s="37"/>
      <c r="I2352" s="37"/>
      <c r="K2352" s="11"/>
    </row>
    <row r="2353" spans="6:11" x14ac:dyDescent="0.2">
      <c r="F2353" s="233"/>
      <c r="G2353" s="5"/>
      <c r="H2353" s="37"/>
      <c r="I2353" s="37"/>
      <c r="K2353" s="11"/>
    </row>
    <row r="2354" spans="6:11" x14ac:dyDescent="0.2">
      <c r="F2354" s="233"/>
      <c r="G2354" s="5"/>
      <c r="H2354" s="37"/>
      <c r="I2354" s="37"/>
      <c r="K2354" s="11"/>
    </row>
    <row r="2355" spans="6:11" x14ac:dyDescent="0.2">
      <c r="F2355" s="233"/>
      <c r="G2355" s="5"/>
      <c r="H2355" s="37"/>
      <c r="I2355" s="37"/>
      <c r="K2355" s="11"/>
    </row>
    <row r="2356" spans="6:11" x14ac:dyDescent="0.2">
      <c r="F2356" s="233"/>
      <c r="G2356" s="5"/>
      <c r="H2356" s="37"/>
      <c r="I2356" s="37"/>
      <c r="K2356" s="11"/>
    </row>
    <row r="2357" spans="6:11" x14ac:dyDescent="0.2">
      <c r="F2357" s="233"/>
      <c r="G2357" s="5"/>
      <c r="H2357" s="37"/>
      <c r="I2357" s="37"/>
      <c r="K2357" s="11"/>
    </row>
    <row r="2358" spans="6:11" x14ac:dyDescent="0.2">
      <c r="F2358" s="233"/>
      <c r="G2358" s="5"/>
      <c r="H2358" s="37"/>
      <c r="I2358" s="37"/>
      <c r="K2358" s="11"/>
    </row>
    <row r="2359" spans="6:11" x14ac:dyDescent="0.2">
      <c r="F2359" s="233"/>
      <c r="G2359" s="5"/>
      <c r="H2359" s="37"/>
      <c r="I2359" s="37"/>
      <c r="K2359" s="11"/>
    </row>
    <row r="2360" spans="6:11" x14ac:dyDescent="0.2">
      <c r="F2360" s="233"/>
      <c r="G2360" s="5"/>
      <c r="H2360" s="37"/>
      <c r="I2360" s="37"/>
      <c r="K2360" s="11"/>
    </row>
    <row r="2361" spans="6:11" x14ac:dyDescent="0.2">
      <c r="F2361" s="233"/>
      <c r="G2361" s="5"/>
      <c r="H2361" s="37"/>
      <c r="I2361" s="37"/>
      <c r="K2361" s="11"/>
    </row>
    <row r="2362" spans="6:11" x14ac:dyDescent="0.2">
      <c r="F2362" s="233"/>
      <c r="G2362" s="5"/>
      <c r="H2362" s="37"/>
      <c r="I2362" s="37"/>
      <c r="K2362" s="11"/>
    </row>
    <row r="2363" spans="6:11" x14ac:dyDescent="0.2">
      <c r="F2363" s="233"/>
      <c r="G2363" s="5"/>
      <c r="H2363" s="37"/>
      <c r="I2363" s="37"/>
      <c r="K2363" s="11"/>
    </row>
    <row r="2364" spans="6:11" x14ac:dyDescent="0.2">
      <c r="F2364" s="233"/>
      <c r="G2364" s="5"/>
      <c r="H2364" s="37"/>
      <c r="I2364" s="37"/>
      <c r="K2364" s="11"/>
    </row>
    <row r="2365" spans="6:11" x14ac:dyDescent="0.2">
      <c r="F2365" s="233"/>
      <c r="G2365" s="5"/>
      <c r="H2365" s="37"/>
      <c r="I2365" s="37"/>
      <c r="K2365" s="11"/>
    </row>
    <row r="2366" spans="6:11" x14ac:dyDescent="0.2">
      <c r="F2366" s="233"/>
      <c r="G2366" s="5"/>
      <c r="H2366" s="37"/>
      <c r="I2366" s="37"/>
      <c r="K2366" s="11"/>
    </row>
    <row r="2367" spans="6:11" x14ac:dyDescent="0.2">
      <c r="F2367" s="233"/>
      <c r="G2367" s="5"/>
      <c r="H2367" s="37"/>
      <c r="I2367" s="37"/>
      <c r="K2367" s="11"/>
    </row>
    <row r="2368" spans="6:11" x14ac:dyDescent="0.2">
      <c r="F2368" s="233"/>
      <c r="G2368" s="5"/>
      <c r="H2368" s="37"/>
      <c r="I2368" s="37"/>
      <c r="K2368" s="11"/>
    </row>
    <row r="2369" spans="6:11" x14ac:dyDescent="0.2">
      <c r="F2369" s="233"/>
      <c r="G2369" s="5"/>
      <c r="H2369" s="37"/>
      <c r="I2369" s="37"/>
      <c r="K2369" s="11"/>
    </row>
    <row r="2370" spans="6:11" x14ac:dyDescent="0.2">
      <c r="F2370" s="233"/>
      <c r="G2370" s="5"/>
      <c r="H2370" s="37"/>
      <c r="I2370" s="37"/>
      <c r="K2370" s="11"/>
    </row>
    <row r="2371" spans="6:11" x14ac:dyDescent="0.2">
      <c r="F2371" s="233"/>
      <c r="G2371" s="5"/>
      <c r="H2371" s="37"/>
      <c r="I2371" s="37"/>
      <c r="K2371" s="11"/>
    </row>
    <row r="2372" spans="6:11" x14ac:dyDescent="0.2">
      <c r="F2372" s="233"/>
      <c r="G2372" s="5"/>
      <c r="H2372" s="37"/>
      <c r="I2372" s="37"/>
      <c r="K2372" s="11"/>
    </row>
    <row r="2373" spans="6:11" x14ac:dyDescent="0.2">
      <c r="F2373" s="233"/>
      <c r="G2373" s="5"/>
      <c r="H2373" s="37"/>
      <c r="I2373" s="37"/>
      <c r="K2373" s="11"/>
    </row>
    <row r="2374" spans="6:11" x14ac:dyDescent="0.2">
      <c r="F2374" s="233"/>
      <c r="G2374" s="5"/>
      <c r="H2374" s="37"/>
      <c r="I2374" s="37"/>
      <c r="K2374" s="11"/>
    </row>
    <row r="2375" spans="6:11" x14ac:dyDescent="0.2">
      <c r="F2375" s="233"/>
      <c r="G2375" s="5"/>
      <c r="H2375" s="37"/>
      <c r="I2375" s="37"/>
      <c r="K2375" s="11"/>
    </row>
    <row r="2376" spans="6:11" x14ac:dyDescent="0.2">
      <c r="F2376" s="233"/>
      <c r="G2376" s="5"/>
      <c r="H2376" s="37"/>
      <c r="I2376" s="37"/>
      <c r="K2376" s="11"/>
    </row>
    <row r="2377" spans="6:11" x14ac:dyDescent="0.2">
      <c r="F2377" s="233"/>
      <c r="G2377" s="5"/>
      <c r="H2377" s="37"/>
      <c r="I2377" s="37"/>
      <c r="K2377" s="11"/>
    </row>
    <row r="2378" spans="6:11" x14ac:dyDescent="0.2">
      <c r="F2378" s="233"/>
      <c r="G2378" s="5"/>
      <c r="H2378" s="37"/>
      <c r="I2378" s="37"/>
      <c r="K2378" s="11"/>
    </row>
    <row r="2379" spans="6:11" x14ac:dyDescent="0.2">
      <c r="F2379" s="233"/>
      <c r="G2379" s="5"/>
      <c r="H2379" s="37"/>
      <c r="I2379" s="37"/>
      <c r="K2379" s="11"/>
    </row>
    <row r="2380" spans="6:11" x14ac:dyDescent="0.2">
      <c r="F2380" s="233"/>
      <c r="G2380" s="5"/>
      <c r="H2380" s="37"/>
      <c r="I2380" s="37"/>
      <c r="K2380" s="11"/>
    </row>
    <row r="2381" spans="6:11" x14ac:dyDescent="0.2">
      <c r="F2381" s="233"/>
      <c r="G2381" s="5"/>
      <c r="H2381" s="37"/>
      <c r="I2381" s="37"/>
      <c r="K2381" s="11"/>
    </row>
    <row r="2382" spans="6:11" x14ac:dyDescent="0.2">
      <c r="F2382" s="233"/>
      <c r="G2382" s="5"/>
      <c r="H2382" s="37"/>
      <c r="I2382" s="37"/>
      <c r="K2382" s="11"/>
    </row>
    <row r="2383" spans="6:11" x14ac:dyDescent="0.2">
      <c r="F2383" s="233"/>
      <c r="G2383" s="5"/>
      <c r="H2383" s="37"/>
      <c r="I2383" s="37"/>
      <c r="K2383" s="11"/>
    </row>
    <row r="2384" spans="6:11" x14ac:dyDescent="0.2">
      <c r="F2384" s="233"/>
      <c r="G2384" s="5"/>
      <c r="H2384" s="37"/>
      <c r="I2384" s="37"/>
      <c r="K2384" s="11"/>
    </row>
    <row r="2385" spans="6:11" x14ac:dyDescent="0.2">
      <c r="F2385" s="233"/>
      <c r="G2385" s="5"/>
      <c r="H2385" s="37"/>
      <c r="I2385" s="37"/>
      <c r="K2385" s="11"/>
    </row>
    <row r="2386" spans="6:11" x14ac:dyDescent="0.2">
      <c r="F2386" s="233"/>
      <c r="G2386" s="5"/>
      <c r="H2386" s="37"/>
      <c r="I2386" s="37"/>
      <c r="K2386" s="11"/>
    </row>
    <row r="2387" spans="6:11" x14ac:dyDescent="0.2">
      <c r="F2387" s="233"/>
      <c r="G2387" s="5"/>
      <c r="H2387" s="37"/>
      <c r="I2387" s="37"/>
      <c r="K2387" s="11"/>
    </row>
    <row r="2388" spans="6:11" x14ac:dyDescent="0.2">
      <c r="F2388" s="233"/>
      <c r="G2388" s="5"/>
      <c r="H2388" s="37"/>
      <c r="I2388" s="37"/>
      <c r="K2388" s="11"/>
    </row>
    <row r="2389" spans="6:11" x14ac:dyDescent="0.2">
      <c r="F2389" s="233"/>
      <c r="G2389" s="5"/>
      <c r="H2389" s="37"/>
      <c r="I2389" s="37"/>
      <c r="K2389" s="11"/>
    </row>
    <row r="2390" spans="6:11" x14ac:dyDescent="0.2">
      <c r="F2390" s="233"/>
      <c r="G2390" s="5"/>
      <c r="H2390" s="37"/>
      <c r="I2390" s="37"/>
      <c r="K2390" s="11"/>
    </row>
    <row r="2391" spans="6:11" x14ac:dyDescent="0.2">
      <c r="F2391" s="233"/>
      <c r="G2391" s="5"/>
      <c r="H2391" s="37"/>
      <c r="I2391" s="37"/>
      <c r="K2391" s="11"/>
    </row>
    <row r="2392" spans="6:11" x14ac:dyDescent="0.2">
      <c r="F2392" s="233"/>
      <c r="G2392" s="5"/>
      <c r="H2392" s="37"/>
      <c r="I2392" s="37"/>
      <c r="K2392" s="11"/>
    </row>
    <row r="2393" spans="6:11" x14ac:dyDescent="0.2">
      <c r="F2393" s="233"/>
      <c r="G2393" s="5"/>
      <c r="H2393" s="37"/>
      <c r="I2393" s="37"/>
      <c r="K2393" s="11"/>
    </row>
    <row r="2394" spans="6:11" x14ac:dyDescent="0.2">
      <c r="F2394" s="233"/>
      <c r="G2394" s="5"/>
      <c r="H2394" s="37"/>
      <c r="I2394" s="37"/>
      <c r="K2394" s="11"/>
    </row>
    <row r="2395" spans="6:11" x14ac:dyDescent="0.2">
      <c r="F2395" s="233"/>
      <c r="G2395" s="5"/>
      <c r="H2395" s="37"/>
      <c r="I2395" s="37"/>
      <c r="K2395" s="11"/>
    </row>
    <row r="2396" spans="6:11" x14ac:dyDescent="0.2">
      <c r="F2396" s="233"/>
      <c r="G2396" s="5"/>
      <c r="H2396" s="37"/>
      <c r="I2396" s="37"/>
      <c r="K2396" s="11"/>
    </row>
    <row r="2397" spans="6:11" x14ac:dyDescent="0.2">
      <c r="F2397" s="233"/>
      <c r="G2397" s="5"/>
      <c r="H2397" s="37"/>
      <c r="I2397" s="37"/>
      <c r="K2397" s="11"/>
    </row>
    <row r="2398" spans="6:11" x14ac:dyDescent="0.2">
      <c r="F2398" s="233"/>
      <c r="G2398" s="5"/>
      <c r="H2398" s="37"/>
      <c r="I2398" s="37"/>
      <c r="K2398" s="11"/>
    </row>
    <row r="2399" spans="6:11" x14ac:dyDescent="0.2">
      <c r="F2399" s="233"/>
      <c r="G2399" s="5"/>
      <c r="H2399" s="37"/>
      <c r="I2399" s="37"/>
      <c r="K2399" s="11"/>
    </row>
    <row r="2400" spans="6:11" x14ac:dyDescent="0.2">
      <c r="F2400" s="233"/>
      <c r="G2400" s="5"/>
      <c r="H2400" s="37"/>
      <c r="I2400" s="37"/>
      <c r="K2400" s="11"/>
    </row>
    <row r="2401" spans="6:11" x14ac:dyDescent="0.2">
      <c r="F2401" s="233"/>
      <c r="G2401" s="5"/>
      <c r="H2401" s="37"/>
      <c r="I2401" s="37"/>
      <c r="K2401" s="11"/>
    </row>
    <row r="2402" spans="6:11" x14ac:dyDescent="0.2">
      <c r="F2402" s="233"/>
      <c r="G2402" s="5"/>
      <c r="H2402" s="37"/>
      <c r="I2402" s="37"/>
      <c r="K2402" s="11"/>
    </row>
    <row r="2403" spans="6:11" x14ac:dyDescent="0.2">
      <c r="F2403" s="233"/>
      <c r="G2403" s="5"/>
      <c r="H2403" s="37"/>
      <c r="I2403" s="37"/>
      <c r="K2403" s="11"/>
    </row>
    <row r="2404" spans="6:11" x14ac:dyDescent="0.2">
      <c r="F2404" s="233"/>
      <c r="G2404" s="5"/>
      <c r="H2404" s="37"/>
      <c r="I2404" s="37"/>
      <c r="K2404" s="11"/>
    </row>
    <row r="2405" spans="6:11" x14ac:dyDescent="0.2">
      <c r="F2405" s="233"/>
      <c r="G2405" s="5"/>
      <c r="H2405" s="37"/>
      <c r="I2405" s="37"/>
      <c r="K2405" s="11"/>
    </row>
    <row r="2406" spans="6:11" x14ac:dyDescent="0.2">
      <c r="F2406" s="233"/>
      <c r="G2406" s="5"/>
      <c r="H2406" s="37"/>
      <c r="I2406" s="37"/>
      <c r="K2406" s="11"/>
    </row>
    <row r="2407" spans="6:11" x14ac:dyDescent="0.2">
      <c r="F2407" s="233"/>
      <c r="G2407" s="5"/>
      <c r="H2407" s="37"/>
      <c r="I2407" s="37"/>
      <c r="K2407" s="11"/>
    </row>
    <row r="2408" spans="6:11" x14ac:dyDescent="0.2">
      <c r="F2408" s="233"/>
      <c r="G2408" s="5"/>
      <c r="H2408" s="37"/>
      <c r="I2408" s="37"/>
      <c r="K2408" s="11"/>
    </row>
    <row r="2409" spans="6:11" x14ac:dyDescent="0.2">
      <c r="F2409" s="233"/>
      <c r="G2409" s="5"/>
      <c r="H2409" s="37"/>
      <c r="I2409" s="37"/>
      <c r="K2409" s="11"/>
    </row>
    <row r="2410" spans="6:11" x14ac:dyDescent="0.2">
      <c r="F2410" s="233"/>
      <c r="G2410" s="5"/>
      <c r="H2410" s="37"/>
      <c r="I2410" s="37"/>
      <c r="K2410" s="11"/>
    </row>
    <row r="2411" spans="6:11" x14ac:dyDescent="0.2">
      <c r="F2411" s="233"/>
      <c r="G2411" s="5"/>
      <c r="H2411" s="37"/>
      <c r="I2411" s="37"/>
      <c r="K2411" s="11"/>
    </row>
    <row r="2412" spans="6:11" x14ac:dyDescent="0.2">
      <c r="F2412" s="233"/>
      <c r="G2412" s="5"/>
      <c r="H2412" s="37"/>
      <c r="I2412" s="37"/>
      <c r="K2412" s="11"/>
    </row>
    <row r="2413" spans="6:11" x14ac:dyDescent="0.2">
      <c r="F2413" s="233"/>
      <c r="G2413" s="5"/>
      <c r="H2413" s="37"/>
      <c r="I2413" s="37"/>
      <c r="K2413" s="11"/>
    </row>
    <row r="2414" spans="6:11" x14ac:dyDescent="0.2">
      <c r="F2414" s="233"/>
      <c r="G2414" s="5"/>
      <c r="H2414" s="37"/>
      <c r="I2414" s="37"/>
      <c r="K2414" s="11"/>
    </row>
    <row r="2415" spans="6:11" x14ac:dyDescent="0.2">
      <c r="F2415" s="233"/>
      <c r="G2415" s="5"/>
      <c r="H2415" s="37"/>
      <c r="I2415" s="37"/>
      <c r="K2415" s="11"/>
    </row>
    <row r="2416" spans="6:11" x14ac:dyDescent="0.2">
      <c r="F2416" s="233"/>
      <c r="G2416" s="5"/>
      <c r="H2416" s="37"/>
      <c r="I2416" s="37"/>
      <c r="K2416" s="11"/>
    </row>
    <row r="2417" spans="6:11" x14ac:dyDescent="0.2">
      <c r="F2417" s="233"/>
      <c r="G2417" s="5"/>
      <c r="H2417" s="37"/>
      <c r="I2417" s="37"/>
      <c r="K2417" s="11"/>
    </row>
    <row r="2418" spans="6:11" x14ac:dyDescent="0.2">
      <c r="F2418" s="233"/>
      <c r="G2418" s="5"/>
      <c r="H2418" s="37"/>
      <c r="I2418" s="37"/>
      <c r="K2418" s="11"/>
    </row>
    <row r="2419" spans="6:11" x14ac:dyDescent="0.2">
      <c r="F2419" s="233"/>
      <c r="G2419" s="5"/>
      <c r="H2419" s="37"/>
      <c r="I2419" s="37"/>
      <c r="K2419" s="11"/>
    </row>
    <row r="2420" spans="6:11" x14ac:dyDescent="0.2">
      <c r="F2420" s="233"/>
      <c r="G2420" s="5"/>
      <c r="H2420" s="37"/>
      <c r="I2420" s="37"/>
      <c r="K2420" s="11"/>
    </row>
    <row r="2421" spans="6:11" x14ac:dyDescent="0.2">
      <c r="F2421" s="233"/>
      <c r="G2421" s="5"/>
      <c r="H2421" s="37"/>
      <c r="I2421" s="37"/>
      <c r="K2421" s="11"/>
    </row>
    <row r="2422" spans="6:11" x14ac:dyDescent="0.2">
      <c r="F2422" s="233"/>
      <c r="G2422" s="5"/>
      <c r="H2422" s="37"/>
      <c r="I2422" s="37"/>
      <c r="K2422" s="11"/>
    </row>
    <row r="2423" spans="6:11" x14ac:dyDescent="0.2">
      <c r="F2423" s="233"/>
      <c r="G2423" s="5"/>
      <c r="H2423" s="37"/>
      <c r="I2423" s="37"/>
      <c r="K2423" s="11"/>
    </row>
    <row r="2424" spans="6:11" x14ac:dyDescent="0.2">
      <c r="F2424" s="233"/>
      <c r="G2424" s="5"/>
      <c r="H2424" s="37"/>
      <c r="I2424" s="37"/>
      <c r="K2424" s="11"/>
    </row>
    <row r="2425" spans="6:11" x14ac:dyDescent="0.2">
      <c r="F2425" s="233"/>
      <c r="G2425" s="5"/>
      <c r="H2425" s="37"/>
      <c r="I2425" s="37"/>
      <c r="K2425" s="11"/>
    </row>
    <row r="2426" spans="6:11" x14ac:dyDescent="0.2">
      <c r="F2426" s="233"/>
      <c r="G2426" s="5"/>
      <c r="H2426" s="37"/>
      <c r="I2426" s="37"/>
      <c r="K2426" s="11"/>
    </row>
    <row r="2427" spans="6:11" x14ac:dyDescent="0.2">
      <c r="F2427" s="233"/>
      <c r="G2427" s="5"/>
      <c r="H2427" s="37"/>
      <c r="I2427" s="37"/>
      <c r="K2427" s="11"/>
    </row>
    <row r="2428" spans="6:11" x14ac:dyDescent="0.2">
      <c r="F2428" s="233"/>
      <c r="G2428" s="5"/>
      <c r="H2428" s="37"/>
      <c r="I2428" s="37"/>
      <c r="K2428" s="11"/>
    </row>
    <row r="2429" spans="6:11" x14ac:dyDescent="0.2">
      <c r="F2429" s="233"/>
      <c r="G2429" s="5"/>
      <c r="H2429" s="37"/>
      <c r="I2429" s="37"/>
      <c r="K2429" s="11"/>
    </row>
    <row r="2430" spans="6:11" x14ac:dyDescent="0.2">
      <c r="F2430" s="233"/>
      <c r="G2430" s="5"/>
      <c r="H2430" s="37"/>
      <c r="I2430" s="37"/>
      <c r="K2430" s="11"/>
    </row>
    <row r="2431" spans="6:11" x14ac:dyDescent="0.2">
      <c r="F2431" s="233"/>
      <c r="G2431" s="5"/>
      <c r="H2431" s="37"/>
      <c r="I2431" s="37"/>
      <c r="K2431" s="11"/>
    </row>
    <row r="2432" spans="6:11" x14ac:dyDescent="0.2">
      <c r="F2432" s="233"/>
      <c r="G2432" s="5"/>
      <c r="H2432" s="37"/>
      <c r="I2432" s="37"/>
      <c r="K2432" s="11"/>
    </row>
    <row r="2433" spans="6:11" x14ac:dyDescent="0.2">
      <c r="F2433" s="233"/>
      <c r="G2433" s="5"/>
      <c r="H2433" s="37"/>
      <c r="I2433" s="37"/>
      <c r="K2433" s="11"/>
    </row>
    <row r="2434" spans="6:11" x14ac:dyDescent="0.2">
      <c r="F2434" s="233"/>
      <c r="G2434" s="5"/>
      <c r="H2434" s="37"/>
      <c r="I2434" s="37"/>
      <c r="K2434" s="11"/>
    </row>
    <row r="2435" spans="6:11" x14ac:dyDescent="0.2">
      <c r="F2435" s="233"/>
      <c r="G2435" s="5"/>
      <c r="H2435" s="37"/>
      <c r="I2435" s="37"/>
      <c r="K2435" s="11"/>
    </row>
    <row r="2436" spans="6:11" x14ac:dyDescent="0.2">
      <c r="F2436" s="233"/>
      <c r="G2436" s="5"/>
      <c r="H2436" s="37"/>
      <c r="I2436" s="37"/>
      <c r="K2436" s="11"/>
    </row>
    <row r="2437" spans="6:11" x14ac:dyDescent="0.2">
      <c r="F2437" s="233"/>
      <c r="G2437" s="5"/>
      <c r="H2437" s="37"/>
      <c r="I2437" s="37"/>
      <c r="K2437" s="11"/>
    </row>
    <row r="2438" spans="6:11" x14ac:dyDescent="0.2">
      <c r="F2438" s="233"/>
      <c r="G2438" s="5"/>
      <c r="H2438" s="37"/>
      <c r="I2438" s="37"/>
      <c r="K2438" s="11"/>
    </row>
    <row r="2439" spans="6:11" x14ac:dyDescent="0.2">
      <c r="F2439" s="233"/>
      <c r="G2439" s="5"/>
      <c r="H2439" s="37"/>
      <c r="I2439" s="37"/>
      <c r="K2439" s="11"/>
    </row>
    <row r="2440" spans="6:11" x14ac:dyDescent="0.2">
      <c r="F2440" s="233"/>
      <c r="G2440" s="5"/>
      <c r="H2440" s="37"/>
      <c r="I2440" s="37"/>
      <c r="K2440" s="11"/>
    </row>
    <row r="2441" spans="6:11" x14ac:dyDescent="0.2">
      <c r="F2441" s="233"/>
      <c r="G2441" s="5"/>
      <c r="H2441" s="37"/>
      <c r="I2441" s="37"/>
      <c r="K2441" s="11"/>
    </row>
    <row r="2442" spans="6:11" x14ac:dyDescent="0.2">
      <c r="F2442" s="233"/>
      <c r="G2442" s="5"/>
      <c r="H2442" s="37"/>
      <c r="I2442" s="37"/>
      <c r="K2442" s="11"/>
    </row>
    <row r="2443" spans="6:11" x14ac:dyDescent="0.2">
      <c r="F2443" s="233"/>
      <c r="G2443" s="5"/>
      <c r="H2443" s="37"/>
      <c r="I2443" s="37"/>
      <c r="K2443" s="11"/>
    </row>
    <row r="2444" spans="6:11" x14ac:dyDescent="0.2">
      <c r="F2444" s="233"/>
      <c r="G2444" s="5"/>
      <c r="H2444" s="37"/>
      <c r="I2444" s="37"/>
      <c r="K2444" s="11"/>
    </row>
    <row r="2445" spans="6:11" x14ac:dyDescent="0.2">
      <c r="F2445" s="233"/>
      <c r="G2445" s="5"/>
      <c r="H2445" s="37"/>
      <c r="I2445" s="37"/>
      <c r="K2445" s="11"/>
    </row>
    <row r="2446" spans="6:11" x14ac:dyDescent="0.2">
      <c r="F2446" s="233"/>
      <c r="G2446" s="5"/>
      <c r="H2446" s="37"/>
      <c r="I2446" s="37"/>
      <c r="K2446" s="11"/>
    </row>
    <row r="2447" spans="6:11" x14ac:dyDescent="0.2">
      <c r="F2447" s="233"/>
      <c r="G2447" s="5"/>
      <c r="H2447" s="37"/>
      <c r="I2447" s="37"/>
      <c r="K2447" s="11"/>
    </row>
    <row r="2448" spans="6:11" x14ac:dyDescent="0.2">
      <c r="F2448" s="233"/>
      <c r="G2448" s="5"/>
      <c r="H2448" s="37"/>
      <c r="I2448" s="37"/>
      <c r="K2448" s="11"/>
    </row>
    <row r="2449" spans="6:11" x14ac:dyDescent="0.2">
      <c r="F2449" s="233"/>
      <c r="G2449" s="5"/>
      <c r="H2449" s="37"/>
      <c r="I2449" s="37"/>
      <c r="K2449" s="11"/>
    </row>
    <row r="2450" spans="6:11" x14ac:dyDescent="0.2">
      <c r="F2450" s="233"/>
      <c r="G2450" s="5"/>
      <c r="H2450" s="37"/>
      <c r="I2450" s="37"/>
      <c r="K2450" s="11"/>
    </row>
    <row r="2451" spans="6:11" x14ac:dyDescent="0.2">
      <c r="F2451" s="233"/>
      <c r="G2451" s="5"/>
      <c r="H2451" s="37"/>
      <c r="I2451" s="37"/>
      <c r="K2451" s="11"/>
    </row>
    <row r="2452" spans="6:11" x14ac:dyDescent="0.2">
      <c r="F2452" s="233"/>
      <c r="G2452" s="5"/>
      <c r="H2452" s="37"/>
      <c r="I2452" s="37"/>
      <c r="K2452" s="11"/>
    </row>
    <row r="2453" spans="6:11" x14ac:dyDescent="0.2">
      <c r="F2453" s="233"/>
      <c r="G2453" s="5"/>
      <c r="H2453" s="37"/>
      <c r="I2453" s="37"/>
      <c r="K2453" s="11"/>
    </row>
    <row r="2454" spans="6:11" x14ac:dyDescent="0.2">
      <c r="F2454" s="233"/>
      <c r="G2454" s="5"/>
      <c r="H2454" s="37"/>
      <c r="I2454" s="37"/>
      <c r="K2454" s="11"/>
    </row>
    <row r="2455" spans="6:11" x14ac:dyDescent="0.2">
      <c r="F2455" s="233"/>
      <c r="G2455" s="5"/>
      <c r="H2455" s="37"/>
      <c r="I2455" s="37"/>
      <c r="K2455" s="11"/>
    </row>
    <row r="2456" spans="6:11" x14ac:dyDescent="0.2">
      <c r="F2456" s="233"/>
      <c r="G2456" s="5"/>
      <c r="H2456" s="37"/>
      <c r="I2456" s="37"/>
      <c r="K2456" s="11"/>
    </row>
    <row r="2457" spans="6:11" x14ac:dyDescent="0.2">
      <c r="F2457" s="233"/>
      <c r="G2457" s="5"/>
      <c r="H2457" s="37"/>
      <c r="I2457" s="37"/>
      <c r="K2457" s="11"/>
    </row>
    <row r="2458" spans="6:11" x14ac:dyDescent="0.2">
      <c r="F2458" s="233"/>
      <c r="G2458" s="5"/>
      <c r="H2458" s="37"/>
      <c r="I2458" s="37"/>
      <c r="K2458" s="11"/>
    </row>
    <row r="2459" spans="6:11" x14ac:dyDescent="0.2">
      <c r="F2459" s="233"/>
      <c r="G2459" s="5"/>
      <c r="H2459" s="37"/>
      <c r="I2459" s="37"/>
      <c r="K2459" s="11"/>
    </row>
    <row r="2460" spans="6:11" x14ac:dyDescent="0.2">
      <c r="F2460" s="233"/>
      <c r="G2460" s="5"/>
      <c r="H2460" s="37"/>
      <c r="I2460" s="37"/>
      <c r="K2460" s="11"/>
    </row>
    <row r="2461" spans="6:11" x14ac:dyDescent="0.2">
      <c r="F2461" s="233"/>
      <c r="G2461" s="5"/>
      <c r="H2461" s="37"/>
      <c r="I2461" s="37"/>
      <c r="K2461" s="11"/>
    </row>
    <row r="2462" spans="6:11" x14ac:dyDescent="0.2">
      <c r="F2462" s="233"/>
      <c r="G2462" s="5"/>
      <c r="H2462" s="37"/>
      <c r="I2462" s="37"/>
      <c r="K2462" s="11"/>
    </row>
    <row r="2463" spans="6:11" x14ac:dyDescent="0.2">
      <c r="F2463" s="233"/>
      <c r="G2463" s="5"/>
      <c r="H2463" s="37"/>
      <c r="I2463" s="37"/>
      <c r="K2463" s="11"/>
    </row>
    <row r="2464" spans="6:11" x14ac:dyDescent="0.2">
      <c r="F2464" s="233"/>
      <c r="G2464" s="5"/>
      <c r="H2464" s="37"/>
      <c r="I2464" s="37"/>
      <c r="K2464" s="11"/>
    </row>
    <row r="2465" spans="6:11" x14ac:dyDescent="0.2">
      <c r="F2465" s="233"/>
      <c r="G2465" s="5"/>
      <c r="H2465" s="37"/>
      <c r="I2465" s="37"/>
      <c r="K2465" s="11"/>
    </row>
    <row r="2466" spans="6:11" x14ac:dyDescent="0.2">
      <c r="F2466" s="233"/>
      <c r="G2466" s="5"/>
      <c r="H2466" s="37"/>
      <c r="I2466" s="37"/>
      <c r="K2466" s="11"/>
    </row>
    <row r="2467" spans="6:11" x14ac:dyDescent="0.2">
      <c r="F2467" s="233"/>
      <c r="G2467" s="5"/>
      <c r="H2467" s="37"/>
      <c r="I2467" s="37"/>
      <c r="K2467" s="11"/>
    </row>
    <row r="2468" spans="6:11" x14ac:dyDescent="0.2">
      <c r="F2468" s="233"/>
      <c r="G2468" s="5"/>
      <c r="H2468" s="37"/>
      <c r="I2468" s="37"/>
      <c r="K2468" s="11"/>
    </row>
    <row r="2469" spans="6:11" x14ac:dyDescent="0.2">
      <c r="F2469" s="233"/>
      <c r="G2469" s="5"/>
      <c r="H2469" s="37"/>
      <c r="I2469" s="37"/>
      <c r="K2469" s="11"/>
    </row>
    <row r="2470" spans="6:11" x14ac:dyDescent="0.2">
      <c r="F2470" s="233"/>
      <c r="G2470" s="5"/>
      <c r="H2470" s="37"/>
      <c r="I2470" s="37"/>
      <c r="K2470" s="11"/>
    </row>
    <row r="2471" spans="6:11" x14ac:dyDescent="0.2">
      <c r="F2471" s="233"/>
      <c r="G2471" s="5"/>
      <c r="H2471" s="37"/>
      <c r="I2471" s="37"/>
      <c r="K2471" s="11"/>
    </row>
    <row r="2472" spans="6:11" x14ac:dyDescent="0.2">
      <c r="F2472" s="233"/>
      <c r="G2472" s="5"/>
      <c r="H2472" s="37"/>
      <c r="I2472" s="37"/>
      <c r="K2472" s="11"/>
    </row>
    <row r="2473" spans="6:11" x14ac:dyDescent="0.2">
      <c r="F2473" s="233"/>
      <c r="G2473" s="5"/>
      <c r="H2473" s="37"/>
      <c r="I2473" s="37"/>
      <c r="K2473" s="11"/>
    </row>
    <row r="2474" spans="6:11" x14ac:dyDescent="0.2">
      <c r="F2474" s="233"/>
      <c r="G2474" s="5"/>
      <c r="H2474" s="37"/>
      <c r="I2474" s="37"/>
      <c r="K2474" s="11"/>
    </row>
    <row r="2475" spans="6:11" x14ac:dyDescent="0.2">
      <c r="F2475" s="233"/>
      <c r="G2475" s="5"/>
      <c r="H2475" s="37"/>
      <c r="I2475" s="37"/>
      <c r="K2475" s="11"/>
    </row>
    <row r="2476" spans="6:11" x14ac:dyDescent="0.2">
      <c r="F2476" s="233"/>
      <c r="G2476" s="5"/>
      <c r="H2476" s="37"/>
      <c r="I2476" s="37"/>
      <c r="K2476" s="11"/>
    </row>
    <row r="2477" spans="6:11" x14ac:dyDescent="0.2">
      <c r="F2477" s="233"/>
      <c r="G2477" s="5"/>
      <c r="H2477" s="37"/>
      <c r="I2477" s="37"/>
      <c r="K2477" s="11"/>
    </row>
    <row r="2478" spans="6:11" x14ac:dyDescent="0.2">
      <c r="F2478" s="233"/>
      <c r="G2478" s="5"/>
      <c r="H2478" s="37"/>
      <c r="I2478" s="37"/>
      <c r="K2478" s="11"/>
    </row>
    <row r="2479" spans="6:11" x14ac:dyDescent="0.2">
      <c r="F2479" s="233"/>
      <c r="G2479" s="5"/>
      <c r="H2479" s="37"/>
      <c r="I2479" s="37"/>
      <c r="K2479" s="11"/>
    </row>
    <row r="2480" spans="6:11" x14ac:dyDescent="0.2">
      <c r="F2480" s="233"/>
      <c r="G2480" s="5"/>
      <c r="H2480" s="37"/>
      <c r="I2480" s="37"/>
      <c r="K2480" s="11"/>
    </row>
    <row r="2481" spans="6:11" x14ac:dyDescent="0.2">
      <c r="F2481" s="233"/>
      <c r="G2481" s="5"/>
      <c r="H2481" s="37"/>
      <c r="I2481" s="37"/>
      <c r="K2481" s="11"/>
    </row>
    <row r="2482" spans="6:11" x14ac:dyDescent="0.2">
      <c r="F2482" s="233"/>
      <c r="G2482" s="5"/>
      <c r="H2482" s="37"/>
      <c r="I2482" s="37"/>
      <c r="K2482" s="11"/>
    </row>
    <row r="2483" spans="6:11" x14ac:dyDescent="0.2">
      <c r="F2483" s="233"/>
      <c r="G2483" s="5"/>
      <c r="H2483" s="37"/>
      <c r="I2483" s="37"/>
      <c r="K2483" s="11"/>
    </row>
    <row r="2484" spans="6:11" x14ac:dyDescent="0.2">
      <c r="F2484" s="233"/>
      <c r="G2484" s="5"/>
      <c r="H2484" s="37"/>
      <c r="I2484" s="37"/>
      <c r="K2484" s="11"/>
    </row>
    <row r="2485" spans="6:11" x14ac:dyDescent="0.2">
      <c r="F2485" s="233"/>
      <c r="G2485" s="5"/>
      <c r="H2485" s="37"/>
      <c r="I2485" s="37"/>
      <c r="K2485" s="11"/>
    </row>
    <row r="2486" spans="6:11" x14ac:dyDescent="0.2">
      <c r="F2486" s="233"/>
      <c r="G2486" s="5"/>
      <c r="H2486" s="37"/>
      <c r="I2486" s="37"/>
      <c r="K2486" s="11"/>
    </row>
    <row r="2487" spans="6:11" x14ac:dyDescent="0.2">
      <c r="F2487" s="233"/>
      <c r="G2487" s="5"/>
      <c r="H2487" s="37"/>
      <c r="I2487" s="37"/>
      <c r="K2487" s="11"/>
    </row>
    <row r="2488" spans="6:11" x14ac:dyDescent="0.2">
      <c r="F2488" s="233"/>
      <c r="G2488" s="5"/>
      <c r="H2488" s="37"/>
      <c r="I2488" s="37"/>
      <c r="K2488" s="11"/>
    </row>
    <row r="2489" spans="6:11" x14ac:dyDescent="0.2">
      <c r="F2489" s="233"/>
      <c r="G2489" s="5"/>
      <c r="H2489" s="37"/>
      <c r="I2489" s="37"/>
      <c r="K2489" s="11"/>
    </row>
    <row r="2490" spans="6:11" x14ac:dyDescent="0.2">
      <c r="F2490" s="233"/>
      <c r="G2490" s="5"/>
      <c r="H2490" s="37"/>
      <c r="I2490" s="37"/>
      <c r="K2490" s="11"/>
    </row>
    <row r="2491" spans="6:11" x14ac:dyDescent="0.2">
      <c r="F2491" s="233"/>
      <c r="G2491" s="5"/>
      <c r="H2491" s="37"/>
      <c r="I2491" s="37"/>
      <c r="K2491" s="11"/>
    </row>
    <row r="2492" spans="6:11" x14ac:dyDescent="0.2">
      <c r="F2492" s="233"/>
      <c r="G2492" s="5"/>
      <c r="H2492" s="37"/>
      <c r="I2492" s="37"/>
      <c r="K2492" s="11"/>
    </row>
    <row r="2493" spans="6:11" x14ac:dyDescent="0.2">
      <c r="F2493" s="233"/>
      <c r="G2493" s="5"/>
      <c r="H2493" s="37"/>
      <c r="I2493" s="37"/>
      <c r="K2493" s="11"/>
    </row>
    <row r="2494" spans="6:11" x14ac:dyDescent="0.2">
      <c r="F2494" s="233"/>
      <c r="G2494" s="5"/>
      <c r="H2494" s="37"/>
      <c r="I2494" s="37"/>
      <c r="K2494" s="11"/>
    </row>
    <row r="2495" spans="6:11" x14ac:dyDescent="0.2">
      <c r="F2495" s="233"/>
      <c r="G2495" s="5"/>
      <c r="H2495" s="37"/>
      <c r="I2495" s="37"/>
      <c r="K2495" s="11"/>
    </row>
    <row r="2496" spans="6:11" x14ac:dyDescent="0.2">
      <c r="F2496" s="233"/>
      <c r="G2496" s="5"/>
      <c r="H2496" s="37"/>
      <c r="I2496" s="37"/>
      <c r="K2496" s="11"/>
    </row>
    <row r="2497" spans="6:11" x14ac:dyDescent="0.2">
      <c r="F2497" s="233"/>
      <c r="G2497" s="5"/>
      <c r="H2497" s="37"/>
      <c r="I2497" s="37"/>
      <c r="K2497" s="11"/>
    </row>
    <row r="2498" spans="6:11" x14ac:dyDescent="0.2">
      <c r="F2498" s="233"/>
      <c r="G2498" s="5"/>
      <c r="H2498" s="37"/>
      <c r="I2498" s="37"/>
      <c r="K2498" s="11"/>
    </row>
    <row r="2499" spans="6:11" x14ac:dyDescent="0.2">
      <c r="F2499" s="233"/>
      <c r="G2499" s="5"/>
      <c r="H2499" s="37"/>
      <c r="I2499" s="37"/>
      <c r="K2499" s="11"/>
    </row>
    <row r="2500" spans="6:11" x14ac:dyDescent="0.2">
      <c r="F2500" s="233"/>
      <c r="G2500" s="5"/>
      <c r="H2500" s="37"/>
      <c r="I2500" s="37"/>
      <c r="K2500" s="11"/>
    </row>
    <row r="2501" spans="6:11" x14ac:dyDescent="0.2">
      <c r="F2501" s="233"/>
      <c r="G2501" s="5"/>
      <c r="H2501" s="37"/>
      <c r="I2501" s="37"/>
      <c r="K2501" s="11"/>
    </row>
    <row r="2502" spans="6:11" x14ac:dyDescent="0.2">
      <c r="F2502" s="233"/>
      <c r="G2502" s="5"/>
      <c r="H2502" s="37"/>
      <c r="I2502" s="37"/>
      <c r="K2502" s="11"/>
    </row>
    <row r="2503" spans="6:11" x14ac:dyDescent="0.2">
      <c r="F2503" s="233"/>
      <c r="G2503" s="5"/>
      <c r="H2503" s="37"/>
      <c r="I2503" s="37"/>
      <c r="K2503" s="11"/>
    </row>
    <row r="2504" spans="6:11" x14ac:dyDescent="0.2">
      <c r="F2504" s="233"/>
      <c r="G2504" s="5"/>
      <c r="H2504" s="37"/>
      <c r="I2504" s="37"/>
      <c r="K2504" s="11"/>
    </row>
    <row r="2505" spans="6:11" x14ac:dyDescent="0.2">
      <c r="F2505" s="233"/>
      <c r="G2505" s="5"/>
      <c r="H2505" s="37"/>
      <c r="I2505" s="37"/>
      <c r="K2505" s="11"/>
    </row>
    <row r="2506" spans="6:11" x14ac:dyDescent="0.2">
      <c r="F2506" s="233"/>
      <c r="G2506" s="5"/>
      <c r="H2506" s="37"/>
      <c r="I2506" s="37"/>
      <c r="K2506" s="11"/>
    </row>
    <row r="2507" spans="6:11" x14ac:dyDescent="0.2">
      <c r="F2507" s="233"/>
      <c r="G2507" s="5"/>
      <c r="H2507" s="37"/>
      <c r="I2507" s="37"/>
      <c r="K2507" s="11"/>
    </row>
    <row r="2508" spans="6:11" x14ac:dyDescent="0.2">
      <c r="F2508" s="233"/>
      <c r="G2508" s="5"/>
      <c r="H2508" s="37"/>
      <c r="I2508" s="37"/>
      <c r="K2508" s="11"/>
    </row>
    <row r="2509" spans="6:11" x14ac:dyDescent="0.2">
      <c r="F2509" s="233"/>
      <c r="G2509" s="5"/>
      <c r="H2509" s="37"/>
      <c r="I2509" s="37"/>
      <c r="K2509" s="11"/>
    </row>
    <row r="2510" spans="6:11" x14ac:dyDescent="0.2">
      <c r="F2510" s="233"/>
      <c r="G2510" s="5"/>
      <c r="H2510" s="37"/>
      <c r="I2510" s="37"/>
      <c r="K2510" s="11"/>
    </row>
    <row r="2511" spans="6:11" x14ac:dyDescent="0.2">
      <c r="F2511" s="233"/>
      <c r="G2511" s="5"/>
      <c r="H2511" s="37"/>
      <c r="I2511" s="37"/>
      <c r="K2511" s="11"/>
    </row>
    <row r="2512" spans="6:11" x14ac:dyDescent="0.2">
      <c r="F2512" s="233"/>
      <c r="G2512" s="5"/>
      <c r="H2512" s="37"/>
      <c r="I2512" s="37"/>
      <c r="K2512" s="11"/>
    </row>
    <row r="2513" spans="6:11" x14ac:dyDescent="0.2">
      <c r="F2513" s="233"/>
      <c r="G2513" s="5"/>
      <c r="H2513" s="37"/>
      <c r="I2513" s="37"/>
      <c r="K2513" s="11"/>
    </row>
    <row r="2514" spans="6:11" x14ac:dyDescent="0.2">
      <c r="F2514" s="233"/>
      <c r="G2514" s="5"/>
      <c r="H2514" s="37"/>
      <c r="I2514" s="37"/>
      <c r="K2514" s="11"/>
    </row>
    <row r="2515" spans="6:11" x14ac:dyDescent="0.2">
      <c r="F2515" s="233"/>
      <c r="G2515" s="5"/>
      <c r="H2515" s="37"/>
      <c r="I2515" s="37"/>
      <c r="K2515" s="11"/>
    </row>
    <row r="2516" spans="6:11" x14ac:dyDescent="0.2">
      <c r="F2516" s="233"/>
      <c r="G2516" s="5"/>
      <c r="H2516" s="37"/>
      <c r="I2516" s="37"/>
      <c r="K2516" s="11"/>
    </row>
    <row r="2517" spans="6:11" x14ac:dyDescent="0.2">
      <c r="F2517" s="233"/>
      <c r="G2517" s="5"/>
      <c r="H2517" s="37"/>
      <c r="I2517" s="37"/>
      <c r="K2517" s="11"/>
    </row>
    <row r="2518" spans="6:11" x14ac:dyDescent="0.2">
      <c r="F2518" s="233"/>
      <c r="G2518" s="5"/>
      <c r="H2518" s="37"/>
      <c r="I2518" s="37"/>
      <c r="K2518" s="11"/>
    </row>
    <row r="2519" spans="6:11" x14ac:dyDescent="0.2">
      <c r="F2519" s="233"/>
      <c r="G2519" s="5"/>
      <c r="H2519" s="37"/>
      <c r="I2519" s="37"/>
      <c r="K2519" s="11"/>
    </row>
    <row r="2520" spans="6:11" x14ac:dyDescent="0.2">
      <c r="F2520" s="233"/>
      <c r="G2520" s="5"/>
      <c r="H2520" s="37"/>
      <c r="I2520" s="37"/>
      <c r="K2520" s="11"/>
    </row>
    <row r="2521" spans="6:11" x14ac:dyDescent="0.2">
      <c r="F2521" s="233"/>
      <c r="G2521" s="5"/>
      <c r="H2521" s="37"/>
      <c r="I2521" s="37"/>
      <c r="K2521" s="11"/>
    </row>
    <row r="2522" spans="6:11" x14ac:dyDescent="0.2">
      <c r="F2522" s="233"/>
      <c r="G2522" s="5"/>
      <c r="H2522" s="37"/>
      <c r="I2522" s="37"/>
      <c r="K2522" s="11"/>
    </row>
    <row r="2523" spans="6:11" x14ac:dyDescent="0.2">
      <c r="F2523" s="233"/>
      <c r="G2523" s="5"/>
      <c r="H2523" s="37"/>
      <c r="I2523" s="37"/>
      <c r="K2523" s="11"/>
    </row>
    <row r="2524" spans="6:11" x14ac:dyDescent="0.2">
      <c r="F2524" s="233"/>
      <c r="G2524" s="5"/>
      <c r="H2524" s="37"/>
      <c r="I2524" s="37"/>
      <c r="K2524" s="11"/>
    </row>
    <row r="2525" spans="6:11" x14ac:dyDescent="0.2">
      <c r="F2525" s="233"/>
      <c r="G2525" s="5"/>
      <c r="H2525" s="37"/>
      <c r="I2525" s="37"/>
      <c r="K2525" s="11"/>
    </row>
    <row r="2526" spans="6:11" x14ac:dyDescent="0.2">
      <c r="F2526" s="233"/>
      <c r="G2526" s="5"/>
      <c r="H2526" s="37"/>
      <c r="I2526" s="37"/>
      <c r="K2526" s="11"/>
    </row>
    <row r="2527" spans="6:11" x14ac:dyDescent="0.2">
      <c r="F2527" s="233"/>
      <c r="G2527" s="5"/>
      <c r="H2527" s="37"/>
      <c r="I2527" s="37"/>
      <c r="K2527" s="11"/>
    </row>
    <row r="2528" spans="6:11" x14ac:dyDescent="0.2">
      <c r="F2528" s="233"/>
      <c r="G2528" s="5"/>
      <c r="H2528" s="37"/>
      <c r="I2528" s="37"/>
      <c r="K2528" s="11"/>
    </row>
    <row r="2529" spans="6:11" x14ac:dyDescent="0.2">
      <c r="F2529" s="233"/>
      <c r="G2529" s="5"/>
      <c r="H2529" s="37"/>
      <c r="I2529" s="37"/>
      <c r="K2529" s="11"/>
    </row>
    <row r="2530" spans="6:11" x14ac:dyDescent="0.2">
      <c r="F2530" s="233"/>
      <c r="G2530" s="5"/>
      <c r="H2530" s="37"/>
      <c r="I2530" s="37"/>
      <c r="K2530" s="11"/>
    </row>
    <row r="2531" spans="6:11" x14ac:dyDescent="0.2">
      <c r="F2531" s="233"/>
      <c r="G2531" s="5"/>
      <c r="H2531" s="37"/>
      <c r="I2531" s="37"/>
      <c r="K2531" s="11"/>
    </row>
    <row r="2532" spans="6:11" x14ac:dyDescent="0.2">
      <c r="F2532" s="233"/>
      <c r="G2532" s="5"/>
      <c r="H2532" s="37"/>
      <c r="I2532" s="37"/>
      <c r="K2532" s="11"/>
    </row>
    <row r="2533" spans="6:11" x14ac:dyDescent="0.2">
      <c r="F2533" s="233"/>
      <c r="G2533" s="5"/>
      <c r="H2533" s="37"/>
      <c r="I2533" s="37"/>
      <c r="K2533" s="11"/>
    </row>
    <row r="2534" spans="6:11" x14ac:dyDescent="0.2">
      <c r="F2534" s="233"/>
      <c r="G2534" s="5"/>
      <c r="H2534" s="37"/>
      <c r="I2534" s="37"/>
      <c r="K2534" s="11"/>
    </row>
    <row r="2535" spans="6:11" x14ac:dyDescent="0.2">
      <c r="F2535" s="233"/>
      <c r="G2535" s="5"/>
      <c r="H2535" s="37"/>
      <c r="I2535" s="37"/>
      <c r="K2535" s="11"/>
    </row>
    <row r="2536" spans="6:11" x14ac:dyDescent="0.2">
      <c r="F2536" s="233"/>
      <c r="G2536" s="5"/>
      <c r="H2536" s="37"/>
      <c r="I2536" s="37"/>
      <c r="K2536" s="11"/>
    </row>
    <row r="2537" spans="6:11" x14ac:dyDescent="0.2">
      <c r="F2537" s="233"/>
      <c r="G2537" s="5"/>
      <c r="H2537" s="37"/>
      <c r="I2537" s="37"/>
      <c r="K2537" s="11"/>
    </row>
    <row r="2538" spans="6:11" x14ac:dyDescent="0.2">
      <c r="F2538" s="233"/>
      <c r="G2538" s="5"/>
      <c r="H2538" s="37"/>
      <c r="I2538" s="37"/>
      <c r="K2538" s="11"/>
    </row>
    <row r="2539" spans="6:11" x14ac:dyDescent="0.2">
      <c r="F2539" s="233"/>
      <c r="G2539" s="5"/>
      <c r="H2539" s="37"/>
      <c r="I2539" s="37"/>
      <c r="K2539" s="11"/>
    </row>
    <row r="2540" spans="6:11" x14ac:dyDescent="0.2">
      <c r="F2540" s="233"/>
      <c r="G2540" s="5"/>
      <c r="H2540" s="37"/>
      <c r="I2540" s="37"/>
      <c r="K2540" s="11"/>
    </row>
    <row r="2541" spans="6:11" x14ac:dyDescent="0.2">
      <c r="F2541" s="233"/>
      <c r="G2541" s="5"/>
      <c r="H2541" s="37"/>
      <c r="I2541" s="37"/>
      <c r="K2541" s="11"/>
    </row>
    <row r="2542" spans="6:11" x14ac:dyDescent="0.2">
      <c r="F2542" s="233"/>
      <c r="G2542" s="5"/>
      <c r="H2542" s="37"/>
      <c r="I2542" s="37"/>
      <c r="K2542" s="11"/>
    </row>
    <row r="2543" spans="6:11" x14ac:dyDescent="0.2">
      <c r="F2543" s="233"/>
      <c r="G2543" s="5"/>
      <c r="H2543" s="37"/>
      <c r="I2543" s="37"/>
      <c r="K2543" s="11"/>
    </row>
    <row r="2544" spans="6:11" x14ac:dyDescent="0.2">
      <c r="F2544" s="233"/>
      <c r="G2544" s="5"/>
      <c r="H2544" s="37"/>
      <c r="I2544" s="37"/>
      <c r="K2544" s="11"/>
    </row>
    <row r="2545" spans="6:11" x14ac:dyDescent="0.2">
      <c r="F2545" s="233"/>
      <c r="G2545" s="5"/>
      <c r="H2545" s="37"/>
      <c r="I2545" s="37"/>
      <c r="K2545" s="11"/>
    </row>
    <row r="2546" spans="6:11" x14ac:dyDescent="0.2">
      <c r="F2546" s="233"/>
      <c r="G2546" s="5"/>
      <c r="H2546" s="37"/>
      <c r="I2546" s="37"/>
      <c r="K2546" s="11"/>
    </row>
    <row r="2547" spans="6:11" x14ac:dyDescent="0.2">
      <c r="F2547" s="233"/>
      <c r="G2547" s="5"/>
      <c r="H2547" s="37"/>
      <c r="I2547" s="37"/>
      <c r="K2547" s="11"/>
    </row>
    <row r="2548" spans="6:11" x14ac:dyDescent="0.2">
      <c r="F2548" s="233"/>
      <c r="G2548" s="5"/>
      <c r="H2548" s="37"/>
      <c r="I2548" s="37"/>
      <c r="K2548" s="11"/>
    </row>
    <row r="2549" spans="6:11" x14ac:dyDescent="0.2">
      <c r="F2549" s="233"/>
      <c r="G2549" s="5"/>
      <c r="H2549" s="37"/>
      <c r="I2549" s="37"/>
      <c r="K2549" s="11"/>
    </row>
    <row r="2550" spans="6:11" x14ac:dyDescent="0.2">
      <c r="F2550" s="233"/>
      <c r="G2550" s="5"/>
      <c r="H2550" s="37"/>
      <c r="I2550" s="37"/>
      <c r="K2550" s="11"/>
    </row>
    <row r="2551" spans="6:11" x14ac:dyDescent="0.2">
      <c r="F2551" s="233"/>
      <c r="G2551" s="5"/>
      <c r="H2551" s="37"/>
      <c r="I2551" s="37"/>
      <c r="K2551" s="11"/>
    </row>
    <row r="2552" spans="6:11" x14ac:dyDescent="0.2">
      <c r="F2552" s="233"/>
      <c r="G2552" s="5"/>
      <c r="H2552" s="37"/>
      <c r="I2552" s="37"/>
      <c r="K2552" s="11"/>
    </row>
    <row r="2553" spans="6:11" x14ac:dyDescent="0.2">
      <c r="F2553" s="233"/>
      <c r="G2553" s="5"/>
      <c r="H2553" s="37"/>
      <c r="I2553" s="37"/>
      <c r="K2553" s="11"/>
    </row>
    <row r="2554" spans="6:11" x14ac:dyDescent="0.2">
      <c r="F2554" s="233"/>
      <c r="G2554" s="5"/>
      <c r="H2554" s="37"/>
      <c r="I2554" s="37"/>
      <c r="K2554" s="11"/>
    </row>
    <row r="2555" spans="6:11" x14ac:dyDescent="0.2">
      <c r="F2555" s="233"/>
      <c r="G2555" s="5"/>
      <c r="H2555" s="37"/>
      <c r="I2555" s="37"/>
      <c r="K2555" s="11"/>
    </row>
    <row r="2556" spans="6:11" x14ac:dyDescent="0.2">
      <c r="F2556" s="233"/>
      <c r="G2556" s="5"/>
      <c r="H2556" s="37"/>
      <c r="I2556" s="37"/>
      <c r="K2556" s="11"/>
    </row>
    <row r="2557" spans="6:11" x14ac:dyDescent="0.2">
      <c r="F2557" s="233"/>
      <c r="G2557" s="5"/>
      <c r="H2557" s="37"/>
      <c r="I2557" s="37"/>
      <c r="K2557" s="11"/>
    </row>
    <row r="2558" spans="6:11" x14ac:dyDescent="0.2">
      <c r="F2558" s="233"/>
      <c r="G2558" s="5"/>
      <c r="H2558" s="37"/>
      <c r="I2558" s="37"/>
      <c r="K2558" s="11"/>
    </row>
    <row r="2559" spans="6:11" x14ac:dyDescent="0.2">
      <c r="F2559" s="233"/>
      <c r="G2559" s="5"/>
      <c r="H2559" s="37"/>
      <c r="I2559" s="37"/>
      <c r="K2559" s="11"/>
    </row>
    <row r="2560" spans="6:11" x14ac:dyDescent="0.2">
      <c r="F2560" s="233"/>
      <c r="G2560" s="5"/>
      <c r="H2560" s="37"/>
      <c r="I2560" s="37"/>
      <c r="K2560" s="11"/>
    </row>
    <row r="2561" spans="6:11" x14ac:dyDescent="0.2">
      <c r="F2561" s="233"/>
      <c r="G2561" s="5"/>
      <c r="H2561" s="37"/>
      <c r="I2561" s="37"/>
      <c r="K2561" s="11"/>
    </row>
    <row r="2562" spans="6:11" x14ac:dyDescent="0.2">
      <c r="F2562" s="233"/>
      <c r="G2562" s="5"/>
      <c r="H2562" s="37"/>
      <c r="I2562" s="37"/>
      <c r="K2562" s="11"/>
    </row>
    <row r="2563" spans="6:11" x14ac:dyDescent="0.2">
      <c r="F2563" s="233"/>
      <c r="G2563" s="5"/>
      <c r="H2563" s="37"/>
      <c r="I2563" s="37"/>
      <c r="K2563" s="11"/>
    </row>
    <row r="2564" spans="6:11" x14ac:dyDescent="0.2">
      <c r="F2564" s="233"/>
      <c r="G2564" s="5"/>
      <c r="H2564" s="37"/>
      <c r="I2564" s="37"/>
      <c r="K2564" s="11"/>
    </row>
    <row r="2565" spans="6:11" x14ac:dyDescent="0.2">
      <c r="F2565" s="233"/>
      <c r="G2565" s="5"/>
      <c r="H2565" s="37"/>
      <c r="I2565" s="37"/>
      <c r="K2565" s="11"/>
    </row>
    <row r="2566" spans="6:11" x14ac:dyDescent="0.2">
      <c r="F2566" s="233"/>
      <c r="G2566" s="5"/>
      <c r="H2566" s="37"/>
      <c r="I2566" s="37"/>
      <c r="K2566" s="11"/>
    </row>
    <row r="2567" spans="6:11" x14ac:dyDescent="0.2">
      <c r="F2567" s="233"/>
      <c r="G2567" s="5"/>
      <c r="H2567" s="37"/>
      <c r="I2567" s="37"/>
      <c r="K2567" s="11"/>
    </row>
    <row r="2568" spans="6:11" x14ac:dyDescent="0.2">
      <c r="F2568" s="233"/>
      <c r="G2568" s="5"/>
      <c r="H2568" s="37"/>
      <c r="I2568" s="37"/>
      <c r="K2568" s="11"/>
    </row>
    <row r="2569" spans="6:11" x14ac:dyDescent="0.2">
      <c r="F2569" s="233"/>
      <c r="G2569" s="5"/>
      <c r="H2569" s="37"/>
      <c r="I2569" s="37"/>
      <c r="K2569" s="11"/>
    </row>
    <row r="2570" spans="6:11" x14ac:dyDescent="0.2">
      <c r="F2570" s="233"/>
      <c r="G2570" s="5"/>
      <c r="H2570" s="37"/>
      <c r="I2570" s="37"/>
      <c r="K2570" s="11"/>
    </row>
    <row r="2571" spans="6:11" x14ac:dyDescent="0.2">
      <c r="F2571" s="233"/>
      <c r="G2571" s="5"/>
      <c r="H2571" s="37"/>
      <c r="I2571" s="37"/>
      <c r="K2571" s="11"/>
    </row>
    <row r="2572" spans="6:11" x14ac:dyDescent="0.2">
      <c r="F2572" s="233"/>
      <c r="G2572" s="5"/>
      <c r="H2572" s="37"/>
      <c r="I2572" s="37"/>
      <c r="K2572" s="11"/>
    </row>
    <row r="2573" spans="6:11" x14ac:dyDescent="0.2">
      <c r="F2573" s="233"/>
      <c r="G2573" s="5"/>
      <c r="H2573" s="37"/>
      <c r="I2573" s="37"/>
      <c r="K2573" s="11"/>
    </row>
    <row r="2574" spans="6:11" x14ac:dyDescent="0.2">
      <c r="F2574" s="233"/>
      <c r="G2574" s="5"/>
      <c r="H2574" s="37"/>
      <c r="I2574" s="37"/>
      <c r="K2574" s="11"/>
    </row>
    <row r="2575" spans="6:11" x14ac:dyDescent="0.2">
      <c r="F2575" s="233"/>
      <c r="G2575" s="5"/>
      <c r="H2575" s="37"/>
      <c r="I2575" s="37"/>
      <c r="K2575" s="11"/>
    </row>
    <row r="2576" spans="6:11" x14ac:dyDescent="0.2">
      <c r="F2576" s="233"/>
      <c r="G2576" s="5"/>
      <c r="H2576" s="37"/>
      <c r="I2576" s="37"/>
      <c r="K2576" s="11"/>
    </row>
    <row r="2577" spans="6:11" x14ac:dyDescent="0.2">
      <c r="F2577" s="233"/>
      <c r="G2577" s="5"/>
      <c r="H2577" s="37"/>
      <c r="I2577" s="37"/>
      <c r="K2577" s="11"/>
    </row>
    <row r="2578" spans="6:11" x14ac:dyDescent="0.2">
      <c r="F2578" s="233"/>
      <c r="G2578" s="5"/>
      <c r="H2578" s="37"/>
      <c r="I2578" s="37"/>
      <c r="K2578" s="11"/>
    </row>
    <row r="2579" spans="6:11" x14ac:dyDescent="0.2">
      <c r="F2579" s="233"/>
      <c r="G2579" s="5"/>
      <c r="H2579" s="37"/>
      <c r="I2579" s="37"/>
      <c r="K2579" s="11"/>
    </row>
    <row r="2580" spans="6:11" x14ac:dyDescent="0.2">
      <c r="F2580" s="233"/>
      <c r="G2580" s="5"/>
      <c r="H2580" s="37"/>
      <c r="I2580" s="37"/>
      <c r="K2580" s="11"/>
    </row>
    <row r="2581" spans="6:11" x14ac:dyDescent="0.2">
      <c r="F2581" s="233"/>
      <c r="G2581" s="5"/>
      <c r="H2581" s="37"/>
      <c r="I2581" s="37"/>
      <c r="K2581" s="11"/>
    </row>
    <row r="2582" spans="6:11" x14ac:dyDescent="0.2">
      <c r="F2582" s="233"/>
      <c r="G2582" s="5"/>
      <c r="H2582" s="37"/>
      <c r="I2582" s="37"/>
      <c r="K2582" s="11"/>
    </row>
    <row r="2583" spans="6:11" x14ac:dyDescent="0.2">
      <c r="F2583" s="233"/>
      <c r="G2583" s="5"/>
      <c r="H2583" s="37"/>
      <c r="I2583" s="37"/>
      <c r="K2583" s="11"/>
    </row>
    <row r="2584" spans="6:11" x14ac:dyDescent="0.2">
      <c r="F2584" s="233"/>
      <c r="G2584" s="5"/>
      <c r="H2584" s="37"/>
      <c r="I2584" s="37"/>
      <c r="K2584" s="11"/>
    </row>
    <row r="2585" spans="6:11" x14ac:dyDescent="0.2">
      <c r="F2585" s="233"/>
      <c r="G2585" s="5"/>
      <c r="H2585" s="37"/>
      <c r="I2585" s="37"/>
      <c r="K2585" s="11"/>
    </row>
    <row r="2586" spans="6:11" x14ac:dyDescent="0.2">
      <c r="F2586" s="233"/>
      <c r="G2586" s="5"/>
      <c r="H2586" s="37"/>
      <c r="I2586" s="37"/>
      <c r="K2586" s="11"/>
    </row>
    <row r="2587" spans="6:11" x14ac:dyDescent="0.2">
      <c r="F2587" s="233"/>
      <c r="G2587" s="5"/>
      <c r="H2587" s="37"/>
      <c r="I2587" s="37"/>
      <c r="K2587" s="11"/>
    </row>
    <row r="2588" spans="6:11" x14ac:dyDescent="0.2">
      <c r="F2588" s="233"/>
      <c r="G2588" s="5"/>
      <c r="H2588" s="37"/>
      <c r="I2588" s="37"/>
      <c r="K2588" s="11"/>
    </row>
    <row r="2589" spans="6:11" x14ac:dyDescent="0.2">
      <c r="F2589" s="233"/>
      <c r="G2589" s="5"/>
      <c r="H2589" s="37"/>
      <c r="I2589" s="37"/>
      <c r="K2589" s="11"/>
    </row>
    <row r="2590" spans="6:11" x14ac:dyDescent="0.2">
      <c r="F2590" s="233"/>
      <c r="G2590" s="5"/>
      <c r="H2590" s="37"/>
      <c r="I2590" s="37"/>
      <c r="K2590" s="11"/>
    </row>
    <row r="2591" spans="6:11" x14ac:dyDescent="0.2">
      <c r="F2591" s="233"/>
      <c r="G2591" s="5"/>
      <c r="H2591" s="37"/>
      <c r="I2591" s="37"/>
      <c r="K2591" s="11"/>
    </row>
    <row r="2592" spans="6:11" x14ac:dyDescent="0.2">
      <c r="F2592" s="233"/>
      <c r="G2592" s="5"/>
      <c r="H2592" s="37"/>
      <c r="I2592" s="37"/>
      <c r="K2592" s="11"/>
    </row>
    <row r="2593" spans="6:11" x14ac:dyDescent="0.2">
      <c r="F2593" s="233"/>
      <c r="G2593" s="5"/>
      <c r="H2593" s="37"/>
      <c r="I2593" s="37"/>
      <c r="K2593" s="11"/>
    </row>
    <row r="2594" spans="6:11" x14ac:dyDescent="0.2">
      <c r="F2594" s="233"/>
      <c r="G2594" s="5"/>
      <c r="H2594" s="37"/>
      <c r="I2594" s="37"/>
      <c r="K2594" s="11"/>
    </row>
    <row r="2595" spans="6:11" x14ac:dyDescent="0.2">
      <c r="F2595" s="233"/>
      <c r="G2595" s="5"/>
      <c r="H2595" s="37"/>
      <c r="I2595" s="37"/>
      <c r="K2595" s="11"/>
    </row>
    <row r="2596" spans="6:11" x14ac:dyDescent="0.2">
      <c r="F2596" s="233"/>
      <c r="G2596" s="5"/>
      <c r="H2596" s="37"/>
      <c r="I2596" s="37"/>
      <c r="K2596" s="11"/>
    </row>
    <row r="2597" spans="6:11" x14ac:dyDescent="0.2">
      <c r="F2597" s="233"/>
      <c r="G2597" s="5"/>
      <c r="H2597" s="37"/>
      <c r="I2597" s="37"/>
      <c r="K2597" s="11"/>
    </row>
    <row r="2598" spans="6:11" x14ac:dyDescent="0.2">
      <c r="F2598" s="233"/>
      <c r="G2598" s="5"/>
      <c r="H2598" s="37"/>
      <c r="I2598" s="37"/>
      <c r="K2598" s="11"/>
    </row>
    <row r="2599" spans="6:11" x14ac:dyDescent="0.2">
      <c r="F2599" s="233"/>
      <c r="G2599" s="5"/>
      <c r="H2599" s="37"/>
      <c r="I2599" s="37"/>
      <c r="K2599" s="11"/>
    </row>
    <row r="2600" spans="6:11" x14ac:dyDescent="0.2">
      <c r="F2600" s="233"/>
      <c r="G2600" s="5"/>
      <c r="H2600" s="37"/>
      <c r="I2600" s="37"/>
      <c r="K2600" s="11"/>
    </row>
    <row r="2601" spans="6:11" x14ac:dyDescent="0.2">
      <c r="F2601" s="233"/>
      <c r="G2601" s="5"/>
      <c r="H2601" s="37"/>
      <c r="I2601" s="37"/>
      <c r="K2601" s="11"/>
    </row>
    <row r="2602" spans="6:11" x14ac:dyDescent="0.2">
      <c r="F2602" s="233"/>
      <c r="G2602" s="5"/>
      <c r="H2602" s="37"/>
      <c r="I2602" s="37"/>
      <c r="K2602" s="11"/>
    </row>
    <row r="2603" spans="6:11" x14ac:dyDescent="0.2">
      <c r="F2603" s="233"/>
      <c r="G2603" s="5"/>
      <c r="H2603" s="37"/>
      <c r="I2603" s="37"/>
      <c r="K2603" s="11"/>
    </row>
    <row r="2604" spans="6:11" x14ac:dyDescent="0.2">
      <c r="F2604" s="233"/>
      <c r="G2604" s="5"/>
      <c r="H2604" s="37"/>
      <c r="I2604" s="37"/>
      <c r="K2604" s="11"/>
    </row>
    <row r="2605" spans="6:11" x14ac:dyDescent="0.2">
      <c r="F2605" s="233"/>
      <c r="G2605" s="5"/>
      <c r="H2605" s="37"/>
      <c r="I2605" s="37"/>
      <c r="K2605" s="11"/>
    </row>
    <row r="2606" spans="6:11" x14ac:dyDescent="0.2">
      <c r="F2606" s="233"/>
      <c r="G2606" s="5"/>
      <c r="H2606" s="37"/>
      <c r="I2606" s="37"/>
      <c r="K2606" s="11"/>
    </row>
    <row r="2607" spans="6:11" x14ac:dyDescent="0.2">
      <c r="F2607" s="233"/>
      <c r="G2607" s="5"/>
      <c r="H2607" s="37"/>
      <c r="I2607" s="37"/>
      <c r="K2607" s="11"/>
    </row>
    <row r="2608" spans="6:11" x14ac:dyDescent="0.2">
      <c r="F2608" s="233"/>
      <c r="G2608" s="5"/>
      <c r="H2608" s="37"/>
      <c r="I2608" s="37"/>
      <c r="K2608" s="11"/>
    </row>
    <row r="2609" spans="6:11" x14ac:dyDescent="0.2">
      <c r="F2609" s="233"/>
      <c r="G2609" s="5"/>
      <c r="H2609" s="37"/>
      <c r="I2609" s="37"/>
      <c r="K2609" s="11"/>
    </row>
    <row r="2610" spans="6:11" x14ac:dyDescent="0.2">
      <c r="F2610" s="233"/>
      <c r="G2610" s="5"/>
      <c r="H2610" s="37"/>
      <c r="I2610" s="37"/>
      <c r="K2610" s="11"/>
    </row>
    <row r="2611" spans="6:11" x14ac:dyDescent="0.2">
      <c r="F2611" s="233"/>
      <c r="G2611" s="5"/>
      <c r="H2611" s="37"/>
      <c r="I2611" s="37"/>
      <c r="K2611" s="11"/>
    </row>
    <row r="2612" spans="6:11" x14ac:dyDescent="0.2">
      <c r="F2612" s="233"/>
      <c r="G2612" s="5"/>
      <c r="H2612" s="37"/>
      <c r="I2612" s="37"/>
      <c r="K2612" s="11"/>
    </row>
    <row r="2613" spans="6:11" x14ac:dyDescent="0.2">
      <c r="F2613" s="233"/>
      <c r="G2613" s="5"/>
      <c r="H2613" s="37"/>
      <c r="I2613" s="37"/>
      <c r="K2613" s="11"/>
    </row>
    <row r="2614" spans="6:11" x14ac:dyDescent="0.2">
      <c r="F2614" s="233"/>
      <c r="G2614" s="5"/>
      <c r="H2614" s="37"/>
      <c r="I2614" s="37"/>
      <c r="K2614" s="11"/>
    </row>
    <row r="2615" spans="6:11" x14ac:dyDescent="0.2">
      <c r="F2615" s="233"/>
      <c r="G2615" s="5"/>
      <c r="H2615" s="37"/>
      <c r="I2615" s="37"/>
      <c r="K2615" s="11"/>
    </row>
    <row r="2616" spans="6:11" x14ac:dyDescent="0.2">
      <c r="F2616" s="233"/>
      <c r="G2616" s="5"/>
      <c r="H2616" s="37"/>
      <c r="I2616" s="37"/>
      <c r="K2616" s="11"/>
    </row>
    <row r="2617" spans="6:11" x14ac:dyDescent="0.2">
      <c r="F2617" s="233"/>
      <c r="G2617" s="5"/>
      <c r="H2617" s="37"/>
      <c r="I2617" s="37"/>
      <c r="K2617" s="11"/>
    </row>
    <row r="2618" spans="6:11" x14ac:dyDescent="0.2">
      <c r="F2618" s="233"/>
      <c r="G2618" s="5"/>
      <c r="H2618" s="37"/>
      <c r="I2618" s="37"/>
      <c r="K2618" s="11"/>
    </row>
    <row r="2619" spans="6:11" x14ac:dyDescent="0.2">
      <c r="F2619" s="233"/>
      <c r="G2619" s="5"/>
      <c r="H2619" s="37"/>
      <c r="I2619" s="37"/>
      <c r="K2619" s="11"/>
    </row>
    <row r="2620" spans="6:11" x14ac:dyDescent="0.2">
      <c r="F2620" s="233"/>
      <c r="G2620" s="5"/>
      <c r="H2620" s="37"/>
      <c r="I2620" s="37"/>
      <c r="K2620" s="11"/>
    </row>
    <row r="2621" spans="6:11" x14ac:dyDescent="0.2">
      <c r="F2621" s="233"/>
      <c r="G2621" s="5"/>
      <c r="H2621" s="37"/>
      <c r="I2621" s="37"/>
      <c r="K2621" s="11"/>
    </row>
    <row r="2622" spans="6:11" x14ac:dyDescent="0.2">
      <c r="F2622" s="233"/>
      <c r="G2622" s="5"/>
      <c r="H2622" s="37"/>
      <c r="I2622" s="37"/>
      <c r="K2622" s="11"/>
    </row>
    <row r="2623" spans="6:11" x14ac:dyDescent="0.2">
      <c r="F2623" s="233"/>
      <c r="G2623" s="5"/>
      <c r="H2623" s="37"/>
      <c r="I2623" s="37"/>
      <c r="K2623" s="11"/>
    </row>
    <row r="2624" spans="6:11" x14ac:dyDescent="0.2">
      <c r="F2624" s="233"/>
      <c r="G2624" s="5"/>
      <c r="H2624" s="37"/>
      <c r="I2624" s="37"/>
      <c r="K2624" s="11"/>
    </row>
    <row r="2625" spans="6:11" x14ac:dyDescent="0.2">
      <c r="F2625" s="233"/>
      <c r="G2625" s="5"/>
      <c r="H2625" s="37"/>
      <c r="I2625" s="37"/>
      <c r="K2625" s="11"/>
    </row>
    <row r="2626" spans="6:11" x14ac:dyDescent="0.2">
      <c r="F2626" s="233"/>
      <c r="G2626" s="5"/>
      <c r="H2626" s="37"/>
      <c r="I2626" s="37"/>
      <c r="K2626" s="11"/>
    </row>
    <row r="2627" spans="6:11" x14ac:dyDescent="0.2">
      <c r="F2627" s="233"/>
      <c r="G2627" s="5"/>
      <c r="H2627" s="37"/>
      <c r="I2627" s="37"/>
      <c r="K2627" s="11"/>
    </row>
    <row r="2628" spans="6:11" x14ac:dyDescent="0.2">
      <c r="F2628" s="233"/>
      <c r="G2628" s="5"/>
      <c r="H2628" s="37"/>
      <c r="I2628" s="37"/>
      <c r="K2628" s="11"/>
    </row>
    <row r="2629" spans="6:11" x14ac:dyDescent="0.2">
      <c r="F2629" s="233"/>
      <c r="G2629" s="5"/>
      <c r="H2629" s="37"/>
      <c r="I2629" s="37"/>
      <c r="K2629" s="11"/>
    </row>
    <row r="2630" spans="6:11" x14ac:dyDescent="0.2">
      <c r="F2630" s="233"/>
      <c r="G2630" s="5"/>
      <c r="H2630" s="37"/>
      <c r="I2630" s="37"/>
      <c r="K2630" s="11"/>
    </row>
    <row r="2631" spans="6:11" x14ac:dyDescent="0.2">
      <c r="F2631" s="233"/>
      <c r="G2631" s="5"/>
      <c r="H2631" s="37"/>
      <c r="I2631" s="37"/>
      <c r="K2631" s="11"/>
    </row>
    <row r="2632" spans="6:11" x14ac:dyDescent="0.2">
      <c r="F2632" s="233"/>
      <c r="G2632" s="5"/>
      <c r="H2632" s="37"/>
      <c r="I2632" s="37"/>
      <c r="K2632" s="11"/>
    </row>
    <row r="2633" spans="6:11" x14ac:dyDescent="0.2">
      <c r="F2633" s="233"/>
      <c r="G2633" s="5"/>
      <c r="H2633" s="37"/>
      <c r="I2633" s="37"/>
      <c r="K2633" s="11"/>
    </row>
    <row r="2634" spans="6:11" x14ac:dyDescent="0.2">
      <c r="F2634" s="233"/>
      <c r="G2634" s="5"/>
      <c r="H2634" s="37"/>
      <c r="I2634" s="37"/>
      <c r="K2634" s="11"/>
    </row>
    <row r="2635" spans="6:11" x14ac:dyDescent="0.2">
      <c r="F2635" s="233"/>
      <c r="G2635" s="5"/>
      <c r="H2635" s="37"/>
      <c r="I2635" s="37"/>
      <c r="K2635" s="11"/>
    </row>
    <row r="2636" spans="6:11" x14ac:dyDescent="0.2">
      <c r="F2636" s="233"/>
      <c r="G2636" s="5"/>
      <c r="H2636" s="37"/>
      <c r="I2636" s="37"/>
      <c r="K2636" s="11"/>
    </row>
    <row r="2637" spans="6:11" x14ac:dyDescent="0.2">
      <c r="F2637" s="233"/>
      <c r="G2637" s="5"/>
      <c r="H2637" s="37"/>
      <c r="I2637" s="37"/>
      <c r="K2637" s="11"/>
    </row>
    <row r="2638" spans="6:11" x14ac:dyDescent="0.2">
      <c r="F2638" s="233"/>
      <c r="G2638" s="5"/>
      <c r="H2638" s="37"/>
      <c r="I2638" s="37"/>
      <c r="K2638" s="11"/>
    </row>
    <row r="2639" spans="6:11" x14ac:dyDescent="0.2">
      <c r="F2639" s="233"/>
      <c r="G2639" s="5"/>
      <c r="H2639" s="37"/>
      <c r="I2639" s="37"/>
      <c r="K2639" s="11"/>
    </row>
    <row r="2640" spans="6:11" x14ac:dyDescent="0.2">
      <c r="F2640" s="233"/>
      <c r="G2640" s="5"/>
      <c r="H2640" s="37"/>
      <c r="I2640" s="37"/>
      <c r="K2640" s="11"/>
    </row>
    <row r="2641" spans="6:11" x14ac:dyDescent="0.2">
      <c r="F2641" s="233"/>
      <c r="G2641" s="5"/>
      <c r="H2641" s="37"/>
      <c r="I2641" s="37"/>
      <c r="K2641" s="11"/>
    </row>
    <row r="2642" spans="6:11" x14ac:dyDescent="0.2">
      <c r="F2642" s="233"/>
      <c r="G2642" s="5"/>
      <c r="H2642" s="37"/>
      <c r="I2642" s="37"/>
      <c r="K2642" s="11"/>
    </row>
    <row r="2643" spans="6:11" x14ac:dyDescent="0.2">
      <c r="F2643" s="233"/>
      <c r="G2643" s="5"/>
      <c r="H2643" s="37"/>
      <c r="I2643" s="37"/>
      <c r="K2643" s="11"/>
    </row>
    <row r="2644" spans="6:11" x14ac:dyDescent="0.2">
      <c r="F2644" s="233"/>
      <c r="G2644" s="5"/>
      <c r="H2644" s="37"/>
      <c r="I2644" s="37"/>
      <c r="K2644" s="11"/>
    </row>
    <row r="2645" spans="6:11" x14ac:dyDescent="0.2">
      <c r="F2645" s="233"/>
      <c r="G2645" s="5"/>
      <c r="H2645" s="37"/>
      <c r="I2645" s="37"/>
      <c r="K2645" s="11"/>
    </row>
    <row r="2646" spans="6:11" x14ac:dyDescent="0.2">
      <c r="F2646" s="233"/>
      <c r="G2646" s="5"/>
      <c r="H2646" s="37"/>
      <c r="I2646" s="37"/>
      <c r="K2646" s="11"/>
    </row>
    <row r="2647" spans="6:11" x14ac:dyDescent="0.2">
      <c r="F2647" s="233"/>
      <c r="G2647" s="5"/>
      <c r="H2647" s="37"/>
      <c r="I2647" s="37"/>
      <c r="K2647" s="11"/>
    </row>
    <row r="2648" spans="6:11" x14ac:dyDescent="0.2">
      <c r="F2648" s="233"/>
      <c r="G2648" s="5"/>
      <c r="H2648" s="37"/>
      <c r="I2648" s="37"/>
      <c r="K2648" s="11"/>
    </row>
    <row r="2649" spans="6:11" x14ac:dyDescent="0.2">
      <c r="F2649" s="233"/>
      <c r="G2649" s="5"/>
      <c r="H2649" s="37"/>
      <c r="I2649" s="37"/>
      <c r="K2649" s="11"/>
    </row>
    <row r="2650" spans="6:11" x14ac:dyDescent="0.2">
      <c r="F2650" s="233"/>
      <c r="G2650" s="5"/>
      <c r="H2650" s="37"/>
      <c r="I2650" s="37"/>
      <c r="K2650" s="11"/>
    </row>
    <row r="2651" spans="6:11" x14ac:dyDescent="0.2">
      <c r="F2651" s="233"/>
      <c r="G2651" s="5"/>
      <c r="H2651" s="37"/>
      <c r="I2651" s="37"/>
      <c r="K2651" s="11"/>
    </row>
    <row r="2652" spans="6:11" x14ac:dyDescent="0.2">
      <c r="F2652" s="233"/>
      <c r="G2652" s="5"/>
      <c r="H2652" s="37"/>
      <c r="I2652" s="37"/>
      <c r="K2652" s="11"/>
    </row>
    <row r="2653" spans="6:11" x14ac:dyDescent="0.2">
      <c r="F2653" s="233"/>
      <c r="G2653" s="5"/>
      <c r="H2653" s="37"/>
      <c r="I2653" s="37"/>
      <c r="K2653" s="11"/>
    </row>
    <row r="2654" spans="6:11" x14ac:dyDescent="0.2">
      <c r="F2654" s="233"/>
      <c r="G2654" s="5"/>
      <c r="H2654" s="37"/>
      <c r="I2654" s="37"/>
      <c r="K2654" s="11"/>
    </row>
    <row r="2655" spans="6:11" x14ac:dyDescent="0.2">
      <c r="F2655" s="233"/>
      <c r="G2655" s="5"/>
      <c r="H2655" s="37"/>
      <c r="I2655" s="37"/>
      <c r="K2655" s="11"/>
    </row>
    <row r="2656" spans="6:11" x14ac:dyDescent="0.2">
      <c r="F2656" s="233"/>
      <c r="G2656" s="5"/>
      <c r="H2656" s="37"/>
      <c r="I2656" s="37"/>
      <c r="K2656" s="11"/>
    </row>
    <row r="2657" spans="6:11" x14ac:dyDescent="0.2">
      <c r="F2657" s="233"/>
      <c r="G2657" s="5"/>
      <c r="H2657" s="37"/>
      <c r="I2657" s="37"/>
      <c r="K2657" s="11"/>
    </row>
    <row r="2658" spans="6:11" x14ac:dyDescent="0.2">
      <c r="F2658" s="233"/>
      <c r="G2658" s="5"/>
      <c r="H2658" s="37"/>
      <c r="I2658" s="37"/>
      <c r="K2658" s="11"/>
    </row>
    <row r="2659" spans="6:11" x14ac:dyDescent="0.2">
      <c r="F2659" s="233"/>
      <c r="G2659" s="5"/>
      <c r="H2659" s="37"/>
      <c r="I2659" s="37"/>
      <c r="K2659" s="11"/>
    </row>
    <row r="2660" spans="6:11" x14ac:dyDescent="0.2">
      <c r="F2660" s="233"/>
      <c r="G2660" s="5"/>
      <c r="H2660" s="37"/>
      <c r="I2660" s="37"/>
      <c r="K2660" s="11"/>
    </row>
    <row r="2661" spans="6:11" x14ac:dyDescent="0.2">
      <c r="F2661" s="233"/>
      <c r="G2661" s="5"/>
      <c r="H2661" s="37"/>
      <c r="I2661" s="37"/>
      <c r="K2661" s="11"/>
    </row>
    <row r="2662" spans="6:11" x14ac:dyDescent="0.2">
      <c r="F2662" s="233"/>
      <c r="G2662" s="5"/>
      <c r="H2662" s="37"/>
      <c r="I2662" s="37"/>
      <c r="K2662" s="11"/>
    </row>
    <row r="2663" spans="6:11" x14ac:dyDescent="0.2">
      <c r="F2663" s="233"/>
      <c r="G2663" s="5"/>
      <c r="H2663" s="37"/>
      <c r="I2663" s="37"/>
      <c r="K2663" s="11"/>
    </row>
    <row r="2664" spans="6:11" x14ac:dyDescent="0.2">
      <c r="F2664" s="233"/>
      <c r="G2664" s="5"/>
      <c r="H2664" s="37"/>
      <c r="I2664" s="37"/>
      <c r="K2664" s="11"/>
    </row>
    <row r="2665" spans="6:11" x14ac:dyDescent="0.2">
      <c r="F2665" s="233"/>
      <c r="G2665" s="5"/>
      <c r="H2665" s="37"/>
      <c r="I2665" s="37"/>
      <c r="K2665" s="11"/>
    </row>
    <row r="2666" spans="6:11" x14ac:dyDescent="0.2">
      <c r="F2666" s="233"/>
      <c r="G2666" s="5"/>
      <c r="H2666" s="37"/>
      <c r="I2666" s="37"/>
      <c r="K2666" s="11"/>
    </row>
    <row r="2667" spans="6:11" x14ac:dyDescent="0.2">
      <c r="F2667" s="233"/>
      <c r="G2667" s="5"/>
      <c r="H2667" s="37"/>
      <c r="I2667" s="37"/>
      <c r="K2667" s="11"/>
    </row>
    <row r="2668" spans="6:11" x14ac:dyDescent="0.2">
      <c r="F2668" s="233"/>
      <c r="G2668" s="5"/>
      <c r="H2668" s="37"/>
      <c r="I2668" s="37"/>
      <c r="K2668" s="11"/>
    </row>
    <row r="2669" spans="6:11" x14ac:dyDescent="0.2">
      <c r="F2669" s="233"/>
      <c r="G2669" s="5"/>
      <c r="H2669" s="37"/>
      <c r="I2669" s="37"/>
      <c r="K2669" s="11"/>
    </row>
    <row r="2670" spans="6:11" x14ac:dyDescent="0.2">
      <c r="F2670" s="233"/>
      <c r="G2670" s="5"/>
      <c r="H2670" s="37"/>
      <c r="I2670" s="37"/>
      <c r="K2670" s="11"/>
    </row>
    <row r="2671" spans="6:11" x14ac:dyDescent="0.2">
      <c r="F2671" s="233"/>
      <c r="G2671" s="5"/>
      <c r="H2671" s="37"/>
      <c r="I2671" s="37"/>
      <c r="K2671" s="11"/>
    </row>
    <row r="2672" spans="6:11" x14ac:dyDescent="0.2">
      <c r="F2672" s="233"/>
      <c r="G2672" s="5"/>
      <c r="H2672" s="37"/>
      <c r="I2672" s="37"/>
      <c r="K2672" s="11"/>
    </row>
    <row r="2673" spans="6:11" x14ac:dyDescent="0.2">
      <c r="F2673" s="233"/>
      <c r="G2673" s="5"/>
      <c r="H2673" s="37"/>
      <c r="I2673" s="37"/>
      <c r="K2673" s="11"/>
    </row>
    <row r="2674" spans="6:11" x14ac:dyDescent="0.2">
      <c r="F2674" s="233"/>
      <c r="G2674" s="5"/>
      <c r="H2674" s="37"/>
      <c r="I2674" s="37"/>
      <c r="K2674" s="11"/>
    </row>
    <row r="2675" spans="6:11" x14ac:dyDescent="0.2">
      <c r="F2675" s="233"/>
      <c r="G2675" s="5"/>
      <c r="H2675" s="37"/>
      <c r="I2675" s="37"/>
      <c r="K2675" s="11"/>
    </row>
    <row r="2676" spans="6:11" x14ac:dyDescent="0.2">
      <c r="F2676" s="233"/>
      <c r="G2676" s="5"/>
      <c r="H2676" s="37"/>
      <c r="I2676" s="37"/>
      <c r="K2676" s="11"/>
    </row>
    <row r="2677" spans="6:11" x14ac:dyDescent="0.2">
      <c r="F2677" s="233"/>
      <c r="G2677" s="5"/>
      <c r="H2677" s="37"/>
      <c r="I2677" s="37"/>
      <c r="K2677" s="11"/>
    </row>
    <row r="2678" spans="6:11" x14ac:dyDescent="0.2">
      <c r="F2678" s="233"/>
      <c r="G2678" s="5"/>
      <c r="H2678" s="37"/>
      <c r="I2678" s="37"/>
      <c r="K2678" s="11"/>
    </row>
    <row r="2679" spans="6:11" x14ac:dyDescent="0.2">
      <c r="F2679" s="233"/>
      <c r="G2679" s="5"/>
      <c r="H2679" s="37"/>
      <c r="I2679" s="37"/>
      <c r="K2679" s="11"/>
    </row>
    <row r="2680" spans="6:11" x14ac:dyDescent="0.2">
      <c r="F2680" s="233"/>
      <c r="G2680" s="5"/>
      <c r="H2680" s="37"/>
      <c r="I2680" s="37"/>
      <c r="K2680" s="11"/>
    </row>
    <row r="2681" spans="6:11" x14ac:dyDescent="0.2">
      <c r="F2681" s="233"/>
      <c r="G2681" s="5"/>
      <c r="H2681" s="37"/>
      <c r="I2681" s="37"/>
      <c r="K2681" s="11"/>
    </row>
    <row r="2682" spans="6:11" x14ac:dyDescent="0.2">
      <c r="F2682" s="233"/>
      <c r="G2682" s="5"/>
      <c r="H2682" s="37"/>
      <c r="I2682" s="37"/>
      <c r="K2682" s="11"/>
    </row>
    <row r="2683" spans="6:11" x14ac:dyDescent="0.2">
      <c r="F2683" s="233"/>
      <c r="G2683" s="5"/>
      <c r="H2683" s="37"/>
      <c r="I2683" s="37"/>
      <c r="K2683" s="11"/>
    </row>
    <row r="2684" spans="6:11" x14ac:dyDescent="0.2">
      <c r="F2684" s="233"/>
      <c r="G2684" s="5"/>
      <c r="H2684" s="37"/>
      <c r="I2684" s="37"/>
      <c r="K2684" s="11"/>
    </row>
    <row r="2685" spans="6:11" x14ac:dyDescent="0.2">
      <c r="F2685" s="233"/>
      <c r="G2685" s="5"/>
      <c r="H2685" s="37"/>
      <c r="I2685" s="37"/>
      <c r="K2685" s="11"/>
    </row>
    <row r="2686" spans="6:11" x14ac:dyDescent="0.2">
      <c r="F2686" s="233"/>
      <c r="G2686" s="5"/>
      <c r="H2686" s="37"/>
      <c r="I2686" s="37"/>
      <c r="K2686" s="11"/>
    </row>
    <row r="2687" spans="6:11" x14ac:dyDescent="0.2">
      <c r="F2687" s="233"/>
      <c r="G2687" s="5"/>
      <c r="H2687" s="37"/>
      <c r="I2687" s="37"/>
      <c r="K2687" s="11"/>
    </row>
    <row r="2688" spans="6:11" x14ac:dyDescent="0.2">
      <c r="F2688" s="233"/>
      <c r="G2688" s="5"/>
      <c r="H2688" s="37"/>
      <c r="I2688" s="37"/>
      <c r="K2688" s="11"/>
    </row>
    <row r="2689" spans="6:11" x14ac:dyDescent="0.2">
      <c r="F2689" s="233"/>
      <c r="G2689" s="5"/>
      <c r="H2689" s="37"/>
      <c r="I2689" s="37"/>
      <c r="K2689" s="11"/>
    </row>
    <row r="2690" spans="6:11" x14ac:dyDescent="0.2">
      <c r="F2690" s="233"/>
      <c r="G2690" s="5"/>
      <c r="H2690" s="37"/>
      <c r="I2690" s="37"/>
      <c r="K2690" s="11"/>
    </row>
    <row r="2691" spans="6:11" x14ac:dyDescent="0.2">
      <c r="F2691" s="233"/>
      <c r="G2691" s="5"/>
      <c r="H2691" s="37"/>
      <c r="I2691" s="37"/>
      <c r="K2691" s="11"/>
    </row>
    <row r="2692" spans="6:11" x14ac:dyDescent="0.2">
      <c r="F2692" s="233"/>
      <c r="G2692" s="5"/>
      <c r="H2692" s="37"/>
      <c r="I2692" s="37"/>
      <c r="K2692" s="11"/>
    </row>
    <row r="2693" spans="6:11" x14ac:dyDescent="0.2">
      <c r="F2693" s="233"/>
      <c r="G2693" s="5"/>
      <c r="H2693" s="37"/>
      <c r="I2693" s="37"/>
      <c r="K2693" s="11"/>
    </row>
    <row r="2694" spans="6:11" x14ac:dyDescent="0.2">
      <c r="F2694" s="233"/>
      <c r="G2694" s="5"/>
      <c r="H2694" s="37"/>
      <c r="I2694" s="37"/>
      <c r="K2694" s="11"/>
    </row>
    <row r="2695" spans="6:11" x14ac:dyDescent="0.2">
      <c r="F2695" s="233"/>
      <c r="G2695" s="5"/>
      <c r="H2695" s="37"/>
      <c r="I2695" s="37"/>
      <c r="K2695" s="11"/>
    </row>
    <row r="2696" spans="6:11" x14ac:dyDescent="0.2">
      <c r="F2696" s="233"/>
      <c r="G2696" s="5"/>
      <c r="H2696" s="37"/>
      <c r="I2696" s="37"/>
      <c r="K2696" s="11"/>
    </row>
    <row r="2697" spans="6:11" x14ac:dyDescent="0.2">
      <c r="F2697" s="233"/>
      <c r="G2697" s="5"/>
      <c r="H2697" s="37"/>
      <c r="I2697" s="37"/>
      <c r="K2697" s="11"/>
    </row>
    <row r="2698" spans="6:11" x14ac:dyDescent="0.2">
      <c r="F2698" s="233"/>
      <c r="G2698" s="5"/>
      <c r="H2698" s="37"/>
      <c r="I2698" s="37"/>
      <c r="K2698" s="11"/>
    </row>
    <row r="2699" spans="6:11" x14ac:dyDescent="0.2">
      <c r="F2699" s="233"/>
      <c r="G2699" s="5"/>
      <c r="H2699" s="37"/>
      <c r="I2699" s="37"/>
      <c r="K2699" s="11"/>
    </row>
    <row r="2700" spans="6:11" x14ac:dyDescent="0.2">
      <c r="F2700" s="233"/>
      <c r="G2700" s="5"/>
      <c r="H2700" s="37"/>
      <c r="I2700" s="37"/>
      <c r="K2700" s="11"/>
    </row>
    <row r="2701" spans="6:11" x14ac:dyDescent="0.2">
      <c r="F2701" s="233"/>
      <c r="G2701" s="5"/>
      <c r="H2701" s="37"/>
      <c r="I2701" s="37"/>
      <c r="K2701" s="11"/>
    </row>
    <row r="2702" spans="6:11" x14ac:dyDescent="0.2">
      <c r="F2702" s="233"/>
      <c r="G2702" s="5"/>
      <c r="H2702" s="37"/>
      <c r="I2702" s="37"/>
      <c r="K2702" s="11"/>
    </row>
    <row r="2703" spans="6:11" x14ac:dyDescent="0.2">
      <c r="F2703" s="233"/>
      <c r="G2703" s="5"/>
      <c r="H2703" s="37"/>
      <c r="I2703" s="37"/>
      <c r="K2703" s="11"/>
    </row>
    <row r="2704" spans="6:11" x14ac:dyDescent="0.2">
      <c r="F2704" s="233"/>
      <c r="G2704" s="5"/>
      <c r="H2704" s="37"/>
      <c r="I2704" s="37"/>
      <c r="K2704" s="11"/>
    </row>
    <row r="2705" spans="6:11" x14ac:dyDescent="0.2">
      <c r="F2705" s="233"/>
      <c r="G2705" s="5"/>
      <c r="H2705" s="37"/>
      <c r="I2705" s="37"/>
      <c r="K2705" s="11"/>
    </row>
    <row r="2706" spans="6:11" x14ac:dyDescent="0.2">
      <c r="F2706" s="233"/>
      <c r="G2706" s="5"/>
      <c r="H2706" s="37"/>
      <c r="I2706" s="37"/>
      <c r="K2706" s="11"/>
    </row>
    <row r="2707" spans="6:11" x14ac:dyDescent="0.2">
      <c r="F2707" s="233"/>
      <c r="G2707" s="5"/>
      <c r="H2707" s="37"/>
      <c r="I2707" s="37"/>
      <c r="K2707" s="11"/>
    </row>
    <row r="2708" spans="6:11" x14ac:dyDescent="0.2">
      <c r="F2708" s="233"/>
      <c r="G2708" s="5"/>
      <c r="H2708" s="37"/>
      <c r="I2708" s="37"/>
      <c r="K2708" s="11"/>
    </row>
    <row r="2709" spans="6:11" x14ac:dyDescent="0.2">
      <c r="F2709" s="233"/>
      <c r="G2709" s="5"/>
      <c r="H2709" s="37"/>
      <c r="I2709" s="37"/>
      <c r="K2709" s="11"/>
    </row>
    <row r="2710" spans="6:11" x14ac:dyDescent="0.2">
      <c r="F2710" s="233"/>
      <c r="G2710" s="5"/>
      <c r="H2710" s="37"/>
      <c r="I2710" s="37"/>
      <c r="K2710" s="11"/>
    </row>
    <row r="2711" spans="6:11" x14ac:dyDescent="0.2">
      <c r="F2711" s="233"/>
      <c r="G2711" s="5"/>
      <c r="H2711" s="37"/>
      <c r="I2711" s="37"/>
      <c r="K2711" s="11"/>
    </row>
    <row r="2712" spans="6:11" x14ac:dyDescent="0.2">
      <c r="F2712" s="233"/>
      <c r="G2712" s="5"/>
      <c r="H2712" s="37"/>
      <c r="I2712" s="37"/>
      <c r="K2712" s="11"/>
    </row>
    <row r="2713" spans="6:11" x14ac:dyDescent="0.2">
      <c r="F2713" s="233"/>
      <c r="G2713" s="5"/>
      <c r="H2713" s="37"/>
      <c r="I2713" s="37"/>
      <c r="K2713" s="11"/>
    </row>
    <row r="2714" spans="6:11" x14ac:dyDescent="0.2">
      <c r="F2714" s="233"/>
      <c r="G2714" s="5"/>
      <c r="H2714" s="37"/>
      <c r="I2714" s="37"/>
      <c r="K2714" s="11"/>
    </row>
    <row r="2715" spans="6:11" x14ac:dyDescent="0.2">
      <c r="F2715" s="233"/>
      <c r="G2715" s="5"/>
      <c r="H2715" s="37"/>
      <c r="I2715" s="37"/>
      <c r="K2715" s="11"/>
    </row>
    <row r="2716" spans="6:11" x14ac:dyDescent="0.2">
      <c r="F2716" s="233"/>
      <c r="G2716" s="5"/>
      <c r="H2716" s="37"/>
      <c r="I2716" s="37"/>
      <c r="K2716" s="11"/>
    </row>
    <row r="2717" spans="6:11" x14ac:dyDescent="0.2">
      <c r="F2717" s="233"/>
      <c r="G2717" s="5"/>
      <c r="H2717" s="37"/>
      <c r="I2717" s="37"/>
      <c r="K2717" s="11"/>
    </row>
    <row r="2718" spans="6:11" x14ac:dyDescent="0.2">
      <c r="F2718" s="233"/>
      <c r="G2718" s="5"/>
      <c r="H2718" s="37"/>
      <c r="I2718" s="37"/>
      <c r="K2718" s="11"/>
    </row>
    <row r="2719" spans="6:11" x14ac:dyDescent="0.2">
      <c r="F2719" s="233"/>
      <c r="G2719" s="5"/>
      <c r="H2719" s="37"/>
      <c r="I2719" s="37"/>
      <c r="K2719" s="11"/>
    </row>
    <row r="2720" spans="6:11" x14ac:dyDescent="0.2">
      <c r="F2720" s="233"/>
      <c r="G2720" s="5"/>
      <c r="H2720" s="37"/>
      <c r="I2720" s="37"/>
      <c r="K2720" s="11"/>
    </row>
    <row r="2721" spans="6:11" x14ac:dyDescent="0.2">
      <c r="F2721" s="233"/>
      <c r="G2721" s="5"/>
      <c r="H2721" s="37"/>
      <c r="I2721" s="37"/>
      <c r="K2721" s="11"/>
    </row>
    <row r="2722" spans="6:11" x14ac:dyDescent="0.2">
      <c r="F2722" s="233"/>
      <c r="G2722" s="5"/>
      <c r="H2722" s="37"/>
      <c r="I2722" s="37"/>
      <c r="K2722" s="11"/>
    </row>
    <row r="2723" spans="6:11" x14ac:dyDescent="0.2">
      <c r="F2723" s="233"/>
      <c r="G2723" s="5"/>
      <c r="H2723" s="37"/>
      <c r="I2723" s="37"/>
      <c r="K2723" s="11"/>
    </row>
    <row r="2724" spans="6:11" x14ac:dyDescent="0.2">
      <c r="F2724" s="233"/>
      <c r="G2724" s="5"/>
      <c r="H2724" s="37"/>
      <c r="I2724" s="37"/>
      <c r="K2724" s="11"/>
    </row>
    <row r="2725" spans="6:11" x14ac:dyDescent="0.2">
      <c r="F2725" s="233"/>
      <c r="G2725" s="5"/>
      <c r="H2725" s="37"/>
      <c r="I2725" s="37"/>
      <c r="K2725" s="11"/>
    </row>
    <row r="2726" spans="6:11" x14ac:dyDescent="0.2">
      <c r="F2726" s="233"/>
      <c r="G2726" s="5"/>
      <c r="H2726" s="37"/>
      <c r="I2726" s="37"/>
      <c r="K2726" s="11"/>
    </row>
    <row r="2727" spans="6:11" x14ac:dyDescent="0.2">
      <c r="F2727" s="233"/>
      <c r="G2727" s="5"/>
      <c r="H2727" s="37"/>
      <c r="I2727" s="37"/>
      <c r="K2727" s="11"/>
    </row>
    <row r="2728" spans="6:11" x14ac:dyDescent="0.2">
      <c r="F2728" s="233"/>
      <c r="G2728" s="5"/>
      <c r="H2728" s="37"/>
      <c r="I2728" s="37"/>
      <c r="K2728" s="11"/>
    </row>
    <row r="2729" spans="6:11" x14ac:dyDescent="0.2">
      <c r="F2729" s="233"/>
      <c r="G2729" s="5"/>
      <c r="H2729" s="37"/>
      <c r="I2729" s="37"/>
      <c r="K2729" s="11"/>
    </row>
    <row r="2730" spans="6:11" x14ac:dyDescent="0.2">
      <c r="F2730" s="233"/>
      <c r="G2730" s="5"/>
      <c r="H2730" s="37"/>
      <c r="I2730" s="37"/>
      <c r="K2730" s="11"/>
    </row>
    <row r="2731" spans="6:11" x14ac:dyDescent="0.2">
      <c r="F2731" s="233"/>
      <c r="G2731" s="5"/>
      <c r="H2731" s="37"/>
      <c r="I2731" s="37"/>
      <c r="K2731" s="11"/>
    </row>
    <row r="2732" spans="6:11" x14ac:dyDescent="0.2">
      <c r="F2732" s="233"/>
      <c r="G2732" s="5"/>
      <c r="H2732" s="37"/>
      <c r="I2732" s="37"/>
      <c r="K2732" s="11"/>
    </row>
    <row r="2733" spans="6:11" x14ac:dyDescent="0.2">
      <c r="F2733" s="233"/>
      <c r="G2733" s="5"/>
      <c r="H2733" s="37"/>
      <c r="I2733" s="37"/>
      <c r="K2733" s="11"/>
    </row>
    <row r="2734" spans="6:11" x14ac:dyDescent="0.2">
      <c r="F2734" s="233"/>
      <c r="G2734" s="5"/>
      <c r="H2734" s="37"/>
      <c r="I2734" s="37"/>
      <c r="K2734" s="11"/>
    </row>
    <row r="2735" spans="6:11" x14ac:dyDescent="0.2">
      <c r="F2735" s="233"/>
      <c r="G2735" s="5"/>
      <c r="H2735" s="37"/>
      <c r="I2735" s="37"/>
      <c r="K2735" s="11"/>
    </row>
    <row r="2736" spans="6:11" x14ac:dyDescent="0.2">
      <c r="F2736" s="233"/>
      <c r="G2736" s="5"/>
      <c r="H2736" s="37"/>
      <c r="I2736" s="37"/>
      <c r="K2736" s="11"/>
    </row>
    <row r="2737" spans="6:11" x14ac:dyDescent="0.2">
      <c r="F2737" s="233"/>
      <c r="G2737" s="5"/>
      <c r="H2737" s="37"/>
      <c r="I2737" s="37"/>
      <c r="K2737" s="11"/>
    </row>
    <row r="2738" spans="6:11" x14ac:dyDescent="0.2">
      <c r="F2738" s="233"/>
      <c r="G2738" s="5"/>
      <c r="H2738" s="37"/>
      <c r="I2738" s="37"/>
      <c r="K2738" s="11"/>
    </row>
    <row r="2739" spans="6:11" x14ac:dyDescent="0.2">
      <c r="F2739" s="233"/>
      <c r="G2739" s="5"/>
      <c r="H2739" s="37"/>
      <c r="I2739" s="37"/>
      <c r="K2739" s="11"/>
    </row>
    <row r="2740" spans="6:11" x14ac:dyDescent="0.2">
      <c r="F2740" s="233"/>
      <c r="G2740" s="5"/>
      <c r="H2740" s="37"/>
      <c r="I2740" s="37"/>
      <c r="K2740" s="11"/>
    </row>
    <row r="2741" spans="6:11" x14ac:dyDescent="0.2">
      <c r="F2741" s="233"/>
      <c r="G2741" s="5"/>
      <c r="H2741" s="37"/>
      <c r="I2741" s="37"/>
      <c r="K2741" s="11"/>
    </row>
    <row r="2742" spans="6:11" x14ac:dyDescent="0.2">
      <c r="F2742" s="233"/>
      <c r="G2742" s="5"/>
      <c r="H2742" s="37"/>
      <c r="I2742" s="37"/>
      <c r="K2742" s="11"/>
    </row>
    <row r="2743" spans="6:11" x14ac:dyDescent="0.2">
      <c r="F2743" s="233"/>
      <c r="G2743" s="5"/>
      <c r="H2743" s="37"/>
      <c r="I2743" s="37"/>
      <c r="K2743" s="11"/>
    </row>
    <row r="2744" spans="6:11" x14ac:dyDescent="0.2">
      <c r="F2744" s="233"/>
      <c r="G2744" s="5"/>
      <c r="H2744" s="37"/>
      <c r="I2744" s="37"/>
      <c r="K2744" s="11"/>
    </row>
    <row r="2745" spans="6:11" x14ac:dyDescent="0.2">
      <c r="F2745" s="233"/>
      <c r="G2745" s="5"/>
      <c r="H2745" s="37"/>
      <c r="I2745" s="37"/>
      <c r="K2745" s="11"/>
    </row>
    <row r="2746" spans="6:11" x14ac:dyDescent="0.2">
      <c r="F2746" s="233"/>
      <c r="G2746" s="5"/>
      <c r="H2746" s="37"/>
      <c r="I2746" s="37"/>
      <c r="K2746" s="11"/>
    </row>
    <row r="2747" spans="6:11" x14ac:dyDescent="0.2">
      <c r="F2747" s="233"/>
      <c r="G2747" s="5"/>
      <c r="H2747" s="37"/>
      <c r="I2747" s="37"/>
      <c r="K2747" s="11"/>
    </row>
    <row r="2748" spans="6:11" x14ac:dyDescent="0.2">
      <c r="F2748" s="233"/>
      <c r="G2748" s="5"/>
      <c r="H2748" s="37"/>
      <c r="I2748" s="37"/>
      <c r="K2748" s="11"/>
    </row>
    <row r="2749" spans="6:11" x14ac:dyDescent="0.2">
      <c r="F2749" s="233"/>
      <c r="G2749" s="5"/>
      <c r="H2749" s="37"/>
      <c r="I2749" s="37"/>
      <c r="K2749" s="11"/>
    </row>
    <row r="2750" spans="6:11" x14ac:dyDescent="0.2">
      <c r="F2750" s="233"/>
      <c r="G2750" s="5"/>
      <c r="H2750" s="37"/>
      <c r="I2750" s="37"/>
      <c r="K2750" s="11"/>
    </row>
    <row r="2751" spans="6:11" x14ac:dyDescent="0.2">
      <c r="F2751" s="233"/>
      <c r="G2751" s="5"/>
      <c r="H2751" s="37"/>
      <c r="I2751" s="37"/>
      <c r="K2751" s="11"/>
    </row>
    <row r="2752" spans="6:11" x14ac:dyDescent="0.2">
      <c r="F2752" s="233"/>
      <c r="G2752" s="5"/>
      <c r="H2752" s="37"/>
      <c r="I2752" s="37"/>
      <c r="K2752" s="11"/>
    </row>
    <row r="2753" spans="6:11" x14ac:dyDescent="0.2">
      <c r="F2753" s="233"/>
      <c r="G2753" s="5"/>
      <c r="H2753" s="37"/>
      <c r="I2753" s="37"/>
      <c r="K2753" s="11"/>
    </row>
    <row r="2754" spans="6:11" x14ac:dyDescent="0.2">
      <c r="F2754" s="233"/>
      <c r="G2754" s="5"/>
      <c r="H2754" s="37"/>
      <c r="I2754" s="37"/>
      <c r="K2754" s="11"/>
    </row>
    <row r="2755" spans="6:11" x14ac:dyDescent="0.2">
      <c r="F2755" s="233"/>
      <c r="G2755" s="5"/>
      <c r="H2755" s="37"/>
      <c r="I2755" s="37"/>
      <c r="K2755" s="11"/>
    </row>
    <row r="2756" spans="6:11" x14ac:dyDescent="0.2">
      <c r="F2756" s="233"/>
      <c r="G2756" s="5"/>
      <c r="H2756" s="37"/>
      <c r="I2756" s="37"/>
      <c r="K2756" s="11"/>
    </row>
    <row r="2757" spans="6:11" x14ac:dyDescent="0.2">
      <c r="F2757" s="233"/>
      <c r="G2757" s="5"/>
      <c r="H2757" s="37"/>
      <c r="I2757" s="37"/>
      <c r="K2757" s="11"/>
    </row>
    <row r="2758" spans="6:11" x14ac:dyDescent="0.2">
      <c r="F2758" s="233"/>
      <c r="G2758" s="5"/>
      <c r="H2758" s="37"/>
      <c r="I2758" s="37"/>
      <c r="K2758" s="11"/>
    </row>
    <row r="2759" spans="6:11" x14ac:dyDescent="0.2">
      <c r="F2759" s="233"/>
      <c r="G2759" s="5"/>
      <c r="H2759" s="37"/>
      <c r="I2759" s="37"/>
      <c r="K2759" s="11"/>
    </row>
    <row r="2760" spans="6:11" x14ac:dyDescent="0.2">
      <c r="F2760" s="233"/>
      <c r="G2760" s="5"/>
      <c r="H2760" s="37"/>
      <c r="I2760" s="37"/>
      <c r="K2760" s="11"/>
    </row>
    <row r="2761" spans="6:11" x14ac:dyDescent="0.2">
      <c r="F2761" s="233"/>
      <c r="G2761" s="5"/>
      <c r="H2761" s="37"/>
      <c r="I2761" s="37"/>
      <c r="K2761" s="11"/>
    </row>
    <row r="2762" spans="6:11" x14ac:dyDescent="0.2">
      <c r="F2762" s="233"/>
      <c r="G2762" s="5"/>
      <c r="H2762" s="37"/>
      <c r="I2762" s="37"/>
      <c r="K2762" s="11"/>
    </row>
    <row r="2763" spans="6:11" x14ac:dyDescent="0.2">
      <c r="F2763" s="233"/>
      <c r="G2763" s="5"/>
      <c r="H2763" s="37"/>
      <c r="I2763" s="37"/>
      <c r="K2763" s="11"/>
    </row>
    <row r="2764" spans="6:11" x14ac:dyDescent="0.2">
      <c r="F2764" s="233"/>
      <c r="G2764" s="5"/>
      <c r="H2764" s="37"/>
      <c r="I2764" s="37"/>
      <c r="K2764" s="11"/>
    </row>
    <row r="2765" spans="6:11" x14ac:dyDescent="0.2">
      <c r="F2765" s="233"/>
      <c r="G2765" s="5"/>
      <c r="H2765" s="37"/>
      <c r="I2765" s="37"/>
      <c r="K2765" s="11"/>
    </row>
    <row r="2766" spans="6:11" x14ac:dyDescent="0.2">
      <c r="F2766" s="233"/>
      <c r="G2766" s="5"/>
      <c r="H2766" s="37"/>
      <c r="I2766" s="37"/>
      <c r="K2766" s="11"/>
    </row>
    <row r="2767" spans="6:11" x14ac:dyDescent="0.2">
      <c r="F2767" s="233"/>
      <c r="G2767" s="5"/>
      <c r="H2767" s="37"/>
      <c r="I2767" s="37"/>
      <c r="K2767" s="11"/>
    </row>
    <row r="2768" spans="6:11" x14ac:dyDescent="0.2">
      <c r="F2768" s="233"/>
      <c r="G2768" s="5"/>
      <c r="H2768" s="37"/>
      <c r="I2768" s="37"/>
      <c r="K2768" s="11"/>
    </row>
    <row r="2769" spans="6:11" x14ac:dyDescent="0.2">
      <c r="F2769" s="233"/>
      <c r="G2769" s="5"/>
      <c r="H2769" s="37"/>
      <c r="I2769" s="37"/>
      <c r="K2769" s="11"/>
    </row>
    <row r="2770" spans="6:11" x14ac:dyDescent="0.2">
      <c r="F2770" s="233"/>
      <c r="G2770" s="5"/>
      <c r="H2770" s="37"/>
      <c r="I2770" s="37"/>
      <c r="K2770" s="11"/>
    </row>
    <row r="2771" spans="6:11" x14ac:dyDescent="0.2">
      <c r="F2771" s="233"/>
      <c r="G2771" s="5"/>
      <c r="H2771" s="37"/>
      <c r="I2771" s="37"/>
      <c r="K2771" s="11"/>
    </row>
    <row r="2772" spans="6:11" x14ac:dyDescent="0.2">
      <c r="F2772" s="233"/>
      <c r="G2772" s="5"/>
      <c r="H2772" s="37"/>
      <c r="I2772" s="37"/>
      <c r="K2772" s="11"/>
    </row>
    <row r="2773" spans="6:11" x14ac:dyDescent="0.2">
      <c r="F2773" s="233"/>
      <c r="G2773" s="5"/>
      <c r="H2773" s="37"/>
      <c r="I2773" s="37"/>
      <c r="K2773" s="11"/>
    </row>
    <row r="2774" spans="6:11" x14ac:dyDescent="0.2">
      <c r="F2774" s="233"/>
      <c r="G2774" s="5"/>
      <c r="H2774" s="37"/>
      <c r="I2774" s="37"/>
      <c r="K2774" s="11"/>
    </row>
    <row r="2775" spans="6:11" x14ac:dyDescent="0.2">
      <c r="F2775" s="233"/>
      <c r="G2775" s="5"/>
      <c r="H2775" s="37"/>
      <c r="I2775" s="37"/>
      <c r="K2775" s="11"/>
    </row>
    <row r="2776" spans="6:11" x14ac:dyDescent="0.2">
      <c r="F2776" s="233"/>
      <c r="G2776" s="5"/>
      <c r="H2776" s="37"/>
      <c r="I2776" s="37"/>
      <c r="K2776" s="11"/>
    </row>
    <row r="2777" spans="6:11" x14ac:dyDescent="0.2">
      <c r="F2777" s="233"/>
      <c r="G2777" s="5"/>
      <c r="H2777" s="37"/>
      <c r="I2777" s="37"/>
      <c r="K2777" s="11"/>
    </row>
    <row r="2778" spans="6:11" x14ac:dyDescent="0.2">
      <c r="F2778" s="233"/>
      <c r="G2778" s="5"/>
      <c r="H2778" s="37"/>
      <c r="I2778" s="37"/>
      <c r="K2778" s="11"/>
    </row>
    <row r="2779" spans="6:11" x14ac:dyDescent="0.2">
      <c r="F2779" s="233"/>
      <c r="G2779" s="5"/>
      <c r="H2779" s="37"/>
      <c r="I2779" s="37"/>
      <c r="K2779" s="11"/>
    </row>
    <row r="2780" spans="6:11" x14ac:dyDescent="0.2">
      <c r="F2780" s="233"/>
      <c r="G2780" s="5"/>
      <c r="H2780" s="37"/>
      <c r="I2780" s="37"/>
      <c r="K2780" s="11"/>
    </row>
    <row r="2781" spans="6:11" x14ac:dyDescent="0.2">
      <c r="F2781" s="233"/>
      <c r="G2781" s="5"/>
      <c r="H2781" s="37"/>
      <c r="I2781" s="37"/>
      <c r="K2781" s="11"/>
    </row>
    <row r="2782" spans="6:11" x14ac:dyDescent="0.2">
      <c r="F2782" s="233"/>
      <c r="G2782" s="5"/>
      <c r="H2782" s="37"/>
      <c r="I2782" s="37"/>
      <c r="K2782" s="11"/>
    </row>
    <row r="2783" spans="6:11" x14ac:dyDescent="0.2">
      <c r="F2783" s="233"/>
      <c r="G2783" s="5"/>
      <c r="H2783" s="37"/>
      <c r="I2783" s="37"/>
      <c r="K2783" s="11"/>
    </row>
    <row r="2784" spans="6:11" x14ac:dyDescent="0.2">
      <c r="F2784" s="233"/>
      <c r="G2784" s="5"/>
      <c r="H2784" s="37"/>
      <c r="I2784" s="37"/>
      <c r="K2784" s="11"/>
    </row>
    <row r="2785" spans="6:11" x14ac:dyDescent="0.2">
      <c r="F2785" s="233"/>
      <c r="G2785" s="5"/>
      <c r="H2785" s="37"/>
      <c r="I2785" s="37"/>
      <c r="K2785" s="11"/>
    </row>
    <row r="2786" spans="6:11" x14ac:dyDescent="0.2">
      <c r="F2786" s="233"/>
      <c r="G2786" s="5"/>
      <c r="H2786" s="37"/>
      <c r="I2786" s="37"/>
      <c r="K2786" s="11"/>
    </row>
    <row r="2787" spans="6:11" x14ac:dyDescent="0.2">
      <c r="F2787" s="233"/>
      <c r="G2787" s="5"/>
      <c r="H2787" s="37"/>
      <c r="I2787" s="37"/>
      <c r="K2787" s="11"/>
    </row>
    <row r="2788" spans="6:11" x14ac:dyDescent="0.2">
      <c r="F2788" s="233"/>
      <c r="G2788" s="5"/>
      <c r="H2788" s="37"/>
      <c r="I2788" s="37"/>
      <c r="K2788" s="11"/>
    </row>
    <row r="2789" spans="6:11" x14ac:dyDescent="0.2">
      <c r="F2789" s="233"/>
      <c r="G2789" s="5"/>
      <c r="H2789" s="37"/>
      <c r="I2789" s="37"/>
      <c r="K2789" s="11"/>
    </row>
    <row r="2790" spans="6:11" x14ac:dyDescent="0.2">
      <c r="F2790" s="233"/>
      <c r="G2790" s="5"/>
      <c r="H2790" s="37"/>
      <c r="I2790" s="37"/>
      <c r="K2790" s="11"/>
    </row>
    <row r="2791" spans="6:11" x14ac:dyDescent="0.2">
      <c r="F2791" s="233"/>
      <c r="G2791" s="5"/>
      <c r="H2791" s="37"/>
      <c r="I2791" s="37"/>
      <c r="K2791" s="11"/>
    </row>
    <row r="2792" spans="6:11" x14ac:dyDescent="0.2">
      <c r="F2792" s="233"/>
      <c r="G2792" s="5"/>
      <c r="H2792" s="37"/>
      <c r="I2792" s="37"/>
      <c r="K2792" s="11"/>
    </row>
    <row r="2793" spans="6:11" x14ac:dyDescent="0.2">
      <c r="F2793" s="233"/>
      <c r="G2793" s="5"/>
      <c r="H2793" s="37"/>
      <c r="I2793" s="37"/>
      <c r="K2793" s="11"/>
    </row>
    <row r="2794" spans="6:11" x14ac:dyDescent="0.2">
      <c r="F2794" s="233"/>
      <c r="G2794" s="5"/>
      <c r="H2794" s="37"/>
      <c r="I2794" s="37"/>
      <c r="K2794" s="11"/>
    </row>
    <row r="2795" spans="6:11" x14ac:dyDescent="0.2">
      <c r="F2795" s="233"/>
      <c r="G2795" s="5"/>
      <c r="H2795" s="37"/>
      <c r="I2795" s="37"/>
      <c r="K2795" s="11"/>
    </row>
    <row r="2796" spans="6:11" x14ac:dyDescent="0.2">
      <c r="F2796" s="233"/>
      <c r="G2796" s="5"/>
      <c r="H2796" s="37"/>
      <c r="I2796" s="37"/>
      <c r="K2796" s="11"/>
    </row>
    <row r="2797" spans="6:11" x14ac:dyDescent="0.2">
      <c r="F2797" s="233"/>
      <c r="G2797" s="5"/>
      <c r="H2797" s="37"/>
      <c r="I2797" s="37"/>
      <c r="K2797" s="11"/>
    </row>
    <row r="2798" spans="6:11" x14ac:dyDescent="0.2">
      <c r="F2798" s="233"/>
      <c r="G2798" s="5"/>
      <c r="H2798" s="37"/>
      <c r="I2798" s="37"/>
      <c r="K2798" s="11"/>
    </row>
    <row r="2799" spans="6:11" x14ac:dyDescent="0.2">
      <c r="F2799" s="233"/>
      <c r="G2799" s="5"/>
      <c r="H2799" s="37"/>
      <c r="I2799" s="37"/>
      <c r="K2799" s="11"/>
    </row>
    <row r="2800" spans="6:11" x14ac:dyDescent="0.2">
      <c r="F2800" s="233"/>
      <c r="G2800" s="5"/>
      <c r="H2800" s="37"/>
      <c r="I2800" s="37"/>
      <c r="K2800" s="11"/>
    </row>
    <row r="2801" spans="6:11" x14ac:dyDescent="0.2">
      <c r="F2801" s="233"/>
      <c r="G2801" s="5"/>
      <c r="H2801" s="37"/>
      <c r="I2801" s="37"/>
      <c r="K2801" s="11"/>
    </row>
    <row r="2802" spans="6:11" x14ac:dyDescent="0.2">
      <c r="F2802" s="233"/>
      <c r="G2802" s="5"/>
      <c r="H2802" s="37"/>
      <c r="I2802" s="37"/>
      <c r="K2802" s="11"/>
    </row>
    <row r="2803" spans="6:11" x14ac:dyDescent="0.2">
      <c r="F2803" s="233"/>
      <c r="G2803" s="5"/>
      <c r="H2803" s="37"/>
      <c r="I2803" s="37"/>
      <c r="K2803" s="11"/>
    </row>
    <row r="2804" spans="6:11" x14ac:dyDescent="0.2">
      <c r="F2804" s="233"/>
      <c r="G2804" s="5"/>
      <c r="H2804" s="37"/>
      <c r="I2804" s="37"/>
      <c r="K2804" s="11"/>
    </row>
    <row r="2805" spans="6:11" x14ac:dyDescent="0.2">
      <c r="F2805" s="233"/>
      <c r="G2805" s="5"/>
      <c r="H2805" s="37"/>
      <c r="I2805" s="37"/>
      <c r="K2805" s="11"/>
    </row>
    <row r="2806" spans="6:11" x14ac:dyDescent="0.2">
      <c r="F2806" s="233"/>
      <c r="G2806" s="5"/>
      <c r="H2806" s="37"/>
      <c r="I2806" s="37"/>
      <c r="K2806" s="11"/>
    </row>
    <row r="2807" spans="6:11" x14ac:dyDescent="0.2">
      <c r="F2807" s="233"/>
      <c r="G2807" s="5"/>
      <c r="H2807" s="37"/>
      <c r="I2807" s="37"/>
      <c r="K2807" s="11"/>
    </row>
    <row r="2808" spans="6:11" x14ac:dyDescent="0.2">
      <c r="F2808" s="233"/>
      <c r="G2808" s="5"/>
      <c r="H2808" s="37"/>
      <c r="I2808" s="37"/>
      <c r="K2808" s="11"/>
    </row>
    <row r="2809" spans="6:11" x14ac:dyDescent="0.2">
      <c r="F2809" s="233"/>
      <c r="G2809" s="5"/>
      <c r="H2809" s="37"/>
      <c r="I2809" s="37"/>
      <c r="K2809" s="11"/>
    </row>
    <row r="2810" spans="6:11" x14ac:dyDescent="0.2">
      <c r="F2810" s="233"/>
      <c r="G2810" s="5"/>
      <c r="H2810" s="37"/>
      <c r="I2810" s="37"/>
      <c r="K2810" s="11"/>
    </row>
    <row r="2811" spans="6:11" x14ac:dyDescent="0.2">
      <c r="F2811" s="233"/>
      <c r="G2811" s="5"/>
      <c r="H2811" s="37"/>
      <c r="I2811" s="37"/>
      <c r="K2811" s="11"/>
    </row>
    <row r="2812" spans="6:11" x14ac:dyDescent="0.2">
      <c r="F2812" s="233"/>
      <c r="G2812" s="5"/>
      <c r="H2812" s="37"/>
      <c r="I2812" s="37"/>
      <c r="K2812" s="11"/>
    </row>
    <row r="2813" spans="6:11" x14ac:dyDescent="0.2">
      <c r="F2813" s="233"/>
      <c r="G2813" s="5"/>
      <c r="H2813" s="37"/>
      <c r="I2813" s="37"/>
      <c r="K2813" s="11"/>
    </row>
    <row r="2814" spans="6:11" x14ac:dyDescent="0.2">
      <c r="F2814" s="233"/>
      <c r="G2814" s="5"/>
      <c r="H2814" s="37"/>
      <c r="I2814" s="37"/>
      <c r="K2814" s="11"/>
    </row>
    <row r="2815" spans="6:11" x14ac:dyDescent="0.2">
      <c r="F2815" s="233"/>
      <c r="G2815" s="5"/>
      <c r="H2815" s="37"/>
      <c r="I2815" s="37"/>
      <c r="K2815" s="11"/>
    </row>
    <row r="2816" spans="6:11" x14ac:dyDescent="0.2">
      <c r="F2816" s="233"/>
      <c r="G2816" s="5"/>
      <c r="H2816" s="37"/>
      <c r="I2816" s="37"/>
      <c r="K2816" s="11"/>
    </row>
    <row r="2817" spans="6:11" x14ac:dyDescent="0.2">
      <c r="F2817" s="233"/>
      <c r="G2817" s="5"/>
      <c r="H2817" s="37"/>
      <c r="I2817" s="37"/>
      <c r="K2817" s="11"/>
    </row>
    <row r="2818" spans="6:11" x14ac:dyDescent="0.2">
      <c r="F2818" s="233"/>
      <c r="G2818" s="5"/>
      <c r="H2818" s="37"/>
      <c r="I2818" s="37"/>
      <c r="K2818" s="11"/>
    </row>
    <row r="2819" spans="6:11" x14ac:dyDescent="0.2">
      <c r="F2819" s="233"/>
      <c r="G2819" s="5"/>
      <c r="H2819" s="37"/>
      <c r="I2819" s="37"/>
      <c r="K2819" s="11"/>
    </row>
    <row r="2820" spans="6:11" x14ac:dyDescent="0.2">
      <c r="F2820" s="233"/>
      <c r="G2820" s="5"/>
      <c r="H2820" s="37"/>
      <c r="I2820" s="37"/>
      <c r="K2820" s="11"/>
    </row>
    <row r="2821" spans="6:11" x14ac:dyDescent="0.2">
      <c r="F2821" s="233"/>
      <c r="G2821" s="5"/>
      <c r="H2821" s="37"/>
      <c r="I2821" s="37"/>
      <c r="K2821" s="11"/>
    </row>
    <row r="2822" spans="6:11" x14ac:dyDescent="0.2">
      <c r="F2822" s="233"/>
      <c r="G2822" s="5"/>
      <c r="H2822" s="37"/>
      <c r="I2822" s="37"/>
      <c r="K2822" s="11"/>
    </row>
    <row r="2823" spans="6:11" x14ac:dyDescent="0.2">
      <c r="F2823" s="233"/>
      <c r="G2823" s="5"/>
      <c r="H2823" s="37"/>
      <c r="I2823" s="37"/>
      <c r="K2823" s="11"/>
    </row>
    <row r="2824" spans="6:11" x14ac:dyDescent="0.2">
      <c r="F2824" s="233"/>
      <c r="G2824" s="5"/>
      <c r="H2824" s="37"/>
      <c r="I2824" s="37"/>
      <c r="K2824" s="11"/>
    </row>
    <row r="2825" spans="6:11" x14ac:dyDescent="0.2">
      <c r="F2825" s="233"/>
      <c r="G2825" s="5"/>
      <c r="H2825" s="37"/>
      <c r="I2825" s="37"/>
      <c r="K2825" s="11"/>
    </row>
    <row r="2826" spans="6:11" x14ac:dyDescent="0.2">
      <c r="F2826" s="233"/>
      <c r="G2826" s="5"/>
      <c r="H2826" s="37"/>
      <c r="I2826" s="37"/>
      <c r="K2826" s="11"/>
    </row>
    <row r="2827" spans="6:11" x14ac:dyDescent="0.2">
      <c r="F2827" s="233"/>
      <c r="G2827" s="5"/>
      <c r="H2827" s="37"/>
      <c r="I2827" s="37"/>
      <c r="K2827" s="11"/>
    </row>
    <row r="2828" spans="6:11" x14ac:dyDescent="0.2">
      <c r="F2828" s="233"/>
      <c r="G2828" s="5"/>
      <c r="H2828" s="37"/>
      <c r="I2828" s="37"/>
      <c r="K2828" s="11"/>
    </row>
    <row r="2829" spans="6:11" x14ac:dyDescent="0.2">
      <c r="F2829" s="233"/>
      <c r="G2829" s="5"/>
      <c r="H2829" s="37"/>
      <c r="I2829" s="37"/>
      <c r="K2829" s="11"/>
    </row>
    <row r="2830" spans="6:11" x14ac:dyDescent="0.2">
      <c r="F2830" s="233"/>
      <c r="G2830" s="5"/>
      <c r="H2830" s="37"/>
      <c r="I2830" s="37"/>
      <c r="K2830" s="11"/>
    </row>
    <row r="2831" spans="6:11" x14ac:dyDescent="0.2">
      <c r="F2831" s="233"/>
      <c r="G2831" s="5"/>
      <c r="H2831" s="37"/>
      <c r="I2831" s="37"/>
      <c r="K2831" s="11"/>
    </row>
    <row r="2832" spans="6:11" x14ac:dyDescent="0.2">
      <c r="F2832" s="233"/>
      <c r="G2832" s="5"/>
      <c r="H2832" s="37"/>
      <c r="I2832" s="37"/>
      <c r="K2832" s="11"/>
    </row>
    <row r="2833" spans="6:11" x14ac:dyDescent="0.2">
      <c r="F2833" s="233"/>
      <c r="G2833" s="5"/>
      <c r="H2833" s="37"/>
      <c r="I2833" s="37"/>
      <c r="K2833" s="11"/>
    </row>
    <row r="2834" spans="6:11" x14ac:dyDescent="0.2">
      <c r="F2834" s="233"/>
      <c r="G2834" s="5"/>
      <c r="H2834" s="37"/>
      <c r="I2834" s="37"/>
      <c r="K2834" s="11"/>
    </row>
    <row r="2835" spans="6:11" x14ac:dyDescent="0.2">
      <c r="F2835" s="233"/>
      <c r="G2835" s="5"/>
      <c r="H2835" s="37"/>
      <c r="I2835" s="37"/>
      <c r="K2835" s="11"/>
    </row>
    <row r="2836" spans="6:11" x14ac:dyDescent="0.2">
      <c r="F2836" s="233"/>
      <c r="G2836" s="5"/>
      <c r="H2836" s="37"/>
      <c r="I2836" s="37"/>
      <c r="K2836" s="11"/>
    </row>
    <row r="2837" spans="6:11" x14ac:dyDescent="0.2">
      <c r="F2837" s="233"/>
      <c r="G2837" s="5"/>
      <c r="H2837" s="37"/>
      <c r="I2837" s="37"/>
      <c r="K2837" s="11"/>
    </row>
    <row r="2838" spans="6:11" x14ac:dyDescent="0.2">
      <c r="F2838" s="233"/>
      <c r="G2838" s="5"/>
      <c r="H2838" s="37"/>
      <c r="I2838" s="37"/>
      <c r="K2838" s="11"/>
    </row>
    <row r="2839" spans="6:11" x14ac:dyDescent="0.2">
      <c r="F2839" s="233"/>
      <c r="G2839" s="5"/>
      <c r="H2839" s="37"/>
      <c r="I2839" s="37"/>
      <c r="K2839" s="11"/>
    </row>
    <row r="2840" spans="6:11" x14ac:dyDescent="0.2">
      <c r="F2840" s="233"/>
      <c r="G2840" s="5"/>
      <c r="H2840" s="37"/>
      <c r="I2840" s="37"/>
      <c r="K2840" s="11"/>
    </row>
    <row r="2841" spans="6:11" x14ac:dyDescent="0.2">
      <c r="F2841" s="233"/>
      <c r="G2841" s="5"/>
      <c r="H2841" s="37"/>
      <c r="I2841" s="37"/>
      <c r="K2841" s="11"/>
    </row>
    <row r="2842" spans="6:11" x14ac:dyDescent="0.2">
      <c r="F2842" s="233"/>
      <c r="G2842" s="5"/>
      <c r="H2842" s="37"/>
      <c r="I2842" s="37"/>
      <c r="K2842" s="11"/>
    </row>
    <row r="2843" spans="6:11" x14ac:dyDescent="0.2">
      <c r="F2843" s="233"/>
      <c r="G2843" s="5"/>
      <c r="H2843" s="37"/>
      <c r="I2843" s="37"/>
      <c r="K2843" s="11"/>
    </row>
    <row r="2844" spans="6:11" x14ac:dyDescent="0.2">
      <c r="F2844" s="233"/>
      <c r="G2844" s="5"/>
      <c r="H2844" s="37"/>
      <c r="I2844" s="37"/>
      <c r="K2844" s="11"/>
    </row>
    <row r="2845" spans="6:11" x14ac:dyDescent="0.2">
      <c r="F2845" s="233"/>
      <c r="G2845" s="5"/>
      <c r="H2845" s="37"/>
      <c r="I2845" s="37"/>
      <c r="K2845" s="11"/>
    </row>
    <row r="2846" spans="6:11" x14ac:dyDescent="0.2">
      <c r="F2846" s="233"/>
      <c r="G2846" s="5"/>
      <c r="H2846" s="37"/>
      <c r="I2846" s="37"/>
      <c r="K2846" s="11"/>
    </row>
    <row r="2847" spans="6:11" x14ac:dyDescent="0.2">
      <c r="F2847" s="233"/>
      <c r="G2847" s="5"/>
      <c r="H2847" s="37"/>
      <c r="I2847" s="37"/>
      <c r="K2847" s="11"/>
    </row>
    <row r="2848" spans="6:11" x14ac:dyDescent="0.2">
      <c r="F2848" s="233"/>
      <c r="G2848" s="5"/>
      <c r="H2848" s="37"/>
      <c r="I2848" s="37"/>
      <c r="K2848" s="11"/>
    </row>
    <row r="2849" spans="6:11" x14ac:dyDescent="0.2">
      <c r="F2849" s="233"/>
      <c r="G2849" s="5"/>
      <c r="H2849" s="37"/>
      <c r="I2849" s="37"/>
      <c r="K2849" s="11"/>
    </row>
    <row r="2850" spans="6:11" x14ac:dyDescent="0.2">
      <c r="F2850" s="233"/>
      <c r="G2850" s="5"/>
      <c r="H2850" s="37"/>
      <c r="I2850" s="37"/>
      <c r="K2850" s="11"/>
    </row>
    <row r="2851" spans="6:11" x14ac:dyDescent="0.2">
      <c r="F2851" s="233"/>
      <c r="G2851" s="5"/>
      <c r="H2851" s="37"/>
      <c r="I2851" s="37"/>
      <c r="K2851" s="11"/>
    </row>
    <row r="2852" spans="6:11" x14ac:dyDescent="0.2">
      <c r="F2852" s="233"/>
      <c r="G2852" s="5"/>
      <c r="H2852" s="37"/>
      <c r="I2852" s="37"/>
      <c r="K2852" s="11"/>
    </row>
    <row r="2853" spans="6:11" x14ac:dyDescent="0.2">
      <c r="F2853" s="233"/>
      <c r="G2853" s="5"/>
      <c r="H2853" s="37"/>
      <c r="I2853" s="37"/>
      <c r="K2853" s="11"/>
    </row>
    <row r="2854" spans="6:11" x14ac:dyDescent="0.2">
      <c r="F2854" s="233"/>
      <c r="G2854" s="5"/>
      <c r="H2854" s="37"/>
      <c r="I2854" s="37"/>
      <c r="K2854" s="11"/>
    </row>
    <row r="2855" spans="6:11" x14ac:dyDescent="0.2">
      <c r="F2855" s="233"/>
      <c r="G2855" s="5"/>
      <c r="H2855" s="37"/>
      <c r="I2855" s="37"/>
      <c r="K2855" s="11"/>
    </row>
    <row r="2856" spans="6:11" x14ac:dyDescent="0.2">
      <c r="F2856" s="233"/>
      <c r="G2856" s="5"/>
      <c r="H2856" s="37"/>
      <c r="I2856" s="37"/>
      <c r="K2856" s="11"/>
    </row>
    <row r="2857" spans="6:11" x14ac:dyDescent="0.2">
      <c r="F2857" s="233"/>
      <c r="G2857" s="5"/>
      <c r="H2857" s="37"/>
      <c r="I2857" s="37"/>
      <c r="K2857" s="11"/>
    </row>
    <row r="2858" spans="6:11" x14ac:dyDescent="0.2">
      <c r="F2858" s="233"/>
      <c r="G2858" s="5"/>
      <c r="H2858" s="37"/>
      <c r="I2858" s="37"/>
      <c r="K2858" s="11"/>
    </row>
    <row r="2859" spans="6:11" x14ac:dyDescent="0.2">
      <c r="F2859" s="233"/>
      <c r="G2859" s="5"/>
      <c r="H2859" s="37"/>
      <c r="I2859" s="37"/>
      <c r="K2859" s="11"/>
    </row>
    <row r="2860" spans="6:11" x14ac:dyDescent="0.2">
      <c r="F2860" s="233"/>
      <c r="G2860" s="5"/>
      <c r="H2860" s="37"/>
      <c r="I2860" s="37"/>
      <c r="K2860" s="11"/>
    </row>
    <row r="2861" spans="6:11" x14ac:dyDescent="0.2">
      <c r="F2861" s="233"/>
      <c r="G2861" s="5"/>
      <c r="H2861" s="37"/>
      <c r="I2861" s="37"/>
      <c r="K2861" s="11"/>
    </row>
    <row r="2862" spans="6:11" x14ac:dyDescent="0.2">
      <c r="F2862" s="233"/>
      <c r="G2862" s="5"/>
      <c r="H2862" s="37"/>
      <c r="I2862" s="37"/>
      <c r="K2862" s="11"/>
    </row>
    <row r="2863" spans="6:11" x14ac:dyDescent="0.2">
      <c r="F2863" s="233"/>
      <c r="G2863" s="5"/>
      <c r="H2863" s="37"/>
      <c r="I2863" s="37"/>
      <c r="K2863" s="11"/>
    </row>
    <row r="2864" spans="6:11" x14ac:dyDescent="0.2">
      <c r="F2864" s="233"/>
      <c r="G2864" s="5"/>
      <c r="H2864" s="37"/>
      <c r="I2864" s="37"/>
      <c r="K2864" s="11"/>
    </row>
    <row r="2865" spans="6:11" x14ac:dyDescent="0.2">
      <c r="F2865" s="233"/>
      <c r="G2865" s="5"/>
      <c r="H2865" s="37"/>
      <c r="I2865" s="37"/>
      <c r="K2865" s="11"/>
    </row>
    <row r="2866" spans="6:11" x14ac:dyDescent="0.2">
      <c r="F2866" s="233"/>
      <c r="G2866" s="5"/>
      <c r="H2866" s="37"/>
      <c r="I2866" s="37"/>
      <c r="K2866" s="11"/>
    </row>
    <row r="2867" spans="6:11" x14ac:dyDescent="0.2">
      <c r="F2867" s="233"/>
      <c r="G2867" s="5"/>
      <c r="H2867" s="37"/>
      <c r="I2867" s="37"/>
      <c r="K2867" s="11"/>
    </row>
    <row r="2868" spans="6:11" x14ac:dyDescent="0.2">
      <c r="F2868" s="233"/>
      <c r="G2868" s="5"/>
      <c r="H2868" s="37"/>
      <c r="I2868" s="37"/>
      <c r="K2868" s="11"/>
    </row>
    <row r="2869" spans="6:11" x14ac:dyDescent="0.2">
      <c r="F2869" s="233"/>
      <c r="G2869" s="5"/>
      <c r="H2869" s="37"/>
      <c r="I2869" s="37"/>
      <c r="K2869" s="11"/>
    </row>
    <row r="2870" spans="6:11" x14ac:dyDescent="0.2">
      <c r="F2870" s="233"/>
      <c r="G2870" s="5"/>
      <c r="H2870" s="37"/>
      <c r="I2870" s="37"/>
      <c r="K2870" s="11"/>
    </row>
    <row r="2871" spans="6:11" x14ac:dyDescent="0.2">
      <c r="F2871" s="233"/>
      <c r="G2871" s="5"/>
      <c r="H2871" s="37"/>
      <c r="I2871" s="37"/>
      <c r="K2871" s="11"/>
    </row>
    <row r="2872" spans="6:11" x14ac:dyDescent="0.2">
      <c r="F2872" s="233"/>
      <c r="G2872" s="5"/>
      <c r="H2872" s="37"/>
      <c r="I2872" s="37"/>
      <c r="K2872" s="11"/>
    </row>
    <row r="2873" spans="6:11" x14ac:dyDescent="0.2">
      <c r="F2873" s="233"/>
      <c r="G2873" s="5"/>
      <c r="H2873" s="37"/>
      <c r="I2873" s="37"/>
      <c r="K2873" s="11"/>
    </row>
    <row r="2874" spans="6:11" x14ac:dyDescent="0.2">
      <c r="F2874" s="233"/>
      <c r="G2874" s="5"/>
      <c r="H2874" s="37"/>
      <c r="I2874" s="37"/>
      <c r="K2874" s="11"/>
    </row>
    <row r="2875" spans="6:11" x14ac:dyDescent="0.2">
      <c r="F2875" s="233"/>
      <c r="G2875" s="5"/>
      <c r="H2875" s="37"/>
      <c r="I2875" s="37"/>
      <c r="K2875" s="11"/>
    </row>
    <row r="2876" spans="6:11" x14ac:dyDescent="0.2">
      <c r="F2876" s="233"/>
      <c r="G2876" s="5"/>
      <c r="H2876" s="37"/>
      <c r="I2876" s="37"/>
      <c r="K2876" s="11"/>
    </row>
    <row r="2877" spans="6:11" x14ac:dyDescent="0.2">
      <c r="F2877" s="233"/>
      <c r="G2877" s="5"/>
      <c r="H2877" s="37"/>
      <c r="I2877" s="37"/>
      <c r="K2877" s="11"/>
    </row>
    <row r="2878" spans="6:11" x14ac:dyDescent="0.2">
      <c r="F2878" s="233"/>
      <c r="G2878" s="5"/>
      <c r="H2878" s="37"/>
      <c r="I2878" s="37"/>
      <c r="K2878" s="11"/>
    </row>
    <row r="2879" spans="6:11" x14ac:dyDescent="0.2">
      <c r="F2879" s="233"/>
      <c r="G2879" s="5"/>
      <c r="H2879" s="37"/>
      <c r="I2879" s="37"/>
      <c r="K2879" s="11"/>
    </row>
    <row r="2880" spans="6:11" x14ac:dyDescent="0.2">
      <c r="F2880" s="233"/>
      <c r="G2880" s="5"/>
      <c r="H2880" s="37"/>
      <c r="I2880" s="37"/>
      <c r="K2880" s="11"/>
    </row>
    <row r="2881" spans="6:11" x14ac:dyDescent="0.2">
      <c r="F2881" s="233"/>
      <c r="G2881" s="5"/>
      <c r="H2881" s="37"/>
      <c r="I2881" s="37"/>
      <c r="K2881" s="11"/>
    </row>
    <row r="2882" spans="6:11" x14ac:dyDescent="0.2">
      <c r="F2882" s="233"/>
      <c r="G2882" s="5"/>
      <c r="H2882" s="37"/>
      <c r="I2882" s="37"/>
      <c r="K2882" s="11"/>
    </row>
    <row r="2883" spans="6:11" x14ac:dyDescent="0.2">
      <c r="F2883" s="233"/>
      <c r="G2883" s="5"/>
      <c r="H2883" s="37"/>
      <c r="I2883" s="37"/>
      <c r="K2883" s="11"/>
    </row>
    <row r="2884" spans="6:11" x14ac:dyDescent="0.2">
      <c r="F2884" s="233"/>
      <c r="G2884" s="5"/>
      <c r="H2884" s="37"/>
      <c r="I2884" s="37"/>
      <c r="K2884" s="11"/>
    </row>
    <row r="2885" spans="6:11" x14ac:dyDescent="0.2">
      <c r="F2885" s="233"/>
      <c r="G2885" s="5"/>
      <c r="H2885" s="37"/>
      <c r="I2885" s="37"/>
      <c r="K2885" s="11"/>
    </row>
    <row r="2886" spans="6:11" x14ac:dyDescent="0.2">
      <c r="F2886" s="233"/>
      <c r="G2886" s="5"/>
      <c r="H2886" s="37"/>
      <c r="I2886" s="37"/>
      <c r="K2886" s="11"/>
    </row>
    <row r="2887" spans="6:11" x14ac:dyDescent="0.2">
      <c r="F2887" s="233"/>
      <c r="G2887" s="5"/>
      <c r="H2887" s="37"/>
      <c r="I2887" s="37"/>
      <c r="K2887" s="11"/>
    </row>
    <row r="2888" spans="6:11" x14ac:dyDescent="0.2">
      <c r="F2888" s="233"/>
      <c r="G2888" s="5"/>
      <c r="H2888" s="37"/>
      <c r="I2888" s="37"/>
      <c r="K2888" s="11"/>
    </row>
    <row r="2889" spans="6:11" x14ac:dyDescent="0.2">
      <c r="F2889" s="233"/>
      <c r="G2889" s="5"/>
      <c r="H2889" s="37"/>
      <c r="I2889" s="37"/>
      <c r="K2889" s="11"/>
    </row>
    <row r="2890" spans="6:11" x14ac:dyDescent="0.2">
      <c r="F2890" s="233"/>
      <c r="G2890" s="5"/>
      <c r="H2890" s="37"/>
      <c r="I2890" s="37"/>
      <c r="K2890" s="11"/>
    </row>
    <row r="2891" spans="6:11" x14ac:dyDescent="0.2">
      <c r="F2891" s="233"/>
      <c r="G2891" s="5"/>
      <c r="H2891" s="37"/>
      <c r="I2891" s="37"/>
      <c r="K2891" s="11"/>
    </row>
    <row r="2892" spans="6:11" x14ac:dyDescent="0.2">
      <c r="F2892" s="233"/>
      <c r="G2892" s="5"/>
      <c r="H2892" s="37"/>
      <c r="I2892" s="37"/>
      <c r="K2892" s="11"/>
    </row>
    <row r="2893" spans="6:11" x14ac:dyDescent="0.2">
      <c r="F2893" s="233"/>
      <c r="G2893" s="5"/>
      <c r="H2893" s="37"/>
      <c r="I2893" s="37"/>
      <c r="K2893" s="11"/>
    </row>
    <row r="2894" spans="6:11" x14ac:dyDescent="0.2">
      <c r="F2894" s="233"/>
      <c r="G2894" s="5"/>
      <c r="H2894" s="37"/>
      <c r="I2894" s="37"/>
      <c r="K2894" s="11"/>
    </row>
    <row r="2895" spans="6:11" x14ac:dyDescent="0.2">
      <c r="F2895" s="233"/>
      <c r="G2895" s="5"/>
      <c r="H2895" s="37"/>
      <c r="I2895" s="37"/>
      <c r="K2895" s="11"/>
    </row>
    <row r="2896" spans="6:11" x14ac:dyDescent="0.2">
      <c r="F2896" s="233"/>
      <c r="G2896" s="5"/>
      <c r="H2896" s="37"/>
      <c r="I2896" s="37"/>
      <c r="K2896" s="11"/>
    </row>
    <row r="2897" spans="6:11" x14ac:dyDescent="0.2">
      <c r="F2897" s="233"/>
      <c r="G2897" s="5"/>
      <c r="H2897" s="37"/>
      <c r="I2897" s="37"/>
      <c r="K2897" s="11"/>
    </row>
    <row r="2898" spans="6:11" x14ac:dyDescent="0.2">
      <c r="F2898" s="233"/>
      <c r="G2898" s="5"/>
      <c r="H2898" s="37"/>
      <c r="I2898" s="37"/>
      <c r="K2898" s="11"/>
    </row>
    <row r="2899" spans="6:11" x14ac:dyDescent="0.2">
      <c r="F2899" s="233"/>
      <c r="G2899" s="5"/>
      <c r="H2899" s="37"/>
      <c r="I2899" s="37"/>
      <c r="K2899" s="11"/>
    </row>
    <row r="2900" spans="6:11" x14ac:dyDescent="0.2">
      <c r="F2900" s="233"/>
      <c r="G2900" s="5"/>
      <c r="H2900" s="37"/>
      <c r="I2900" s="37"/>
      <c r="K2900" s="11"/>
    </row>
    <row r="2901" spans="6:11" x14ac:dyDescent="0.2">
      <c r="F2901" s="233"/>
      <c r="G2901" s="5"/>
      <c r="H2901" s="37"/>
      <c r="I2901" s="37"/>
      <c r="K2901" s="11"/>
    </row>
    <row r="2902" spans="6:11" x14ac:dyDescent="0.2">
      <c r="F2902" s="233"/>
      <c r="G2902" s="5"/>
      <c r="H2902" s="37"/>
      <c r="I2902" s="37"/>
      <c r="K2902" s="11"/>
    </row>
    <row r="2903" spans="6:11" x14ac:dyDescent="0.2">
      <c r="F2903" s="233"/>
      <c r="G2903" s="5"/>
      <c r="H2903" s="37"/>
      <c r="I2903" s="37"/>
      <c r="K2903" s="11"/>
    </row>
    <row r="2904" spans="6:11" x14ac:dyDescent="0.2">
      <c r="F2904" s="233"/>
      <c r="G2904" s="5"/>
      <c r="H2904" s="37"/>
      <c r="I2904" s="37"/>
      <c r="K2904" s="11"/>
    </row>
    <row r="2905" spans="6:11" x14ac:dyDescent="0.2">
      <c r="F2905" s="233"/>
      <c r="G2905" s="5"/>
      <c r="H2905" s="37"/>
      <c r="I2905" s="37"/>
      <c r="K2905" s="11"/>
    </row>
    <row r="2906" spans="6:11" x14ac:dyDescent="0.2">
      <c r="F2906" s="233"/>
      <c r="G2906" s="5"/>
      <c r="H2906" s="37"/>
      <c r="I2906" s="37"/>
      <c r="K2906" s="11"/>
    </row>
    <row r="2907" spans="6:11" x14ac:dyDescent="0.2">
      <c r="F2907" s="233"/>
      <c r="G2907" s="5"/>
      <c r="H2907" s="37"/>
      <c r="I2907" s="37"/>
      <c r="K2907" s="11"/>
    </row>
    <row r="2908" spans="6:11" x14ac:dyDescent="0.2">
      <c r="F2908" s="233"/>
      <c r="G2908" s="5"/>
      <c r="H2908" s="37"/>
      <c r="I2908" s="37"/>
      <c r="K2908" s="11"/>
    </row>
    <row r="2909" spans="6:11" x14ac:dyDescent="0.2">
      <c r="F2909" s="233"/>
      <c r="G2909" s="5"/>
      <c r="H2909" s="37"/>
      <c r="I2909" s="37"/>
      <c r="K2909" s="11"/>
    </row>
    <row r="2910" spans="6:11" x14ac:dyDescent="0.2">
      <c r="F2910" s="233"/>
      <c r="G2910" s="5"/>
      <c r="H2910" s="37"/>
      <c r="I2910" s="37"/>
      <c r="K2910" s="11"/>
    </row>
    <row r="2911" spans="6:11" x14ac:dyDescent="0.2">
      <c r="F2911" s="233"/>
      <c r="G2911" s="5"/>
      <c r="H2911" s="37"/>
      <c r="I2911" s="37"/>
      <c r="K2911" s="11"/>
    </row>
    <row r="2912" spans="6:11" x14ac:dyDescent="0.2">
      <c r="F2912" s="233"/>
      <c r="G2912" s="5"/>
      <c r="H2912" s="37"/>
      <c r="I2912" s="37"/>
      <c r="K2912" s="11"/>
    </row>
    <row r="2913" spans="6:11" x14ac:dyDescent="0.2">
      <c r="F2913" s="233"/>
      <c r="G2913" s="5"/>
      <c r="H2913" s="37"/>
      <c r="I2913" s="37"/>
      <c r="K2913" s="11"/>
    </row>
    <row r="2914" spans="6:11" x14ac:dyDescent="0.2">
      <c r="F2914" s="233"/>
      <c r="G2914" s="5"/>
      <c r="H2914" s="37"/>
      <c r="I2914" s="37"/>
      <c r="K2914" s="11"/>
    </row>
    <row r="2915" spans="6:11" x14ac:dyDescent="0.2">
      <c r="F2915" s="233"/>
      <c r="G2915" s="5"/>
      <c r="H2915" s="37"/>
      <c r="I2915" s="37"/>
      <c r="K2915" s="11"/>
    </row>
    <row r="2916" spans="6:11" x14ac:dyDescent="0.2">
      <c r="F2916" s="233"/>
      <c r="G2916" s="5"/>
      <c r="H2916" s="37"/>
      <c r="I2916" s="37"/>
      <c r="K2916" s="11"/>
    </row>
    <row r="2917" spans="6:11" x14ac:dyDescent="0.2">
      <c r="F2917" s="233"/>
      <c r="G2917" s="5"/>
      <c r="H2917" s="37"/>
      <c r="I2917" s="37"/>
      <c r="K2917" s="11"/>
    </row>
    <row r="2918" spans="6:11" x14ac:dyDescent="0.2">
      <c r="F2918" s="233"/>
      <c r="G2918" s="5"/>
      <c r="H2918" s="37"/>
      <c r="I2918" s="37"/>
      <c r="K2918" s="11"/>
    </row>
    <row r="2919" spans="6:11" x14ac:dyDescent="0.2">
      <c r="F2919" s="233"/>
      <c r="G2919" s="5"/>
      <c r="H2919" s="37"/>
      <c r="I2919" s="37"/>
      <c r="K2919" s="11"/>
    </row>
    <row r="2920" spans="6:11" x14ac:dyDescent="0.2">
      <c r="F2920" s="233"/>
      <c r="G2920" s="5"/>
      <c r="H2920" s="37"/>
      <c r="I2920" s="37"/>
      <c r="K2920" s="11"/>
    </row>
    <row r="2921" spans="6:11" x14ac:dyDescent="0.2">
      <c r="F2921" s="233"/>
      <c r="G2921" s="5"/>
      <c r="H2921" s="37"/>
      <c r="I2921" s="37"/>
      <c r="K2921" s="11"/>
    </row>
    <row r="2922" spans="6:11" x14ac:dyDescent="0.2">
      <c r="F2922" s="233"/>
      <c r="G2922" s="5"/>
      <c r="H2922" s="37"/>
      <c r="I2922" s="37"/>
      <c r="K2922" s="11"/>
    </row>
    <row r="2923" spans="6:11" x14ac:dyDescent="0.2">
      <c r="F2923" s="233"/>
      <c r="G2923" s="5"/>
      <c r="H2923" s="37"/>
      <c r="I2923" s="37"/>
      <c r="K2923" s="11"/>
    </row>
    <row r="2924" spans="6:11" x14ac:dyDescent="0.2">
      <c r="F2924" s="233"/>
      <c r="G2924" s="5"/>
      <c r="H2924" s="37"/>
      <c r="I2924" s="37"/>
      <c r="K2924" s="11"/>
    </row>
    <row r="2925" spans="6:11" x14ac:dyDescent="0.2">
      <c r="F2925" s="233"/>
      <c r="G2925" s="5"/>
      <c r="H2925" s="37"/>
      <c r="I2925" s="37"/>
      <c r="K2925" s="11"/>
    </row>
    <row r="2926" spans="6:11" x14ac:dyDescent="0.2">
      <c r="F2926" s="233"/>
      <c r="G2926" s="5"/>
      <c r="H2926" s="37"/>
      <c r="I2926" s="37"/>
      <c r="K2926" s="11"/>
    </row>
    <row r="2927" spans="6:11" x14ac:dyDescent="0.2">
      <c r="F2927" s="233"/>
      <c r="G2927" s="5"/>
      <c r="H2927" s="37"/>
      <c r="I2927" s="37"/>
      <c r="K2927" s="11"/>
    </row>
    <row r="2928" spans="6:11" x14ac:dyDescent="0.2">
      <c r="F2928" s="233"/>
      <c r="G2928" s="5"/>
      <c r="H2928" s="37"/>
      <c r="I2928" s="37"/>
      <c r="K2928" s="11"/>
    </row>
    <row r="2929" spans="6:11" x14ac:dyDescent="0.2">
      <c r="F2929" s="233"/>
      <c r="G2929" s="5"/>
      <c r="H2929" s="37"/>
      <c r="I2929" s="37"/>
      <c r="K2929" s="11"/>
    </row>
    <row r="2930" spans="6:11" x14ac:dyDescent="0.2">
      <c r="F2930" s="233"/>
      <c r="G2930" s="5"/>
      <c r="H2930" s="37"/>
      <c r="I2930" s="37"/>
      <c r="K2930" s="11"/>
    </row>
    <row r="2931" spans="6:11" x14ac:dyDescent="0.2">
      <c r="F2931" s="233"/>
      <c r="G2931" s="5"/>
      <c r="H2931" s="37"/>
      <c r="I2931" s="37"/>
      <c r="K2931" s="11"/>
    </row>
    <row r="2932" spans="6:11" x14ac:dyDescent="0.2">
      <c r="F2932" s="233"/>
      <c r="G2932" s="5"/>
      <c r="H2932" s="37"/>
      <c r="I2932" s="37"/>
      <c r="K2932" s="11"/>
    </row>
    <row r="2933" spans="6:11" x14ac:dyDescent="0.2">
      <c r="F2933" s="233"/>
      <c r="G2933" s="5"/>
      <c r="H2933" s="37"/>
      <c r="I2933" s="37"/>
      <c r="K2933" s="11"/>
    </row>
    <row r="2934" spans="6:11" x14ac:dyDescent="0.2">
      <c r="F2934" s="233"/>
      <c r="G2934" s="5"/>
      <c r="H2934" s="37"/>
      <c r="I2934" s="37"/>
      <c r="K2934" s="11"/>
    </row>
    <row r="2935" spans="6:11" x14ac:dyDescent="0.2">
      <c r="F2935" s="233"/>
      <c r="G2935" s="5"/>
      <c r="H2935" s="37"/>
      <c r="I2935" s="37"/>
      <c r="K2935" s="11"/>
    </row>
    <row r="2936" spans="6:11" x14ac:dyDescent="0.2">
      <c r="F2936" s="233"/>
      <c r="G2936" s="5"/>
      <c r="H2936" s="37"/>
      <c r="I2936" s="37"/>
      <c r="K2936" s="11"/>
    </row>
    <row r="2937" spans="6:11" x14ac:dyDescent="0.2">
      <c r="F2937" s="233"/>
      <c r="G2937" s="5"/>
      <c r="H2937" s="37"/>
      <c r="I2937" s="37"/>
      <c r="K2937" s="11"/>
    </row>
    <row r="2938" spans="6:11" x14ac:dyDescent="0.2">
      <c r="F2938" s="233"/>
      <c r="G2938" s="5"/>
      <c r="H2938" s="37"/>
      <c r="I2938" s="37"/>
      <c r="K2938" s="11"/>
    </row>
    <row r="2939" spans="6:11" x14ac:dyDescent="0.2">
      <c r="F2939" s="233"/>
      <c r="G2939" s="5"/>
      <c r="H2939" s="37"/>
      <c r="I2939" s="37"/>
      <c r="K2939" s="11"/>
    </row>
    <row r="2940" spans="6:11" x14ac:dyDescent="0.2">
      <c r="F2940" s="233"/>
      <c r="G2940" s="5"/>
      <c r="H2940" s="37"/>
      <c r="I2940" s="37"/>
      <c r="K2940" s="11"/>
    </row>
    <row r="2941" spans="6:11" x14ac:dyDescent="0.2">
      <c r="F2941" s="233"/>
      <c r="G2941" s="5"/>
      <c r="H2941" s="37"/>
      <c r="I2941" s="37"/>
      <c r="K2941" s="11"/>
    </row>
    <row r="2942" spans="6:11" x14ac:dyDescent="0.2">
      <c r="F2942" s="233"/>
      <c r="G2942" s="5"/>
      <c r="H2942" s="37"/>
      <c r="I2942" s="37"/>
      <c r="K2942" s="11"/>
    </row>
    <row r="2943" spans="6:11" x14ac:dyDescent="0.2">
      <c r="F2943" s="233"/>
      <c r="G2943" s="5"/>
      <c r="H2943" s="37"/>
      <c r="I2943" s="37"/>
      <c r="K2943" s="11"/>
    </row>
    <row r="2944" spans="6:11" x14ac:dyDescent="0.2">
      <c r="F2944" s="233"/>
      <c r="G2944" s="5"/>
      <c r="H2944" s="37"/>
      <c r="I2944" s="37"/>
      <c r="K2944" s="11"/>
    </row>
    <row r="2945" spans="6:11" x14ac:dyDescent="0.2">
      <c r="F2945" s="233"/>
      <c r="G2945" s="5"/>
      <c r="H2945" s="37"/>
      <c r="I2945" s="37"/>
      <c r="K2945" s="11"/>
    </row>
    <row r="2946" spans="6:11" x14ac:dyDescent="0.2">
      <c r="F2946" s="233"/>
      <c r="G2946" s="5"/>
      <c r="H2946" s="37"/>
      <c r="I2946" s="37"/>
      <c r="K2946" s="11"/>
    </row>
    <row r="2947" spans="6:11" x14ac:dyDescent="0.2">
      <c r="F2947" s="233"/>
      <c r="G2947" s="5"/>
      <c r="H2947" s="37"/>
      <c r="I2947" s="37"/>
      <c r="K2947" s="11"/>
    </row>
    <row r="2948" spans="6:11" x14ac:dyDescent="0.2">
      <c r="F2948" s="233"/>
      <c r="G2948" s="5"/>
      <c r="H2948" s="37"/>
      <c r="I2948" s="37"/>
      <c r="K2948" s="11"/>
    </row>
    <row r="2949" spans="6:11" x14ac:dyDescent="0.2">
      <c r="F2949" s="233"/>
      <c r="G2949" s="5"/>
      <c r="H2949" s="37"/>
      <c r="I2949" s="37"/>
      <c r="K2949" s="11"/>
    </row>
    <row r="2950" spans="6:11" x14ac:dyDescent="0.2">
      <c r="F2950" s="233"/>
      <c r="G2950" s="5"/>
      <c r="H2950" s="37"/>
      <c r="I2950" s="37"/>
      <c r="K2950" s="11"/>
    </row>
    <row r="2951" spans="6:11" x14ac:dyDescent="0.2">
      <c r="F2951" s="233"/>
      <c r="G2951" s="5"/>
      <c r="H2951" s="37"/>
      <c r="I2951" s="37"/>
      <c r="K2951" s="11"/>
    </row>
    <row r="2952" spans="6:11" x14ac:dyDescent="0.2">
      <c r="F2952" s="233"/>
      <c r="G2952" s="5"/>
      <c r="H2952" s="37"/>
      <c r="I2952" s="37"/>
      <c r="K2952" s="11"/>
    </row>
    <row r="2953" spans="6:11" x14ac:dyDescent="0.2">
      <c r="F2953" s="233"/>
      <c r="G2953" s="5"/>
      <c r="H2953" s="37"/>
      <c r="I2953" s="37"/>
      <c r="K2953" s="11"/>
    </row>
    <row r="2954" spans="6:11" x14ac:dyDescent="0.2">
      <c r="F2954" s="233"/>
      <c r="G2954" s="5"/>
      <c r="H2954" s="37"/>
      <c r="I2954" s="37"/>
      <c r="K2954" s="11"/>
    </row>
    <row r="2955" spans="6:11" x14ac:dyDescent="0.2">
      <c r="F2955" s="233"/>
      <c r="G2955" s="5"/>
      <c r="H2955" s="37"/>
      <c r="I2955" s="37"/>
      <c r="K2955" s="11"/>
    </row>
    <row r="2956" spans="6:11" x14ac:dyDescent="0.2">
      <c r="F2956" s="233"/>
      <c r="G2956" s="5"/>
      <c r="H2956" s="37"/>
      <c r="I2956" s="37"/>
      <c r="K2956" s="11"/>
    </row>
    <row r="2957" spans="6:11" x14ac:dyDescent="0.2">
      <c r="F2957" s="233"/>
      <c r="G2957" s="5"/>
      <c r="H2957" s="37"/>
      <c r="I2957" s="37"/>
      <c r="K2957" s="11"/>
    </row>
    <row r="2958" spans="6:11" x14ac:dyDescent="0.2">
      <c r="F2958" s="233"/>
      <c r="G2958" s="5"/>
      <c r="H2958" s="37"/>
      <c r="I2958" s="37"/>
      <c r="K2958" s="11"/>
    </row>
    <row r="2959" spans="6:11" x14ac:dyDescent="0.2">
      <c r="F2959" s="233"/>
      <c r="G2959" s="5"/>
      <c r="H2959" s="37"/>
      <c r="I2959" s="37"/>
      <c r="K2959" s="11"/>
    </row>
    <row r="2960" spans="6:11" x14ac:dyDescent="0.2">
      <c r="F2960" s="233"/>
      <c r="G2960" s="5"/>
      <c r="H2960" s="37"/>
      <c r="I2960" s="37"/>
      <c r="K2960" s="11"/>
    </row>
    <row r="2961" spans="6:11" x14ac:dyDescent="0.2">
      <c r="F2961" s="233"/>
      <c r="G2961" s="5"/>
      <c r="H2961" s="37"/>
      <c r="I2961" s="37"/>
      <c r="K2961" s="11"/>
    </row>
    <row r="2962" spans="6:11" x14ac:dyDescent="0.2">
      <c r="F2962" s="233"/>
      <c r="G2962" s="5"/>
      <c r="H2962" s="37"/>
      <c r="I2962" s="37"/>
      <c r="K2962" s="11"/>
    </row>
    <row r="2963" spans="6:11" x14ac:dyDescent="0.2">
      <c r="F2963" s="233"/>
      <c r="G2963" s="5"/>
      <c r="H2963" s="37"/>
      <c r="I2963" s="37"/>
      <c r="K2963" s="11"/>
    </row>
    <row r="2964" spans="6:11" x14ac:dyDescent="0.2">
      <c r="F2964" s="233"/>
      <c r="G2964" s="5"/>
      <c r="H2964" s="37"/>
      <c r="I2964" s="37"/>
      <c r="K2964" s="11"/>
    </row>
    <row r="2965" spans="6:11" x14ac:dyDescent="0.2">
      <c r="F2965" s="233"/>
      <c r="G2965" s="5"/>
      <c r="H2965" s="37"/>
      <c r="I2965" s="37"/>
      <c r="K2965" s="11"/>
    </row>
    <row r="2966" spans="6:11" x14ac:dyDescent="0.2">
      <c r="F2966" s="233"/>
      <c r="G2966" s="5"/>
      <c r="H2966" s="37"/>
      <c r="I2966" s="37"/>
      <c r="K2966" s="11"/>
    </row>
    <row r="2967" spans="6:11" x14ac:dyDescent="0.2">
      <c r="F2967" s="233"/>
      <c r="G2967" s="5"/>
      <c r="H2967" s="37"/>
      <c r="I2967" s="37"/>
      <c r="K2967" s="11"/>
    </row>
    <row r="2968" spans="6:11" x14ac:dyDescent="0.2">
      <c r="F2968" s="233"/>
      <c r="G2968" s="5"/>
      <c r="H2968" s="37"/>
      <c r="I2968" s="37"/>
      <c r="K2968" s="11"/>
    </row>
    <row r="2969" spans="6:11" x14ac:dyDescent="0.2">
      <c r="F2969" s="233"/>
      <c r="G2969" s="5"/>
      <c r="H2969" s="37"/>
      <c r="I2969" s="37"/>
      <c r="K2969" s="11"/>
    </row>
    <row r="2970" spans="6:11" x14ac:dyDescent="0.2">
      <c r="F2970" s="233"/>
      <c r="G2970" s="5"/>
      <c r="H2970" s="37"/>
      <c r="I2970" s="37"/>
      <c r="K2970" s="11"/>
    </row>
    <row r="2971" spans="6:11" x14ac:dyDescent="0.2">
      <c r="F2971" s="233"/>
      <c r="G2971" s="5"/>
      <c r="H2971" s="37"/>
      <c r="I2971" s="37"/>
      <c r="K2971" s="11"/>
    </row>
    <row r="2972" spans="6:11" x14ac:dyDescent="0.2">
      <c r="F2972" s="233"/>
      <c r="G2972" s="5"/>
      <c r="H2972" s="37"/>
      <c r="I2972" s="37"/>
      <c r="K2972" s="11"/>
    </row>
    <row r="2973" spans="6:11" x14ac:dyDescent="0.2">
      <c r="F2973" s="233"/>
      <c r="G2973" s="5"/>
      <c r="H2973" s="37"/>
      <c r="I2973" s="37"/>
      <c r="K2973" s="11"/>
    </row>
    <row r="2974" spans="6:11" x14ac:dyDescent="0.2">
      <c r="F2974" s="233"/>
      <c r="G2974" s="5"/>
      <c r="H2974" s="37"/>
      <c r="I2974" s="37"/>
      <c r="K2974" s="11"/>
    </row>
    <row r="2975" spans="6:11" x14ac:dyDescent="0.2">
      <c r="F2975" s="233"/>
      <c r="G2975" s="5"/>
      <c r="H2975" s="37"/>
      <c r="I2975" s="37"/>
      <c r="K2975" s="11"/>
    </row>
    <row r="2976" spans="6:11" x14ac:dyDescent="0.2">
      <c r="F2976" s="233"/>
      <c r="G2976" s="5"/>
      <c r="H2976" s="37"/>
      <c r="I2976" s="37"/>
      <c r="K2976" s="11"/>
    </row>
    <row r="2977" spans="6:11" x14ac:dyDescent="0.2">
      <c r="F2977" s="233"/>
      <c r="G2977" s="5"/>
      <c r="H2977" s="37"/>
      <c r="I2977" s="37"/>
      <c r="K2977" s="11"/>
    </row>
    <row r="2978" spans="6:11" x14ac:dyDescent="0.2">
      <c r="F2978" s="233"/>
      <c r="G2978" s="5"/>
      <c r="H2978" s="37"/>
      <c r="I2978" s="37"/>
      <c r="K2978" s="11"/>
    </row>
    <row r="2979" spans="6:11" x14ac:dyDescent="0.2">
      <c r="F2979" s="233"/>
      <c r="G2979" s="5"/>
      <c r="H2979" s="37"/>
      <c r="I2979" s="37"/>
      <c r="K2979" s="11"/>
    </row>
    <row r="2980" spans="6:11" x14ac:dyDescent="0.2">
      <c r="F2980" s="233"/>
      <c r="G2980" s="5"/>
      <c r="H2980" s="37"/>
      <c r="I2980" s="37"/>
      <c r="K2980" s="11"/>
    </row>
    <row r="2981" spans="6:11" x14ac:dyDescent="0.2">
      <c r="F2981" s="233"/>
      <c r="G2981" s="5"/>
      <c r="H2981" s="37"/>
      <c r="I2981" s="37"/>
      <c r="K2981" s="11"/>
    </row>
    <row r="2982" spans="6:11" x14ac:dyDescent="0.2">
      <c r="F2982" s="233"/>
      <c r="G2982" s="5"/>
      <c r="H2982" s="37"/>
      <c r="I2982" s="37"/>
      <c r="K2982" s="11"/>
    </row>
    <row r="2983" spans="6:11" x14ac:dyDescent="0.2">
      <c r="F2983" s="233"/>
      <c r="G2983" s="5"/>
      <c r="H2983" s="37"/>
      <c r="I2983" s="37"/>
      <c r="K2983" s="11"/>
    </row>
    <row r="2984" spans="6:11" x14ac:dyDescent="0.2">
      <c r="F2984" s="233"/>
      <c r="G2984" s="5"/>
      <c r="H2984" s="37"/>
      <c r="I2984" s="37"/>
      <c r="K2984" s="11"/>
    </row>
    <row r="2985" spans="6:11" x14ac:dyDescent="0.2">
      <c r="F2985" s="233"/>
      <c r="G2985" s="5"/>
      <c r="H2985" s="37"/>
      <c r="I2985" s="37"/>
      <c r="K2985" s="11"/>
    </row>
    <row r="2986" spans="6:11" x14ac:dyDescent="0.2">
      <c r="F2986" s="233"/>
      <c r="G2986" s="5"/>
      <c r="H2986" s="37"/>
      <c r="I2986" s="37"/>
      <c r="K2986" s="11"/>
    </row>
    <row r="2987" spans="6:11" x14ac:dyDescent="0.2">
      <c r="F2987" s="233"/>
      <c r="G2987" s="5"/>
      <c r="H2987" s="37"/>
      <c r="I2987" s="37"/>
      <c r="K2987" s="11"/>
    </row>
    <row r="2988" spans="6:11" x14ac:dyDescent="0.2">
      <c r="F2988" s="233"/>
      <c r="G2988" s="5"/>
      <c r="H2988" s="37"/>
      <c r="I2988" s="37"/>
      <c r="K2988" s="11"/>
    </row>
    <row r="2989" spans="6:11" x14ac:dyDescent="0.2">
      <c r="F2989" s="233"/>
      <c r="G2989" s="5"/>
      <c r="H2989" s="37"/>
      <c r="I2989" s="37"/>
      <c r="K2989" s="11"/>
    </row>
    <row r="2990" spans="6:11" x14ac:dyDescent="0.2">
      <c r="F2990" s="233"/>
      <c r="G2990" s="5"/>
      <c r="H2990" s="37"/>
      <c r="I2990" s="37"/>
      <c r="K2990" s="11"/>
    </row>
    <row r="2991" spans="6:11" x14ac:dyDescent="0.2">
      <c r="F2991" s="233"/>
      <c r="G2991" s="5"/>
      <c r="H2991" s="37"/>
      <c r="I2991" s="37"/>
      <c r="K2991" s="11"/>
    </row>
    <row r="2992" spans="6:11" x14ac:dyDescent="0.2">
      <c r="F2992" s="233"/>
      <c r="G2992" s="5"/>
      <c r="H2992" s="37"/>
      <c r="I2992" s="37"/>
      <c r="K2992" s="11"/>
    </row>
    <row r="2993" spans="6:11" x14ac:dyDescent="0.2">
      <c r="F2993" s="233"/>
      <c r="G2993" s="5"/>
      <c r="H2993" s="37"/>
      <c r="I2993" s="37"/>
      <c r="K2993" s="11"/>
    </row>
    <row r="2994" spans="6:11" x14ac:dyDescent="0.2">
      <c r="F2994" s="233"/>
      <c r="G2994" s="5"/>
      <c r="H2994" s="37"/>
      <c r="I2994" s="37"/>
      <c r="K2994" s="11"/>
    </row>
    <row r="2995" spans="6:11" x14ac:dyDescent="0.2">
      <c r="F2995" s="233"/>
      <c r="G2995" s="5"/>
      <c r="H2995" s="37"/>
      <c r="I2995" s="37"/>
      <c r="K2995" s="11"/>
    </row>
    <row r="2996" spans="6:11" x14ac:dyDescent="0.2">
      <c r="F2996" s="233"/>
      <c r="G2996" s="5"/>
      <c r="H2996" s="37"/>
      <c r="I2996" s="37"/>
      <c r="K2996" s="11"/>
    </row>
    <row r="2997" spans="6:11" x14ac:dyDescent="0.2">
      <c r="F2997" s="233"/>
      <c r="G2997" s="5"/>
      <c r="H2997" s="37"/>
      <c r="I2997" s="37"/>
      <c r="K2997" s="11"/>
    </row>
    <row r="2998" spans="6:11" x14ac:dyDescent="0.2">
      <c r="F2998" s="233"/>
      <c r="G2998" s="5"/>
      <c r="H2998" s="37"/>
      <c r="I2998" s="37"/>
      <c r="K2998" s="11"/>
    </row>
    <row r="2999" spans="6:11" x14ac:dyDescent="0.2">
      <c r="F2999" s="233"/>
      <c r="G2999" s="5"/>
      <c r="H2999" s="37"/>
      <c r="I2999" s="37"/>
      <c r="K2999" s="11"/>
    </row>
    <row r="3000" spans="6:11" x14ac:dyDescent="0.2">
      <c r="F3000" s="233"/>
      <c r="G3000" s="5"/>
      <c r="H3000" s="37"/>
      <c r="I3000" s="37"/>
      <c r="K3000" s="11"/>
    </row>
    <row r="3001" spans="6:11" x14ac:dyDescent="0.2">
      <c r="F3001" s="233"/>
      <c r="G3001" s="5"/>
      <c r="H3001" s="37"/>
      <c r="I3001" s="37"/>
      <c r="K3001" s="11"/>
    </row>
    <row r="3002" spans="6:11" x14ac:dyDescent="0.2">
      <c r="F3002" s="233"/>
      <c r="G3002" s="5"/>
      <c r="H3002" s="37"/>
      <c r="I3002" s="37"/>
      <c r="K3002" s="11"/>
    </row>
    <row r="3003" spans="6:11" x14ac:dyDescent="0.2">
      <c r="F3003" s="233"/>
      <c r="G3003" s="5"/>
      <c r="H3003" s="37"/>
      <c r="I3003" s="37"/>
      <c r="K3003" s="11"/>
    </row>
    <row r="3004" spans="6:11" x14ac:dyDescent="0.2">
      <c r="F3004" s="233"/>
      <c r="G3004" s="5"/>
      <c r="H3004" s="37"/>
      <c r="I3004" s="37"/>
      <c r="K3004" s="11"/>
    </row>
    <row r="3005" spans="6:11" x14ac:dyDescent="0.2">
      <c r="F3005" s="233"/>
      <c r="G3005" s="5"/>
      <c r="H3005" s="37"/>
      <c r="I3005" s="37"/>
      <c r="K3005" s="11"/>
    </row>
    <row r="3006" spans="6:11" x14ac:dyDescent="0.2">
      <c r="F3006" s="233"/>
      <c r="G3006" s="5"/>
      <c r="H3006" s="37"/>
      <c r="I3006" s="37"/>
      <c r="K3006" s="11"/>
    </row>
    <row r="3007" spans="6:11" x14ac:dyDescent="0.2">
      <c r="F3007" s="233"/>
      <c r="G3007" s="5"/>
      <c r="H3007" s="37"/>
      <c r="I3007" s="37"/>
      <c r="K3007" s="11"/>
    </row>
    <row r="3008" spans="6:11" x14ac:dyDescent="0.2">
      <c r="F3008" s="233"/>
      <c r="G3008" s="5"/>
      <c r="H3008" s="37"/>
      <c r="I3008" s="37"/>
      <c r="K3008" s="11"/>
    </row>
    <row r="3009" spans="6:11" x14ac:dyDescent="0.2">
      <c r="F3009" s="233"/>
      <c r="G3009" s="5"/>
      <c r="H3009" s="37"/>
      <c r="I3009" s="37"/>
      <c r="K3009" s="11"/>
    </row>
    <row r="3010" spans="6:11" x14ac:dyDescent="0.2">
      <c r="F3010" s="233"/>
      <c r="G3010" s="5"/>
      <c r="H3010" s="37"/>
      <c r="I3010" s="37"/>
      <c r="K3010" s="11"/>
    </row>
    <row r="3011" spans="6:11" x14ac:dyDescent="0.2">
      <c r="F3011" s="233"/>
      <c r="G3011" s="5"/>
      <c r="H3011" s="37"/>
      <c r="I3011" s="37"/>
      <c r="K3011" s="11"/>
    </row>
    <row r="3012" spans="6:11" x14ac:dyDescent="0.2">
      <c r="F3012" s="233"/>
      <c r="G3012" s="5"/>
      <c r="H3012" s="37"/>
      <c r="I3012" s="37"/>
      <c r="K3012" s="11"/>
    </row>
    <row r="3013" spans="6:11" x14ac:dyDescent="0.2">
      <c r="F3013" s="233"/>
      <c r="G3013" s="5"/>
      <c r="H3013" s="37"/>
      <c r="I3013" s="37"/>
      <c r="K3013" s="11"/>
    </row>
    <row r="3014" spans="6:11" x14ac:dyDescent="0.2">
      <c r="F3014" s="233"/>
      <c r="G3014" s="5"/>
      <c r="H3014" s="37"/>
      <c r="I3014" s="37"/>
      <c r="K3014" s="11"/>
    </row>
    <row r="3015" spans="6:11" x14ac:dyDescent="0.2">
      <c r="F3015" s="233"/>
      <c r="G3015" s="5"/>
      <c r="H3015" s="37"/>
      <c r="I3015" s="37"/>
      <c r="K3015" s="11"/>
    </row>
    <row r="3016" spans="6:11" x14ac:dyDescent="0.2">
      <c r="F3016" s="233"/>
      <c r="G3016" s="5"/>
      <c r="H3016" s="37"/>
      <c r="I3016" s="37"/>
      <c r="K3016" s="11"/>
    </row>
    <row r="3017" spans="6:11" x14ac:dyDescent="0.2">
      <c r="F3017" s="233"/>
      <c r="G3017" s="5"/>
      <c r="H3017" s="37"/>
      <c r="I3017" s="37"/>
      <c r="K3017" s="11"/>
    </row>
    <row r="3018" spans="6:11" x14ac:dyDescent="0.2">
      <c r="F3018" s="233"/>
      <c r="G3018" s="5"/>
      <c r="H3018" s="37"/>
      <c r="I3018" s="37"/>
      <c r="K3018" s="11"/>
    </row>
    <row r="3019" spans="6:11" x14ac:dyDescent="0.2">
      <c r="F3019" s="233"/>
      <c r="G3019" s="5"/>
      <c r="H3019" s="37"/>
      <c r="I3019" s="37"/>
      <c r="K3019" s="11"/>
    </row>
    <row r="3020" spans="6:11" x14ac:dyDescent="0.2">
      <c r="F3020" s="233"/>
      <c r="G3020" s="5"/>
      <c r="H3020" s="37"/>
      <c r="I3020" s="37"/>
      <c r="K3020" s="11"/>
    </row>
    <row r="3021" spans="6:11" x14ac:dyDescent="0.2">
      <c r="F3021" s="233"/>
      <c r="G3021" s="5"/>
      <c r="H3021" s="37"/>
      <c r="I3021" s="37"/>
      <c r="K3021" s="11"/>
    </row>
    <row r="3022" spans="6:11" x14ac:dyDescent="0.2">
      <c r="F3022" s="233"/>
      <c r="G3022" s="5"/>
      <c r="H3022" s="37"/>
      <c r="I3022" s="37"/>
      <c r="K3022" s="11"/>
    </row>
    <row r="3023" spans="6:11" x14ac:dyDescent="0.2">
      <c r="F3023" s="233"/>
      <c r="G3023" s="5"/>
      <c r="H3023" s="37"/>
      <c r="I3023" s="37"/>
      <c r="K3023" s="11"/>
    </row>
    <row r="3024" spans="6:11" x14ac:dyDescent="0.2">
      <c r="F3024" s="233"/>
      <c r="G3024" s="5"/>
      <c r="H3024" s="37"/>
      <c r="I3024" s="37"/>
      <c r="K3024" s="11"/>
    </row>
    <row r="3025" spans="6:11" x14ac:dyDescent="0.2">
      <c r="F3025" s="233"/>
      <c r="G3025" s="5"/>
      <c r="H3025" s="37"/>
      <c r="I3025" s="37"/>
      <c r="K3025" s="11"/>
    </row>
    <row r="3026" spans="6:11" x14ac:dyDescent="0.2">
      <c r="F3026" s="233"/>
      <c r="G3026" s="5"/>
      <c r="H3026" s="37"/>
      <c r="I3026" s="37"/>
      <c r="K3026" s="11"/>
    </row>
    <row r="3027" spans="6:11" x14ac:dyDescent="0.2">
      <c r="F3027" s="233"/>
      <c r="G3027" s="5"/>
      <c r="H3027" s="37"/>
      <c r="I3027" s="37"/>
      <c r="K3027" s="11"/>
    </row>
    <row r="3028" spans="6:11" x14ac:dyDescent="0.2">
      <c r="F3028" s="233"/>
      <c r="G3028" s="5"/>
      <c r="H3028" s="37"/>
      <c r="I3028" s="37"/>
      <c r="K3028" s="11"/>
    </row>
    <row r="3029" spans="6:11" x14ac:dyDescent="0.2">
      <c r="F3029" s="233"/>
      <c r="G3029" s="5"/>
      <c r="H3029" s="37"/>
      <c r="I3029" s="37"/>
      <c r="K3029" s="11"/>
    </row>
    <row r="3030" spans="6:11" x14ac:dyDescent="0.2">
      <c r="F3030" s="233"/>
      <c r="G3030" s="5"/>
      <c r="H3030" s="37"/>
      <c r="I3030" s="37"/>
      <c r="K3030" s="11"/>
    </row>
    <row r="3031" spans="6:11" x14ac:dyDescent="0.2">
      <c r="F3031" s="233"/>
      <c r="G3031" s="5"/>
      <c r="H3031" s="37"/>
      <c r="I3031" s="37"/>
      <c r="K3031" s="11"/>
    </row>
    <row r="3032" spans="6:11" x14ac:dyDescent="0.2">
      <c r="F3032" s="233"/>
      <c r="G3032" s="5"/>
      <c r="H3032" s="37"/>
      <c r="I3032" s="37"/>
      <c r="K3032" s="11"/>
    </row>
    <row r="3033" spans="6:11" x14ac:dyDescent="0.2">
      <c r="F3033" s="233"/>
      <c r="G3033" s="5"/>
      <c r="H3033" s="37"/>
      <c r="I3033" s="37"/>
      <c r="K3033" s="11"/>
    </row>
    <row r="3034" spans="6:11" x14ac:dyDescent="0.2">
      <c r="F3034" s="233"/>
      <c r="G3034" s="5"/>
      <c r="H3034" s="37"/>
      <c r="I3034" s="37"/>
      <c r="K3034" s="11"/>
    </row>
    <row r="3035" spans="6:11" x14ac:dyDescent="0.2">
      <c r="F3035" s="233"/>
      <c r="G3035" s="5"/>
      <c r="H3035" s="37"/>
      <c r="I3035" s="37"/>
      <c r="K3035" s="11"/>
    </row>
    <row r="3036" spans="6:11" x14ac:dyDescent="0.2">
      <c r="F3036" s="233"/>
      <c r="G3036" s="5"/>
      <c r="H3036" s="37"/>
      <c r="I3036" s="37"/>
      <c r="K3036" s="11"/>
    </row>
    <row r="3037" spans="6:11" x14ac:dyDescent="0.2">
      <c r="F3037" s="233"/>
      <c r="G3037" s="5"/>
      <c r="H3037" s="37"/>
      <c r="I3037" s="37"/>
      <c r="K3037" s="11"/>
    </row>
    <row r="3038" spans="6:11" x14ac:dyDescent="0.2">
      <c r="F3038" s="233"/>
      <c r="G3038" s="5"/>
      <c r="H3038" s="37"/>
      <c r="I3038" s="37"/>
      <c r="K3038" s="11"/>
    </row>
    <row r="3039" spans="6:11" x14ac:dyDescent="0.2">
      <c r="F3039" s="233"/>
      <c r="G3039" s="5"/>
      <c r="H3039" s="37"/>
      <c r="I3039" s="37"/>
      <c r="K3039" s="11"/>
    </row>
    <row r="3040" spans="6:11" x14ac:dyDescent="0.2">
      <c r="F3040" s="233"/>
      <c r="G3040" s="5"/>
      <c r="H3040" s="37"/>
      <c r="I3040" s="37"/>
      <c r="K3040" s="11"/>
    </row>
    <row r="3041" spans="6:11" x14ac:dyDescent="0.2">
      <c r="F3041" s="233"/>
      <c r="G3041" s="5"/>
      <c r="H3041" s="37"/>
      <c r="I3041" s="37"/>
      <c r="K3041" s="11"/>
    </row>
    <row r="3042" spans="6:11" x14ac:dyDescent="0.2">
      <c r="F3042" s="233"/>
      <c r="G3042" s="5"/>
      <c r="H3042" s="37"/>
      <c r="I3042" s="37"/>
      <c r="K3042" s="11"/>
    </row>
    <row r="3043" spans="6:11" x14ac:dyDescent="0.2">
      <c r="F3043" s="233"/>
      <c r="G3043" s="5"/>
      <c r="H3043" s="37"/>
      <c r="I3043" s="37"/>
      <c r="K3043" s="11"/>
    </row>
    <row r="3044" spans="6:11" x14ac:dyDescent="0.2">
      <c r="F3044" s="233"/>
      <c r="G3044" s="5"/>
      <c r="H3044" s="37"/>
      <c r="I3044" s="37"/>
      <c r="K3044" s="11"/>
    </row>
    <row r="3045" spans="6:11" x14ac:dyDescent="0.2">
      <c r="F3045" s="233"/>
      <c r="G3045" s="5"/>
      <c r="H3045" s="37"/>
      <c r="I3045" s="37"/>
      <c r="K3045" s="11"/>
    </row>
    <row r="3046" spans="6:11" x14ac:dyDescent="0.2">
      <c r="F3046" s="233"/>
      <c r="G3046" s="5"/>
      <c r="H3046" s="37"/>
      <c r="I3046" s="37"/>
      <c r="K3046" s="11"/>
    </row>
    <row r="3047" spans="6:11" x14ac:dyDescent="0.2">
      <c r="F3047" s="233"/>
      <c r="G3047" s="5"/>
      <c r="H3047" s="37"/>
      <c r="I3047" s="37"/>
      <c r="K3047" s="11"/>
    </row>
    <row r="3048" spans="6:11" x14ac:dyDescent="0.2">
      <c r="F3048" s="233"/>
      <c r="G3048" s="5"/>
      <c r="H3048" s="37"/>
      <c r="I3048" s="37"/>
      <c r="K3048" s="11"/>
    </row>
    <row r="3049" spans="6:11" x14ac:dyDescent="0.2">
      <c r="F3049" s="233"/>
      <c r="G3049" s="5"/>
      <c r="H3049" s="37"/>
      <c r="I3049" s="37"/>
      <c r="K3049" s="11"/>
    </row>
    <row r="3050" spans="6:11" x14ac:dyDescent="0.2">
      <c r="F3050" s="233"/>
      <c r="G3050" s="5"/>
      <c r="H3050" s="37"/>
      <c r="I3050" s="37"/>
      <c r="K3050" s="11"/>
    </row>
    <row r="3051" spans="6:11" x14ac:dyDescent="0.2">
      <c r="F3051" s="233"/>
      <c r="G3051" s="5"/>
      <c r="H3051" s="37"/>
      <c r="I3051" s="37"/>
      <c r="K3051" s="11"/>
    </row>
    <row r="3052" spans="6:11" x14ac:dyDescent="0.2">
      <c r="F3052" s="233"/>
      <c r="G3052" s="5"/>
      <c r="H3052" s="37"/>
      <c r="I3052" s="37"/>
      <c r="K3052" s="11"/>
    </row>
    <row r="3053" spans="6:11" x14ac:dyDescent="0.2">
      <c r="F3053" s="233"/>
      <c r="G3053" s="5"/>
      <c r="H3053" s="37"/>
      <c r="I3053" s="37"/>
      <c r="K3053" s="11"/>
    </row>
    <row r="3054" spans="6:11" x14ac:dyDescent="0.2">
      <c r="F3054" s="233"/>
      <c r="G3054" s="5"/>
      <c r="H3054" s="37"/>
      <c r="I3054" s="37"/>
      <c r="K3054" s="11"/>
    </row>
    <row r="3055" spans="6:11" x14ac:dyDescent="0.2">
      <c r="F3055" s="233"/>
      <c r="G3055" s="5"/>
      <c r="H3055" s="37"/>
      <c r="I3055" s="37"/>
      <c r="K3055" s="11"/>
    </row>
    <row r="3056" spans="6:11" x14ac:dyDescent="0.2">
      <c r="F3056" s="233"/>
      <c r="G3056" s="5"/>
      <c r="H3056" s="37"/>
      <c r="I3056" s="37"/>
      <c r="K3056" s="11"/>
    </row>
    <row r="3057" spans="6:11" x14ac:dyDescent="0.2">
      <c r="F3057" s="233"/>
      <c r="G3057" s="5"/>
      <c r="H3057" s="37"/>
      <c r="I3057" s="37"/>
      <c r="K3057" s="11"/>
    </row>
    <row r="3058" spans="6:11" x14ac:dyDescent="0.2">
      <c r="F3058" s="233"/>
      <c r="G3058" s="5"/>
      <c r="H3058" s="37"/>
      <c r="I3058" s="37"/>
      <c r="K3058" s="11"/>
    </row>
    <row r="3059" spans="6:11" x14ac:dyDescent="0.2">
      <c r="F3059" s="233"/>
      <c r="G3059" s="5"/>
      <c r="H3059" s="37"/>
      <c r="I3059" s="37"/>
      <c r="K3059" s="11"/>
    </row>
    <row r="3060" spans="6:11" x14ac:dyDescent="0.2">
      <c r="F3060" s="233"/>
      <c r="G3060" s="5"/>
      <c r="H3060" s="37"/>
      <c r="I3060" s="37"/>
      <c r="K3060" s="11"/>
    </row>
    <row r="3061" spans="6:11" x14ac:dyDescent="0.2">
      <c r="F3061" s="233"/>
      <c r="G3061" s="5"/>
      <c r="H3061" s="37"/>
      <c r="I3061" s="37"/>
      <c r="K3061" s="11"/>
    </row>
    <row r="3062" spans="6:11" x14ac:dyDescent="0.2">
      <c r="F3062" s="233"/>
      <c r="G3062" s="5"/>
      <c r="H3062" s="37"/>
      <c r="I3062" s="37"/>
      <c r="K3062" s="11"/>
    </row>
    <row r="3063" spans="6:11" x14ac:dyDescent="0.2">
      <c r="F3063" s="233"/>
      <c r="G3063" s="5"/>
      <c r="H3063" s="37"/>
      <c r="I3063" s="37"/>
      <c r="K3063" s="11"/>
    </row>
    <row r="3064" spans="6:11" x14ac:dyDescent="0.2">
      <c r="F3064" s="233"/>
      <c r="G3064" s="5"/>
      <c r="H3064" s="37"/>
      <c r="I3064" s="37"/>
      <c r="K3064" s="11"/>
    </row>
    <row r="3065" spans="6:11" x14ac:dyDescent="0.2">
      <c r="F3065" s="233"/>
      <c r="G3065" s="5"/>
      <c r="H3065" s="37"/>
      <c r="I3065" s="37"/>
      <c r="K3065" s="11"/>
    </row>
    <row r="3066" spans="6:11" x14ac:dyDescent="0.2">
      <c r="F3066" s="233"/>
      <c r="G3066" s="5"/>
      <c r="H3066" s="37"/>
      <c r="I3066" s="37"/>
      <c r="K3066" s="11"/>
    </row>
    <row r="3067" spans="6:11" x14ac:dyDescent="0.2">
      <c r="F3067" s="233"/>
      <c r="G3067" s="5"/>
      <c r="H3067" s="37"/>
      <c r="I3067" s="37"/>
      <c r="K3067" s="11"/>
    </row>
    <row r="3068" spans="6:11" x14ac:dyDescent="0.2">
      <c r="F3068" s="233"/>
      <c r="G3068" s="5"/>
      <c r="H3068" s="37"/>
      <c r="I3068" s="37"/>
      <c r="K3068" s="11"/>
    </row>
    <row r="3069" spans="6:11" x14ac:dyDescent="0.2">
      <c r="F3069" s="233"/>
      <c r="G3069" s="5"/>
      <c r="H3069" s="37"/>
      <c r="I3069" s="37"/>
      <c r="K3069" s="11"/>
    </row>
    <row r="3070" spans="6:11" x14ac:dyDescent="0.2">
      <c r="F3070" s="233"/>
      <c r="G3070" s="5"/>
      <c r="H3070" s="37"/>
      <c r="I3070" s="37"/>
      <c r="K3070" s="11"/>
    </row>
    <row r="3071" spans="6:11" x14ac:dyDescent="0.2">
      <c r="F3071" s="233"/>
      <c r="G3071" s="5"/>
      <c r="H3071" s="37"/>
      <c r="I3071" s="37"/>
      <c r="K3071" s="11"/>
    </row>
    <row r="3072" spans="6:11" x14ac:dyDescent="0.2">
      <c r="F3072" s="233"/>
      <c r="G3072" s="5"/>
      <c r="H3072" s="37"/>
      <c r="I3072" s="37"/>
      <c r="K3072" s="11"/>
    </row>
    <row r="3073" spans="6:11" x14ac:dyDescent="0.2">
      <c r="F3073" s="233"/>
      <c r="G3073" s="5"/>
      <c r="H3073" s="37"/>
      <c r="I3073" s="37"/>
      <c r="K3073" s="11"/>
    </row>
    <row r="3074" spans="6:11" x14ac:dyDescent="0.2">
      <c r="F3074" s="233"/>
      <c r="G3074" s="5"/>
      <c r="H3074" s="37"/>
      <c r="I3074" s="37"/>
      <c r="K3074" s="11"/>
    </row>
    <row r="3075" spans="6:11" x14ac:dyDescent="0.2">
      <c r="F3075" s="233"/>
      <c r="G3075" s="5"/>
      <c r="H3075" s="37"/>
      <c r="I3075" s="37"/>
      <c r="K3075" s="11"/>
    </row>
    <row r="3076" spans="6:11" x14ac:dyDescent="0.2">
      <c r="F3076" s="233"/>
      <c r="G3076" s="5"/>
      <c r="H3076" s="37"/>
      <c r="I3076" s="37"/>
      <c r="K3076" s="11"/>
    </row>
    <row r="3077" spans="6:11" x14ac:dyDescent="0.2">
      <c r="F3077" s="233"/>
      <c r="G3077" s="5"/>
      <c r="H3077" s="37"/>
      <c r="I3077" s="37"/>
      <c r="K3077" s="11"/>
    </row>
    <row r="3078" spans="6:11" x14ac:dyDescent="0.2">
      <c r="F3078" s="233"/>
      <c r="G3078" s="5"/>
      <c r="H3078" s="37"/>
      <c r="I3078" s="37"/>
      <c r="K3078" s="11"/>
    </row>
    <row r="3079" spans="6:11" x14ac:dyDescent="0.2">
      <c r="F3079" s="233"/>
      <c r="G3079" s="5"/>
      <c r="H3079" s="37"/>
      <c r="I3079" s="37"/>
      <c r="K3079" s="11"/>
    </row>
    <row r="3080" spans="6:11" x14ac:dyDescent="0.2">
      <c r="F3080" s="233"/>
      <c r="G3080" s="5"/>
      <c r="H3080" s="37"/>
      <c r="I3080" s="37"/>
      <c r="K3080" s="11"/>
    </row>
    <row r="3081" spans="6:11" x14ac:dyDescent="0.2">
      <c r="F3081" s="233"/>
      <c r="G3081" s="5"/>
      <c r="H3081" s="37"/>
      <c r="I3081" s="37"/>
      <c r="K3081" s="11"/>
    </row>
    <row r="3082" spans="6:11" x14ac:dyDescent="0.2">
      <c r="F3082" s="233"/>
      <c r="G3082" s="5"/>
      <c r="H3082" s="37"/>
      <c r="I3082" s="37"/>
      <c r="K3082" s="11"/>
    </row>
    <row r="3083" spans="6:11" x14ac:dyDescent="0.2">
      <c r="F3083" s="233"/>
      <c r="G3083" s="5"/>
      <c r="H3083" s="37"/>
      <c r="I3083" s="37"/>
      <c r="K3083" s="11"/>
    </row>
    <row r="3084" spans="6:11" x14ac:dyDescent="0.2">
      <c r="F3084" s="233"/>
      <c r="G3084" s="5"/>
      <c r="H3084" s="37"/>
      <c r="I3084" s="37"/>
      <c r="K3084" s="11"/>
    </row>
    <row r="3085" spans="6:11" x14ac:dyDescent="0.2">
      <c r="F3085" s="233"/>
      <c r="G3085" s="5"/>
      <c r="H3085" s="37"/>
      <c r="I3085" s="37"/>
      <c r="K3085" s="11"/>
    </row>
    <row r="3086" spans="6:11" x14ac:dyDescent="0.2">
      <c r="F3086" s="233"/>
      <c r="G3086" s="5"/>
      <c r="H3086" s="37"/>
      <c r="I3086" s="37"/>
      <c r="K3086" s="11"/>
    </row>
    <row r="3087" spans="6:11" x14ac:dyDescent="0.2">
      <c r="F3087" s="233"/>
      <c r="G3087" s="5"/>
      <c r="H3087" s="37"/>
      <c r="I3087" s="37"/>
      <c r="K3087" s="11"/>
    </row>
    <row r="3088" spans="6:11" x14ac:dyDescent="0.2">
      <c r="F3088" s="233"/>
      <c r="G3088" s="5"/>
      <c r="H3088" s="37"/>
      <c r="I3088" s="37"/>
      <c r="K3088" s="11"/>
    </row>
    <row r="3089" spans="6:11" x14ac:dyDescent="0.2">
      <c r="F3089" s="233"/>
      <c r="G3089" s="5"/>
      <c r="H3089" s="37"/>
      <c r="I3089" s="37"/>
      <c r="K3089" s="11"/>
    </row>
    <row r="3090" spans="6:11" x14ac:dyDescent="0.2">
      <c r="F3090" s="233"/>
      <c r="G3090" s="5"/>
      <c r="H3090" s="37"/>
      <c r="I3090" s="37"/>
      <c r="K3090" s="11"/>
    </row>
    <row r="3091" spans="6:11" x14ac:dyDescent="0.2">
      <c r="F3091" s="233"/>
      <c r="G3091" s="5"/>
      <c r="H3091" s="37"/>
      <c r="I3091" s="37"/>
      <c r="K3091" s="11"/>
    </row>
    <row r="3092" spans="6:11" x14ac:dyDescent="0.2">
      <c r="F3092" s="233"/>
      <c r="G3092" s="5"/>
      <c r="H3092" s="37"/>
      <c r="I3092" s="37"/>
      <c r="K3092" s="11"/>
    </row>
    <row r="3093" spans="6:11" x14ac:dyDescent="0.2">
      <c r="F3093" s="233"/>
      <c r="G3093" s="5"/>
      <c r="H3093" s="37"/>
      <c r="I3093" s="37"/>
      <c r="K3093" s="11"/>
    </row>
    <row r="3094" spans="6:11" x14ac:dyDescent="0.2">
      <c r="F3094" s="233"/>
      <c r="G3094" s="5"/>
      <c r="H3094" s="37"/>
      <c r="I3094" s="37"/>
      <c r="K3094" s="11"/>
    </row>
    <row r="3095" spans="6:11" x14ac:dyDescent="0.2">
      <c r="F3095" s="233"/>
      <c r="G3095" s="5"/>
      <c r="H3095" s="37"/>
      <c r="I3095" s="37"/>
      <c r="K3095" s="11"/>
    </row>
    <row r="3096" spans="6:11" x14ac:dyDescent="0.2">
      <c r="F3096" s="233"/>
      <c r="G3096" s="5"/>
      <c r="H3096" s="37"/>
      <c r="I3096" s="37"/>
      <c r="K3096" s="11"/>
    </row>
    <row r="3097" spans="6:11" x14ac:dyDescent="0.2">
      <c r="F3097" s="233"/>
      <c r="G3097" s="5"/>
      <c r="H3097" s="37"/>
      <c r="I3097" s="37"/>
      <c r="K3097" s="11"/>
    </row>
    <row r="3098" spans="6:11" x14ac:dyDescent="0.2">
      <c r="F3098" s="233"/>
      <c r="G3098" s="5"/>
      <c r="H3098" s="37"/>
      <c r="I3098" s="37"/>
      <c r="K3098" s="11"/>
    </row>
    <row r="3099" spans="6:11" x14ac:dyDescent="0.2">
      <c r="F3099" s="233"/>
      <c r="G3099" s="5"/>
      <c r="H3099" s="37"/>
      <c r="I3099" s="37"/>
      <c r="K3099" s="11"/>
    </row>
    <row r="3100" spans="6:11" x14ac:dyDescent="0.2">
      <c r="F3100" s="233"/>
      <c r="G3100" s="5"/>
      <c r="H3100" s="37"/>
      <c r="I3100" s="37"/>
      <c r="K3100" s="11"/>
    </row>
    <row r="3101" spans="6:11" x14ac:dyDescent="0.2">
      <c r="F3101" s="233"/>
      <c r="G3101" s="5"/>
      <c r="H3101" s="37"/>
      <c r="I3101" s="37"/>
      <c r="K3101" s="11"/>
    </row>
    <row r="3102" spans="6:11" x14ac:dyDescent="0.2">
      <c r="F3102" s="233"/>
      <c r="G3102" s="5"/>
      <c r="H3102" s="37"/>
      <c r="I3102" s="37"/>
      <c r="K3102" s="11"/>
    </row>
    <row r="3103" spans="6:11" x14ac:dyDescent="0.2">
      <c r="F3103" s="233"/>
      <c r="G3103" s="5"/>
      <c r="H3103" s="37"/>
      <c r="I3103" s="37"/>
      <c r="K3103" s="11"/>
    </row>
    <row r="3104" spans="6:11" x14ac:dyDescent="0.2">
      <c r="F3104" s="233"/>
      <c r="G3104" s="5"/>
      <c r="H3104" s="37"/>
      <c r="I3104" s="37"/>
      <c r="K3104" s="11"/>
    </row>
    <row r="3105" spans="6:11" x14ac:dyDescent="0.2">
      <c r="F3105" s="233"/>
      <c r="G3105" s="5"/>
      <c r="H3105" s="37"/>
      <c r="I3105" s="37"/>
      <c r="K3105" s="11"/>
    </row>
    <row r="3106" spans="6:11" x14ac:dyDescent="0.2">
      <c r="F3106" s="233"/>
      <c r="G3106" s="5"/>
      <c r="H3106" s="37"/>
      <c r="I3106" s="37"/>
      <c r="K3106" s="11"/>
    </row>
    <row r="3107" spans="6:11" x14ac:dyDescent="0.2">
      <c r="F3107" s="233"/>
      <c r="G3107" s="5"/>
      <c r="H3107" s="37"/>
      <c r="I3107" s="37"/>
      <c r="K3107" s="11"/>
    </row>
    <row r="3108" spans="6:11" x14ac:dyDescent="0.2">
      <c r="F3108" s="233"/>
      <c r="G3108" s="5"/>
      <c r="H3108" s="37"/>
      <c r="I3108" s="37"/>
      <c r="K3108" s="11"/>
    </row>
    <row r="3109" spans="6:11" x14ac:dyDescent="0.2">
      <c r="F3109" s="233"/>
      <c r="G3109" s="5"/>
      <c r="H3109" s="37"/>
      <c r="I3109" s="37"/>
      <c r="K3109" s="11"/>
    </row>
    <row r="3110" spans="6:11" x14ac:dyDescent="0.2">
      <c r="F3110" s="233"/>
      <c r="G3110" s="5"/>
      <c r="H3110" s="37"/>
      <c r="I3110" s="37"/>
      <c r="K3110" s="11"/>
    </row>
    <row r="3111" spans="6:11" x14ac:dyDescent="0.2">
      <c r="F3111" s="233"/>
      <c r="G3111" s="5"/>
      <c r="H3111" s="37"/>
      <c r="I3111" s="37"/>
      <c r="K3111" s="11"/>
    </row>
    <row r="3112" spans="6:11" x14ac:dyDescent="0.2">
      <c r="F3112" s="233"/>
      <c r="G3112" s="5"/>
      <c r="H3112" s="37"/>
      <c r="I3112" s="37"/>
      <c r="K3112" s="11"/>
    </row>
    <row r="3113" spans="6:11" x14ac:dyDescent="0.2">
      <c r="F3113" s="233"/>
      <c r="G3113" s="5"/>
      <c r="H3113" s="37"/>
      <c r="I3113" s="37"/>
      <c r="K3113" s="11"/>
    </row>
    <row r="3114" spans="6:11" x14ac:dyDescent="0.2">
      <c r="F3114" s="233"/>
      <c r="G3114" s="5"/>
      <c r="H3114" s="37"/>
      <c r="I3114" s="37"/>
      <c r="K3114" s="11"/>
    </row>
    <row r="3115" spans="6:11" x14ac:dyDescent="0.2">
      <c r="F3115" s="233"/>
      <c r="G3115" s="5"/>
      <c r="H3115" s="37"/>
      <c r="I3115" s="37"/>
      <c r="K3115" s="11"/>
    </row>
    <row r="3116" spans="6:11" x14ac:dyDescent="0.2">
      <c r="F3116" s="233"/>
      <c r="G3116" s="5"/>
      <c r="H3116" s="37"/>
      <c r="I3116" s="37"/>
      <c r="K3116" s="11"/>
    </row>
    <row r="3117" spans="6:11" x14ac:dyDescent="0.2">
      <c r="F3117" s="233"/>
      <c r="G3117" s="5"/>
      <c r="H3117" s="37"/>
      <c r="I3117" s="37"/>
      <c r="K3117" s="11"/>
    </row>
    <row r="3118" spans="6:11" x14ac:dyDescent="0.2">
      <c r="F3118" s="233"/>
      <c r="G3118" s="5"/>
      <c r="H3118" s="37"/>
      <c r="I3118" s="37"/>
      <c r="K3118" s="11"/>
    </row>
    <row r="3119" spans="6:11" x14ac:dyDescent="0.2">
      <c r="F3119" s="233"/>
      <c r="G3119" s="5"/>
      <c r="H3119" s="37"/>
      <c r="I3119" s="37"/>
      <c r="K3119" s="11"/>
    </row>
    <row r="3120" spans="6:11" x14ac:dyDescent="0.2">
      <c r="F3120" s="233"/>
      <c r="G3120" s="5"/>
      <c r="H3120" s="37"/>
      <c r="I3120" s="37"/>
      <c r="K3120" s="11"/>
    </row>
    <row r="3121" spans="6:11" x14ac:dyDescent="0.2">
      <c r="F3121" s="233"/>
      <c r="G3121" s="5"/>
      <c r="H3121" s="37"/>
      <c r="I3121" s="37"/>
      <c r="K3121" s="11"/>
    </row>
    <row r="3122" spans="6:11" x14ac:dyDescent="0.2">
      <c r="F3122" s="233"/>
      <c r="G3122" s="5"/>
      <c r="H3122" s="37"/>
      <c r="I3122" s="37"/>
      <c r="K3122" s="11"/>
    </row>
    <row r="3123" spans="6:11" x14ac:dyDescent="0.2">
      <c r="F3123" s="233"/>
      <c r="G3123" s="5"/>
      <c r="H3123" s="37"/>
      <c r="I3123" s="37"/>
      <c r="K3123" s="11"/>
    </row>
    <row r="3124" spans="6:11" x14ac:dyDescent="0.2">
      <c r="F3124" s="233"/>
      <c r="G3124" s="5"/>
      <c r="H3124" s="37"/>
      <c r="I3124" s="37"/>
      <c r="K3124" s="11"/>
    </row>
    <row r="3125" spans="6:11" x14ac:dyDescent="0.2">
      <c r="F3125" s="233"/>
      <c r="G3125" s="5"/>
      <c r="H3125" s="37"/>
      <c r="I3125" s="37"/>
      <c r="K3125" s="11"/>
    </row>
    <row r="3126" spans="6:11" x14ac:dyDescent="0.2">
      <c r="F3126" s="233"/>
      <c r="G3126" s="5"/>
      <c r="H3126" s="37"/>
      <c r="I3126" s="37"/>
      <c r="K3126" s="11"/>
    </row>
    <row r="3127" spans="6:11" x14ac:dyDescent="0.2">
      <c r="F3127" s="233"/>
      <c r="G3127" s="5"/>
      <c r="H3127" s="37"/>
      <c r="I3127" s="37"/>
      <c r="K3127" s="11"/>
    </row>
    <row r="3128" spans="6:11" x14ac:dyDescent="0.2">
      <c r="F3128" s="233"/>
      <c r="G3128" s="5"/>
      <c r="H3128" s="37"/>
      <c r="I3128" s="37"/>
      <c r="K3128" s="11"/>
    </row>
    <row r="3129" spans="6:11" x14ac:dyDescent="0.2">
      <c r="F3129" s="233"/>
      <c r="G3129" s="5"/>
      <c r="H3129" s="37"/>
      <c r="I3129" s="37"/>
      <c r="K3129" s="11"/>
    </row>
    <row r="3130" spans="6:11" x14ac:dyDescent="0.2">
      <c r="F3130" s="233"/>
      <c r="G3130" s="5"/>
      <c r="H3130" s="37"/>
      <c r="I3130" s="37"/>
      <c r="K3130" s="11"/>
    </row>
    <row r="3131" spans="6:11" x14ac:dyDescent="0.2">
      <c r="F3131" s="233"/>
      <c r="G3131" s="5"/>
      <c r="H3131" s="37"/>
      <c r="I3131" s="37"/>
      <c r="K3131" s="11"/>
    </row>
    <row r="3132" spans="6:11" x14ac:dyDescent="0.2">
      <c r="F3132" s="233"/>
      <c r="G3132" s="5"/>
      <c r="H3132" s="37"/>
      <c r="I3132" s="37"/>
      <c r="K3132" s="11"/>
    </row>
    <row r="3133" spans="6:11" x14ac:dyDescent="0.2">
      <c r="F3133" s="233"/>
      <c r="G3133" s="5"/>
      <c r="H3133" s="37"/>
      <c r="I3133" s="37"/>
      <c r="K3133" s="11"/>
    </row>
    <row r="3134" spans="6:11" x14ac:dyDescent="0.2">
      <c r="F3134" s="233"/>
      <c r="G3134" s="5"/>
      <c r="H3134" s="37"/>
      <c r="I3134" s="37"/>
      <c r="K3134" s="11"/>
    </row>
    <row r="3135" spans="6:11" x14ac:dyDescent="0.2">
      <c r="F3135" s="233"/>
      <c r="G3135" s="5"/>
      <c r="H3135" s="37"/>
      <c r="I3135" s="37"/>
      <c r="K3135" s="11"/>
    </row>
    <row r="3136" spans="6:11" x14ac:dyDescent="0.2">
      <c r="F3136" s="233"/>
      <c r="G3136" s="5"/>
      <c r="H3136" s="37"/>
      <c r="I3136" s="37"/>
      <c r="K3136" s="11"/>
    </row>
    <row r="3137" spans="6:11" x14ac:dyDescent="0.2">
      <c r="F3137" s="233"/>
      <c r="G3137" s="5"/>
      <c r="H3137" s="37"/>
      <c r="I3137" s="37"/>
      <c r="K3137" s="11"/>
    </row>
    <row r="3138" spans="6:11" x14ac:dyDescent="0.2">
      <c r="F3138" s="233"/>
      <c r="G3138" s="5"/>
      <c r="H3138" s="37"/>
      <c r="I3138" s="37"/>
      <c r="K3138" s="11"/>
    </row>
    <row r="3139" spans="6:11" x14ac:dyDescent="0.2">
      <c r="F3139" s="233"/>
      <c r="G3139" s="5"/>
      <c r="H3139" s="37"/>
      <c r="I3139" s="37"/>
      <c r="K3139" s="11"/>
    </row>
    <row r="3140" spans="6:11" x14ac:dyDescent="0.2">
      <c r="F3140" s="233"/>
      <c r="G3140" s="5"/>
      <c r="H3140" s="37"/>
      <c r="I3140" s="37"/>
      <c r="K3140" s="11"/>
    </row>
    <row r="3141" spans="6:11" x14ac:dyDescent="0.2">
      <c r="F3141" s="233"/>
      <c r="G3141" s="5"/>
      <c r="H3141" s="37"/>
      <c r="I3141" s="37"/>
      <c r="K3141" s="11"/>
    </row>
    <row r="3142" spans="6:11" x14ac:dyDescent="0.2">
      <c r="F3142" s="233"/>
      <c r="G3142" s="5"/>
      <c r="H3142" s="37"/>
      <c r="I3142" s="37"/>
      <c r="K3142" s="11"/>
    </row>
    <row r="3143" spans="6:11" x14ac:dyDescent="0.2">
      <c r="F3143" s="233"/>
      <c r="G3143" s="5"/>
      <c r="H3143" s="37"/>
      <c r="I3143" s="37"/>
      <c r="K3143" s="11"/>
    </row>
    <row r="3144" spans="6:11" x14ac:dyDescent="0.2">
      <c r="F3144" s="233"/>
      <c r="G3144" s="5"/>
      <c r="H3144" s="37"/>
      <c r="I3144" s="37"/>
      <c r="K3144" s="11"/>
    </row>
    <row r="3145" spans="6:11" x14ac:dyDescent="0.2">
      <c r="F3145" s="233"/>
      <c r="G3145" s="5"/>
      <c r="H3145" s="37"/>
      <c r="I3145" s="37"/>
      <c r="K3145" s="11"/>
    </row>
    <row r="3146" spans="6:11" x14ac:dyDescent="0.2">
      <c r="F3146" s="233"/>
      <c r="G3146" s="5"/>
      <c r="H3146" s="37"/>
      <c r="I3146" s="37"/>
      <c r="K3146" s="11"/>
    </row>
    <row r="3147" spans="6:11" x14ac:dyDescent="0.2">
      <c r="F3147" s="233"/>
      <c r="G3147" s="5"/>
      <c r="H3147" s="37"/>
      <c r="I3147" s="37"/>
      <c r="K3147" s="11"/>
    </row>
    <row r="3148" spans="6:11" x14ac:dyDescent="0.2">
      <c r="F3148" s="233"/>
      <c r="G3148" s="5"/>
      <c r="H3148" s="37"/>
      <c r="I3148" s="37"/>
      <c r="K3148" s="11"/>
    </row>
    <row r="3149" spans="6:11" x14ac:dyDescent="0.2">
      <c r="F3149" s="233"/>
      <c r="G3149" s="5"/>
      <c r="H3149" s="37"/>
      <c r="I3149" s="37"/>
      <c r="K3149" s="11"/>
    </row>
    <row r="3150" spans="6:11" x14ac:dyDescent="0.2">
      <c r="F3150" s="233"/>
      <c r="G3150" s="5"/>
      <c r="H3150" s="37"/>
      <c r="I3150" s="37"/>
      <c r="K3150" s="11"/>
    </row>
    <row r="3151" spans="6:11" x14ac:dyDescent="0.2">
      <c r="F3151" s="233"/>
      <c r="G3151" s="5"/>
      <c r="H3151" s="37"/>
      <c r="I3151" s="37"/>
      <c r="K3151" s="11"/>
    </row>
    <row r="3152" spans="6:11" x14ac:dyDescent="0.2">
      <c r="F3152" s="233"/>
      <c r="G3152" s="5"/>
      <c r="H3152" s="37"/>
      <c r="I3152" s="37"/>
      <c r="K3152" s="11"/>
    </row>
    <row r="3153" spans="6:11" x14ac:dyDescent="0.2">
      <c r="F3153" s="233"/>
      <c r="G3153" s="5"/>
      <c r="H3153" s="37"/>
      <c r="I3153" s="37"/>
      <c r="K3153" s="11"/>
    </row>
    <row r="3154" spans="6:11" x14ac:dyDescent="0.2">
      <c r="F3154" s="233"/>
      <c r="G3154" s="5"/>
      <c r="H3154" s="37"/>
      <c r="I3154" s="37"/>
      <c r="K3154" s="11"/>
    </row>
    <row r="3155" spans="6:11" x14ac:dyDescent="0.2">
      <c r="F3155" s="233"/>
      <c r="G3155" s="5"/>
      <c r="H3155" s="37"/>
      <c r="I3155" s="37"/>
      <c r="K3155" s="11"/>
    </row>
    <row r="3156" spans="6:11" x14ac:dyDescent="0.2">
      <c r="F3156" s="233"/>
      <c r="G3156" s="5"/>
      <c r="H3156" s="37"/>
      <c r="I3156" s="37"/>
      <c r="K3156" s="11"/>
    </row>
    <row r="3157" spans="6:11" x14ac:dyDescent="0.2">
      <c r="F3157" s="233"/>
      <c r="G3157" s="5"/>
      <c r="H3157" s="37"/>
      <c r="I3157" s="37"/>
      <c r="K3157" s="11"/>
    </row>
    <row r="3158" spans="6:11" x14ac:dyDescent="0.2">
      <c r="F3158" s="233"/>
      <c r="G3158" s="5"/>
      <c r="H3158" s="37"/>
      <c r="I3158" s="37"/>
      <c r="K3158" s="11"/>
    </row>
    <row r="3159" spans="6:11" x14ac:dyDescent="0.2">
      <c r="F3159" s="233"/>
      <c r="G3159" s="5"/>
      <c r="H3159" s="37"/>
      <c r="I3159" s="37"/>
      <c r="K3159" s="11"/>
    </row>
    <row r="3160" spans="6:11" x14ac:dyDescent="0.2">
      <c r="F3160" s="233"/>
      <c r="G3160" s="5"/>
      <c r="H3160" s="37"/>
      <c r="I3160" s="37"/>
      <c r="K3160" s="11"/>
    </row>
    <row r="3161" spans="6:11" x14ac:dyDescent="0.2">
      <c r="F3161" s="233"/>
      <c r="G3161" s="5"/>
      <c r="H3161" s="37"/>
      <c r="I3161" s="37"/>
      <c r="K3161" s="11"/>
    </row>
    <row r="3162" spans="6:11" x14ac:dyDescent="0.2">
      <c r="F3162" s="233"/>
      <c r="G3162" s="5"/>
      <c r="H3162" s="37"/>
      <c r="I3162" s="37"/>
      <c r="K3162" s="11"/>
    </row>
    <row r="3163" spans="6:11" x14ac:dyDescent="0.2">
      <c r="F3163" s="233"/>
      <c r="G3163" s="5"/>
      <c r="H3163" s="37"/>
      <c r="I3163" s="37"/>
      <c r="K3163" s="11"/>
    </row>
    <row r="3164" spans="6:11" x14ac:dyDescent="0.2">
      <c r="F3164" s="233"/>
      <c r="G3164" s="5"/>
      <c r="H3164" s="37"/>
      <c r="I3164" s="37"/>
      <c r="K3164" s="11"/>
    </row>
    <row r="3165" spans="6:11" x14ac:dyDescent="0.2">
      <c r="F3165" s="233"/>
      <c r="G3165" s="5"/>
      <c r="H3165" s="37"/>
      <c r="I3165" s="37"/>
      <c r="K3165" s="11"/>
    </row>
    <row r="3166" spans="6:11" x14ac:dyDescent="0.2">
      <c r="F3166" s="233"/>
      <c r="G3166" s="5"/>
      <c r="H3166" s="37"/>
      <c r="I3166" s="37"/>
      <c r="K3166" s="11"/>
    </row>
    <row r="3167" spans="6:11" x14ac:dyDescent="0.2">
      <c r="F3167" s="233"/>
      <c r="G3167" s="5"/>
      <c r="H3167" s="37"/>
      <c r="I3167" s="37"/>
      <c r="K3167" s="11"/>
    </row>
    <row r="3168" spans="6:11" x14ac:dyDescent="0.2">
      <c r="F3168" s="233"/>
      <c r="G3168" s="5"/>
      <c r="H3168" s="37"/>
      <c r="I3168" s="37"/>
      <c r="K3168" s="11"/>
    </row>
    <row r="3169" spans="6:11" x14ac:dyDescent="0.2">
      <c r="F3169" s="233"/>
      <c r="G3169" s="5"/>
      <c r="H3169" s="37"/>
      <c r="I3169" s="37"/>
      <c r="K3169" s="11"/>
    </row>
    <row r="3170" spans="6:11" x14ac:dyDescent="0.2">
      <c r="F3170" s="233"/>
      <c r="G3170" s="5"/>
      <c r="H3170" s="37"/>
      <c r="I3170" s="37"/>
      <c r="K3170" s="11"/>
    </row>
    <row r="3171" spans="6:11" x14ac:dyDescent="0.2">
      <c r="F3171" s="233"/>
      <c r="G3171" s="5"/>
      <c r="H3171" s="37"/>
      <c r="I3171" s="37"/>
      <c r="K3171" s="11"/>
    </row>
    <row r="3172" spans="6:11" x14ac:dyDescent="0.2">
      <c r="F3172" s="233"/>
      <c r="G3172" s="5"/>
      <c r="H3172" s="37"/>
      <c r="I3172" s="37"/>
      <c r="K3172" s="11"/>
    </row>
    <row r="3173" spans="6:11" x14ac:dyDescent="0.2">
      <c r="F3173" s="233"/>
      <c r="G3173" s="5"/>
      <c r="H3173" s="37"/>
      <c r="I3173" s="37"/>
      <c r="K3173" s="11"/>
    </row>
    <row r="3174" spans="6:11" x14ac:dyDescent="0.2">
      <c r="F3174" s="233"/>
      <c r="G3174" s="5"/>
      <c r="H3174" s="37"/>
      <c r="I3174" s="37"/>
      <c r="K3174" s="11"/>
    </row>
    <row r="3175" spans="6:11" x14ac:dyDescent="0.2">
      <c r="F3175" s="233"/>
      <c r="G3175" s="5"/>
      <c r="H3175" s="37"/>
      <c r="I3175" s="37"/>
      <c r="K3175" s="11"/>
    </row>
    <row r="3176" spans="6:11" x14ac:dyDescent="0.2">
      <c r="F3176" s="233"/>
      <c r="G3176" s="5"/>
      <c r="H3176" s="37"/>
      <c r="I3176" s="37"/>
      <c r="K3176" s="11"/>
    </row>
    <row r="3177" spans="6:11" x14ac:dyDescent="0.2">
      <c r="F3177" s="233"/>
      <c r="G3177" s="5"/>
      <c r="H3177" s="37"/>
      <c r="I3177" s="37"/>
      <c r="K3177" s="11"/>
    </row>
    <row r="3178" spans="6:11" x14ac:dyDescent="0.2">
      <c r="F3178" s="233"/>
      <c r="G3178" s="5"/>
      <c r="H3178" s="37"/>
      <c r="I3178" s="37"/>
      <c r="K3178" s="11"/>
    </row>
    <row r="3179" spans="6:11" x14ac:dyDescent="0.2">
      <c r="F3179" s="233"/>
      <c r="G3179" s="5"/>
      <c r="H3179" s="37"/>
      <c r="I3179" s="37"/>
      <c r="K3179" s="11"/>
    </row>
    <row r="3180" spans="6:11" x14ac:dyDescent="0.2">
      <c r="F3180" s="233"/>
      <c r="G3180" s="5"/>
      <c r="H3180" s="37"/>
      <c r="I3180" s="37"/>
      <c r="K3180" s="11"/>
    </row>
    <row r="3181" spans="6:11" x14ac:dyDescent="0.2">
      <c r="F3181" s="233"/>
      <c r="G3181" s="5"/>
      <c r="H3181" s="37"/>
      <c r="I3181" s="37"/>
      <c r="K3181" s="11"/>
    </row>
    <row r="3182" spans="6:11" x14ac:dyDescent="0.2">
      <c r="F3182" s="233"/>
      <c r="G3182" s="5"/>
      <c r="H3182" s="37"/>
      <c r="I3182" s="37"/>
      <c r="K3182" s="11"/>
    </row>
    <row r="3183" spans="6:11" x14ac:dyDescent="0.2">
      <c r="F3183" s="233"/>
      <c r="G3183" s="5"/>
      <c r="H3183" s="37"/>
      <c r="I3183" s="37"/>
      <c r="K3183" s="11"/>
    </row>
    <row r="3184" spans="6:11" x14ac:dyDescent="0.2">
      <c r="F3184" s="233"/>
      <c r="G3184" s="5"/>
      <c r="H3184" s="37"/>
      <c r="I3184" s="37"/>
      <c r="K3184" s="11"/>
    </row>
    <row r="3185" spans="6:11" x14ac:dyDescent="0.2">
      <c r="F3185" s="233"/>
      <c r="G3185" s="5"/>
      <c r="H3185" s="37"/>
      <c r="I3185" s="37"/>
      <c r="K3185" s="11"/>
    </row>
    <row r="3186" spans="6:11" x14ac:dyDescent="0.2">
      <c r="F3186" s="233"/>
      <c r="G3186" s="5"/>
      <c r="H3186" s="37"/>
      <c r="I3186" s="37"/>
      <c r="K3186" s="11"/>
    </row>
    <row r="3187" spans="6:11" x14ac:dyDescent="0.2">
      <c r="F3187" s="233"/>
      <c r="G3187" s="5"/>
      <c r="H3187" s="37"/>
      <c r="I3187" s="37"/>
      <c r="K3187" s="11"/>
    </row>
    <row r="3188" spans="6:11" x14ac:dyDescent="0.2">
      <c r="F3188" s="233"/>
      <c r="G3188" s="5"/>
      <c r="H3188" s="37"/>
      <c r="I3188" s="37"/>
      <c r="K3188" s="11"/>
    </row>
    <row r="3189" spans="6:11" x14ac:dyDescent="0.2">
      <c r="F3189" s="233"/>
      <c r="G3189" s="5"/>
      <c r="H3189" s="37"/>
      <c r="I3189" s="37"/>
      <c r="K3189" s="11"/>
    </row>
    <row r="3190" spans="6:11" x14ac:dyDescent="0.2">
      <c r="F3190" s="233"/>
      <c r="G3190" s="5"/>
      <c r="H3190" s="37"/>
      <c r="I3190" s="37"/>
      <c r="K3190" s="11"/>
    </row>
    <row r="3191" spans="6:11" x14ac:dyDescent="0.2">
      <c r="F3191" s="233"/>
      <c r="G3191" s="5"/>
      <c r="H3191" s="37"/>
      <c r="I3191" s="37"/>
      <c r="K3191" s="11"/>
    </row>
    <row r="3192" spans="6:11" x14ac:dyDescent="0.2">
      <c r="F3192" s="233"/>
      <c r="G3192" s="5"/>
      <c r="H3192" s="37"/>
      <c r="I3192" s="37"/>
      <c r="K3192" s="11"/>
    </row>
    <row r="3193" spans="6:11" x14ac:dyDescent="0.2">
      <c r="F3193" s="233"/>
      <c r="G3193" s="5"/>
      <c r="H3193" s="37"/>
      <c r="I3193" s="37"/>
      <c r="K3193" s="11"/>
    </row>
    <row r="3194" spans="6:11" x14ac:dyDescent="0.2">
      <c r="F3194" s="233"/>
      <c r="G3194" s="5"/>
      <c r="H3194" s="37"/>
      <c r="I3194" s="37"/>
      <c r="K3194" s="11"/>
    </row>
    <row r="3195" spans="6:11" x14ac:dyDescent="0.2">
      <c r="F3195" s="233"/>
      <c r="G3195" s="5"/>
      <c r="H3195" s="37"/>
      <c r="I3195" s="37"/>
      <c r="K3195" s="11"/>
    </row>
    <row r="3196" spans="6:11" x14ac:dyDescent="0.2">
      <c r="F3196" s="233"/>
      <c r="G3196" s="5"/>
      <c r="H3196" s="37"/>
      <c r="I3196" s="37"/>
      <c r="K3196" s="11"/>
    </row>
    <row r="3197" spans="6:11" x14ac:dyDescent="0.2">
      <c r="F3197" s="233"/>
      <c r="G3197" s="5"/>
      <c r="H3197" s="37"/>
      <c r="I3197" s="37"/>
      <c r="K3197" s="11"/>
    </row>
    <row r="3198" spans="6:11" x14ac:dyDescent="0.2">
      <c r="F3198" s="233"/>
      <c r="G3198" s="5"/>
      <c r="H3198" s="37"/>
      <c r="I3198" s="37"/>
      <c r="K3198" s="11"/>
    </row>
    <row r="3199" spans="6:11" x14ac:dyDescent="0.2">
      <c r="F3199" s="233"/>
      <c r="G3199" s="5"/>
      <c r="H3199" s="37"/>
      <c r="I3199" s="37"/>
      <c r="K3199" s="11"/>
    </row>
    <row r="3200" spans="6:11" x14ac:dyDescent="0.2">
      <c r="F3200" s="233"/>
      <c r="G3200" s="5"/>
      <c r="H3200" s="37"/>
      <c r="I3200" s="37"/>
      <c r="K3200" s="11"/>
    </row>
    <row r="3201" spans="6:11" x14ac:dyDescent="0.2">
      <c r="F3201" s="233"/>
      <c r="G3201" s="5"/>
      <c r="H3201" s="37"/>
      <c r="I3201" s="37"/>
      <c r="K3201" s="11"/>
    </row>
    <row r="3202" spans="6:11" x14ac:dyDescent="0.2">
      <c r="F3202" s="233"/>
      <c r="G3202" s="5"/>
      <c r="H3202" s="37"/>
      <c r="I3202" s="37"/>
      <c r="K3202" s="11"/>
    </row>
    <row r="3203" spans="6:11" x14ac:dyDescent="0.2">
      <c r="F3203" s="233"/>
      <c r="G3203" s="5"/>
      <c r="H3203" s="37"/>
      <c r="I3203" s="37"/>
      <c r="K3203" s="11"/>
    </row>
    <row r="3204" spans="6:11" x14ac:dyDescent="0.2">
      <c r="F3204" s="233"/>
      <c r="G3204" s="5"/>
      <c r="H3204" s="37"/>
      <c r="I3204" s="37"/>
      <c r="K3204" s="11"/>
    </row>
    <row r="3205" spans="6:11" x14ac:dyDescent="0.2">
      <c r="F3205" s="233"/>
      <c r="G3205" s="5"/>
      <c r="H3205" s="37"/>
      <c r="I3205" s="37"/>
      <c r="K3205" s="11"/>
    </row>
    <row r="3206" spans="6:11" x14ac:dyDescent="0.2">
      <c r="F3206" s="233"/>
      <c r="G3206" s="5"/>
      <c r="H3206" s="37"/>
      <c r="I3206" s="37"/>
      <c r="K3206" s="11"/>
    </row>
    <row r="3207" spans="6:11" x14ac:dyDescent="0.2">
      <c r="F3207" s="233"/>
      <c r="G3207" s="5"/>
      <c r="H3207" s="37"/>
      <c r="I3207" s="37"/>
      <c r="K3207" s="11"/>
    </row>
    <row r="3208" spans="6:11" x14ac:dyDescent="0.2">
      <c r="F3208" s="233"/>
      <c r="G3208" s="5"/>
      <c r="H3208" s="37"/>
      <c r="I3208" s="37"/>
      <c r="K3208" s="11"/>
    </row>
    <row r="3209" spans="6:11" x14ac:dyDescent="0.2">
      <c r="F3209" s="233"/>
      <c r="G3209" s="5"/>
      <c r="H3209" s="37"/>
      <c r="I3209" s="37"/>
      <c r="K3209" s="11"/>
    </row>
    <row r="3210" spans="6:11" x14ac:dyDescent="0.2">
      <c r="F3210" s="233"/>
      <c r="G3210" s="5"/>
      <c r="H3210" s="37"/>
      <c r="I3210" s="37"/>
      <c r="K3210" s="11"/>
    </row>
    <row r="3211" spans="6:11" x14ac:dyDescent="0.2">
      <c r="F3211" s="233"/>
      <c r="G3211" s="5"/>
      <c r="H3211" s="37"/>
      <c r="I3211" s="37"/>
      <c r="K3211" s="11"/>
    </row>
    <row r="3212" spans="6:11" x14ac:dyDescent="0.2">
      <c r="F3212" s="233"/>
      <c r="G3212" s="5"/>
      <c r="H3212" s="37"/>
      <c r="I3212" s="37"/>
      <c r="K3212" s="11"/>
    </row>
    <row r="3213" spans="6:11" x14ac:dyDescent="0.2">
      <c r="F3213" s="233"/>
      <c r="G3213" s="5"/>
      <c r="H3213" s="37"/>
      <c r="I3213" s="37"/>
      <c r="K3213" s="11"/>
    </row>
    <row r="3214" spans="6:11" x14ac:dyDescent="0.2">
      <c r="F3214" s="233"/>
      <c r="G3214" s="5"/>
      <c r="H3214" s="37"/>
      <c r="I3214" s="37"/>
      <c r="K3214" s="11"/>
    </row>
    <row r="3215" spans="6:11" x14ac:dyDescent="0.2">
      <c r="F3215" s="233"/>
      <c r="G3215" s="5"/>
      <c r="H3215" s="37"/>
      <c r="I3215" s="37"/>
      <c r="K3215" s="11"/>
    </row>
    <row r="3216" spans="6:11" x14ac:dyDescent="0.2">
      <c r="F3216" s="233"/>
      <c r="G3216" s="5"/>
      <c r="H3216" s="37"/>
      <c r="I3216" s="37"/>
      <c r="K3216" s="11"/>
    </row>
    <row r="3217" spans="6:11" x14ac:dyDescent="0.2">
      <c r="F3217" s="233"/>
      <c r="G3217" s="5"/>
      <c r="H3217" s="37"/>
      <c r="I3217" s="37"/>
      <c r="K3217" s="11"/>
    </row>
    <row r="3218" spans="6:11" x14ac:dyDescent="0.2">
      <c r="F3218" s="233"/>
      <c r="G3218" s="5"/>
      <c r="H3218" s="37"/>
      <c r="I3218" s="37"/>
      <c r="K3218" s="11"/>
    </row>
    <row r="3219" spans="6:11" x14ac:dyDescent="0.2">
      <c r="F3219" s="233"/>
      <c r="G3219" s="5"/>
      <c r="H3219" s="37"/>
      <c r="I3219" s="37"/>
      <c r="K3219" s="11"/>
    </row>
    <row r="3220" spans="6:11" x14ac:dyDescent="0.2">
      <c r="F3220" s="233"/>
      <c r="G3220" s="5"/>
      <c r="H3220" s="37"/>
      <c r="I3220" s="37"/>
      <c r="K3220" s="11"/>
    </row>
    <row r="3221" spans="6:11" x14ac:dyDescent="0.2">
      <c r="F3221" s="233"/>
      <c r="G3221" s="5"/>
      <c r="H3221" s="37"/>
      <c r="I3221" s="37"/>
      <c r="K3221" s="11"/>
    </row>
    <row r="3222" spans="6:11" x14ac:dyDescent="0.2">
      <c r="F3222" s="233"/>
      <c r="G3222" s="5"/>
      <c r="H3222" s="37"/>
      <c r="I3222" s="37"/>
      <c r="K3222" s="11"/>
    </row>
    <row r="3223" spans="6:11" x14ac:dyDescent="0.2">
      <c r="F3223" s="233"/>
      <c r="G3223" s="5"/>
      <c r="H3223" s="37"/>
      <c r="I3223" s="37"/>
      <c r="K3223" s="11"/>
    </row>
    <row r="3224" spans="6:11" x14ac:dyDescent="0.2">
      <c r="F3224" s="233"/>
      <c r="G3224" s="5"/>
      <c r="H3224" s="37"/>
      <c r="I3224" s="37"/>
      <c r="K3224" s="11"/>
    </row>
    <row r="3225" spans="6:11" x14ac:dyDescent="0.2">
      <c r="F3225" s="233"/>
      <c r="G3225" s="5"/>
      <c r="H3225" s="37"/>
      <c r="I3225" s="37"/>
      <c r="K3225" s="11"/>
    </row>
    <row r="3226" spans="6:11" x14ac:dyDescent="0.2">
      <c r="F3226" s="233"/>
      <c r="G3226" s="5"/>
      <c r="H3226" s="37"/>
      <c r="I3226" s="37"/>
      <c r="K3226" s="11"/>
    </row>
    <row r="3227" spans="6:11" x14ac:dyDescent="0.2">
      <c r="F3227" s="233"/>
      <c r="G3227" s="5"/>
      <c r="H3227" s="37"/>
      <c r="I3227" s="37"/>
      <c r="K3227" s="11"/>
    </row>
    <row r="3228" spans="6:11" x14ac:dyDescent="0.2">
      <c r="F3228" s="233"/>
      <c r="G3228" s="5"/>
      <c r="H3228" s="37"/>
      <c r="I3228" s="37"/>
      <c r="K3228" s="11"/>
    </row>
    <row r="3229" spans="6:11" x14ac:dyDescent="0.2">
      <c r="F3229" s="233"/>
      <c r="G3229" s="5"/>
      <c r="H3229" s="37"/>
      <c r="I3229" s="37"/>
      <c r="K3229" s="11"/>
    </row>
    <row r="3230" spans="6:11" x14ac:dyDescent="0.2">
      <c r="F3230" s="233"/>
      <c r="G3230" s="5"/>
      <c r="H3230" s="37"/>
      <c r="I3230" s="37"/>
      <c r="K3230" s="11"/>
    </row>
    <row r="3231" spans="6:11" x14ac:dyDescent="0.2">
      <c r="F3231" s="233"/>
      <c r="G3231" s="5"/>
      <c r="H3231" s="37"/>
      <c r="I3231" s="37"/>
      <c r="K3231" s="11"/>
    </row>
    <row r="3232" spans="6:11" x14ac:dyDescent="0.2">
      <c r="F3232" s="233"/>
      <c r="G3232" s="5"/>
      <c r="H3232" s="37"/>
      <c r="I3232" s="37"/>
      <c r="K3232" s="11"/>
    </row>
    <row r="3233" spans="6:11" x14ac:dyDescent="0.2">
      <c r="F3233" s="233"/>
      <c r="G3233" s="5"/>
      <c r="H3233" s="37"/>
      <c r="I3233" s="37"/>
      <c r="K3233" s="11"/>
    </row>
    <row r="3234" spans="6:11" x14ac:dyDescent="0.2">
      <c r="F3234" s="233"/>
      <c r="G3234" s="5"/>
      <c r="H3234" s="37"/>
      <c r="I3234" s="37"/>
      <c r="K3234" s="11"/>
    </row>
    <row r="3235" spans="6:11" x14ac:dyDescent="0.2">
      <c r="F3235" s="233"/>
      <c r="G3235" s="5"/>
      <c r="H3235" s="37"/>
      <c r="I3235" s="37"/>
      <c r="K3235" s="11"/>
    </row>
    <row r="3236" spans="6:11" x14ac:dyDescent="0.2">
      <c r="F3236" s="233"/>
      <c r="G3236" s="5"/>
      <c r="H3236" s="37"/>
      <c r="I3236" s="37"/>
      <c r="K3236" s="11"/>
    </row>
    <row r="3237" spans="6:11" x14ac:dyDescent="0.2">
      <c r="F3237" s="233"/>
      <c r="G3237" s="5"/>
      <c r="H3237" s="37"/>
      <c r="I3237" s="37"/>
      <c r="K3237" s="11"/>
    </row>
    <row r="3238" spans="6:11" x14ac:dyDescent="0.2">
      <c r="F3238" s="233"/>
      <c r="G3238" s="5"/>
      <c r="H3238" s="37"/>
      <c r="I3238" s="37"/>
      <c r="K3238" s="11"/>
    </row>
    <row r="3239" spans="6:11" x14ac:dyDescent="0.2">
      <c r="F3239" s="233"/>
      <c r="G3239" s="5"/>
      <c r="H3239" s="37"/>
      <c r="I3239" s="37"/>
      <c r="K3239" s="11"/>
    </row>
    <row r="3240" spans="6:11" x14ac:dyDescent="0.2">
      <c r="F3240" s="233"/>
      <c r="G3240" s="5"/>
      <c r="H3240" s="37"/>
      <c r="I3240" s="37"/>
      <c r="K3240" s="11"/>
    </row>
    <row r="3241" spans="6:11" x14ac:dyDescent="0.2">
      <c r="F3241" s="233"/>
      <c r="G3241" s="5"/>
      <c r="H3241" s="37"/>
      <c r="I3241" s="37"/>
      <c r="K3241" s="11"/>
    </row>
    <row r="3242" spans="6:11" x14ac:dyDescent="0.2">
      <c r="F3242" s="233"/>
      <c r="G3242" s="5"/>
      <c r="H3242" s="37"/>
      <c r="I3242" s="37"/>
      <c r="K3242" s="11"/>
    </row>
    <row r="3243" spans="6:11" x14ac:dyDescent="0.2">
      <c r="F3243" s="233"/>
      <c r="G3243" s="5"/>
      <c r="H3243" s="37"/>
      <c r="I3243" s="37"/>
      <c r="K3243" s="11"/>
    </row>
    <row r="3244" spans="6:11" x14ac:dyDescent="0.2">
      <c r="F3244" s="233"/>
      <c r="G3244" s="5"/>
      <c r="H3244" s="37"/>
      <c r="I3244" s="37"/>
      <c r="K3244" s="11"/>
    </row>
    <row r="3245" spans="6:11" x14ac:dyDescent="0.2">
      <c r="F3245" s="233"/>
      <c r="G3245" s="5"/>
      <c r="H3245" s="37"/>
      <c r="I3245" s="37"/>
      <c r="K3245" s="11"/>
    </row>
    <row r="3246" spans="6:11" x14ac:dyDescent="0.2">
      <c r="F3246" s="233"/>
      <c r="G3246" s="5"/>
      <c r="H3246" s="37"/>
      <c r="I3246" s="37"/>
      <c r="K3246" s="11"/>
    </row>
    <row r="3247" spans="6:11" x14ac:dyDescent="0.2">
      <c r="F3247" s="233"/>
      <c r="G3247" s="5"/>
      <c r="H3247" s="37"/>
      <c r="I3247" s="37"/>
      <c r="K3247" s="11"/>
    </row>
    <row r="3248" spans="6:11" x14ac:dyDescent="0.2">
      <c r="F3248" s="233"/>
      <c r="G3248" s="5"/>
      <c r="H3248" s="37"/>
      <c r="I3248" s="37"/>
      <c r="K3248" s="11"/>
    </row>
    <row r="3249" spans="6:11" x14ac:dyDescent="0.2">
      <c r="F3249" s="233"/>
      <c r="G3249" s="5"/>
      <c r="H3249" s="37"/>
      <c r="I3249" s="37"/>
      <c r="K3249" s="11"/>
    </row>
    <row r="3250" spans="6:11" x14ac:dyDescent="0.2">
      <c r="F3250" s="233"/>
      <c r="G3250" s="5"/>
      <c r="H3250" s="37"/>
      <c r="I3250" s="37"/>
      <c r="K3250" s="11"/>
    </row>
    <row r="3251" spans="6:11" x14ac:dyDescent="0.2">
      <c r="F3251" s="233"/>
      <c r="G3251" s="5"/>
      <c r="H3251" s="37"/>
      <c r="I3251" s="37"/>
      <c r="K3251" s="11"/>
    </row>
    <row r="3252" spans="6:11" x14ac:dyDescent="0.2">
      <c r="F3252" s="233"/>
      <c r="G3252" s="5"/>
      <c r="H3252" s="37"/>
      <c r="I3252" s="37"/>
      <c r="K3252" s="11"/>
    </row>
    <row r="3253" spans="6:11" x14ac:dyDescent="0.2">
      <c r="F3253" s="233"/>
      <c r="G3253" s="5"/>
      <c r="H3253" s="37"/>
      <c r="I3253" s="37"/>
      <c r="K3253" s="11"/>
    </row>
    <row r="3254" spans="6:11" x14ac:dyDescent="0.2">
      <c r="F3254" s="233"/>
      <c r="G3254" s="5"/>
      <c r="H3254" s="37"/>
      <c r="I3254" s="37"/>
      <c r="K3254" s="11"/>
    </row>
    <row r="3255" spans="6:11" x14ac:dyDescent="0.2">
      <c r="F3255" s="233"/>
      <c r="G3255" s="5"/>
      <c r="H3255" s="37"/>
      <c r="I3255" s="37"/>
      <c r="K3255" s="11"/>
    </row>
    <row r="3256" spans="6:11" x14ac:dyDescent="0.2">
      <c r="F3256" s="233"/>
      <c r="G3256" s="5"/>
      <c r="H3256" s="37"/>
      <c r="I3256" s="37"/>
      <c r="K3256" s="11"/>
    </row>
    <row r="3257" spans="6:11" x14ac:dyDescent="0.2">
      <c r="F3257" s="233"/>
      <c r="G3257" s="5"/>
      <c r="H3257" s="37"/>
      <c r="I3257" s="37"/>
      <c r="K3257" s="11"/>
    </row>
    <row r="3258" spans="6:11" x14ac:dyDescent="0.2">
      <c r="F3258" s="233"/>
      <c r="G3258" s="5"/>
      <c r="H3258" s="37"/>
      <c r="I3258" s="37"/>
      <c r="K3258" s="11"/>
    </row>
    <row r="3259" spans="6:11" x14ac:dyDescent="0.2">
      <c r="F3259" s="233"/>
      <c r="G3259" s="5"/>
      <c r="H3259" s="37"/>
      <c r="I3259" s="37"/>
      <c r="K3259" s="11"/>
    </row>
    <row r="3260" spans="6:11" x14ac:dyDescent="0.2">
      <c r="F3260" s="233"/>
      <c r="G3260" s="5"/>
      <c r="H3260" s="37"/>
      <c r="I3260" s="37"/>
      <c r="K3260" s="11"/>
    </row>
    <row r="3261" spans="6:11" x14ac:dyDescent="0.2">
      <c r="F3261" s="233"/>
      <c r="G3261" s="5"/>
      <c r="H3261" s="37"/>
      <c r="I3261" s="37"/>
      <c r="K3261" s="11"/>
    </row>
    <row r="3262" spans="6:11" x14ac:dyDescent="0.2">
      <c r="F3262" s="233"/>
      <c r="G3262" s="5"/>
      <c r="H3262" s="37"/>
      <c r="I3262" s="37"/>
      <c r="K3262" s="11"/>
    </row>
    <row r="3263" spans="6:11" x14ac:dyDescent="0.2">
      <c r="F3263" s="233"/>
      <c r="G3263" s="5"/>
      <c r="H3263" s="37"/>
      <c r="I3263" s="37"/>
      <c r="K3263" s="11"/>
    </row>
    <row r="3264" spans="6:11" x14ac:dyDescent="0.2">
      <c r="F3264" s="233"/>
      <c r="G3264" s="5"/>
      <c r="H3264" s="37"/>
      <c r="I3264" s="37"/>
      <c r="K3264" s="11"/>
    </row>
    <row r="3265" spans="6:11" x14ac:dyDescent="0.2">
      <c r="F3265" s="233"/>
      <c r="G3265" s="5"/>
      <c r="H3265" s="37"/>
      <c r="I3265" s="37"/>
      <c r="K3265" s="11"/>
    </row>
    <row r="3266" spans="6:11" x14ac:dyDescent="0.2">
      <c r="F3266" s="233"/>
      <c r="G3266" s="5"/>
      <c r="H3266" s="37"/>
      <c r="I3266" s="37"/>
      <c r="K3266" s="11"/>
    </row>
    <row r="3267" spans="6:11" x14ac:dyDescent="0.2">
      <c r="F3267" s="233"/>
      <c r="G3267" s="5"/>
      <c r="H3267" s="37"/>
      <c r="I3267" s="37"/>
      <c r="K3267" s="11"/>
    </row>
    <row r="3268" spans="6:11" x14ac:dyDescent="0.2">
      <c r="F3268" s="233"/>
      <c r="G3268" s="5"/>
      <c r="H3268" s="37"/>
      <c r="I3268" s="37"/>
      <c r="K3268" s="11"/>
    </row>
    <row r="3269" spans="6:11" x14ac:dyDescent="0.2">
      <c r="F3269" s="233"/>
      <c r="G3269" s="5"/>
      <c r="H3269" s="37"/>
      <c r="I3269" s="37"/>
      <c r="K3269" s="11"/>
    </row>
    <row r="3270" spans="6:11" x14ac:dyDescent="0.2">
      <c r="F3270" s="233"/>
      <c r="G3270" s="5"/>
      <c r="H3270" s="37"/>
      <c r="I3270" s="37"/>
      <c r="K3270" s="11"/>
    </row>
    <row r="3271" spans="6:11" x14ac:dyDescent="0.2">
      <c r="F3271" s="233"/>
      <c r="G3271" s="5"/>
      <c r="H3271" s="37"/>
      <c r="I3271" s="37"/>
      <c r="K3271" s="11"/>
    </row>
    <row r="3272" spans="6:11" x14ac:dyDescent="0.2">
      <c r="F3272" s="233"/>
      <c r="G3272" s="5"/>
      <c r="H3272" s="37"/>
      <c r="I3272" s="37"/>
      <c r="K3272" s="11"/>
    </row>
    <row r="3273" spans="6:11" x14ac:dyDescent="0.2">
      <c r="F3273" s="233"/>
      <c r="G3273" s="5"/>
      <c r="H3273" s="37"/>
      <c r="I3273" s="37"/>
      <c r="K3273" s="11"/>
    </row>
    <row r="3274" spans="6:11" x14ac:dyDescent="0.2">
      <c r="F3274" s="233"/>
      <c r="G3274" s="5"/>
      <c r="H3274" s="37"/>
      <c r="I3274" s="37"/>
      <c r="K3274" s="11"/>
    </row>
    <row r="3275" spans="6:11" x14ac:dyDescent="0.2">
      <c r="F3275" s="233"/>
      <c r="G3275" s="5"/>
      <c r="H3275" s="37"/>
      <c r="I3275" s="37"/>
      <c r="K3275" s="11"/>
    </row>
    <row r="3276" spans="6:11" x14ac:dyDescent="0.2">
      <c r="F3276" s="233"/>
      <c r="G3276" s="5"/>
      <c r="H3276" s="37"/>
      <c r="I3276" s="37"/>
      <c r="K3276" s="11"/>
    </row>
    <row r="3277" spans="6:11" x14ac:dyDescent="0.2">
      <c r="F3277" s="233"/>
      <c r="G3277" s="5"/>
      <c r="H3277" s="37"/>
      <c r="I3277" s="37"/>
      <c r="K3277" s="11"/>
    </row>
    <row r="3278" spans="6:11" x14ac:dyDescent="0.2">
      <c r="F3278" s="233"/>
      <c r="G3278" s="5"/>
      <c r="H3278" s="37"/>
      <c r="I3278" s="37"/>
      <c r="K3278" s="11"/>
    </row>
    <row r="3279" spans="6:11" x14ac:dyDescent="0.2">
      <c r="F3279" s="233"/>
      <c r="G3279" s="5"/>
      <c r="H3279" s="37"/>
      <c r="I3279" s="37"/>
      <c r="K3279" s="11"/>
    </row>
    <row r="3280" spans="6:11" x14ac:dyDescent="0.2">
      <c r="F3280" s="233"/>
      <c r="G3280" s="5"/>
      <c r="H3280" s="37"/>
      <c r="I3280" s="37"/>
      <c r="K3280" s="11"/>
    </row>
    <row r="3281" spans="6:11" x14ac:dyDescent="0.2">
      <c r="F3281" s="233"/>
      <c r="G3281" s="5"/>
      <c r="H3281" s="37"/>
      <c r="I3281" s="37"/>
      <c r="K3281" s="11"/>
    </row>
    <row r="3282" spans="6:11" x14ac:dyDescent="0.2">
      <c r="F3282" s="233"/>
      <c r="G3282" s="5"/>
      <c r="H3282" s="37"/>
      <c r="I3282" s="37"/>
      <c r="K3282" s="11"/>
    </row>
    <row r="3283" spans="6:11" x14ac:dyDescent="0.2">
      <c r="F3283" s="233"/>
      <c r="G3283" s="5"/>
      <c r="H3283" s="37"/>
      <c r="I3283" s="37"/>
      <c r="K3283" s="11"/>
    </row>
    <row r="3284" spans="6:11" x14ac:dyDescent="0.2">
      <c r="F3284" s="233"/>
      <c r="G3284" s="5"/>
      <c r="H3284" s="37"/>
      <c r="I3284" s="37"/>
      <c r="K3284" s="11"/>
    </row>
    <row r="3285" spans="6:11" x14ac:dyDescent="0.2">
      <c r="F3285" s="233"/>
      <c r="G3285" s="5"/>
      <c r="H3285" s="37"/>
      <c r="I3285" s="37"/>
      <c r="K3285" s="11"/>
    </row>
    <row r="3286" spans="6:11" x14ac:dyDescent="0.2">
      <c r="F3286" s="233"/>
      <c r="G3286" s="5"/>
      <c r="H3286" s="37"/>
      <c r="I3286" s="37"/>
      <c r="K3286" s="11"/>
    </row>
    <row r="3287" spans="6:11" x14ac:dyDescent="0.2">
      <c r="F3287" s="233"/>
      <c r="G3287" s="5"/>
      <c r="H3287" s="37"/>
      <c r="I3287" s="37"/>
      <c r="K3287" s="11"/>
    </row>
    <row r="3288" spans="6:11" x14ac:dyDescent="0.2">
      <c r="F3288" s="233"/>
      <c r="G3288" s="5"/>
      <c r="H3288" s="37"/>
      <c r="I3288" s="37"/>
      <c r="K3288" s="11"/>
    </row>
    <row r="3289" spans="6:11" x14ac:dyDescent="0.2">
      <c r="F3289" s="233"/>
      <c r="G3289" s="5"/>
      <c r="H3289" s="37"/>
      <c r="I3289" s="37"/>
      <c r="K3289" s="11"/>
    </row>
    <row r="3290" spans="6:11" x14ac:dyDescent="0.2">
      <c r="F3290" s="233"/>
      <c r="G3290" s="5"/>
      <c r="H3290" s="37"/>
      <c r="I3290" s="37"/>
      <c r="K3290" s="11"/>
    </row>
    <row r="3291" spans="6:11" x14ac:dyDescent="0.2">
      <c r="F3291" s="233"/>
      <c r="G3291" s="5"/>
      <c r="H3291" s="37"/>
      <c r="I3291" s="37"/>
      <c r="K3291" s="11"/>
    </row>
    <row r="3292" spans="6:11" x14ac:dyDescent="0.2">
      <c r="F3292" s="233"/>
      <c r="G3292" s="5"/>
      <c r="H3292" s="37"/>
      <c r="I3292" s="37"/>
      <c r="K3292" s="11"/>
    </row>
    <row r="3293" spans="6:11" x14ac:dyDescent="0.2">
      <c r="F3293" s="233"/>
      <c r="G3293" s="5"/>
      <c r="H3293" s="37"/>
      <c r="I3293" s="37"/>
      <c r="K3293" s="11"/>
    </row>
    <row r="3294" spans="6:11" x14ac:dyDescent="0.2">
      <c r="F3294" s="233"/>
      <c r="G3294" s="5"/>
      <c r="H3294" s="37"/>
      <c r="I3294" s="37"/>
      <c r="K3294" s="11"/>
    </row>
    <row r="3295" spans="6:11" x14ac:dyDescent="0.2">
      <c r="F3295" s="233"/>
      <c r="G3295" s="5"/>
      <c r="H3295" s="37"/>
      <c r="I3295" s="37"/>
      <c r="K3295" s="11"/>
    </row>
    <row r="3296" spans="6:11" x14ac:dyDescent="0.2">
      <c r="F3296" s="233"/>
      <c r="G3296" s="5"/>
      <c r="H3296" s="37"/>
      <c r="I3296" s="37"/>
      <c r="K3296" s="11"/>
    </row>
    <row r="3297" spans="6:11" x14ac:dyDescent="0.2">
      <c r="F3297" s="233"/>
      <c r="G3297" s="5"/>
      <c r="H3297" s="37"/>
      <c r="I3297" s="37"/>
      <c r="K3297" s="11"/>
    </row>
    <row r="3298" spans="6:11" x14ac:dyDescent="0.2">
      <c r="F3298" s="233"/>
      <c r="G3298" s="5"/>
      <c r="H3298" s="37"/>
      <c r="I3298" s="37"/>
      <c r="K3298" s="11"/>
    </row>
    <row r="3299" spans="6:11" x14ac:dyDescent="0.2">
      <c r="F3299" s="233"/>
      <c r="G3299" s="5"/>
      <c r="H3299" s="37"/>
      <c r="I3299" s="37"/>
      <c r="K3299" s="11"/>
    </row>
    <row r="3300" spans="6:11" x14ac:dyDescent="0.2">
      <c r="F3300" s="233"/>
      <c r="G3300" s="5"/>
      <c r="H3300" s="37"/>
      <c r="I3300" s="37"/>
      <c r="K3300" s="11"/>
    </row>
    <row r="3301" spans="6:11" x14ac:dyDescent="0.2">
      <c r="F3301" s="233"/>
      <c r="G3301" s="5"/>
      <c r="H3301" s="37"/>
      <c r="I3301" s="37"/>
      <c r="K3301" s="11"/>
    </row>
    <row r="3302" spans="6:11" x14ac:dyDescent="0.2">
      <c r="F3302" s="233"/>
      <c r="G3302" s="5"/>
      <c r="H3302" s="37"/>
      <c r="I3302" s="37"/>
      <c r="K3302" s="11"/>
    </row>
    <row r="3303" spans="6:11" x14ac:dyDescent="0.2">
      <c r="F3303" s="233"/>
      <c r="G3303" s="5"/>
      <c r="H3303" s="37"/>
      <c r="I3303" s="37"/>
      <c r="K3303" s="11"/>
    </row>
    <row r="3304" spans="6:11" x14ac:dyDescent="0.2">
      <c r="F3304" s="233"/>
      <c r="G3304" s="5"/>
      <c r="H3304" s="37"/>
      <c r="I3304" s="37"/>
      <c r="K3304" s="11"/>
    </row>
    <row r="3305" spans="6:11" x14ac:dyDescent="0.2">
      <c r="F3305" s="233"/>
      <c r="G3305" s="5"/>
      <c r="H3305" s="37"/>
      <c r="I3305" s="37"/>
      <c r="K3305" s="11"/>
    </row>
    <row r="3306" spans="6:11" x14ac:dyDescent="0.2">
      <c r="F3306" s="233"/>
      <c r="G3306" s="5"/>
      <c r="H3306" s="37"/>
      <c r="I3306" s="37"/>
      <c r="K3306" s="11"/>
    </row>
    <row r="3307" spans="6:11" x14ac:dyDescent="0.2">
      <c r="F3307" s="233"/>
      <c r="G3307" s="5"/>
      <c r="H3307" s="37"/>
      <c r="I3307" s="37"/>
      <c r="K3307" s="11"/>
    </row>
    <row r="3308" spans="6:11" x14ac:dyDescent="0.2">
      <c r="F3308" s="233"/>
      <c r="G3308" s="5"/>
      <c r="H3308" s="37"/>
      <c r="I3308" s="37"/>
      <c r="K3308" s="11"/>
    </row>
    <row r="3309" spans="6:11" x14ac:dyDescent="0.2">
      <c r="F3309" s="233"/>
      <c r="G3309" s="5"/>
      <c r="H3309" s="37"/>
      <c r="I3309" s="37"/>
      <c r="K3309" s="11"/>
    </row>
    <row r="3310" spans="6:11" x14ac:dyDescent="0.2">
      <c r="F3310" s="233"/>
      <c r="G3310" s="5"/>
      <c r="H3310" s="37"/>
      <c r="I3310" s="37"/>
      <c r="K3310" s="11"/>
    </row>
    <row r="3311" spans="6:11" x14ac:dyDescent="0.2">
      <c r="F3311" s="233"/>
      <c r="G3311" s="5"/>
      <c r="H3311" s="37"/>
      <c r="I3311" s="37"/>
      <c r="K3311" s="11"/>
    </row>
    <row r="3312" spans="6:11" x14ac:dyDescent="0.2">
      <c r="F3312" s="233"/>
      <c r="G3312" s="5"/>
      <c r="H3312" s="37"/>
      <c r="I3312" s="37"/>
      <c r="K3312" s="11"/>
    </row>
    <row r="3313" spans="6:11" x14ac:dyDescent="0.2">
      <c r="F3313" s="233"/>
      <c r="G3313" s="5"/>
      <c r="H3313" s="37"/>
      <c r="I3313" s="37"/>
      <c r="K3313" s="11"/>
    </row>
    <row r="3314" spans="6:11" x14ac:dyDescent="0.2">
      <c r="F3314" s="233"/>
      <c r="G3314" s="5"/>
      <c r="H3314" s="37"/>
      <c r="I3314" s="37"/>
      <c r="K3314" s="11"/>
    </row>
    <row r="3315" spans="6:11" x14ac:dyDescent="0.2">
      <c r="F3315" s="233"/>
      <c r="G3315" s="5"/>
      <c r="H3315" s="37"/>
      <c r="I3315" s="37"/>
      <c r="K3315" s="11"/>
    </row>
    <row r="3316" spans="6:11" x14ac:dyDescent="0.2">
      <c r="F3316" s="233"/>
      <c r="G3316" s="5"/>
      <c r="H3316" s="37"/>
      <c r="I3316" s="37"/>
      <c r="K3316" s="11"/>
    </row>
    <row r="3317" spans="6:11" x14ac:dyDescent="0.2">
      <c r="F3317" s="233"/>
      <c r="G3317" s="5"/>
      <c r="H3317" s="37"/>
      <c r="I3317" s="37"/>
      <c r="K3317" s="11"/>
    </row>
    <row r="3318" spans="6:11" x14ac:dyDescent="0.2">
      <c r="F3318" s="233"/>
      <c r="G3318" s="5"/>
      <c r="H3318" s="37"/>
      <c r="I3318" s="37"/>
      <c r="K3318" s="11"/>
    </row>
    <row r="3319" spans="6:11" x14ac:dyDescent="0.2">
      <c r="F3319" s="233"/>
      <c r="G3319" s="5"/>
      <c r="H3319" s="37"/>
      <c r="I3319" s="37"/>
      <c r="K3319" s="11"/>
    </row>
    <row r="3320" spans="6:11" x14ac:dyDescent="0.2">
      <c r="F3320" s="233"/>
      <c r="G3320" s="5"/>
      <c r="H3320" s="37"/>
      <c r="I3320" s="37"/>
      <c r="K3320" s="11"/>
    </row>
    <row r="3321" spans="6:11" x14ac:dyDescent="0.2">
      <c r="F3321" s="233"/>
      <c r="G3321" s="5"/>
      <c r="H3321" s="37"/>
      <c r="I3321" s="37"/>
      <c r="K3321" s="11"/>
    </row>
    <row r="3322" spans="6:11" x14ac:dyDescent="0.2">
      <c r="F3322" s="233"/>
      <c r="G3322" s="5"/>
      <c r="H3322" s="37"/>
      <c r="I3322" s="37"/>
      <c r="K3322" s="11"/>
    </row>
    <row r="3323" spans="6:11" x14ac:dyDescent="0.2">
      <c r="F3323" s="233"/>
      <c r="G3323" s="5"/>
      <c r="H3323" s="37"/>
      <c r="I3323" s="37"/>
      <c r="K3323" s="11"/>
    </row>
    <row r="3324" spans="6:11" x14ac:dyDescent="0.2">
      <c r="F3324" s="233"/>
      <c r="G3324" s="5"/>
      <c r="H3324" s="37"/>
      <c r="I3324" s="37"/>
      <c r="K3324" s="11"/>
    </row>
    <row r="3325" spans="6:11" x14ac:dyDescent="0.2">
      <c r="F3325" s="233"/>
      <c r="G3325" s="5"/>
      <c r="H3325" s="37"/>
      <c r="I3325" s="37"/>
      <c r="K3325" s="11"/>
    </row>
    <row r="3326" spans="6:11" x14ac:dyDescent="0.2">
      <c r="F3326" s="233"/>
      <c r="G3326" s="5"/>
      <c r="H3326" s="37"/>
      <c r="I3326" s="37"/>
      <c r="K3326" s="11"/>
    </row>
    <row r="3327" spans="6:11" x14ac:dyDescent="0.2">
      <c r="F3327" s="233"/>
      <c r="G3327" s="5"/>
      <c r="H3327" s="37"/>
      <c r="I3327" s="37"/>
      <c r="K3327" s="11"/>
    </row>
    <row r="3328" spans="6:11" x14ac:dyDescent="0.2">
      <c r="F3328" s="233"/>
      <c r="G3328" s="5"/>
      <c r="H3328" s="37"/>
      <c r="I3328" s="37"/>
      <c r="K3328" s="11"/>
    </row>
    <row r="3329" spans="6:11" x14ac:dyDescent="0.2">
      <c r="F3329" s="233"/>
      <c r="G3329" s="5"/>
      <c r="H3329" s="37"/>
      <c r="I3329" s="37"/>
      <c r="K3329" s="11"/>
    </row>
    <row r="3330" spans="6:11" x14ac:dyDescent="0.2">
      <c r="F3330" s="233"/>
      <c r="G3330" s="5"/>
      <c r="H3330" s="37"/>
      <c r="I3330" s="37"/>
      <c r="K3330" s="11"/>
    </row>
    <row r="3331" spans="6:11" x14ac:dyDescent="0.2">
      <c r="F3331" s="233"/>
      <c r="G3331" s="5"/>
      <c r="H3331" s="37"/>
      <c r="I3331" s="37"/>
      <c r="K3331" s="11"/>
    </row>
    <row r="3332" spans="6:11" x14ac:dyDescent="0.2">
      <c r="F3332" s="233"/>
      <c r="G3332" s="5"/>
      <c r="H3332" s="37"/>
      <c r="I3332" s="37"/>
      <c r="K3332" s="11"/>
    </row>
    <row r="3333" spans="6:11" x14ac:dyDescent="0.2">
      <c r="F3333" s="233"/>
      <c r="G3333" s="5"/>
      <c r="H3333" s="37"/>
      <c r="I3333" s="37"/>
      <c r="K3333" s="11"/>
    </row>
    <row r="3334" spans="6:11" x14ac:dyDescent="0.2">
      <c r="F3334" s="233"/>
      <c r="G3334" s="5"/>
      <c r="H3334" s="37"/>
      <c r="I3334" s="37"/>
      <c r="K3334" s="11"/>
    </row>
    <row r="3335" spans="6:11" x14ac:dyDescent="0.2">
      <c r="F3335" s="233"/>
      <c r="G3335" s="5"/>
      <c r="H3335" s="37"/>
      <c r="I3335" s="37"/>
      <c r="K3335" s="11"/>
    </row>
    <row r="3336" spans="6:11" x14ac:dyDescent="0.2">
      <c r="F3336" s="233"/>
      <c r="G3336" s="5"/>
      <c r="H3336" s="37"/>
      <c r="I3336" s="37"/>
      <c r="K3336" s="11"/>
    </row>
    <row r="3337" spans="6:11" x14ac:dyDescent="0.2">
      <c r="F3337" s="233"/>
      <c r="G3337" s="5"/>
      <c r="H3337" s="37"/>
      <c r="I3337" s="37"/>
      <c r="K3337" s="11"/>
    </row>
    <row r="3338" spans="6:11" x14ac:dyDescent="0.2">
      <c r="F3338" s="233"/>
      <c r="G3338" s="5"/>
      <c r="H3338" s="37"/>
      <c r="I3338" s="37"/>
      <c r="K3338" s="11"/>
    </row>
    <row r="3339" spans="6:11" x14ac:dyDescent="0.2">
      <c r="F3339" s="233"/>
      <c r="G3339" s="5"/>
      <c r="H3339" s="37"/>
      <c r="I3339" s="37"/>
      <c r="K3339" s="11"/>
    </row>
    <row r="3340" spans="6:11" x14ac:dyDescent="0.2">
      <c r="F3340" s="233"/>
      <c r="G3340" s="5"/>
      <c r="H3340" s="37"/>
      <c r="I3340" s="37"/>
      <c r="K3340" s="11"/>
    </row>
    <row r="3341" spans="6:11" x14ac:dyDescent="0.2">
      <c r="F3341" s="233"/>
      <c r="G3341" s="5"/>
      <c r="H3341" s="37"/>
      <c r="I3341" s="37"/>
      <c r="K3341" s="11"/>
    </row>
    <row r="3342" spans="6:11" x14ac:dyDescent="0.2">
      <c r="F3342" s="233"/>
      <c r="G3342" s="5"/>
      <c r="H3342" s="37"/>
      <c r="I3342" s="37"/>
      <c r="K3342" s="11"/>
    </row>
    <row r="3343" spans="6:11" x14ac:dyDescent="0.2">
      <c r="F3343" s="233"/>
      <c r="G3343" s="5"/>
      <c r="H3343" s="37"/>
      <c r="I3343" s="37"/>
      <c r="K3343" s="11"/>
    </row>
    <row r="3344" spans="6:11" x14ac:dyDescent="0.2">
      <c r="F3344" s="233"/>
      <c r="G3344" s="5"/>
      <c r="H3344" s="37"/>
      <c r="I3344" s="37"/>
      <c r="K3344" s="11"/>
    </row>
    <row r="3345" spans="6:11" x14ac:dyDescent="0.2">
      <c r="F3345" s="233"/>
      <c r="G3345" s="5"/>
      <c r="H3345" s="37"/>
      <c r="I3345" s="37"/>
      <c r="K3345" s="11"/>
    </row>
    <row r="3346" spans="6:11" x14ac:dyDescent="0.2">
      <c r="F3346" s="233"/>
      <c r="G3346" s="5"/>
      <c r="H3346" s="37"/>
      <c r="I3346" s="37"/>
      <c r="K3346" s="11"/>
    </row>
    <row r="3347" spans="6:11" x14ac:dyDescent="0.2">
      <c r="F3347" s="233"/>
      <c r="G3347" s="5"/>
      <c r="H3347" s="37"/>
      <c r="I3347" s="37"/>
      <c r="K3347" s="11"/>
    </row>
    <row r="3348" spans="6:11" x14ac:dyDescent="0.2">
      <c r="F3348" s="233"/>
      <c r="G3348" s="5"/>
      <c r="H3348" s="37"/>
      <c r="I3348" s="37"/>
      <c r="K3348" s="11"/>
    </row>
    <row r="3349" spans="6:11" x14ac:dyDescent="0.2">
      <c r="F3349" s="233"/>
      <c r="G3349" s="5"/>
      <c r="H3349" s="37"/>
      <c r="I3349" s="37"/>
      <c r="K3349" s="11"/>
    </row>
    <row r="3350" spans="6:11" x14ac:dyDescent="0.2">
      <c r="F3350" s="233"/>
      <c r="G3350" s="5"/>
      <c r="H3350" s="37"/>
      <c r="I3350" s="37"/>
      <c r="K3350" s="11"/>
    </row>
    <row r="3351" spans="6:11" x14ac:dyDescent="0.2">
      <c r="F3351" s="233"/>
      <c r="G3351" s="5"/>
      <c r="H3351" s="37"/>
      <c r="I3351" s="37"/>
      <c r="K3351" s="11"/>
    </row>
    <row r="3352" spans="6:11" x14ac:dyDescent="0.2">
      <c r="F3352" s="233"/>
      <c r="G3352" s="5"/>
      <c r="H3352" s="37"/>
      <c r="I3352" s="37"/>
      <c r="K3352" s="11"/>
    </row>
    <row r="3353" spans="6:11" x14ac:dyDescent="0.2">
      <c r="F3353" s="233"/>
      <c r="G3353" s="5"/>
      <c r="H3353" s="37"/>
      <c r="I3353" s="37"/>
      <c r="K3353" s="11"/>
    </row>
    <row r="3354" spans="6:11" x14ac:dyDescent="0.2">
      <c r="F3354" s="233"/>
      <c r="G3354" s="5"/>
      <c r="H3354" s="37"/>
      <c r="I3354" s="37"/>
      <c r="K3354" s="11"/>
    </row>
    <row r="3355" spans="6:11" x14ac:dyDescent="0.2">
      <c r="F3355" s="233"/>
      <c r="G3355" s="5"/>
      <c r="H3355" s="37"/>
      <c r="I3355" s="37"/>
      <c r="K3355" s="11"/>
    </row>
    <row r="3356" spans="6:11" x14ac:dyDescent="0.2">
      <c r="F3356" s="233"/>
      <c r="G3356" s="5"/>
      <c r="H3356" s="37"/>
      <c r="I3356" s="37"/>
      <c r="K3356" s="11"/>
    </row>
    <row r="3357" spans="6:11" x14ac:dyDescent="0.2">
      <c r="F3357" s="233"/>
      <c r="G3357" s="5"/>
      <c r="H3357" s="37"/>
      <c r="I3357" s="37"/>
      <c r="K3357" s="11"/>
    </row>
    <row r="3358" spans="6:11" x14ac:dyDescent="0.2">
      <c r="F3358" s="233"/>
      <c r="G3358" s="5"/>
      <c r="H3358" s="37"/>
      <c r="I3358" s="37"/>
      <c r="K3358" s="11"/>
    </row>
    <row r="3359" spans="6:11" x14ac:dyDescent="0.2">
      <c r="F3359" s="233"/>
      <c r="G3359" s="5"/>
      <c r="H3359" s="37"/>
      <c r="I3359" s="37"/>
      <c r="K3359" s="11"/>
    </row>
    <row r="3360" spans="6:11" x14ac:dyDescent="0.2">
      <c r="F3360" s="233"/>
      <c r="G3360" s="5"/>
      <c r="H3360" s="37"/>
      <c r="I3360" s="37"/>
      <c r="K3360" s="11"/>
    </row>
    <row r="3361" spans="6:11" x14ac:dyDescent="0.2">
      <c r="F3361" s="233"/>
      <c r="G3361" s="5"/>
      <c r="H3361" s="37"/>
      <c r="I3361" s="37"/>
      <c r="K3361" s="11"/>
    </row>
    <row r="3362" spans="6:11" x14ac:dyDescent="0.2">
      <c r="F3362" s="233"/>
      <c r="G3362" s="5"/>
      <c r="H3362" s="37"/>
      <c r="I3362" s="37"/>
      <c r="K3362" s="11"/>
    </row>
    <row r="3363" spans="6:11" x14ac:dyDescent="0.2">
      <c r="F3363" s="233"/>
      <c r="G3363" s="5"/>
      <c r="H3363" s="37"/>
      <c r="I3363" s="37"/>
      <c r="K3363" s="11"/>
    </row>
    <row r="3364" spans="6:11" x14ac:dyDescent="0.2">
      <c r="F3364" s="233"/>
      <c r="G3364" s="5"/>
      <c r="H3364" s="37"/>
      <c r="I3364" s="37"/>
      <c r="K3364" s="11"/>
    </row>
    <row r="3365" spans="6:11" x14ac:dyDescent="0.2">
      <c r="F3365" s="233"/>
      <c r="G3365" s="5"/>
      <c r="H3365" s="37"/>
      <c r="I3365" s="37"/>
      <c r="K3365" s="11"/>
    </row>
    <row r="3366" spans="6:11" x14ac:dyDescent="0.2">
      <c r="F3366" s="233"/>
      <c r="G3366" s="5"/>
      <c r="H3366" s="37"/>
      <c r="I3366" s="37"/>
      <c r="K3366" s="11"/>
    </row>
    <row r="3367" spans="6:11" x14ac:dyDescent="0.2">
      <c r="F3367" s="233"/>
      <c r="G3367" s="5"/>
      <c r="H3367" s="37"/>
      <c r="I3367" s="37"/>
      <c r="K3367" s="11"/>
    </row>
    <row r="3368" spans="6:11" x14ac:dyDescent="0.2">
      <c r="F3368" s="233"/>
      <c r="G3368" s="5"/>
      <c r="H3368" s="37"/>
      <c r="I3368" s="37"/>
      <c r="K3368" s="11"/>
    </row>
    <row r="3369" spans="6:11" x14ac:dyDescent="0.2">
      <c r="F3369" s="233"/>
      <c r="G3369" s="5"/>
      <c r="H3369" s="37"/>
      <c r="I3369" s="37"/>
      <c r="K3369" s="11"/>
    </row>
    <row r="3370" spans="6:11" x14ac:dyDescent="0.2">
      <c r="F3370" s="233"/>
      <c r="G3370" s="5"/>
      <c r="H3370" s="37"/>
      <c r="I3370" s="37"/>
      <c r="K3370" s="11"/>
    </row>
    <row r="3371" spans="6:11" x14ac:dyDescent="0.2">
      <c r="F3371" s="233"/>
      <c r="G3371" s="5"/>
      <c r="H3371" s="37"/>
      <c r="I3371" s="37"/>
      <c r="K3371" s="11"/>
    </row>
    <row r="3372" spans="6:11" x14ac:dyDescent="0.2">
      <c r="F3372" s="233"/>
      <c r="G3372" s="5"/>
      <c r="H3372" s="37"/>
      <c r="I3372" s="37"/>
      <c r="K3372" s="11"/>
    </row>
    <row r="3373" spans="6:11" x14ac:dyDescent="0.2">
      <c r="F3373" s="233"/>
      <c r="G3373" s="5"/>
      <c r="H3373" s="37"/>
      <c r="I3373" s="37"/>
      <c r="K3373" s="11"/>
    </row>
    <row r="3374" spans="6:11" x14ac:dyDescent="0.2">
      <c r="F3374" s="233"/>
      <c r="G3374" s="5"/>
      <c r="H3374" s="37"/>
      <c r="I3374" s="37"/>
      <c r="K3374" s="11"/>
    </row>
    <row r="3375" spans="6:11" x14ac:dyDescent="0.2">
      <c r="F3375" s="233"/>
      <c r="G3375" s="5"/>
      <c r="H3375" s="37"/>
      <c r="I3375" s="37"/>
      <c r="K3375" s="11"/>
    </row>
    <row r="3376" spans="6:11" x14ac:dyDescent="0.2">
      <c r="F3376" s="233"/>
      <c r="G3376" s="5"/>
      <c r="H3376" s="37"/>
      <c r="I3376" s="37"/>
      <c r="K3376" s="11"/>
    </row>
    <row r="3377" spans="6:11" x14ac:dyDescent="0.2">
      <c r="F3377" s="233"/>
      <c r="G3377" s="5"/>
      <c r="H3377" s="37"/>
      <c r="I3377" s="37"/>
      <c r="K3377" s="11"/>
    </row>
    <row r="3378" spans="6:11" x14ac:dyDescent="0.2">
      <c r="F3378" s="233"/>
      <c r="G3378" s="5"/>
      <c r="H3378" s="37"/>
      <c r="I3378" s="37"/>
      <c r="K3378" s="11"/>
    </row>
    <row r="3379" spans="6:11" x14ac:dyDescent="0.2">
      <c r="F3379" s="233"/>
      <c r="G3379" s="5"/>
      <c r="H3379" s="37"/>
      <c r="I3379" s="37"/>
      <c r="K3379" s="11"/>
    </row>
    <row r="3380" spans="6:11" x14ac:dyDescent="0.2">
      <c r="F3380" s="233"/>
      <c r="G3380" s="5"/>
      <c r="H3380" s="37"/>
      <c r="I3380" s="37"/>
      <c r="K3380" s="11"/>
    </row>
    <row r="3381" spans="6:11" x14ac:dyDescent="0.2">
      <c r="F3381" s="233"/>
      <c r="G3381" s="5"/>
      <c r="H3381" s="37"/>
      <c r="I3381" s="37"/>
      <c r="K3381" s="11"/>
    </row>
    <row r="3382" spans="6:11" x14ac:dyDescent="0.2">
      <c r="F3382" s="233"/>
      <c r="G3382" s="5"/>
      <c r="H3382" s="37"/>
      <c r="I3382" s="37"/>
      <c r="K3382" s="11"/>
    </row>
    <row r="3383" spans="6:11" x14ac:dyDescent="0.2">
      <c r="F3383" s="233"/>
      <c r="G3383" s="5"/>
      <c r="H3383" s="37"/>
      <c r="I3383" s="37"/>
      <c r="K3383" s="11"/>
    </row>
    <row r="3384" spans="6:11" x14ac:dyDescent="0.2">
      <c r="F3384" s="233"/>
      <c r="G3384" s="5"/>
      <c r="H3384" s="37"/>
      <c r="I3384" s="37"/>
      <c r="K3384" s="11"/>
    </row>
    <row r="3385" spans="6:11" x14ac:dyDescent="0.2">
      <c r="F3385" s="233"/>
      <c r="G3385" s="5"/>
      <c r="H3385" s="37"/>
      <c r="I3385" s="37"/>
      <c r="K3385" s="11"/>
    </row>
    <row r="3386" spans="6:11" x14ac:dyDescent="0.2">
      <c r="F3386" s="233"/>
      <c r="G3386" s="5"/>
      <c r="H3386" s="37"/>
      <c r="I3386" s="37"/>
      <c r="K3386" s="11"/>
    </row>
    <row r="3387" spans="6:11" x14ac:dyDescent="0.2">
      <c r="F3387" s="233"/>
      <c r="G3387" s="5"/>
      <c r="H3387" s="37"/>
      <c r="I3387" s="37"/>
      <c r="K3387" s="11"/>
    </row>
    <row r="3388" spans="6:11" x14ac:dyDescent="0.2">
      <c r="F3388" s="233"/>
      <c r="G3388" s="5"/>
      <c r="H3388" s="37"/>
      <c r="I3388" s="37"/>
      <c r="K3388" s="11"/>
    </row>
    <row r="3389" spans="6:11" x14ac:dyDescent="0.2">
      <c r="F3389" s="233"/>
      <c r="G3389" s="5"/>
      <c r="H3389" s="37"/>
      <c r="I3389" s="37"/>
      <c r="K3389" s="11"/>
    </row>
    <row r="3390" spans="6:11" x14ac:dyDescent="0.2">
      <c r="F3390" s="233"/>
      <c r="G3390" s="5"/>
      <c r="H3390" s="37"/>
      <c r="I3390" s="37"/>
      <c r="K3390" s="11"/>
    </row>
    <row r="3391" spans="6:11" x14ac:dyDescent="0.2">
      <c r="F3391" s="233"/>
      <c r="G3391" s="5"/>
      <c r="H3391" s="37"/>
      <c r="I3391" s="37"/>
      <c r="K3391" s="11"/>
    </row>
    <row r="3392" spans="6:11" x14ac:dyDescent="0.2">
      <c r="F3392" s="233"/>
      <c r="G3392" s="5"/>
      <c r="H3392" s="37"/>
      <c r="I3392" s="37"/>
      <c r="K3392" s="11"/>
    </row>
    <row r="3393" spans="6:11" x14ac:dyDescent="0.2">
      <c r="F3393" s="233"/>
      <c r="G3393" s="5"/>
      <c r="H3393" s="37"/>
      <c r="I3393" s="37"/>
      <c r="K3393" s="11"/>
    </row>
    <row r="3394" spans="6:11" x14ac:dyDescent="0.2">
      <c r="F3394" s="233"/>
      <c r="G3394" s="5"/>
      <c r="H3394" s="37"/>
      <c r="I3394" s="37"/>
      <c r="K3394" s="11"/>
    </row>
    <row r="3395" spans="6:11" x14ac:dyDescent="0.2">
      <c r="F3395" s="233"/>
      <c r="G3395" s="5"/>
      <c r="H3395" s="37"/>
      <c r="I3395" s="37"/>
      <c r="K3395" s="11"/>
    </row>
    <row r="3396" spans="6:11" x14ac:dyDescent="0.2">
      <c r="F3396" s="233"/>
      <c r="G3396" s="5"/>
      <c r="H3396" s="37"/>
      <c r="I3396" s="37"/>
      <c r="K3396" s="11"/>
    </row>
    <row r="3397" spans="6:11" x14ac:dyDescent="0.2">
      <c r="F3397" s="233"/>
      <c r="G3397" s="5"/>
      <c r="H3397" s="37"/>
      <c r="I3397" s="37"/>
      <c r="K3397" s="11"/>
    </row>
    <row r="3398" spans="6:11" x14ac:dyDescent="0.2">
      <c r="F3398" s="233"/>
      <c r="G3398" s="5"/>
      <c r="H3398" s="37"/>
      <c r="I3398" s="37"/>
      <c r="K3398" s="11"/>
    </row>
    <row r="3399" spans="6:11" x14ac:dyDescent="0.2">
      <c r="F3399" s="233"/>
      <c r="G3399" s="5"/>
      <c r="H3399" s="37"/>
      <c r="I3399" s="37"/>
      <c r="K3399" s="11"/>
    </row>
    <row r="3400" spans="6:11" x14ac:dyDescent="0.2">
      <c r="F3400" s="233"/>
      <c r="G3400" s="5"/>
      <c r="H3400" s="37"/>
      <c r="I3400" s="37"/>
      <c r="K3400" s="11"/>
    </row>
    <row r="3401" spans="6:11" x14ac:dyDescent="0.2">
      <c r="F3401" s="233"/>
      <c r="G3401" s="5"/>
      <c r="H3401" s="37"/>
      <c r="I3401" s="37"/>
      <c r="K3401" s="11"/>
    </row>
    <row r="3402" spans="6:11" x14ac:dyDescent="0.2">
      <c r="F3402" s="233"/>
      <c r="G3402" s="5"/>
      <c r="H3402" s="37"/>
      <c r="I3402" s="37"/>
      <c r="K3402" s="11"/>
    </row>
    <row r="3403" spans="6:11" x14ac:dyDescent="0.2">
      <c r="F3403" s="233"/>
      <c r="G3403" s="5"/>
      <c r="H3403" s="37"/>
      <c r="I3403" s="37"/>
      <c r="K3403" s="11"/>
    </row>
    <row r="3404" spans="6:11" x14ac:dyDescent="0.2">
      <c r="F3404" s="233"/>
      <c r="G3404" s="5"/>
      <c r="H3404" s="37"/>
      <c r="I3404" s="37"/>
      <c r="K3404" s="11"/>
    </row>
    <row r="3405" spans="6:11" x14ac:dyDescent="0.2">
      <c r="F3405" s="233"/>
      <c r="G3405" s="5"/>
      <c r="H3405" s="37"/>
      <c r="I3405" s="37"/>
      <c r="K3405" s="11"/>
    </row>
    <row r="3406" spans="6:11" x14ac:dyDescent="0.2">
      <c r="F3406" s="233"/>
      <c r="G3406" s="5"/>
      <c r="H3406" s="37"/>
      <c r="I3406" s="37"/>
      <c r="K3406" s="11"/>
    </row>
    <row r="3407" spans="6:11" x14ac:dyDescent="0.2">
      <c r="F3407" s="233"/>
      <c r="G3407" s="5"/>
      <c r="H3407" s="37"/>
      <c r="I3407" s="37"/>
      <c r="K3407" s="11"/>
    </row>
    <row r="3408" spans="6:11" x14ac:dyDescent="0.2">
      <c r="F3408" s="233"/>
      <c r="G3408" s="5"/>
      <c r="H3408" s="37"/>
      <c r="I3408" s="37"/>
      <c r="K3408" s="11"/>
    </row>
    <row r="3409" spans="6:11" x14ac:dyDescent="0.2">
      <c r="F3409" s="233"/>
      <c r="G3409" s="5"/>
      <c r="H3409" s="37"/>
      <c r="I3409" s="37"/>
      <c r="K3409" s="11"/>
    </row>
    <row r="3410" spans="6:11" x14ac:dyDescent="0.2">
      <c r="F3410" s="233"/>
      <c r="G3410" s="5"/>
      <c r="H3410" s="37"/>
      <c r="I3410" s="37"/>
      <c r="K3410" s="11"/>
    </row>
    <row r="3411" spans="6:11" x14ac:dyDescent="0.2">
      <c r="F3411" s="233"/>
      <c r="G3411" s="5"/>
      <c r="H3411" s="37"/>
      <c r="I3411" s="37"/>
      <c r="K3411" s="11"/>
    </row>
    <row r="3412" spans="6:11" x14ac:dyDescent="0.2">
      <c r="F3412" s="233"/>
      <c r="G3412" s="5"/>
      <c r="H3412" s="37"/>
      <c r="I3412" s="37"/>
      <c r="K3412" s="11"/>
    </row>
    <row r="3413" spans="6:11" x14ac:dyDescent="0.2">
      <c r="F3413" s="233"/>
      <c r="G3413" s="5"/>
      <c r="H3413" s="37"/>
      <c r="I3413" s="37"/>
      <c r="K3413" s="11"/>
    </row>
    <row r="3414" spans="6:11" x14ac:dyDescent="0.2">
      <c r="F3414" s="233"/>
      <c r="G3414" s="5"/>
      <c r="H3414" s="37"/>
      <c r="I3414" s="37"/>
      <c r="K3414" s="11"/>
    </row>
    <row r="3415" spans="6:11" x14ac:dyDescent="0.2">
      <c r="F3415" s="233"/>
      <c r="G3415" s="5"/>
      <c r="H3415" s="37"/>
      <c r="I3415" s="37"/>
      <c r="K3415" s="11"/>
    </row>
    <row r="3416" spans="6:11" x14ac:dyDescent="0.2">
      <c r="F3416" s="233"/>
      <c r="G3416" s="5"/>
      <c r="H3416" s="37"/>
      <c r="I3416" s="37"/>
      <c r="K3416" s="11"/>
    </row>
    <row r="3417" spans="6:11" x14ac:dyDescent="0.2">
      <c r="F3417" s="233"/>
      <c r="G3417" s="5"/>
      <c r="H3417" s="37"/>
      <c r="I3417" s="37"/>
      <c r="K3417" s="11"/>
    </row>
    <row r="3418" spans="6:11" x14ac:dyDescent="0.2">
      <c r="F3418" s="233"/>
      <c r="G3418" s="5"/>
      <c r="H3418" s="37"/>
      <c r="I3418" s="37"/>
      <c r="K3418" s="11"/>
    </row>
    <row r="3419" spans="6:11" x14ac:dyDescent="0.2">
      <c r="F3419" s="233"/>
      <c r="G3419" s="5"/>
      <c r="H3419" s="37"/>
      <c r="I3419" s="37"/>
      <c r="K3419" s="11"/>
    </row>
    <row r="3420" spans="6:11" x14ac:dyDescent="0.2">
      <c r="F3420" s="233"/>
      <c r="G3420" s="5"/>
      <c r="H3420" s="37"/>
      <c r="I3420" s="37"/>
      <c r="K3420" s="11"/>
    </row>
    <row r="3421" spans="6:11" x14ac:dyDescent="0.2">
      <c r="F3421" s="233"/>
      <c r="G3421" s="5"/>
      <c r="H3421" s="37"/>
      <c r="I3421" s="37"/>
      <c r="K3421" s="11"/>
    </row>
    <row r="3422" spans="6:11" x14ac:dyDescent="0.2">
      <c r="F3422" s="233"/>
      <c r="G3422" s="5"/>
      <c r="H3422" s="37"/>
      <c r="I3422" s="37"/>
      <c r="K3422" s="11"/>
    </row>
    <row r="3423" spans="6:11" x14ac:dyDescent="0.2">
      <c r="F3423" s="233"/>
      <c r="G3423" s="5"/>
      <c r="H3423" s="37"/>
      <c r="I3423" s="37"/>
      <c r="K3423" s="11"/>
    </row>
    <row r="3424" spans="6:11" x14ac:dyDescent="0.2">
      <c r="F3424" s="233"/>
      <c r="G3424" s="5"/>
      <c r="H3424" s="37"/>
      <c r="I3424" s="37"/>
      <c r="K3424" s="11"/>
    </row>
    <row r="3425" spans="6:11" x14ac:dyDescent="0.2">
      <c r="F3425" s="233"/>
      <c r="G3425" s="5"/>
      <c r="H3425" s="37"/>
      <c r="I3425" s="37"/>
      <c r="K3425" s="11"/>
    </row>
    <row r="3426" spans="6:11" x14ac:dyDescent="0.2">
      <c r="F3426" s="233"/>
      <c r="G3426" s="5"/>
      <c r="H3426" s="37"/>
      <c r="I3426" s="37"/>
      <c r="K3426" s="11"/>
    </row>
    <row r="3427" spans="6:11" x14ac:dyDescent="0.2">
      <c r="F3427" s="233"/>
      <c r="G3427" s="5"/>
      <c r="H3427" s="37"/>
      <c r="I3427" s="37"/>
      <c r="K3427" s="11"/>
    </row>
    <row r="3428" spans="6:11" x14ac:dyDescent="0.2">
      <c r="F3428" s="233"/>
      <c r="G3428" s="5"/>
      <c r="H3428" s="37"/>
      <c r="I3428" s="37"/>
      <c r="K3428" s="11"/>
    </row>
    <row r="3429" spans="6:11" x14ac:dyDescent="0.2">
      <c r="F3429" s="233"/>
      <c r="G3429" s="5"/>
      <c r="H3429" s="37"/>
      <c r="I3429" s="37"/>
      <c r="K3429" s="11"/>
    </row>
    <row r="3430" spans="6:11" x14ac:dyDescent="0.2">
      <c r="F3430" s="233"/>
      <c r="G3430" s="5"/>
      <c r="H3430" s="37"/>
      <c r="I3430" s="37"/>
      <c r="K3430" s="11"/>
    </row>
    <row r="3431" spans="6:11" x14ac:dyDescent="0.2">
      <c r="F3431" s="233"/>
      <c r="G3431" s="5"/>
      <c r="H3431" s="37"/>
      <c r="I3431" s="37"/>
      <c r="K3431" s="11"/>
    </row>
    <row r="3432" spans="6:11" x14ac:dyDescent="0.2">
      <c r="F3432" s="233"/>
      <c r="G3432" s="5"/>
      <c r="H3432" s="37"/>
      <c r="I3432" s="37"/>
      <c r="K3432" s="11"/>
    </row>
    <row r="3433" spans="6:11" x14ac:dyDescent="0.2">
      <c r="F3433" s="233"/>
      <c r="G3433" s="5"/>
      <c r="H3433" s="37"/>
      <c r="I3433" s="37"/>
      <c r="K3433" s="11"/>
    </row>
    <row r="3434" spans="6:11" x14ac:dyDescent="0.2">
      <c r="F3434" s="233"/>
      <c r="G3434" s="5"/>
      <c r="H3434" s="37"/>
      <c r="I3434" s="37"/>
      <c r="K3434" s="11"/>
    </row>
    <row r="3435" spans="6:11" x14ac:dyDescent="0.2">
      <c r="F3435" s="233"/>
      <c r="G3435" s="5"/>
      <c r="H3435" s="37"/>
      <c r="I3435" s="37"/>
      <c r="K3435" s="11"/>
    </row>
    <row r="3436" spans="6:11" x14ac:dyDescent="0.2">
      <c r="F3436" s="233"/>
      <c r="G3436" s="5"/>
      <c r="H3436" s="37"/>
      <c r="I3436" s="37"/>
      <c r="K3436" s="11"/>
    </row>
    <row r="3437" spans="6:11" x14ac:dyDescent="0.2">
      <c r="F3437" s="233"/>
      <c r="G3437" s="5"/>
      <c r="H3437" s="37"/>
      <c r="I3437" s="37"/>
      <c r="K3437" s="11"/>
    </row>
    <row r="3438" spans="6:11" x14ac:dyDescent="0.2">
      <c r="F3438" s="233"/>
      <c r="G3438" s="5"/>
      <c r="H3438" s="37"/>
      <c r="I3438" s="37"/>
      <c r="K3438" s="11"/>
    </row>
    <row r="3439" spans="6:11" x14ac:dyDescent="0.2">
      <c r="F3439" s="233"/>
      <c r="G3439" s="5"/>
      <c r="H3439" s="37"/>
      <c r="I3439" s="37"/>
      <c r="K3439" s="11"/>
    </row>
    <row r="3440" spans="6:11" x14ac:dyDescent="0.2">
      <c r="F3440" s="233"/>
      <c r="G3440" s="5"/>
      <c r="H3440" s="37"/>
      <c r="I3440" s="37"/>
      <c r="K3440" s="11"/>
    </row>
    <row r="3441" spans="6:11" x14ac:dyDescent="0.2">
      <c r="F3441" s="233"/>
      <c r="G3441" s="5"/>
      <c r="H3441" s="37"/>
      <c r="I3441" s="37"/>
      <c r="K3441" s="11"/>
    </row>
    <row r="3442" spans="6:11" x14ac:dyDescent="0.2">
      <c r="F3442" s="233"/>
      <c r="G3442" s="5"/>
      <c r="H3442" s="37"/>
      <c r="I3442" s="37"/>
      <c r="K3442" s="11"/>
    </row>
    <row r="3443" spans="6:11" x14ac:dyDescent="0.2">
      <c r="F3443" s="233"/>
      <c r="G3443" s="5"/>
      <c r="H3443" s="37"/>
      <c r="I3443" s="37"/>
      <c r="K3443" s="11"/>
    </row>
    <row r="3444" spans="6:11" x14ac:dyDescent="0.2">
      <c r="F3444" s="233"/>
      <c r="G3444" s="5"/>
      <c r="H3444" s="37"/>
      <c r="I3444" s="37"/>
      <c r="K3444" s="11"/>
    </row>
    <row r="3445" spans="6:11" x14ac:dyDescent="0.2">
      <c r="F3445" s="233"/>
      <c r="G3445" s="5"/>
      <c r="H3445" s="37"/>
      <c r="I3445" s="37"/>
      <c r="K3445" s="11"/>
    </row>
    <row r="3446" spans="6:11" x14ac:dyDescent="0.2">
      <c r="F3446" s="233"/>
      <c r="G3446" s="5"/>
      <c r="H3446" s="37"/>
      <c r="I3446" s="37"/>
      <c r="K3446" s="11"/>
    </row>
    <row r="3447" spans="6:11" x14ac:dyDescent="0.2">
      <c r="F3447" s="233"/>
      <c r="G3447" s="5"/>
      <c r="H3447" s="37"/>
      <c r="I3447" s="37"/>
      <c r="K3447" s="11"/>
    </row>
    <row r="3448" spans="6:11" x14ac:dyDescent="0.2">
      <c r="F3448" s="233"/>
      <c r="G3448" s="5"/>
      <c r="H3448" s="37"/>
      <c r="I3448" s="37"/>
      <c r="K3448" s="11"/>
    </row>
    <row r="3449" spans="6:11" x14ac:dyDescent="0.2">
      <c r="F3449" s="233"/>
      <c r="G3449" s="5"/>
      <c r="H3449" s="37"/>
      <c r="I3449" s="37"/>
      <c r="K3449" s="11"/>
    </row>
    <row r="3450" spans="6:11" x14ac:dyDescent="0.2">
      <c r="F3450" s="233"/>
      <c r="G3450" s="5"/>
      <c r="H3450" s="37"/>
      <c r="I3450" s="37"/>
      <c r="K3450" s="11"/>
    </row>
    <row r="3451" spans="6:11" x14ac:dyDescent="0.2">
      <c r="F3451" s="233"/>
      <c r="G3451" s="5"/>
      <c r="H3451" s="37"/>
      <c r="I3451" s="37"/>
      <c r="K3451" s="11"/>
    </row>
    <row r="3452" spans="6:11" x14ac:dyDescent="0.2">
      <c r="F3452" s="233"/>
      <c r="G3452" s="5"/>
      <c r="H3452" s="37"/>
      <c r="I3452" s="37"/>
      <c r="K3452" s="11"/>
    </row>
    <row r="3453" spans="6:11" x14ac:dyDescent="0.2">
      <c r="F3453" s="233"/>
      <c r="G3453" s="5"/>
      <c r="H3453" s="37"/>
      <c r="I3453" s="37"/>
      <c r="K3453" s="11"/>
    </row>
    <row r="3454" spans="6:11" x14ac:dyDescent="0.2">
      <c r="F3454" s="233"/>
      <c r="G3454" s="5"/>
      <c r="H3454" s="37"/>
      <c r="I3454" s="37"/>
      <c r="K3454" s="11"/>
    </row>
    <row r="3455" spans="6:11" x14ac:dyDescent="0.2">
      <c r="F3455" s="233"/>
      <c r="G3455" s="5"/>
      <c r="H3455" s="37"/>
      <c r="I3455" s="37"/>
      <c r="K3455" s="11"/>
    </row>
    <row r="3456" spans="6:11" x14ac:dyDescent="0.2">
      <c r="F3456" s="233"/>
      <c r="G3456" s="5"/>
      <c r="H3456" s="37"/>
      <c r="I3456" s="37"/>
      <c r="K3456" s="11"/>
    </row>
    <row r="3457" spans="6:11" x14ac:dyDescent="0.2">
      <c r="F3457" s="233"/>
      <c r="G3457" s="5"/>
      <c r="H3457" s="37"/>
      <c r="I3457" s="37"/>
      <c r="K3457" s="11"/>
    </row>
    <row r="3458" spans="6:11" x14ac:dyDescent="0.2">
      <c r="F3458" s="233"/>
      <c r="G3458" s="5"/>
      <c r="H3458" s="37"/>
      <c r="I3458" s="37"/>
      <c r="K3458" s="11"/>
    </row>
    <row r="3459" spans="6:11" x14ac:dyDescent="0.2">
      <c r="F3459" s="233"/>
      <c r="G3459" s="5"/>
      <c r="H3459" s="37"/>
      <c r="I3459" s="37"/>
      <c r="K3459" s="11"/>
    </row>
    <row r="3460" spans="6:11" x14ac:dyDescent="0.2">
      <c r="F3460" s="233"/>
      <c r="G3460" s="5"/>
      <c r="H3460" s="37"/>
      <c r="I3460" s="37"/>
      <c r="K3460" s="11"/>
    </row>
    <row r="3461" spans="6:11" x14ac:dyDescent="0.2">
      <c r="F3461" s="233"/>
      <c r="G3461" s="5"/>
      <c r="H3461" s="37"/>
      <c r="I3461" s="37"/>
      <c r="K3461" s="11"/>
    </row>
    <row r="3462" spans="6:11" x14ac:dyDescent="0.2">
      <c r="F3462" s="233"/>
      <c r="G3462" s="5"/>
      <c r="H3462" s="37"/>
      <c r="I3462" s="37"/>
      <c r="K3462" s="11"/>
    </row>
    <row r="3463" spans="6:11" x14ac:dyDescent="0.2">
      <c r="F3463" s="233"/>
      <c r="G3463" s="5"/>
      <c r="H3463" s="37"/>
      <c r="I3463" s="37"/>
      <c r="K3463" s="11"/>
    </row>
    <row r="3464" spans="6:11" x14ac:dyDescent="0.2">
      <c r="F3464" s="233"/>
      <c r="G3464" s="5"/>
      <c r="H3464" s="37"/>
      <c r="I3464" s="37"/>
      <c r="K3464" s="11"/>
    </row>
    <row r="3465" spans="6:11" x14ac:dyDescent="0.2">
      <c r="F3465" s="233"/>
      <c r="G3465" s="5"/>
      <c r="H3465" s="37"/>
      <c r="I3465" s="37"/>
      <c r="K3465" s="11"/>
    </row>
    <row r="3466" spans="6:11" x14ac:dyDescent="0.2">
      <c r="F3466" s="233"/>
      <c r="G3466" s="5"/>
      <c r="H3466" s="37"/>
      <c r="I3466" s="37"/>
      <c r="K3466" s="11"/>
    </row>
    <row r="3467" spans="6:11" x14ac:dyDescent="0.2">
      <c r="F3467" s="233"/>
      <c r="G3467" s="5"/>
      <c r="H3467" s="37"/>
      <c r="I3467" s="37"/>
      <c r="K3467" s="11"/>
    </row>
    <row r="3468" spans="6:11" x14ac:dyDescent="0.2">
      <c r="F3468" s="233"/>
      <c r="G3468" s="5"/>
      <c r="H3468" s="37"/>
      <c r="I3468" s="37"/>
      <c r="K3468" s="11"/>
    </row>
    <row r="3469" spans="6:11" x14ac:dyDescent="0.2">
      <c r="F3469" s="233"/>
      <c r="G3469" s="5"/>
      <c r="H3469" s="37"/>
      <c r="I3469" s="37"/>
      <c r="K3469" s="11"/>
    </row>
    <row r="3470" spans="6:11" x14ac:dyDescent="0.2">
      <c r="F3470" s="233"/>
      <c r="G3470" s="5"/>
      <c r="H3470" s="37"/>
      <c r="I3470" s="37"/>
      <c r="K3470" s="11"/>
    </row>
    <row r="3471" spans="6:11" x14ac:dyDescent="0.2">
      <c r="F3471" s="233"/>
      <c r="G3471" s="5"/>
      <c r="H3471" s="37"/>
      <c r="I3471" s="37"/>
      <c r="K3471" s="11"/>
    </row>
    <row r="3472" spans="6:11" x14ac:dyDescent="0.2">
      <c r="F3472" s="233"/>
      <c r="G3472" s="5"/>
      <c r="H3472" s="37"/>
      <c r="I3472" s="37"/>
      <c r="K3472" s="11"/>
    </row>
    <row r="3473" spans="6:11" x14ac:dyDescent="0.2">
      <c r="F3473" s="233"/>
      <c r="G3473" s="5"/>
      <c r="H3473" s="37"/>
      <c r="I3473" s="37"/>
      <c r="K3473" s="11"/>
    </row>
    <row r="3474" spans="6:11" x14ac:dyDescent="0.2">
      <c r="F3474" s="233"/>
      <c r="G3474" s="5"/>
      <c r="H3474" s="37"/>
      <c r="I3474" s="37"/>
      <c r="K3474" s="11"/>
    </row>
    <row r="3475" spans="6:11" x14ac:dyDescent="0.2">
      <c r="F3475" s="233"/>
      <c r="G3475" s="5"/>
      <c r="H3475" s="37"/>
      <c r="I3475" s="37"/>
      <c r="K3475" s="11"/>
    </row>
    <row r="3476" spans="6:11" x14ac:dyDescent="0.2">
      <c r="F3476" s="233"/>
      <c r="G3476" s="5"/>
      <c r="H3476" s="37"/>
      <c r="I3476" s="37"/>
      <c r="K3476" s="11"/>
    </row>
    <row r="3477" spans="6:11" x14ac:dyDescent="0.2">
      <c r="F3477" s="233"/>
      <c r="G3477" s="5"/>
      <c r="H3477" s="37"/>
      <c r="I3477" s="37"/>
      <c r="K3477" s="11"/>
    </row>
    <row r="3478" spans="6:11" x14ac:dyDescent="0.2">
      <c r="F3478" s="233"/>
      <c r="G3478" s="5"/>
      <c r="H3478" s="37"/>
      <c r="I3478" s="37"/>
      <c r="K3478" s="11"/>
    </row>
    <row r="3479" spans="6:11" x14ac:dyDescent="0.2">
      <c r="F3479" s="233"/>
      <c r="G3479" s="5"/>
      <c r="H3479" s="37"/>
      <c r="I3479" s="37"/>
      <c r="K3479" s="11"/>
    </row>
    <row r="3480" spans="6:11" x14ac:dyDescent="0.2">
      <c r="F3480" s="233"/>
      <c r="G3480" s="5"/>
      <c r="H3480" s="37"/>
      <c r="I3480" s="37"/>
      <c r="K3480" s="11"/>
    </row>
    <row r="3481" spans="6:11" x14ac:dyDescent="0.2">
      <c r="F3481" s="233"/>
      <c r="G3481" s="5"/>
      <c r="H3481" s="37"/>
      <c r="I3481" s="37"/>
      <c r="K3481" s="11"/>
    </row>
    <row r="3482" spans="6:11" x14ac:dyDescent="0.2">
      <c r="F3482" s="233"/>
      <c r="G3482" s="5"/>
      <c r="H3482" s="37"/>
      <c r="I3482" s="37"/>
      <c r="K3482" s="11"/>
    </row>
    <row r="3483" spans="6:11" x14ac:dyDescent="0.2">
      <c r="F3483" s="233"/>
      <c r="G3483" s="5"/>
      <c r="H3483" s="37"/>
      <c r="I3483" s="37"/>
      <c r="K3483" s="11"/>
    </row>
    <row r="3484" spans="6:11" x14ac:dyDescent="0.2">
      <c r="F3484" s="233"/>
      <c r="G3484" s="5"/>
      <c r="H3484" s="37"/>
      <c r="I3484" s="37"/>
      <c r="K3484" s="11"/>
    </row>
    <row r="3485" spans="6:11" x14ac:dyDescent="0.2">
      <c r="F3485" s="233"/>
      <c r="G3485" s="5"/>
      <c r="H3485" s="37"/>
      <c r="I3485" s="37"/>
      <c r="K3485" s="11"/>
    </row>
    <row r="3486" spans="6:11" x14ac:dyDescent="0.2">
      <c r="F3486" s="233"/>
      <c r="G3486" s="5"/>
      <c r="H3486" s="37"/>
      <c r="I3486" s="37"/>
      <c r="K3486" s="11"/>
    </row>
    <row r="3487" spans="6:11" x14ac:dyDescent="0.2">
      <c r="F3487" s="233"/>
      <c r="G3487" s="5"/>
      <c r="H3487" s="37"/>
      <c r="I3487" s="37"/>
      <c r="K3487" s="11"/>
    </row>
    <row r="3488" spans="6:11" x14ac:dyDescent="0.2">
      <c r="F3488" s="233"/>
      <c r="G3488" s="5"/>
      <c r="H3488" s="37"/>
      <c r="I3488" s="37"/>
      <c r="K3488" s="11"/>
    </row>
    <row r="3489" spans="6:11" x14ac:dyDescent="0.2">
      <c r="F3489" s="233"/>
      <c r="G3489" s="5"/>
      <c r="H3489" s="37"/>
      <c r="I3489" s="37"/>
      <c r="K3489" s="11"/>
    </row>
    <row r="3490" spans="6:11" x14ac:dyDescent="0.2">
      <c r="F3490" s="233"/>
      <c r="G3490" s="5"/>
      <c r="H3490" s="37"/>
      <c r="I3490" s="37"/>
      <c r="K3490" s="11"/>
    </row>
    <row r="3491" spans="6:11" x14ac:dyDescent="0.2">
      <c r="F3491" s="233"/>
      <c r="G3491" s="5"/>
      <c r="H3491" s="37"/>
      <c r="I3491" s="37"/>
      <c r="K3491" s="11"/>
    </row>
    <row r="3492" spans="6:11" x14ac:dyDescent="0.2">
      <c r="F3492" s="233"/>
      <c r="G3492" s="5"/>
      <c r="H3492" s="37"/>
      <c r="I3492" s="37"/>
      <c r="K3492" s="11"/>
    </row>
    <row r="3493" spans="6:11" x14ac:dyDescent="0.2">
      <c r="F3493" s="233"/>
      <c r="G3493" s="5"/>
      <c r="H3493" s="37"/>
      <c r="I3493" s="37"/>
      <c r="K3493" s="11"/>
    </row>
    <row r="3494" spans="6:11" x14ac:dyDescent="0.2">
      <c r="F3494" s="233"/>
      <c r="G3494" s="5"/>
      <c r="H3494" s="37"/>
      <c r="I3494" s="37"/>
      <c r="K3494" s="11"/>
    </row>
    <row r="3495" spans="6:11" x14ac:dyDescent="0.2">
      <c r="F3495" s="233"/>
      <c r="G3495" s="5"/>
      <c r="H3495" s="37"/>
      <c r="I3495" s="37"/>
      <c r="K3495" s="11"/>
    </row>
    <row r="3496" spans="6:11" x14ac:dyDescent="0.2">
      <c r="F3496" s="233"/>
      <c r="G3496" s="5"/>
      <c r="H3496" s="37"/>
      <c r="I3496" s="37"/>
      <c r="K3496" s="11"/>
    </row>
    <row r="3497" spans="6:11" x14ac:dyDescent="0.2">
      <c r="F3497" s="233"/>
      <c r="G3497" s="5"/>
      <c r="H3497" s="37"/>
      <c r="I3497" s="37"/>
      <c r="K3497" s="11"/>
    </row>
    <row r="3498" spans="6:11" x14ac:dyDescent="0.2">
      <c r="F3498" s="233"/>
      <c r="G3498" s="5"/>
      <c r="H3498" s="37"/>
      <c r="I3498" s="37"/>
      <c r="K3498" s="11"/>
    </row>
    <row r="3499" spans="6:11" x14ac:dyDescent="0.2">
      <c r="F3499" s="233"/>
      <c r="G3499" s="5"/>
      <c r="H3499" s="37"/>
      <c r="I3499" s="37"/>
      <c r="K3499" s="11"/>
    </row>
    <row r="3500" spans="6:11" x14ac:dyDescent="0.2">
      <c r="F3500" s="233"/>
      <c r="G3500" s="5"/>
      <c r="H3500" s="37"/>
      <c r="I3500" s="37"/>
      <c r="K3500" s="11"/>
    </row>
    <row r="3501" spans="6:11" x14ac:dyDescent="0.2">
      <c r="F3501" s="233"/>
      <c r="G3501" s="5"/>
      <c r="H3501" s="37"/>
      <c r="I3501" s="37"/>
      <c r="K3501" s="11"/>
    </row>
    <row r="3502" spans="6:11" x14ac:dyDescent="0.2">
      <c r="F3502" s="233"/>
      <c r="G3502" s="5"/>
      <c r="H3502" s="37"/>
      <c r="I3502" s="37"/>
      <c r="K3502" s="11"/>
    </row>
    <row r="3503" spans="6:11" x14ac:dyDescent="0.2">
      <c r="F3503" s="233"/>
      <c r="G3503" s="5"/>
      <c r="H3503" s="37"/>
      <c r="I3503" s="37"/>
      <c r="K3503" s="11"/>
    </row>
    <row r="3504" spans="6:11" x14ac:dyDescent="0.2">
      <c r="F3504" s="233"/>
      <c r="G3504" s="5"/>
      <c r="H3504" s="37"/>
      <c r="I3504" s="37"/>
      <c r="K3504" s="11"/>
    </row>
    <row r="3505" spans="6:11" x14ac:dyDescent="0.2">
      <c r="F3505" s="233"/>
      <c r="G3505" s="5"/>
      <c r="H3505" s="37"/>
      <c r="I3505" s="37"/>
      <c r="K3505" s="11"/>
    </row>
    <row r="3506" spans="6:11" x14ac:dyDescent="0.2">
      <c r="F3506" s="233"/>
      <c r="G3506" s="5"/>
      <c r="H3506" s="37"/>
      <c r="I3506" s="37"/>
      <c r="K3506" s="11"/>
    </row>
    <row r="3507" spans="6:11" x14ac:dyDescent="0.2">
      <c r="F3507" s="233"/>
      <c r="G3507" s="5"/>
      <c r="H3507" s="37"/>
      <c r="I3507" s="37"/>
      <c r="K3507" s="11"/>
    </row>
    <row r="3508" spans="6:11" x14ac:dyDescent="0.2">
      <c r="F3508" s="233"/>
      <c r="G3508" s="5"/>
      <c r="H3508" s="37"/>
      <c r="I3508" s="37"/>
      <c r="K3508" s="11"/>
    </row>
    <row r="3509" spans="6:11" x14ac:dyDescent="0.2">
      <c r="F3509" s="233"/>
      <c r="G3509" s="5"/>
      <c r="H3509" s="37"/>
      <c r="I3509" s="37"/>
      <c r="K3509" s="11"/>
    </row>
    <row r="3510" spans="6:11" x14ac:dyDescent="0.2">
      <c r="F3510" s="233"/>
      <c r="G3510" s="5"/>
      <c r="H3510" s="37"/>
      <c r="I3510" s="37"/>
      <c r="K3510" s="11"/>
    </row>
    <row r="3511" spans="6:11" x14ac:dyDescent="0.2">
      <c r="F3511" s="233"/>
      <c r="G3511" s="5"/>
      <c r="H3511" s="37"/>
      <c r="I3511" s="37"/>
      <c r="K3511" s="11"/>
    </row>
    <row r="3512" spans="6:11" x14ac:dyDescent="0.2">
      <c r="F3512" s="233"/>
      <c r="G3512" s="5"/>
      <c r="H3512" s="37"/>
      <c r="I3512" s="37"/>
      <c r="K3512" s="11"/>
    </row>
    <row r="3513" spans="6:11" x14ac:dyDescent="0.2">
      <c r="F3513" s="233"/>
      <c r="G3513" s="5"/>
      <c r="H3513" s="37"/>
      <c r="I3513" s="37"/>
      <c r="K3513" s="11"/>
    </row>
    <row r="3514" spans="6:11" x14ac:dyDescent="0.2">
      <c r="F3514" s="233"/>
      <c r="G3514" s="5"/>
      <c r="H3514" s="37"/>
      <c r="I3514" s="37"/>
      <c r="K3514" s="11"/>
    </row>
    <row r="3515" spans="6:11" x14ac:dyDescent="0.2">
      <c r="F3515" s="233"/>
      <c r="G3515" s="5"/>
      <c r="H3515" s="37"/>
      <c r="I3515" s="37"/>
      <c r="K3515" s="11"/>
    </row>
    <row r="3516" spans="6:11" x14ac:dyDescent="0.2">
      <c r="F3516" s="233"/>
      <c r="G3516" s="5"/>
      <c r="H3516" s="37"/>
      <c r="I3516" s="37"/>
      <c r="K3516" s="11"/>
    </row>
    <row r="3517" spans="6:11" x14ac:dyDescent="0.2">
      <c r="F3517" s="233"/>
      <c r="G3517" s="5"/>
      <c r="H3517" s="37"/>
      <c r="I3517" s="37"/>
      <c r="K3517" s="11"/>
    </row>
    <row r="3518" spans="6:11" x14ac:dyDescent="0.2">
      <c r="F3518" s="233"/>
      <c r="G3518" s="5"/>
      <c r="H3518" s="37"/>
      <c r="I3518" s="37"/>
      <c r="K3518" s="11"/>
    </row>
    <row r="3519" spans="6:11" x14ac:dyDescent="0.2">
      <c r="F3519" s="233"/>
      <c r="G3519" s="5"/>
      <c r="H3519" s="37"/>
      <c r="I3519" s="37"/>
      <c r="K3519" s="11"/>
    </row>
    <row r="3520" spans="6:11" x14ac:dyDescent="0.2">
      <c r="F3520" s="233"/>
      <c r="G3520" s="5"/>
      <c r="H3520" s="37"/>
      <c r="I3520" s="37"/>
      <c r="K3520" s="11"/>
    </row>
    <row r="3521" spans="6:11" x14ac:dyDescent="0.2">
      <c r="F3521" s="233"/>
      <c r="G3521" s="5"/>
      <c r="H3521" s="37"/>
      <c r="I3521" s="37"/>
      <c r="K3521" s="11"/>
    </row>
    <row r="3522" spans="6:11" x14ac:dyDescent="0.2">
      <c r="F3522" s="233"/>
      <c r="G3522" s="5"/>
      <c r="H3522" s="37"/>
      <c r="I3522" s="37"/>
      <c r="K3522" s="11"/>
    </row>
    <row r="3523" spans="6:11" x14ac:dyDescent="0.2">
      <c r="F3523" s="233"/>
      <c r="G3523" s="5"/>
      <c r="H3523" s="37"/>
      <c r="I3523" s="37"/>
      <c r="K3523" s="11"/>
    </row>
    <row r="3524" spans="6:11" x14ac:dyDescent="0.2">
      <c r="F3524" s="233"/>
      <c r="G3524" s="5"/>
      <c r="H3524" s="37"/>
      <c r="I3524" s="37"/>
      <c r="K3524" s="11"/>
    </row>
    <row r="3525" spans="6:11" x14ac:dyDescent="0.2">
      <c r="F3525" s="233"/>
      <c r="G3525" s="5"/>
      <c r="H3525" s="37"/>
      <c r="I3525" s="37"/>
      <c r="K3525" s="11"/>
    </row>
    <row r="3526" spans="6:11" x14ac:dyDescent="0.2">
      <c r="F3526" s="233"/>
      <c r="G3526" s="5"/>
      <c r="H3526" s="37"/>
      <c r="I3526" s="37"/>
      <c r="K3526" s="11"/>
    </row>
    <row r="3527" spans="6:11" x14ac:dyDescent="0.2">
      <c r="F3527" s="233"/>
      <c r="G3527" s="5"/>
      <c r="H3527" s="37"/>
      <c r="I3527" s="37"/>
      <c r="K3527" s="11"/>
    </row>
    <row r="3528" spans="6:11" x14ac:dyDescent="0.2">
      <c r="F3528" s="233"/>
      <c r="G3528" s="5"/>
      <c r="H3528" s="37"/>
      <c r="I3528" s="37"/>
      <c r="K3528" s="11"/>
    </row>
    <row r="3529" spans="6:11" x14ac:dyDescent="0.2">
      <c r="F3529" s="233"/>
      <c r="G3529" s="5"/>
      <c r="H3529" s="37"/>
      <c r="I3529" s="37"/>
      <c r="K3529" s="11"/>
    </row>
    <row r="3530" spans="6:11" x14ac:dyDescent="0.2">
      <c r="F3530" s="233"/>
      <c r="G3530" s="5"/>
      <c r="H3530" s="37"/>
      <c r="I3530" s="37"/>
      <c r="K3530" s="11"/>
    </row>
    <row r="3531" spans="6:11" x14ac:dyDescent="0.2">
      <c r="F3531" s="233"/>
      <c r="G3531" s="5"/>
      <c r="H3531" s="37"/>
      <c r="I3531" s="37"/>
      <c r="K3531" s="11"/>
    </row>
    <row r="3532" spans="6:11" x14ac:dyDescent="0.2">
      <c r="F3532" s="233"/>
      <c r="G3532" s="5"/>
      <c r="H3532" s="37"/>
      <c r="I3532" s="37"/>
      <c r="K3532" s="11"/>
    </row>
    <row r="3533" spans="6:11" x14ac:dyDescent="0.2">
      <c r="F3533" s="233"/>
      <c r="G3533" s="5"/>
      <c r="H3533" s="37"/>
      <c r="I3533" s="37"/>
      <c r="K3533" s="11"/>
    </row>
    <row r="3534" spans="6:11" x14ac:dyDescent="0.2">
      <c r="F3534" s="233"/>
      <c r="G3534" s="5"/>
      <c r="H3534" s="37"/>
      <c r="I3534" s="37"/>
      <c r="K3534" s="11"/>
    </row>
    <row r="3535" spans="6:11" x14ac:dyDescent="0.2">
      <c r="F3535" s="233"/>
      <c r="G3535" s="5"/>
      <c r="H3535" s="37"/>
      <c r="I3535" s="37"/>
      <c r="K3535" s="11"/>
    </row>
    <row r="3536" spans="6:11" x14ac:dyDescent="0.2">
      <c r="F3536" s="233"/>
      <c r="G3536" s="5"/>
      <c r="H3536" s="37"/>
      <c r="I3536" s="37"/>
      <c r="K3536" s="11"/>
    </row>
    <row r="3537" spans="6:11" x14ac:dyDescent="0.2">
      <c r="F3537" s="233"/>
      <c r="G3537" s="5"/>
      <c r="H3537" s="37"/>
      <c r="I3537" s="37"/>
      <c r="K3537" s="11"/>
    </row>
    <row r="3538" spans="6:11" x14ac:dyDescent="0.2">
      <c r="F3538" s="233"/>
      <c r="G3538" s="5"/>
      <c r="H3538" s="37"/>
      <c r="I3538" s="37"/>
      <c r="K3538" s="11"/>
    </row>
    <row r="3539" spans="6:11" x14ac:dyDescent="0.2">
      <c r="F3539" s="233"/>
      <c r="G3539" s="5"/>
      <c r="H3539" s="37"/>
      <c r="I3539" s="37"/>
      <c r="K3539" s="11"/>
    </row>
    <row r="3540" spans="6:11" x14ac:dyDescent="0.2">
      <c r="F3540" s="233"/>
      <c r="G3540" s="5"/>
      <c r="H3540" s="37"/>
      <c r="I3540" s="37"/>
      <c r="K3540" s="11"/>
    </row>
    <row r="3541" spans="6:11" x14ac:dyDescent="0.2">
      <c r="F3541" s="233"/>
      <c r="G3541" s="5"/>
      <c r="H3541" s="37"/>
      <c r="I3541" s="37"/>
      <c r="K3541" s="11"/>
    </row>
    <row r="3542" spans="6:11" x14ac:dyDescent="0.2">
      <c r="F3542" s="233"/>
      <c r="G3542" s="5"/>
      <c r="H3542" s="37"/>
      <c r="I3542" s="37"/>
      <c r="K3542" s="11"/>
    </row>
    <row r="3543" spans="6:11" x14ac:dyDescent="0.2">
      <c r="F3543" s="233"/>
      <c r="G3543" s="5"/>
      <c r="H3543" s="37"/>
      <c r="I3543" s="37"/>
      <c r="K3543" s="11"/>
    </row>
    <row r="3544" spans="6:11" x14ac:dyDescent="0.2">
      <c r="F3544" s="233"/>
      <c r="G3544" s="5"/>
      <c r="H3544" s="37"/>
      <c r="I3544" s="37"/>
      <c r="K3544" s="11"/>
    </row>
    <row r="3545" spans="6:11" x14ac:dyDescent="0.2">
      <c r="F3545" s="233"/>
      <c r="G3545" s="5"/>
      <c r="H3545" s="37"/>
      <c r="I3545" s="37"/>
      <c r="K3545" s="11"/>
    </row>
    <row r="3546" spans="6:11" x14ac:dyDescent="0.2">
      <c r="F3546" s="233"/>
      <c r="G3546" s="5"/>
      <c r="H3546" s="37"/>
      <c r="I3546" s="37"/>
      <c r="K3546" s="11"/>
    </row>
    <row r="3547" spans="6:11" x14ac:dyDescent="0.2">
      <c r="F3547" s="233"/>
      <c r="G3547" s="5"/>
      <c r="H3547" s="37"/>
      <c r="I3547" s="37"/>
      <c r="K3547" s="11"/>
    </row>
    <row r="3548" spans="6:11" x14ac:dyDescent="0.2">
      <c r="F3548" s="233"/>
      <c r="G3548" s="5"/>
      <c r="H3548" s="37"/>
      <c r="I3548" s="37"/>
      <c r="K3548" s="11"/>
    </row>
    <row r="3549" spans="6:11" x14ac:dyDescent="0.2">
      <c r="F3549" s="233"/>
      <c r="G3549" s="5"/>
      <c r="H3549" s="37"/>
      <c r="I3549" s="37"/>
      <c r="K3549" s="11"/>
    </row>
    <row r="3550" spans="6:11" x14ac:dyDescent="0.2">
      <c r="F3550" s="233"/>
      <c r="G3550" s="5"/>
      <c r="H3550" s="37"/>
      <c r="I3550" s="37"/>
      <c r="K3550" s="11"/>
    </row>
    <row r="3551" spans="6:11" x14ac:dyDescent="0.2">
      <c r="F3551" s="233"/>
      <c r="G3551" s="5"/>
      <c r="H3551" s="37"/>
      <c r="I3551" s="37"/>
      <c r="K3551" s="11"/>
    </row>
    <row r="3552" spans="6:11" x14ac:dyDescent="0.2">
      <c r="F3552" s="233"/>
      <c r="G3552" s="5"/>
      <c r="H3552" s="37"/>
      <c r="I3552" s="37"/>
      <c r="K3552" s="11"/>
    </row>
    <row r="3553" spans="6:11" x14ac:dyDescent="0.2">
      <c r="F3553" s="233"/>
      <c r="G3553" s="5"/>
      <c r="H3553" s="37"/>
      <c r="I3553" s="37"/>
      <c r="K3553" s="11"/>
    </row>
    <row r="3554" spans="6:11" x14ac:dyDescent="0.2">
      <c r="F3554" s="233"/>
      <c r="G3554" s="5"/>
      <c r="H3554" s="37"/>
      <c r="I3554" s="37"/>
      <c r="K3554" s="11"/>
    </row>
    <row r="3555" spans="6:11" x14ac:dyDescent="0.2">
      <c r="F3555" s="233"/>
      <c r="G3555" s="5"/>
      <c r="H3555" s="37"/>
      <c r="I3555" s="37"/>
      <c r="K3555" s="11"/>
    </row>
    <row r="3556" spans="6:11" x14ac:dyDescent="0.2">
      <c r="F3556" s="233"/>
      <c r="G3556" s="5"/>
      <c r="H3556" s="37"/>
      <c r="I3556" s="37"/>
      <c r="K3556" s="11"/>
    </row>
    <row r="3557" spans="6:11" x14ac:dyDescent="0.2">
      <c r="F3557" s="233"/>
      <c r="G3557" s="5"/>
      <c r="H3557" s="37"/>
      <c r="I3557" s="37"/>
      <c r="K3557" s="11"/>
    </row>
    <row r="3558" spans="6:11" x14ac:dyDescent="0.2">
      <c r="F3558" s="233"/>
      <c r="G3558" s="5"/>
      <c r="H3558" s="37"/>
      <c r="I3558" s="37"/>
      <c r="K3558" s="11"/>
    </row>
    <row r="3559" spans="6:11" x14ac:dyDescent="0.2">
      <c r="F3559" s="233"/>
      <c r="G3559" s="5"/>
      <c r="H3559" s="37"/>
      <c r="I3559" s="37"/>
      <c r="K3559" s="11"/>
    </row>
    <row r="3560" spans="6:11" x14ac:dyDescent="0.2">
      <c r="F3560" s="233"/>
      <c r="G3560" s="5"/>
      <c r="H3560" s="37"/>
      <c r="I3560" s="37"/>
      <c r="K3560" s="11"/>
    </row>
    <row r="3561" spans="6:11" x14ac:dyDescent="0.2">
      <c r="F3561" s="233"/>
      <c r="G3561" s="5"/>
      <c r="H3561" s="37"/>
      <c r="I3561" s="37"/>
      <c r="K3561" s="11"/>
    </row>
    <row r="3562" spans="6:11" x14ac:dyDescent="0.2">
      <c r="F3562" s="233"/>
      <c r="G3562" s="5"/>
      <c r="H3562" s="37"/>
      <c r="I3562" s="37"/>
      <c r="K3562" s="11"/>
    </row>
    <row r="3563" spans="6:11" x14ac:dyDescent="0.2">
      <c r="F3563" s="233"/>
      <c r="G3563" s="5"/>
      <c r="H3563" s="37"/>
      <c r="I3563" s="37"/>
      <c r="K3563" s="11"/>
    </row>
    <row r="3564" spans="6:11" x14ac:dyDescent="0.2">
      <c r="F3564" s="233"/>
      <c r="G3564" s="5"/>
      <c r="H3564" s="37"/>
      <c r="I3564" s="37"/>
      <c r="K3564" s="11"/>
    </row>
    <row r="3565" spans="6:11" x14ac:dyDescent="0.2">
      <c r="F3565" s="233"/>
      <c r="G3565" s="5"/>
      <c r="H3565" s="37"/>
      <c r="I3565" s="37"/>
      <c r="K3565" s="11"/>
    </row>
    <row r="3566" spans="6:11" x14ac:dyDescent="0.2">
      <c r="F3566" s="233"/>
      <c r="G3566" s="5"/>
      <c r="H3566" s="37"/>
      <c r="I3566" s="37"/>
      <c r="K3566" s="11"/>
    </row>
    <row r="3567" spans="6:11" x14ac:dyDescent="0.2">
      <c r="F3567" s="233"/>
      <c r="G3567" s="5"/>
      <c r="H3567" s="37"/>
      <c r="I3567" s="37"/>
      <c r="K3567" s="11"/>
    </row>
    <row r="3568" spans="6:11" x14ac:dyDescent="0.2">
      <c r="F3568" s="233"/>
      <c r="G3568" s="5"/>
      <c r="H3568" s="37"/>
      <c r="I3568" s="37"/>
      <c r="K3568" s="11"/>
    </row>
    <row r="3569" spans="6:11" x14ac:dyDescent="0.2">
      <c r="F3569" s="233"/>
      <c r="G3569" s="5"/>
      <c r="H3569" s="37"/>
      <c r="I3569" s="37"/>
      <c r="K3569" s="11"/>
    </row>
    <row r="3570" spans="6:11" x14ac:dyDescent="0.2">
      <c r="F3570" s="233"/>
      <c r="G3570" s="5"/>
      <c r="H3570" s="37"/>
      <c r="I3570" s="37"/>
      <c r="K3570" s="11"/>
    </row>
    <row r="3571" spans="6:11" x14ac:dyDescent="0.2">
      <c r="F3571" s="233"/>
      <c r="G3571" s="5"/>
      <c r="H3571" s="37"/>
      <c r="I3571" s="37"/>
      <c r="K3571" s="11"/>
    </row>
    <row r="3572" spans="6:11" x14ac:dyDescent="0.2">
      <c r="F3572" s="233"/>
      <c r="G3572" s="5"/>
      <c r="H3572" s="37"/>
      <c r="I3572" s="37"/>
      <c r="K3572" s="11"/>
    </row>
    <row r="3573" spans="6:11" x14ac:dyDescent="0.2">
      <c r="F3573" s="233"/>
      <c r="G3573" s="5"/>
      <c r="H3573" s="37"/>
      <c r="I3573" s="37"/>
      <c r="K3573" s="11"/>
    </row>
    <row r="3574" spans="6:11" x14ac:dyDescent="0.2">
      <c r="F3574" s="233"/>
      <c r="G3574" s="5"/>
      <c r="H3574" s="37"/>
      <c r="I3574" s="37"/>
      <c r="K3574" s="11"/>
    </row>
    <row r="3575" spans="6:11" x14ac:dyDescent="0.2">
      <c r="F3575" s="233"/>
      <c r="G3575" s="5"/>
      <c r="H3575" s="37"/>
      <c r="I3575" s="37"/>
      <c r="K3575" s="11"/>
    </row>
    <row r="3576" spans="6:11" x14ac:dyDescent="0.2">
      <c r="F3576" s="233"/>
      <c r="G3576" s="5"/>
      <c r="H3576" s="37"/>
      <c r="I3576" s="37"/>
      <c r="K3576" s="11"/>
    </row>
    <row r="3577" spans="6:11" x14ac:dyDescent="0.2">
      <c r="F3577" s="233"/>
      <c r="G3577" s="5"/>
      <c r="H3577" s="37"/>
      <c r="I3577" s="37"/>
      <c r="K3577" s="11"/>
    </row>
    <row r="3578" spans="6:11" x14ac:dyDescent="0.2">
      <c r="F3578" s="233"/>
      <c r="G3578" s="5"/>
      <c r="H3578" s="37"/>
      <c r="I3578" s="37"/>
      <c r="K3578" s="11"/>
    </row>
    <row r="3579" spans="6:11" x14ac:dyDescent="0.2">
      <c r="F3579" s="233"/>
      <c r="G3579" s="5"/>
      <c r="H3579" s="37"/>
      <c r="I3579" s="37"/>
      <c r="K3579" s="11"/>
    </row>
    <row r="3580" spans="6:11" x14ac:dyDescent="0.2">
      <c r="F3580" s="233"/>
      <c r="G3580" s="5"/>
      <c r="H3580" s="37"/>
      <c r="I3580" s="37"/>
      <c r="K3580" s="11"/>
    </row>
    <row r="3581" spans="6:11" x14ac:dyDescent="0.2">
      <c r="F3581" s="233"/>
      <c r="G3581" s="5"/>
      <c r="H3581" s="37"/>
      <c r="I3581" s="37"/>
      <c r="K3581" s="11"/>
    </row>
    <row r="3582" spans="6:11" x14ac:dyDescent="0.2">
      <c r="F3582" s="233"/>
      <c r="G3582" s="5"/>
      <c r="H3582" s="37"/>
      <c r="I3582" s="37"/>
      <c r="K3582" s="11"/>
    </row>
    <row r="3583" spans="6:11" x14ac:dyDescent="0.2">
      <c r="F3583" s="233"/>
      <c r="G3583" s="5"/>
      <c r="H3583" s="37"/>
      <c r="I3583" s="37"/>
      <c r="K3583" s="11"/>
    </row>
    <row r="3584" spans="6:11" x14ac:dyDescent="0.2">
      <c r="F3584" s="233"/>
      <c r="G3584" s="5"/>
      <c r="H3584" s="37"/>
      <c r="I3584" s="37"/>
      <c r="K3584" s="11"/>
    </row>
    <row r="3585" spans="6:11" x14ac:dyDescent="0.2">
      <c r="F3585" s="233"/>
      <c r="G3585" s="5"/>
      <c r="H3585" s="37"/>
      <c r="I3585" s="37"/>
      <c r="K3585" s="11"/>
    </row>
    <row r="3586" spans="6:11" x14ac:dyDescent="0.2">
      <c r="F3586" s="233"/>
      <c r="G3586" s="5"/>
      <c r="H3586" s="37"/>
      <c r="I3586" s="37"/>
      <c r="K3586" s="11"/>
    </row>
    <row r="3587" spans="6:11" x14ac:dyDescent="0.2">
      <c r="F3587" s="233"/>
      <c r="G3587" s="5"/>
      <c r="H3587" s="37"/>
      <c r="I3587" s="37"/>
      <c r="K3587" s="11"/>
    </row>
    <row r="3588" spans="6:11" x14ac:dyDescent="0.2">
      <c r="F3588" s="233"/>
      <c r="G3588" s="5"/>
      <c r="H3588" s="37"/>
      <c r="I3588" s="37"/>
      <c r="K3588" s="11"/>
    </row>
    <row r="3589" spans="6:11" x14ac:dyDescent="0.2">
      <c r="F3589" s="233"/>
      <c r="G3589" s="5"/>
      <c r="H3589" s="37"/>
      <c r="I3589" s="37"/>
      <c r="K3589" s="11"/>
    </row>
    <row r="3590" spans="6:11" x14ac:dyDescent="0.2">
      <c r="F3590" s="233"/>
      <c r="G3590" s="5"/>
      <c r="H3590" s="37"/>
      <c r="I3590" s="37"/>
      <c r="K3590" s="11"/>
    </row>
    <row r="3591" spans="6:11" x14ac:dyDescent="0.2">
      <c r="F3591" s="233"/>
      <c r="G3591" s="5"/>
      <c r="H3591" s="37"/>
      <c r="I3591" s="37"/>
      <c r="K3591" s="11"/>
    </row>
    <row r="3592" spans="6:11" x14ac:dyDescent="0.2">
      <c r="F3592" s="233"/>
      <c r="G3592" s="5"/>
      <c r="H3592" s="37"/>
      <c r="I3592" s="37"/>
      <c r="K3592" s="11"/>
    </row>
    <row r="3593" spans="6:11" x14ac:dyDescent="0.2">
      <c r="F3593" s="233"/>
      <c r="G3593" s="5"/>
      <c r="H3593" s="37"/>
      <c r="I3593" s="37"/>
      <c r="K3593" s="11"/>
    </row>
    <row r="3594" spans="6:11" x14ac:dyDescent="0.2">
      <c r="F3594" s="233"/>
      <c r="G3594" s="5"/>
      <c r="H3594" s="37"/>
      <c r="I3594" s="37"/>
      <c r="K3594" s="11"/>
    </row>
    <row r="3595" spans="6:11" x14ac:dyDescent="0.2">
      <c r="F3595" s="233"/>
      <c r="G3595" s="5"/>
      <c r="H3595" s="37"/>
      <c r="I3595" s="37"/>
      <c r="K3595" s="11"/>
    </row>
    <row r="3596" spans="6:11" x14ac:dyDescent="0.2">
      <c r="F3596" s="233"/>
      <c r="G3596" s="5"/>
      <c r="H3596" s="37"/>
      <c r="I3596" s="37"/>
      <c r="K3596" s="11"/>
    </row>
    <row r="3597" spans="6:11" x14ac:dyDescent="0.2">
      <c r="F3597" s="233"/>
      <c r="G3597" s="5"/>
      <c r="H3597" s="37"/>
      <c r="I3597" s="37"/>
      <c r="K3597" s="11"/>
    </row>
    <row r="3598" spans="6:11" x14ac:dyDescent="0.2">
      <c r="F3598" s="233"/>
      <c r="G3598" s="5"/>
      <c r="H3598" s="37"/>
      <c r="I3598" s="37"/>
      <c r="K3598" s="11"/>
    </row>
    <row r="3599" spans="6:11" x14ac:dyDescent="0.2">
      <c r="F3599" s="233"/>
      <c r="G3599" s="5"/>
      <c r="H3599" s="37"/>
      <c r="I3599" s="37"/>
      <c r="K3599" s="11"/>
    </row>
    <row r="3600" spans="6:11" x14ac:dyDescent="0.2">
      <c r="F3600" s="233"/>
      <c r="G3600" s="5"/>
      <c r="H3600" s="37"/>
      <c r="I3600" s="37"/>
      <c r="K3600" s="11"/>
    </row>
    <row r="3601" spans="6:11" x14ac:dyDescent="0.2">
      <c r="F3601" s="233"/>
      <c r="G3601" s="5"/>
      <c r="H3601" s="37"/>
      <c r="I3601" s="37"/>
      <c r="K3601" s="11"/>
    </row>
    <row r="3602" spans="6:11" x14ac:dyDescent="0.2">
      <c r="F3602" s="233"/>
      <c r="G3602" s="5"/>
      <c r="H3602" s="37"/>
      <c r="I3602" s="37"/>
      <c r="K3602" s="11"/>
    </row>
    <row r="3603" spans="6:11" x14ac:dyDescent="0.2">
      <c r="F3603" s="233"/>
      <c r="G3603" s="5"/>
      <c r="H3603" s="37"/>
      <c r="I3603" s="37"/>
      <c r="K3603" s="11"/>
    </row>
    <row r="3604" spans="6:11" x14ac:dyDescent="0.2">
      <c r="F3604" s="233"/>
      <c r="G3604" s="5"/>
      <c r="H3604" s="37"/>
      <c r="I3604" s="37"/>
      <c r="K3604" s="11"/>
    </row>
    <row r="3605" spans="6:11" x14ac:dyDescent="0.2">
      <c r="F3605" s="233"/>
      <c r="G3605" s="5"/>
      <c r="H3605" s="37"/>
      <c r="I3605" s="37"/>
      <c r="K3605" s="11"/>
    </row>
    <row r="3606" spans="6:11" x14ac:dyDescent="0.2">
      <c r="F3606" s="233"/>
      <c r="G3606" s="5"/>
      <c r="H3606" s="37"/>
      <c r="I3606" s="37"/>
      <c r="K3606" s="11"/>
    </row>
    <row r="3607" spans="6:11" x14ac:dyDescent="0.2">
      <c r="F3607" s="233"/>
      <c r="G3607" s="5"/>
      <c r="H3607" s="37"/>
      <c r="I3607" s="37"/>
      <c r="K3607" s="11"/>
    </row>
    <row r="3608" spans="6:11" x14ac:dyDescent="0.2">
      <c r="F3608" s="233"/>
      <c r="G3608" s="5"/>
      <c r="H3608" s="37"/>
      <c r="I3608" s="37"/>
      <c r="K3608" s="11"/>
    </row>
    <row r="3609" spans="6:11" x14ac:dyDescent="0.2">
      <c r="F3609" s="233"/>
      <c r="G3609" s="5"/>
      <c r="H3609" s="37"/>
      <c r="I3609" s="37"/>
      <c r="K3609" s="11"/>
    </row>
    <row r="3610" spans="6:11" x14ac:dyDescent="0.2">
      <c r="F3610" s="233"/>
      <c r="G3610" s="5"/>
      <c r="H3610" s="37"/>
      <c r="I3610" s="37"/>
      <c r="K3610" s="11"/>
    </row>
    <row r="3611" spans="6:11" x14ac:dyDescent="0.2">
      <c r="F3611" s="233"/>
      <c r="G3611" s="5"/>
      <c r="H3611" s="37"/>
      <c r="I3611" s="37"/>
      <c r="K3611" s="11"/>
    </row>
    <row r="3612" spans="6:11" x14ac:dyDescent="0.2">
      <c r="F3612" s="233"/>
      <c r="G3612" s="5"/>
      <c r="H3612" s="37"/>
      <c r="I3612" s="37"/>
      <c r="K3612" s="11"/>
    </row>
    <row r="3613" spans="6:11" x14ac:dyDescent="0.2">
      <c r="F3613" s="233"/>
      <c r="G3613" s="5"/>
      <c r="H3613" s="37"/>
      <c r="I3613" s="37"/>
      <c r="K3613" s="11"/>
    </row>
    <row r="3614" spans="6:11" x14ac:dyDescent="0.2">
      <c r="F3614" s="233"/>
      <c r="G3614" s="5"/>
      <c r="H3614" s="37"/>
      <c r="I3614" s="37"/>
      <c r="K3614" s="11"/>
    </row>
    <row r="3615" spans="6:11" x14ac:dyDescent="0.2">
      <c r="F3615" s="233"/>
      <c r="G3615" s="5"/>
      <c r="H3615" s="37"/>
      <c r="I3615" s="37"/>
      <c r="K3615" s="11"/>
    </row>
    <row r="3616" spans="6:11" x14ac:dyDescent="0.2">
      <c r="F3616" s="233"/>
      <c r="G3616" s="5"/>
      <c r="H3616" s="37"/>
      <c r="I3616" s="37"/>
      <c r="K3616" s="11"/>
    </row>
    <row r="3617" spans="6:11" x14ac:dyDescent="0.2">
      <c r="F3617" s="233"/>
      <c r="G3617" s="5"/>
      <c r="H3617" s="37"/>
      <c r="I3617" s="37"/>
      <c r="K3617" s="11"/>
    </row>
    <row r="3618" spans="6:11" x14ac:dyDescent="0.2">
      <c r="F3618" s="233"/>
      <c r="G3618" s="5"/>
      <c r="H3618" s="37"/>
      <c r="I3618" s="37"/>
      <c r="K3618" s="11"/>
    </row>
    <row r="3619" spans="6:11" x14ac:dyDescent="0.2">
      <c r="F3619" s="233"/>
      <c r="G3619" s="5"/>
      <c r="H3619" s="37"/>
      <c r="I3619" s="37"/>
      <c r="K3619" s="11"/>
    </row>
    <row r="3620" spans="6:11" x14ac:dyDescent="0.2">
      <c r="F3620" s="233"/>
      <c r="G3620" s="5"/>
      <c r="H3620" s="37"/>
      <c r="I3620" s="37"/>
      <c r="K3620" s="11"/>
    </row>
    <row r="3621" spans="6:11" x14ac:dyDescent="0.2">
      <c r="F3621" s="233"/>
      <c r="G3621" s="5"/>
      <c r="H3621" s="37"/>
      <c r="I3621" s="37"/>
      <c r="K3621" s="11"/>
    </row>
    <row r="3622" spans="6:11" x14ac:dyDescent="0.2">
      <c r="F3622" s="233"/>
      <c r="G3622" s="5"/>
      <c r="H3622" s="37"/>
      <c r="I3622" s="37"/>
      <c r="K3622" s="11"/>
    </row>
    <row r="3623" spans="6:11" x14ac:dyDescent="0.2">
      <c r="F3623" s="233"/>
      <c r="G3623" s="5"/>
      <c r="H3623" s="37"/>
      <c r="I3623" s="37"/>
      <c r="K3623" s="11"/>
    </row>
    <row r="3624" spans="6:11" x14ac:dyDescent="0.2">
      <c r="F3624" s="233"/>
      <c r="G3624" s="5"/>
      <c r="H3624" s="37"/>
      <c r="I3624" s="37"/>
      <c r="K3624" s="11"/>
    </row>
    <row r="3625" spans="6:11" x14ac:dyDescent="0.2">
      <c r="F3625" s="233"/>
      <c r="G3625" s="5"/>
      <c r="H3625" s="37"/>
      <c r="I3625" s="37"/>
      <c r="K3625" s="11"/>
    </row>
    <row r="3626" spans="6:11" x14ac:dyDescent="0.2">
      <c r="F3626" s="233"/>
      <c r="G3626" s="5"/>
      <c r="H3626" s="37"/>
      <c r="I3626" s="37"/>
      <c r="K3626" s="11"/>
    </row>
    <row r="3627" spans="6:11" x14ac:dyDescent="0.2">
      <c r="F3627" s="233"/>
      <c r="G3627" s="5"/>
      <c r="H3627" s="37"/>
      <c r="I3627" s="37"/>
      <c r="K3627" s="11"/>
    </row>
    <row r="3628" spans="6:11" x14ac:dyDescent="0.2">
      <c r="F3628" s="233"/>
      <c r="G3628" s="5"/>
      <c r="H3628" s="37"/>
      <c r="I3628" s="37"/>
      <c r="K3628" s="11"/>
    </row>
    <row r="3629" spans="6:11" x14ac:dyDescent="0.2">
      <c r="F3629" s="233"/>
      <c r="G3629" s="5"/>
      <c r="H3629" s="37"/>
      <c r="I3629" s="37"/>
      <c r="K3629" s="11"/>
    </row>
    <row r="3630" spans="6:11" x14ac:dyDescent="0.2">
      <c r="F3630" s="233"/>
      <c r="G3630" s="5"/>
      <c r="H3630" s="37"/>
      <c r="I3630" s="37"/>
      <c r="K3630" s="11"/>
    </row>
    <row r="3631" spans="6:11" x14ac:dyDescent="0.2">
      <c r="F3631" s="233"/>
      <c r="G3631" s="5"/>
      <c r="H3631" s="37"/>
      <c r="I3631" s="37"/>
      <c r="K3631" s="11"/>
    </row>
    <row r="3632" spans="6:11" x14ac:dyDescent="0.2">
      <c r="F3632" s="233"/>
      <c r="G3632" s="5"/>
      <c r="H3632" s="37"/>
      <c r="I3632" s="37"/>
      <c r="K3632" s="11"/>
    </row>
    <row r="3633" spans="6:11" x14ac:dyDescent="0.2">
      <c r="F3633" s="233"/>
      <c r="G3633" s="5"/>
      <c r="H3633" s="37"/>
      <c r="I3633" s="37"/>
      <c r="K3633" s="11"/>
    </row>
    <row r="3634" spans="6:11" x14ac:dyDescent="0.2">
      <c r="F3634" s="233"/>
      <c r="G3634" s="5"/>
      <c r="H3634" s="37"/>
      <c r="I3634" s="37"/>
      <c r="K3634" s="11"/>
    </row>
    <row r="3635" spans="6:11" x14ac:dyDescent="0.2">
      <c r="F3635" s="233"/>
      <c r="G3635" s="5"/>
      <c r="H3635" s="37"/>
      <c r="I3635" s="37"/>
      <c r="K3635" s="11"/>
    </row>
    <row r="3636" spans="6:11" x14ac:dyDescent="0.2">
      <c r="F3636" s="233"/>
      <c r="G3636" s="5"/>
      <c r="H3636" s="37"/>
      <c r="I3636" s="37"/>
      <c r="K3636" s="11"/>
    </row>
    <row r="3637" spans="6:11" x14ac:dyDescent="0.2">
      <c r="F3637" s="233"/>
      <c r="G3637" s="5"/>
      <c r="H3637" s="37"/>
      <c r="I3637" s="37"/>
      <c r="K3637" s="11"/>
    </row>
    <row r="3638" spans="6:11" x14ac:dyDescent="0.2">
      <c r="F3638" s="233"/>
      <c r="G3638" s="5"/>
      <c r="H3638" s="37"/>
      <c r="I3638" s="37"/>
      <c r="K3638" s="11"/>
    </row>
    <row r="3639" spans="6:11" x14ac:dyDescent="0.2">
      <c r="F3639" s="233"/>
      <c r="G3639" s="5"/>
      <c r="H3639" s="37"/>
      <c r="I3639" s="37"/>
      <c r="K3639" s="11"/>
    </row>
    <row r="3640" spans="6:11" x14ac:dyDescent="0.2">
      <c r="F3640" s="233"/>
      <c r="G3640" s="5"/>
      <c r="H3640" s="37"/>
      <c r="I3640" s="37"/>
      <c r="K3640" s="11"/>
    </row>
    <row r="3641" spans="6:11" x14ac:dyDescent="0.2">
      <c r="F3641" s="233"/>
      <c r="G3641" s="5"/>
      <c r="H3641" s="37"/>
      <c r="I3641" s="37"/>
      <c r="K3641" s="11"/>
    </row>
    <row r="3642" spans="6:11" x14ac:dyDescent="0.2">
      <c r="F3642" s="233"/>
      <c r="G3642" s="5"/>
      <c r="H3642" s="37"/>
      <c r="I3642" s="37"/>
      <c r="K3642" s="11"/>
    </row>
    <row r="3643" spans="6:11" x14ac:dyDescent="0.2">
      <c r="F3643" s="233"/>
      <c r="G3643" s="5"/>
      <c r="H3643" s="37"/>
      <c r="I3643" s="37"/>
      <c r="K3643" s="11"/>
    </row>
    <row r="3644" spans="6:11" x14ac:dyDescent="0.2">
      <c r="F3644" s="233"/>
      <c r="G3644" s="5"/>
      <c r="H3644" s="37"/>
      <c r="I3644" s="37"/>
      <c r="K3644" s="11"/>
    </row>
    <row r="3645" spans="6:11" x14ac:dyDescent="0.2">
      <c r="F3645" s="233"/>
      <c r="G3645" s="5"/>
      <c r="H3645" s="37"/>
      <c r="I3645" s="37"/>
      <c r="K3645" s="11"/>
    </row>
    <row r="3646" spans="6:11" x14ac:dyDescent="0.2">
      <c r="F3646" s="233"/>
      <c r="G3646" s="5"/>
      <c r="H3646" s="37"/>
      <c r="I3646" s="37"/>
      <c r="K3646" s="11"/>
    </row>
    <row r="3647" spans="6:11" x14ac:dyDescent="0.2">
      <c r="F3647" s="233"/>
      <c r="G3647" s="5"/>
      <c r="H3647" s="37"/>
      <c r="I3647" s="37"/>
      <c r="K3647" s="11"/>
    </row>
    <row r="3648" spans="6:11" x14ac:dyDescent="0.2">
      <c r="F3648" s="233"/>
      <c r="G3648" s="5"/>
      <c r="H3648" s="37"/>
      <c r="I3648" s="37"/>
      <c r="K3648" s="11"/>
    </row>
    <row r="3649" spans="6:11" x14ac:dyDescent="0.2">
      <c r="F3649" s="233"/>
      <c r="G3649" s="5"/>
      <c r="H3649" s="37"/>
      <c r="I3649" s="37"/>
      <c r="K3649" s="11"/>
    </row>
    <row r="3650" spans="6:11" x14ac:dyDescent="0.2">
      <c r="F3650" s="233"/>
      <c r="G3650" s="5"/>
      <c r="H3650" s="37"/>
      <c r="I3650" s="37"/>
      <c r="K3650" s="11"/>
    </row>
    <row r="3651" spans="6:11" x14ac:dyDescent="0.2">
      <c r="F3651" s="233"/>
      <c r="G3651" s="5"/>
      <c r="H3651" s="37"/>
      <c r="I3651" s="37"/>
      <c r="K3651" s="11"/>
    </row>
    <row r="3652" spans="6:11" x14ac:dyDescent="0.2">
      <c r="F3652" s="233"/>
      <c r="G3652" s="5"/>
      <c r="H3652" s="37"/>
      <c r="I3652" s="37"/>
      <c r="K3652" s="11"/>
    </row>
    <row r="3653" spans="6:11" x14ac:dyDescent="0.2">
      <c r="F3653" s="233"/>
      <c r="G3653" s="5"/>
      <c r="H3653" s="37"/>
      <c r="I3653" s="37"/>
      <c r="K3653" s="11"/>
    </row>
    <row r="3654" spans="6:11" x14ac:dyDescent="0.2">
      <c r="F3654" s="233"/>
      <c r="G3654" s="5"/>
      <c r="H3654" s="37"/>
      <c r="I3654" s="37"/>
      <c r="K3654" s="11"/>
    </row>
    <row r="3655" spans="6:11" x14ac:dyDescent="0.2">
      <c r="F3655" s="233"/>
      <c r="G3655" s="5"/>
      <c r="H3655" s="37"/>
      <c r="I3655" s="37"/>
      <c r="K3655" s="11"/>
    </row>
    <row r="3656" spans="6:11" x14ac:dyDescent="0.2">
      <c r="F3656" s="233"/>
      <c r="G3656" s="5"/>
      <c r="H3656" s="37"/>
      <c r="I3656" s="37"/>
      <c r="K3656" s="11"/>
    </row>
    <row r="3657" spans="6:11" x14ac:dyDescent="0.2">
      <c r="F3657" s="233"/>
      <c r="G3657" s="5"/>
      <c r="H3657" s="37"/>
      <c r="I3657" s="37"/>
      <c r="K3657" s="11"/>
    </row>
    <row r="3658" spans="6:11" x14ac:dyDescent="0.2">
      <c r="F3658" s="233"/>
      <c r="G3658" s="5"/>
      <c r="H3658" s="37"/>
      <c r="I3658" s="37"/>
      <c r="K3658" s="11"/>
    </row>
    <row r="3659" spans="6:11" x14ac:dyDescent="0.2">
      <c r="F3659" s="233"/>
      <c r="G3659" s="5"/>
      <c r="H3659" s="37"/>
      <c r="I3659" s="37"/>
      <c r="K3659" s="11"/>
    </row>
    <row r="3660" spans="6:11" x14ac:dyDescent="0.2">
      <c r="F3660" s="233"/>
      <c r="G3660" s="5"/>
      <c r="H3660" s="37"/>
      <c r="I3660" s="37"/>
      <c r="K3660" s="11"/>
    </row>
    <row r="3661" spans="6:11" x14ac:dyDescent="0.2">
      <c r="F3661" s="233"/>
      <c r="G3661" s="5"/>
      <c r="H3661" s="37"/>
      <c r="I3661" s="37"/>
      <c r="K3661" s="11"/>
    </row>
    <row r="3662" spans="6:11" x14ac:dyDescent="0.2">
      <c r="F3662" s="233"/>
      <c r="G3662" s="5"/>
      <c r="H3662" s="37"/>
      <c r="I3662" s="37"/>
      <c r="K3662" s="11"/>
    </row>
    <row r="3663" spans="6:11" x14ac:dyDescent="0.2">
      <c r="F3663" s="233"/>
      <c r="G3663" s="5"/>
      <c r="H3663" s="37"/>
      <c r="I3663" s="37"/>
      <c r="K3663" s="11"/>
    </row>
    <row r="3664" spans="6:11" x14ac:dyDescent="0.2">
      <c r="F3664" s="233"/>
      <c r="G3664" s="5"/>
      <c r="H3664" s="37"/>
      <c r="I3664" s="37"/>
      <c r="K3664" s="11"/>
    </row>
    <row r="3665" spans="6:11" x14ac:dyDescent="0.2">
      <c r="F3665" s="233"/>
      <c r="G3665" s="5"/>
      <c r="H3665" s="37"/>
      <c r="I3665" s="37"/>
      <c r="K3665" s="11"/>
    </row>
    <row r="3666" spans="6:11" x14ac:dyDescent="0.2">
      <c r="F3666" s="233"/>
      <c r="G3666" s="5"/>
      <c r="H3666" s="37"/>
      <c r="I3666" s="37"/>
      <c r="K3666" s="11"/>
    </row>
    <row r="3667" spans="6:11" x14ac:dyDescent="0.2">
      <c r="F3667" s="233"/>
      <c r="G3667" s="5"/>
      <c r="H3667" s="37"/>
      <c r="I3667" s="37"/>
      <c r="K3667" s="11"/>
    </row>
    <row r="3668" spans="6:11" x14ac:dyDescent="0.2">
      <c r="F3668" s="233"/>
      <c r="G3668" s="5"/>
      <c r="H3668" s="37"/>
      <c r="I3668" s="37"/>
      <c r="K3668" s="11"/>
    </row>
    <row r="3669" spans="6:11" x14ac:dyDescent="0.2">
      <c r="F3669" s="233"/>
      <c r="G3669" s="5"/>
      <c r="H3669" s="37"/>
      <c r="I3669" s="37"/>
      <c r="K3669" s="11"/>
    </row>
    <row r="3670" spans="6:11" x14ac:dyDescent="0.2">
      <c r="F3670" s="233"/>
      <c r="G3670" s="5"/>
      <c r="H3670" s="37"/>
      <c r="I3670" s="37"/>
      <c r="K3670" s="11"/>
    </row>
    <row r="3671" spans="6:11" x14ac:dyDescent="0.2">
      <c r="F3671" s="233"/>
      <c r="G3671" s="5"/>
      <c r="H3671" s="37"/>
      <c r="I3671" s="37"/>
      <c r="K3671" s="11"/>
    </row>
    <row r="3672" spans="6:11" x14ac:dyDescent="0.2">
      <c r="F3672" s="233"/>
      <c r="G3672" s="5"/>
      <c r="H3672" s="37"/>
      <c r="I3672" s="37"/>
      <c r="K3672" s="11"/>
    </row>
    <row r="3673" spans="6:11" x14ac:dyDescent="0.2">
      <c r="F3673" s="233"/>
      <c r="G3673" s="5"/>
      <c r="H3673" s="37"/>
      <c r="I3673" s="37"/>
      <c r="K3673" s="11"/>
    </row>
    <row r="3674" spans="6:11" x14ac:dyDescent="0.2">
      <c r="F3674" s="233"/>
      <c r="G3674" s="5"/>
      <c r="H3674" s="37"/>
      <c r="I3674" s="37"/>
      <c r="K3674" s="11"/>
    </row>
    <row r="3675" spans="6:11" x14ac:dyDescent="0.2">
      <c r="F3675" s="233"/>
      <c r="G3675" s="5"/>
      <c r="H3675" s="37"/>
      <c r="I3675" s="37"/>
      <c r="K3675" s="11"/>
    </row>
    <row r="3676" spans="6:11" x14ac:dyDescent="0.2">
      <c r="F3676" s="233"/>
      <c r="G3676" s="5"/>
      <c r="H3676" s="37"/>
      <c r="I3676" s="37"/>
      <c r="K3676" s="11"/>
    </row>
    <row r="3677" spans="6:11" x14ac:dyDescent="0.2">
      <c r="F3677" s="233"/>
      <c r="G3677" s="5"/>
      <c r="H3677" s="37"/>
      <c r="I3677" s="37"/>
      <c r="K3677" s="11"/>
    </row>
    <row r="3678" spans="6:11" x14ac:dyDescent="0.2">
      <c r="F3678" s="233"/>
      <c r="G3678" s="5"/>
      <c r="H3678" s="37"/>
      <c r="I3678" s="37"/>
      <c r="K3678" s="11"/>
    </row>
    <row r="3679" spans="6:11" x14ac:dyDescent="0.2">
      <c r="F3679" s="233"/>
      <c r="G3679" s="5"/>
      <c r="H3679" s="37"/>
      <c r="I3679" s="37"/>
      <c r="K3679" s="11"/>
    </row>
    <row r="3680" spans="6:11" x14ac:dyDescent="0.2">
      <c r="F3680" s="233"/>
      <c r="G3680" s="5"/>
      <c r="H3680" s="37"/>
      <c r="I3680" s="37"/>
      <c r="K3680" s="11"/>
    </row>
    <row r="3681" spans="6:11" x14ac:dyDescent="0.2">
      <c r="F3681" s="233"/>
      <c r="G3681" s="5"/>
      <c r="H3681" s="37"/>
      <c r="I3681" s="37"/>
      <c r="K3681" s="11"/>
    </row>
    <row r="3682" spans="6:11" x14ac:dyDescent="0.2">
      <c r="F3682" s="233"/>
      <c r="G3682" s="5"/>
      <c r="H3682" s="37"/>
      <c r="I3682" s="37"/>
      <c r="K3682" s="11"/>
    </row>
    <row r="3683" spans="6:11" x14ac:dyDescent="0.2">
      <c r="F3683" s="233"/>
      <c r="G3683" s="5"/>
      <c r="H3683" s="37"/>
      <c r="I3683" s="37"/>
      <c r="K3683" s="11"/>
    </row>
    <row r="3684" spans="6:11" x14ac:dyDescent="0.2">
      <c r="F3684" s="233"/>
      <c r="G3684" s="5"/>
      <c r="H3684" s="37"/>
      <c r="I3684" s="37"/>
      <c r="K3684" s="11"/>
    </row>
    <row r="3685" spans="6:11" x14ac:dyDescent="0.2">
      <c r="F3685" s="233"/>
      <c r="G3685" s="5"/>
      <c r="H3685" s="37"/>
      <c r="I3685" s="37"/>
      <c r="K3685" s="11"/>
    </row>
    <row r="3686" spans="6:11" x14ac:dyDescent="0.2">
      <c r="F3686" s="233"/>
      <c r="G3686" s="5"/>
      <c r="H3686" s="37"/>
      <c r="I3686" s="37"/>
      <c r="K3686" s="11"/>
    </row>
    <row r="3687" spans="6:11" x14ac:dyDescent="0.2">
      <c r="F3687" s="233"/>
      <c r="G3687" s="5"/>
      <c r="H3687" s="37"/>
      <c r="I3687" s="37"/>
      <c r="K3687" s="11"/>
    </row>
    <row r="3688" spans="6:11" x14ac:dyDescent="0.2">
      <c r="F3688" s="233"/>
      <c r="G3688" s="5"/>
      <c r="H3688" s="37"/>
      <c r="I3688" s="37"/>
      <c r="K3688" s="11"/>
    </row>
    <row r="3689" spans="6:11" x14ac:dyDescent="0.2">
      <c r="F3689" s="233"/>
      <c r="G3689" s="5"/>
      <c r="H3689" s="37"/>
      <c r="I3689" s="37"/>
      <c r="K3689" s="11"/>
    </row>
    <row r="3690" spans="6:11" x14ac:dyDescent="0.2">
      <c r="F3690" s="233"/>
      <c r="G3690" s="5"/>
      <c r="H3690" s="37"/>
      <c r="I3690" s="37"/>
      <c r="K3690" s="11"/>
    </row>
    <row r="3691" spans="6:11" x14ac:dyDescent="0.2">
      <c r="F3691" s="233"/>
      <c r="G3691" s="5"/>
      <c r="H3691" s="37"/>
      <c r="I3691" s="37"/>
      <c r="K3691" s="11"/>
    </row>
    <row r="3692" spans="6:11" x14ac:dyDescent="0.2">
      <c r="F3692" s="233"/>
      <c r="G3692" s="5"/>
      <c r="H3692" s="37"/>
      <c r="I3692" s="37"/>
      <c r="K3692" s="11"/>
    </row>
    <row r="3693" spans="6:11" x14ac:dyDescent="0.2">
      <c r="F3693" s="233"/>
      <c r="G3693" s="5"/>
      <c r="H3693" s="37"/>
      <c r="I3693" s="37"/>
      <c r="K3693" s="11"/>
    </row>
    <row r="3694" spans="6:11" x14ac:dyDescent="0.2">
      <c r="F3694" s="233"/>
      <c r="G3694" s="5"/>
      <c r="H3694" s="37"/>
      <c r="I3694" s="37"/>
      <c r="K3694" s="11"/>
    </row>
    <row r="3695" spans="6:11" x14ac:dyDescent="0.2">
      <c r="F3695" s="233"/>
      <c r="G3695" s="5"/>
      <c r="H3695" s="37"/>
      <c r="I3695" s="37"/>
      <c r="K3695" s="11"/>
    </row>
    <row r="3696" spans="6:11" x14ac:dyDescent="0.2">
      <c r="F3696" s="233"/>
      <c r="G3696" s="5"/>
      <c r="H3696" s="37"/>
      <c r="I3696" s="37"/>
      <c r="K3696" s="11"/>
    </row>
    <row r="3697" spans="6:11" x14ac:dyDescent="0.2">
      <c r="F3697" s="233"/>
      <c r="G3697" s="5"/>
      <c r="H3697" s="37"/>
      <c r="I3697" s="37"/>
      <c r="K3697" s="11"/>
    </row>
    <row r="3698" spans="6:11" x14ac:dyDescent="0.2">
      <c r="F3698" s="233"/>
      <c r="G3698" s="5"/>
      <c r="H3698" s="37"/>
      <c r="I3698" s="37"/>
      <c r="K3698" s="11"/>
    </row>
    <row r="3699" spans="6:11" x14ac:dyDescent="0.2">
      <c r="F3699" s="233"/>
      <c r="G3699" s="5"/>
      <c r="H3699" s="37"/>
      <c r="I3699" s="37"/>
      <c r="K3699" s="11"/>
    </row>
    <row r="3700" spans="6:11" x14ac:dyDescent="0.2">
      <c r="F3700" s="233"/>
      <c r="G3700" s="5"/>
      <c r="H3700" s="37"/>
      <c r="I3700" s="37"/>
      <c r="K3700" s="11"/>
    </row>
    <row r="3701" spans="6:11" x14ac:dyDescent="0.2">
      <c r="F3701" s="233"/>
      <c r="G3701" s="5"/>
      <c r="H3701" s="37"/>
      <c r="I3701" s="37"/>
      <c r="K3701" s="11"/>
    </row>
    <row r="3702" spans="6:11" x14ac:dyDescent="0.2">
      <c r="F3702" s="233"/>
      <c r="G3702" s="5"/>
      <c r="H3702" s="37"/>
      <c r="I3702" s="37"/>
      <c r="K3702" s="11"/>
    </row>
    <row r="3703" spans="6:11" x14ac:dyDescent="0.2">
      <c r="F3703" s="233"/>
      <c r="G3703" s="5"/>
      <c r="H3703" s="37"/>
      <c r="I3703" s="37"/>
      <c r="K3703" s="11"/>
    </row>
    <row r="3704" spans="6:11" x14ac:dyDescent="0.2">
      <c r="F3704" s="233"/>
      <c r="G3704" s="5"/>
      <c r="H3704" s="37"/>
      <c r="I3704" s="37"/>
      <c r="K3704" s="11"/>
    </row>
    <row r="3705" spans="6:11" x14ac:dyDescent="0.2">
      <c r="F3705" s="233"/>
      <c r="G3705" s="5"/>
      <c r="H3705" s="37"/>
      <c r="I3705" s="37"/>
      <c r="K3705" s="11"/>
    </row>
    <row r="3706" spans="6:11" x14ac:dyDescent="0.2">
      <c r="F3706" s="233"/>
      <c r="G3706" s="5"/>
      <c r="H3706" s="37"/>
      <c r="I3706" s="37"/>
      <c r="K3706" s="11"/>
    </row>
    <row r="3707" spans="6:11" x14ac:dyDescent="0.2">
      <c r="F3707" s="233"/>
      <c r="G3707" s="5"/>
      <c r="H3707" s="37"/>
      <c r="I3707" s="37"/>
      <c r="K3707" s="11"/>
    </row>
    <row r="3708" spans="6:11" x14ac:dyDescent="0.2">
      <c r="F3708" s="233"/>
      <c r="G3708" s="5"/>
      <c r="H3708" s="37"/>
      <c r="I3708" s="37"/>
      <c r="K3708" s="11"/>
    </row>
    <row r="3709" spans="6:11" x14ac:dyDescent="0.2">
      <c r="F3709" s="233"/>
      <c r="G3709" s="5"/>
      <c r="H3709" s="37"/>
      <c r="I3709" s="37"/>
      <c r="K3709" s="11"/>
    </row>
    <row r="3710" spans="6:11" x14ac:dyDescent="0.2">
      <c r="F3710" s="233"/>
      <c r="G3710" s="5"/>
      <c r="H3710" s="37"/>
      <c r="I3710" s="37"/>
      <c r="K3710" s="11"/>
    </row>
    <row r="3711" spans="6:11" x14ac:dyDescent="0.2">
      <c r="F3711" s="233"/>
      <c r="G3711" s="5"/>
      <c r="H3711" s="37"/>
      <c r="I3711" s="37"/>
      <c r="K3711" s="11"/>
    </row>
    <row r="3712" spans="6:11" x14ac:dyDescent="0.2">
      <c r="F3712" s="233"/>
      <c r="G3712" s="5"/>
      <c r="H3712" s="37"/>
      <c r="I3712" s="37"/>
      <c r="K3712" s="11"/>
    </row>
    <row r="3713" spans="6:11" x14ac:dyDescent="0.2">
      <c r="F3713" s="233"/>
      <c r="G3713" s="5"/>
      <c r="H3713" s="37"/>
      <c r="I3713" s="37"/>
      <c r="K3713" s="11"/>
    </row>
    <row r="3714" spans="6:11" x14ac:dyDescent="0.2">
      <c r="F3714" s="233"/>
      <c r="G3714" s="5"/>
      <c r="H3714" s="37"/>
      <c r="I3714" s="37"/>
      <c r="K3714" s="11"/>
    </row>
    <row r="3715" spans="6:11" x14ac:dyDescent="0.2">
      <c r="F3715" s="233"/>
      <c r="G3715" s="5"/>
      <c r="H3715" s="37"/>
      <c r="I3715" s="37"/>
      <c r="K3715" s="11"/>
    </row>
    <row r="3716" spans="6:11" x14ac:dyDescent="0.2">
      <c r="F3716" s="233"/>
      <c r="G3716" s="5"/>
      <c r="H3716" s="37"/>
      <c r="I3716" s="37"/>
      <c r="K3716" s="11"/>
    </row>
    <row r="3717" spans="6:11" x14ac:dyDescent="0.2">
      <c r="F3717" s="233"/>
      <c r="G3717" s="5"/>
      <c r="H3717" s="37"/>
      <c r="I3717" s="37"/>
      <c r="K3717" s="11"/>
    </row>
    <row r="3718" spans="6:11" x14ac:dyDescent="0.2">
      <c r="F3718" s="233"/>
      <c r="G3718" s="5"/>
      <c r="H3718" s="37"/>
      <c r="I3718" s="37"/>
      <c r="K3718" s="11"/>
    </row>
    <row r="3719" spans="6:11" x14ac:dyDescent="0.2">
      <c r="F3719" s="233"/>
      <c r="G3719" s="5"/>
      <c r="H3719" s="37"/>
      <c r="I3719" s="37"/>
      <c r="K3719" s="11"/>
    </row>
    <row r="3720" spans="6:11" x14ac:dyDescent="0.2">
      <c r="F3720" s="233"/>
      <c r="G3720" s="5"/>
      <c r="H3720" s="37"/>
      <c r="I3720" s="37"/>
      <c r="K3720" s="11"/>
    </row>
    <row r="3721" spans="6:11" x14ac:dyDescent="0.2">
      <c r="F3721" s="233"/>
      <c r="G3721" s="5"/>
      <c r="H3721" s="37"/>
      <c r="I3721" s="37"/>
      <c r="K3721" s="11"/>
    </row>
    <row r="3722" spans="6:11" x14ac:dyDescent="0.2">
      <c r="F3722" s="233"/>
      <c r="G3722" s="5"/>
      <c r="H3722" s="37"/>
      <c r="I3722" s="37"/>
      <c r="K3722" s="11"/>
    </row>
    <row r="3723" spans="6:11" x14ac:dyDescent="0.2">
      <c r="F3723" s="233"/>
      <c r="G3723" s="5"/>
      <c r="H3723" s="37"/>
      <c r="I3723" s="37"/>
      <c r="K3723" s="11"/>
    </row>
    <row r="3724" spans="6:11" x14ac:dyDescent="0.2">
      <c r="F3724" s="233"/>
      <c r="G3724" s="5"/>
      <c r="H3724" s="37"/>
      <c r="I3724" s="37"/>
      <c r="K3724" s="11"/>
    </row>
    <row r="3725" spans="6:11" x14ac:dyDescent="0.2">
      <c r="F3725" s="233"/>
      <c r="G3725" s="5"/>
      <c r="H3725" s="37"/>
      <c r="I3725" s="37"/>
      <c r="K3725" s="11"/>
    </row>
    <row r="3726" spans="6:11" x14ac:dyDescent="0.2">
      <c r="F3726" s="233"/>
      <c r="G3726" s="5"/>
      <c r="H3726" s="37"/>
      <c r="I3726" s="37"/>
      <c r="K3726" s="11"/>
    </row>
    <row r="3727" spans="6:11" x14ac:dyDescent="0.2">
      <c r="F3727" s="233"/>
      <c r="G3727" s="5"/>
      <c r="H3727" s="37"/>
      <c r="I3727" s="37"/>
      <c r="K3727" s="11"/>
    </row>
    <row r="3728" spans="6:11" x14ac:dyDescent="0.2">
      <c r="F3728" s="233"/>
      <c r="G3728" s="5"/>
      <c r="H3728" s="37"/>
      <c r="I3728" s="37"/>
      <c r="K3728" s="11"/>
    </row>
    <row r="3729" spans="6:11" x14ac:dyDescent="0.2">
      <c r="F3729" s="233"/>
      <c r="G3729" s="5"/>
      <c r="H3729" s="37"/>
      <c r="I3729" s="37"/>
      <c r="K3729" s="11"/>
    </row>
    <row r="3730" spans="6:11" x14ac:dyDescent="0.2">
      <c r="F3730" s="233"/>
      <c r="G3730" s="5"/>
      <c r="H3730" s="37"/>
      <c r="I3730" s="37"/>
      <c r="K3730" s="11"/>
    </row>
    <row r="3731" spans="6:11" x14ac:dyDescent="0.2">
      <c r="F3731" s="233"/>
      <c r="G3731" s="5"/>
      <c r="H3731" s="37"/>
      <c r="I3731" s="37"/>
      <c r="K3731" s="11"/>
    </row>
    <row r="3732" spans="6:11" x14ac:dyDescent="0.2">
      <c r="F3732" s="233"/>
      <c r="G3732" s="5"/>
      <c r="H3732" s="37"/>
      <c r="I3732" s="37"/>
      <c r="K3732" s="11"/>
    </row>
    <row r="3733" spans="6:11" x14ac:dyDescent="0.2">
      <c r="F3733" s="233"/>
      <c r="G3733" s="5"/>
      <c r="H3733" s="37"/>
      <c r="I3733" s="37"/>
      <c r="K3733" s="11"/>
    </row>
    <row r="3734" spans="6:11" x14ac:dyDescent="0.2">
      <c r="F3734" s="233"/>
      <c r="G3734" s="5"/>
      <c r="H3734" s="37"/>
      <c r="I3734" s="37"/>
      <c r="K3734" s="11"/>
    </row>
    <row r="3735" spans="6:11" x14ac:dyDescent="0.2">
      <c r="F3735" s="233"/>
      <c r="G3735" s="5"/>
      <c r="H3735" s="37"/>
      <c r="I3735" s="37"/>
      <c r="K3735" s="11"/>
    </row>
    <row r="3736" spans="6:11" x14ac:dyDescent="0.2">
      <c r="F3736" s="233"/>
      <c r="G3736" s="5"/>
      <c r="H3736" s="37"/>
      <c r="I3736" s="37"/>
      <c r="K3736" s="11"/>
    </row>
    <row r="3737" spans="6:11" x14ac:dyDescent="0.2">
      <c r="F3737" s="233"/>
      <c r="G3737" s="5"/>
      <c r="H3737" s="37"/>
      <c r="I3737" s="37"/>
      <c r="K3737" s="11"/>
    </row>
    <row r="3738" spans="6:11" x14ac:dyDescent="0.2">
      <c r="F3738" s="233"/>
      <c r="G3738" s="5"/>
      <c r="H3738" s="37"/>
      <c r="I3738" s="37"/>
      <c r="K3738" s="11"/>
    </row>
    <row r="3739" spans="6:11" x14ac:dyDescent="0.2">
      <c r="F3739" s="233"/>
      <c r="G3739" s="5"/>
      <c r="H3739" s="37"/>
      <c r="I3739" s="37"/>
      <c r="K3739" s="11"/>
    </row>
    <row r="3740" spans="6:11" x14ac:dyDescent="0.2">
      <c r="F3740" s="233"/>
      <c r="G3740" s="5"/>
      <c r="H3740" s="37"/>
      <c r="I3740" s="37"/>
      <c r="K3740" s="11"/>
    </row>
    <row r="3741" spans="6:11" x14ac:dyDescent="0.2">
      <c r="F3741" s="233"/>
      <c r="G3741" s="5"/>
      <c r="H3741" s="37"/>
      <c r="I3741" s="37"/>
      <c r="K3741" s="11"/>
    </row>
    <row r="3742" spans="6:11" x14ac:dyDescent="0.2">
      <c r="F3742" s="233"/>
      <c r="G3742" s="5"/>
      <c r="H3742" s="37"/>
      <c r="I3742" s="37"/>
      <c r="K3742" s="11"/>
    </row>
    <row r="3743" spans="6:11" x14ac:dyDescent="0.2">
      <c r="F3743" s="233"/>
      <c r="G3743" s="5"/>
      <c r="H3743" s="37"/>
      <c r="I3743" s="37"/>
      <c r="K3743" s="11"/>
    </row>
    <row r="3744" spans="6:11" x14ac:dyDescent="0.2">
      <c r="F3744" s="233"/>
      <c r="G3744" s="5"/>
      <c r="H3744" s="37"/>
      <c r="I3744" s="37"/>
      <c r="K3744" s="11"/>
    </row>
    <row r="3745" spans="6:11" x14ac:dyDescent="0.2">
      <c r="F3745" s="233"/>
      <c r="G3745" s="5"/>
      <c r="H3745" s="37"/>
      <c r="I3745" s="37"/>
      <c r="K3745" s="11"/>
    </row>
    <row r="3746" spans="6:11" x14ac:dyDescent="0.2">
      <c r="F3746" s="233"/>
      <c r="G3746" s="5"/>
      <c r="H3746" s="37"/>
      <c r="I3746" s="37"/>
      <c r="K3746" s="11"/>
    </row>
    <row r="3747" spans="6:11" x14ac:dyDescent="0.2">
      <c r="F3747" s="233"/>
      <c r="G3747" s="5"/>
      <c r="H3747" s="37"/>
      <c r="I3747" s="37"/>
      <c r="K3747" s="11"/>
    </row>
    <row r="3748" spans="6:11" x14ac:dyDescent="0.2">
      <c r="F3748" s="233"/>
      <c r="G3748" s="5"/>
      <c r="H3748" s="37"/>
      <c r="I3748" s="37"/>
      <c r="K3748" s="11"/>
    </row>
    <row r="3749" spans="6:11" x14ac:dyDescent="0.2">
      <c r="F3749" s="233"/>
      <c r="G3749" s="5"/>
      <c r="H3749" s="37"/>
      <c r="I3749" s="37"/>
      <c r="K3749" s="11"/>
    </row>
    <row r="3750" spans="6:11" x14ac:dyDescent="0.2">
      <c r="F3750" s="233"/>
      <c r="G3750" s="5"/>
      <c r="H3750" s="37"/>
      <c r="I3750" s="37"/>
      <c r="K3750" s="11"/>
    </row>
    <row r="3751" spans="6:11" x14ac:dyDescent="0.2">
      <c r="F3751" s="233"/>
      <c r="G3751" s="5"/>
      <c r="H3751" s="37"/>
      <c r="I3751" s="37"/>
      <c r="K3751" s="11"/>
    </row>
    <row r="3752" spans="6:11" x14ac:dyDescent="0.2">
      <c r="F3752" s="233"/>
      <c r="G3752" s="5"/>
      <c r="H3752" s="37"/>
      <c r="I3752" s="37"/>
      <c r="K3752" s="11"/>
    </row>
    <row r="3753" spans="6:11" x14ac:dyDescent="0.2">
      <c r="F3753" s="233"/>
      <c r="G3753" s="5"/>
      <c r="H3753" s="37"/>
      <c r="I3753" s="37"/>
      <c r="K3753" s="11"/>
    </row>
    <row r="3754" spans="6:11" x14ac:dyDescent="0.2">
      <c r="F3754" s="233"/>
      <c r="G3754" s="5"/>
      <c r="H3754" s="37"/>
      <c r="I3754" s="37"/>
      <c r="K3754" s="11"/>
    </row>
    <row r="3755" spans="6:11" x14ac:dyDescent="0.2">
      <c r="F3755" s="233"/>
      <c r="G3755" s="5"/>
      <c r="H3755" s="37"/>
      <c r="I3755" s="37"/>
      <c r="K3755" s="11"/>
    </row>
    <row r="3756" spans="6:11" x14ac:dyDescent="0.2">
      <c r="F3756" s="233"/>
      <c r="G3756" s="5"/>
      <c r="H3756" s="37"/>
      <c r="I3756" s="37"/>
      <c r="K3756" s="11"/>
    </row>
    <row r="3757" spans="6:11" x14ac:dyDescent="0.2">
      <c r="F3757" s="233"/>
      <c r="G3757" s="5"/>
      <c r="H3757" s="37"/>
      <c r="I3757" s="37"/>
      <c r="K3757" s="11"/>
    </row>
    <row r="3758" spans="6:11" x14ac:dyDescent="0.2">
      <c r="F3758" s="233"/>
      <c r="G3758" s="5"/>
      <c r="H3758" s="37"/>
      <c r="I3758" s="37"/>
      <c r="K3758" s="11"/>
    </row>
    <row r="3759" spans="6:11" x14ac:dyDescent="0.2">
      <c r="F3759" s="233"/>
      <c r="G3759" s="5"/>
      <c r="H3759" s="37"/>
      <c r="I3759" s="37"/>
      <c r="K3759" s="11"/>
    </row>
    <row r="3760" spans="6:11" x14ac:dyDescent="0.2">
      <c r="F3760" s="233"/>
      <c r="G3760" s="5"/>
      <c r="H3760" s="37"/>
      <c r="I3760" s="37"/>
      <c r="K3760" s="11"/>
    </row>
    <row r="3761" spans="6:11" x14ac:dyDescent="0.2">
      <c r="F3761" s="233"/>
      <c r="G3761" s="5"/>
      <c r="H3761" s="37"/>
      <c r="I3761" s="37"/>
      <c r="K3761" s="11"/>
    </row>
    <row r="3762" spans="6:11" x14ac:dyDescent="0.2">
      <c r="F3762" s="233"/>
      <c r="G3762" s="5"/>
      <c r="H3762" s="37"/>
      <c r="I3762" s="37"/>
      <c r="K3762" s="11"/>
    </row>
    <row r="3763" spans="6:11" x14ac:dyDescent="0.2">
      <c r="F3763" s="233"/>
      <c r="G3763" s="5"/>
      <c r="H3763" s="37"/>
      <c r="I3763" s="37"/>
      <c r="K3763" s="11"/>
    </row>
    <row r="3764" spans="6:11" x14ac:dyDescent="0.2">
      <c r="F3764" s="233"/>
      <c r="G3764" s="5"/>
      <c r="H3764" s="37"/>
      <c r="I3764" s="37"/>
      <c r="K3764" s="11"/>
    </row>
    <row r="3765" spans="6:11" x14ac:dyDescent="0.2">
      <c r="F3765" s="233"/>
      <c r="G3765" s="5"/>
      <c r="H3765" s="37"/>
      <c r="I3765" s="37"/>
      <c r="K3765" s="11"/>
    </row>
    <row r="3766" spans="6:11" x14ac:dyDescent="0.2">
      <c r="F3766" s="233"/>
      <c r="G3766" s="5"/>
      <c r="H3766" s="37"/>
      <c r="I3766" s="37"/>
      <c r="K3766" s="11"/>
    </row>
    <row r="3767" spans="6:11" x14ac:dyDescent="0.2">
      <c r="F3767" s="233"/>
      <c r="G3767" s="5"/>
      <c r="H3767" s="37"/>
      <c r="I3767" s="37"/>
      <c r="K3767" s="11"/>
    </row>
    <row r="3768" spans="6:11" x14ac:dyDescent="0.2">
      <c r="F3768" s="233"/>
      <c r="G3768" s="5"/>
      <c r="H3768" s="37"/>
      <c r="I3768" s="37"/>
      <c r="K3768" s="11"/>
    </row>
    <row r="3769" spans="6:11" x14ac:dyDescent="0.2">
      <c r="F3769" s="233"/>
      <c r="G3769" s="5"/>
      <c r="H3769" s="37"/>
      <c r="I3769" s="37"/>
      <c r="K3769" s="11"/>
    </row>
    <row r="3770" spans="6:11" x14ac:dyDescent="0.2">
      <c r="F3770" s="233"/>
      <c r="G3770" s="5"/>
      <c r="H3770" s="37"/>
      <c r="I3770" s="37"/>
      <c r="K3770" s="11"/>
    </row>
    <row r="3771" spans="6:11" x14ac:dyDescent="0.2">
      <c r="F3771" s="233"/>
      <c r="G3771" s="5"/>
      <c r="H3771" s="37"/>
      <c r="I3771" s="37"/>
      <c r="K3771" s="11"/>
    </row>
    <row r="3772" spans="6:11" x14ac:dyDescent="0.2">
      <c r="F3772" s="233"/>
      <c r="G3772" s="5"/>
      <c r="H3772" s="37"/>
      <c r="I3772" s="37"/>
      <c r="K3772" s="11"/>
    </row>
    <row r="3773" spans="6:11" x14ac:dyDescent="0.2">
      <c r="F3773" s="233"/>
      <c r="G3773" s="5"/>
      <c r="H3773" s="37"/>
      <c r="I3773" s="37"/>
      <c r="K3773" s="11"/>
    </row>
    <row r="3774" spans="6:11" x14ac:dyDescent="0.2">
      <c r="F3774" s="233"/>
      <c r="G3774" s="5"/>
      <c r="H3774" s="37"/>
      <c r="I3774" s="37"/>
      <c r="K3774" s="11"/>
    </row>
    <row r="3775" spans="6:11" x14ac:dyDescent="0.2">
      <c r="F3775" s="233"/>
      <c r="G3775" s="5"/>
      <c r="H3775" s="37"/>
      <c r="I3775" s="37"/>
      <c r="K3775" s="11"/>
    </row>
    <row r="3776" spans="6:11" x14ac:dyDescent="0.2">
      <c r="F3776" s="233"/>
      <c r="G3776" s="5"/>
      <c r="H3776" s="37"/>
      <c r="I3776" s="37"/>
      <c r="K3776" s="11"/>
    </row>
    <row r="3777" spans="6:11" x14ac:dyDescent="0.2">
      <c r="F3777" s="233"/>
      <c r="G3777" s="5"/>
      <c r="H3777" s="37"/>
      <c r="I3777" s="37"/>
      <c r="K3777" s="11"/>
    </row>
    <row r="3778" spans="6:11" x14ac:dyDescent="0.2">
      <c r="F3778" s="233"/>
      <c r="G3778" s="5"/>
      <c r="H3778" s="37"/>
      <c r="I3778" s="37"/>
      <c r="K3778" s="11"/>
    </row>
    <row r="3779" spans="6:11" x14ac:dyDescent="0.2">
      <c r="F3779" s="233"/>
      <c r="G3779" s="5"/>
      <c r="H3779" s="37"/>
      <c r="I3779" s="37"/>
      <c r="K3779" s="11"/>
    </row>
    <row r="3780" spans="6:11" x14ac:dyDescent="0.2">
      <c r="F3780" s="233"/>
      <c r="G3780" s="5"/>
      <c r="H3780" s="37"/>
      <c r="I3780" s="37"/>
      <c r="K3780" s="11"/>
    </row>
    <row r="3781" spans="6:11" x14ac:dyDescent="0.2">
      <c r="F3781" s="233"/>
      <c r="G3781" s="5"/>
      <c r="H3781" s="37"/>
      <c r="I3781" s="37"/>
      <c r="K3781" s="11"/>
    </row>
    <row r="3782" spans="6:11" x14ac:dyDescent="0.2">
      <c r="F3782" s="233"/>
      <c r="G3782" s="5"/>
      <c r="H3782" s="37"/>
      <c r="I3782" s="37"/>
      <c r="K3782" s="11"/>
    </row>
    <row r="3783" spans="6:11" x14ac:dyDescent="0.2">
      <c r="F3783" s="233"/>
      <c r="G3783" s="5"/>
      <c r="H3783" s="37"/>
      <c r="I3783" s="37"/>
      <c r="K3783" s="11"/>
    </row>
    <row r="3784" spans="6:11" x14ac:dyDescent="0.2">
      <c r="F3784" s="233"/>
      <c r="G3784" s="5"/>
      <c r="H3784" s="37"/>
      <c r="I3784" s="37"/>
      <c r="K3784" s="11"/>
    </row>
    <row r="3785" spans="6:11" x14ac:dyDescent="0.2">
      <c r="F3785" s="233"/>
      <c r="G3785" s="5"/>
      <c r="H3785" s="37"/>
      <c r="I3785" s="37"/>
      <c r="K3785" s="11"/>
    </row>
    <row r="3786" spans="6:11" x14ac:dyDescent="0.2">
      <c r="F3786" s="233"/>
      <c r="G3786" s="5"/>
      <c r="H3786" s="37"/>
      <c r="I3786" s="37"/>
      <c r="K3786" s="11"/>
    </row>
    <row r="3787" spans="6:11" x14ac:dyDescent="0.2">
      <c r="F3787" s="233"/>
      <c r="G3787" s="5"/>
      <c r="H3787" s="37"/>
      <c r="I3787" s="37"/>
      <c r="K3787" s="11"/>
    </row>
    <row r="3788" spans="6:11" x14ac:dyDescent="0.2">
      <c r="F3788" s="233"/>
      <c r="G3788" s="5"/>
      <c r="H3788" s="37"/>
      <c r="I3788" s="37"/>
      <c r="K3788" s="11"/>
    </row>
    <row r="3789" spans="6:11" x14ac:dyDescent="0.2">
      <c r="F3789" s="233"/>
      <c r="G3789" s="5"/>
      <c r="H3789" s="37"/>
      <c r="I3789" s="37"/>
      <c r="K3789" s="11"/>
    </row>
    <row r="3790" spans="6:11" x14ac:dyDescent="0.2">
      <c r="F3790" s="233"/>
      <c r="G3790" s="5"/>
      <c r="H3790" s="37"/>
      <c r="I3790" s="37"/>
      <c r="K3790" s="11"/>
    </row>
    <row r="3791" spans="6:11" x14ac:dyDescent="0.2">
      <c r="F3791" s="233"/>
      <c r="G3791" s="5"/>
      <c r="H3791" s="37"/>
      <c r="I3791" s="37"/>
      <c r="K3791" s="11"/>
    </row>
    <row r="3792" spans="6:11" x14ac:dyDescent="0.2">
      <c r="F3792" s="233"/>
      <c r="G3792" s="5"/>
      <c r="H3792" s="37"/>
      <c r="I3792" s="37"/>
      <c r="K3792" s="11"/>
    </row>
    <row r="3793" spans="6:11" x14ac:dyDescent="0.2">
      <c r="F3793" s="233"/>
      <c r="G3793" s="5"/>
      <c r="H3793" s="37"/>
      <c r="I3793" s="37"/>
      <c r="K3793" s="11"/>
    </row>
    <row r="3794" spans="6:11" x14ac:dyDescent="0.2">
      <c r="F3794" s="233"/>
      <c r="G3794" s="5"/>
      <c r="H3794" s="37"/>
      <c r="I3794" s="37"/>
      <c r="K3794" s="11"/>
    </row>
    <row r="3795" spans="6:11" x14ac:dyDescent="0.2">
      <c r="F3795" s="233"/>
      <c r="G3795" s="5"/>
      <c r="H3795" s="37"/>
      <c r="I3795" s="37"/>
      <c r="K3795" s="11"/>
    </row>
    <row r="3796" spans="6:11" x14ac:dyDescent="0.2">
      <c r="F3796" s="233"/>
      <c r="G3796" s="5"/>
      <c r="H3796" s="37"/>
      <c r="I3796" s="37"/>
      <c r="K3796" s="11"/>
    </row>
    <row r="3797" spans="6:11" x14ac:dyDescent="0.2">
      <c r="F3797" s="233"/>
      <c r="G3797" s="5"/>
      <c r="H3797" s="37"/>
      <c r="I3797" s="37"/>
      <c r="K3797" s="11"/>
    </row>
    <row r="3798" spans="6:11" x14ac:dyDescent="0.2">
      <c r="F3798" s="233"/>
      <c r="G3798" s="5"/>
      <c r="H3798" s="37"/>
      <c r="I3798" s="37"/>
      <c r="K3798" s="11"/>
    </row>
    <row r="3799" spans="6:11" x14ac:dyDescent="0.2">
      <c r="F3799" s="233"/>
      <c r="G3799" s="5"/>
      <c r="H3799" s="37"/>
      <c r="I3799" s="37"/>
      <c r="K3799" s="11"/>
    </row>
    <row r="3800" spans="6:11" x14ac:dyDescent="0.2">
      <c r="F3800" s="233"/>
      <c r="G3800" s="5"/>
      <c r="H3800" s="37"/>
      <c r="I3800" s="37"/>
      <c r="K3800" s="11"/>
    </row>
    <row r="3801" spans="6:11" x14ac:dyDescent="0.2">
      <c r="F3801" s="233"/>
      <c r="G3801" s="5"/>
      <c r="H3801" s="37"/>
      <c r="I3801" s="37"/>
      <c r="K3801" s="11"/>
    </row>
    <row r="3802" spans="6:11" x14ac:dyDescent="0.2">
      <c r="F3802" s="233"/>
      <c r="G3802" s="5"/>
      <c r="H3802" s="37"/>
      <c r="I3802" s="37"/>
      <c r="K3802" s="11"/>
    </row>
    <row r="3803" spans="6:11" x14ac:dyDescent="0.2">
      <c r="F3803" s="233"/>
      <c r="G3803" s="5"/>
      <c r="H3803" s="37"/>
      <c r="I3803" s="37"/>
      <c r="K3803" s="11"/>
    </row>
    <row r="3804" spans="6:11" x14ac:dyDescent="0.2">
      <c r="F3804" s="233"/>
      <c r="G3804" s="5"/>
      <c r="H3804" s="37"/>
      <c r="I3804" s="37"/>
      <c r="K3804" s="11"/>
    </row>
    <row r="3805" spans="6:11" x14ac:dyDescent="0.2">
      <c r="F3805" s="233"/>
      <c r="G3805" s="5"/>
      <c r="H3805" s="37"/>
      <c r="I3805" s="37"/>
      <c r="K3805" s="11"/>
    </row>
    <row r="3806" spans="6:11" x14ac:dyDescent="0.2">
      <c r="F3806" s="233"/>
      <c r="G3806" s="5"/>
      <c r="H3806" s="37"/>
      <c r="I3806" s="37"/>
      <c r="K3806" s="11"/>
    </row>
    <row r="3807" spans="6:11" x14ac:dyDescent="0.2">
      <c r="F3807" s="233"/>
      <c r="G3807" s="5"/>
      <c r="H3807" s="37"/>
      <c r="I3807" s="37"/>
      <c r="K3807" s="11"/>
    </row>
    <row r="3808" spans="6:11" x14ac:dyDescent="0.2">
      <c r="F3808" s="233"/>
      <c r="G3808" s="5"/>
      <c r="H3808" s="37"/>
      <c r="I3808" s="37"/>
      <c r="K3808" s="11"/>
    </row>
    <row r="3809" spans="6:11" x14ac:dyDescent="0.2">
      <c r="F3809" s="233"/>
      <c r="G3809" s="5"/>
      <c r="H3809" s="37"/>
      <c r="I3809" s="37"/>
      <c r="K3809" s="11"/>
    </row>
    <row r="3810" spans="6:11" x14ac:dyDescent="0.2">
      <c r="F3810" s="233"/>
      <c r="G3810" s="5"/>
      <c r="H3810" s="37"/>
      <c r="I3810" s="37"/>
      <c r="K3810" s="11"/>
    </row>
    <row r="3811" spans="6:11" x14ac:dyDescent="0.2">
      <c r="F3811" s="233"/>
      <c r="G3811" s="5"/>
      <c r="H3811" s="37"/>
      <c r="I3811" s="37"/>
      <c r="K3811" s="11"/>
    </row>
    <row r="3812" spans="6:11" x14ac:dyDescent="0.2">
      <c r="F3812" s="233"/>
      <c r="G3812" s="5"/>
      <c r="H3812" s="37"/>
      <c r="I3812" s="37"/>
      <c r="K3812" s="11"/>
    </row>
    <row r="3813" spans="6:11" x14ac:dyDescent="0.2">
      <c r="F3813" s="233"/>
      <c r="G3813" s="5"/>
      <c r="H3813" s="37"/>
      <c r="I3813" s="37"/>
      <c r="K3813" s="11"/>
    </row>
    <row r="3814" spans="6:11" x14ac:dyDescent="0.2">
      <c r="F3814" s="233"/>
      <c r="G3814" s="5"/>
      <c r="H3814" s="37"/>
      <c r="I3814" s="37"/>
      <c r="K3814" s="11"/>
    </row>
    <row r="3815" spans="6:11" x14ac:dyDescent="0.2">
      <c r="F3815" s="233"/>
      <c r="G3815" s="5"/>
      <c r="H3815" s="37"/>
      <c r="I3815" s="37"/>
      <c r="K3815" s="11"/>
    </row>
    <row r="3816" spans="6:11" x14ac:dyDescent="0.2">
      <c r="F3816" s="233"/>
      <c r="G3816" s="5"/>
      <c r="H3816" s="37"/>
      <c r="I3816" s="37"/>
      <c r="K3816" s="11"/>
    </row>
    <row r="3817" spans="6:11" x14ac:dyDescent="0.2">
      <c r="F3817" s="233"/>
      <c r="G3817" s="5"/>
      <c r="H3817" s="37"/>
      <c r="I3817" s="37"/>
      <c r="K3817" s="11"/>
    </row>
    <row r="3818" spans="6:11" x14ac:dyDescent="0.2">
      <c r="F3818" s="233"/>
      <c r="G3818" s="5"/>
      <c r="H3818" s="37"/>
      <c r="I3818" s="37"/>
      <c r="K3818" s="11"/>
    </row>
    <row r="3819" spans="6:11" x14ac:dyDescent="0.2">
      <c r="F3819" s="233"/>
      <c r="G3819" s="5"/>
      <c r="H3819" s="37"/>
      <c r="I3819" s="37"/>
      <c r="K3819" s="11"/>
    </row>
    <row r="3820" spans="6:11" x14ac:dyDescent="0.2">
      <c r="F3820" s="233"/>
      <c r="G3820" s="5"/>
      <c r="H3820" s="37"/>
      <c r="I3820" s="37"/>
      <c r="K3820" s="11"/>
    </row>
    <row r="3821" spans="6:11" x14ac:dyDescent="0.2">
      <c r="F3821" s="233"/>
      <c r="G3821" s="5"/>
      <c r="H3821" s="37"/>
      <c r="I3821" s="37"/>
      <c r="K3821" s="11"/>
    </row>
    <row r="3822" spans="6:11" x14ac:dyDescent="0.2">
      <c r="F3822" s="233"/>
      <c r="G3822" s="5"/>
      <c r="H3822" s="37"/>
      <c r="I3822" s="37"/>
      <c r="K3822" s="11"/>
    </row>
    <row r="3823" spans="6:11" x14ac:dyDescent="0.2">
      <c r="F3823" s="233"/>
      <c r="G3823" s="5"/>
      <c r="H3823" s="37"/>
      <c r="I3823" s="37"/>
      <c r="K3823" s="11"/>
    </row>
    <row r="3824" spans="6:11" x14ac:dyDescent="0.2">
      <c r="F3824" s="233"/>
      <c r="G3824" s="5"/>
      <c r="H3824" s="37"/>
      <c r="I3824" s="37"/>
      <c r="K3824" s="11"/>
    </row>
    <row r="3825" spans="6:11" x14ac:dyDescent="0.2">
      <c r="F3825" s="233"/>
      <c r="G3825" s="5"/>
      <c r="H3825" s="37"/>
      <c r="I3825" s="37"/>
      <c r="K3825" s="11"/>
    </row>
    <row r="3826" spans="6:11" x14ac:dyDescent="0.2">
      <c r="F3826" s="233"/>
      <c r="G3826" s="5"/>
      <c r="H3826" s="37"/>
      <c r="I3826" s="37"/>
      <c r="K3826" s="11"/>
    </row>
    <row r="3827" spans="6:11" x14ac:dyDescent="0.2">
      <c r="F3827" s="233"/>
      <c r="G3827" s="5"/>
      <c r="H3827" s="37"/>
      <c r="I3827" s="37"/>
      <c r="K3827" s="11"/>
    </row>
    <row r="3828" spans="6:11" x14ac:dyDescent="0.2">
      <c r="F3828" s="233"/>
      <c r="G3828" s="5"/>
      <c r="H3828" s="37"/>
      <c r="I3828" s="37"/>
      <c r="K3828" s="11"/>
    </row>
    <row r="3829" spans="6:11" x14ac:dyDescent="0.2">
      <c r="F3829" s="233"/>
      <c r="G3829" s="5"/>
      <c r="H3829" s="37"/>
      <c r="I3829" s="37"/>
      <c r="K3829" s="11"/>
    </row>
    <row r="3830" spans="6:11" x14ac:dyDescent="0.2">
      <c r="F3830" s="233"/>
      <c r="G3830" s="5"/>
      <c r="H3830" s="37"/>
      <c r="I3830" s="37"/>
      <c r="K3830" s="11"/>
    </row>
    <row r="3831" spans="6:11" x14ac:dyDescent="0.2">
      <c r="F3831" s="233"/>
      <c r="G3831" s="5"/>
      <c r="H3831" s="37"/>
      <c r="I3831" s="37"/>
      <c r="K3831" s="11"/>
    </row>
    <row r="3832" spans="6:11" x14ac:dyDescent="0.2">
      <c r="F3832" s="233"/>
      <c r="G3832" s="5"/>
      <c r="H3832" s="37"/>
      <c r="I3832" s="37"/>
      <c r="K3832" s="11"/>
    </row>
    <row r="3833" spans="6:11" x14ac:dyDescent="0.2">
      <c r="F3833" s="233"/>
      <c r="G3833" s="5"/>
      <c r="H3833" s="37"/>
      <c r="I3833" s="37"/>
      <c r="K3833" s="11"/>
    </row>
    <row r="3834" spans="6:11" x14ac:dyDescent="0.2">
      <c r="F3834" s="233"/>
      <c r="G3834" s="5"/>
      <c r="H3834" s="37"/>
      <c r="I3834" s="37"/>
      <c r="K3834" s="11"/>
    </row>
    <row r="3835" spans="6:11" x14ac:dyDescent="0.2">
      <c r="F3835" s="233"/>
      <c r="G3835" s="5"/>
      <c r="H3835" s="37"/>
      <c r="I3835" s="37"/>
      <c r="K3835" s="11"/>
    </row>
    <row r="3836" spans="6:11" x14ac:dyDescent="0.2">
      <c r="F3836" s="233"/>
      <c r="G3836" s="5"/>
      <c r="H3836" s="37"/>
      <c r="I3836" s="37"/>
      <c r="K3836" s="11"/>
    </row>
    <row r="3837" spans="6:11" x14ac:dyDescent="0.2">
      <c r="F3837" s="233"/>
      <c r="G3837" s="5"/>
      <c r="H3837" s="37"/>
      <c r="I3837" s="37"/>
      <c r="K3837" s="11"/>
    </row>
    <row r="3838" spans="6:11" x14ac:dyDescent="0.2">
      <c r="F3838" s="233"/>
      <c r="G3838" s="5"/>
      <c r="H3838" s="37"/>
      <c r="I3838" s="37"/>
      <c r="K3838" s="11"/>
    </row>
    <row r="3839" spans="6:11" x14ac:dyDescent="0.2">
      <c r="F3839" s="233"/>
      <c r="G3839" s="5"/>
      <c r="H3839" s="37"/>
      <c r="I3839" s="37"/>
      <c r="K3839" s="11"/>
    </row>
    <row r="3840" spans="6:11" x14ac:dyDescent="0.2">
      <c r="F3840" s="233"/>
      <c r="G3840" s="5"/>
      <c r="H3840" s="37"/>
      <c r="I3840" s="37"/>
      <c r="K3840" s="11"/>
    </row>
    <row r="3841" spans="6:11" x14ac:dyDescent="0.2">
      <c r="F3841" s="233"/>
      <c r="G3841" s="5"/>
      <c r="H3841" s="37"/>
      <c r="I3841" s="37"/>
      <c r="K3841" s="11"/>
    </row>
    <row r="3842" spans="6:11" x14ac:dyDescent="0.2">
      <c r="F3842" s="233"/>
      <c r="G3842" s="5"/>
      <c r="H3842" s="37"/>
      <c r="I3842" s="37"/>
      <c r="K3842" s="11"/>
    </row>
    <row r="3843" spans="6:11" x14ac:dyDescent="0.2">
      <c r="F3843" s="233"/>
      <c r="G3843" s="5"/>
      <c r="H3843" s="37"/>
      <c r="I3843" s="37"/>
      <c r="K3843" s="11"/>
    </row>
    <row r="3844" spans="6:11" x14ac:dyDescent="0.2">
      <c r="F3844" s="233"/>
      <c r="G3844" s="5"/>
      <c r="H3844" s="37"/>
      <c r="I3844" s="37"/>
      <c r="K3844" s="11"/>
    </row>
    <row r="3845" spans="6:11" x14ac:dyDescent="0.2">
      <c r="F3845" s="233"/>
      <c r="G3845" s="5"/>
      <c r="H3845" s="37"/>
      <c r="I3845" s="37"/>
      <c r="K3845" s="11"/>
    </row>
    <row r="3846" spans="6:11" x14ac:dyDescent="0.2">
      <c r="F3846" s="233"/>
      <c r="G3846" s="5"/>
      <c r="H3846" s="37"/>
      <c r="I3846" s="37"/>
      <c r="K3846" s="11"/>
    </row>
    <row r="3847" spans="6:11" x14ac:dyDescent="0.2">
      <c r="F3847" s="233"/>
      <c r="G3847" s="5"/>
      <c r="H3847" s="37"/>
      <c r="I3847" s="37"/>
      <c r="K3847" s="11"/>
    </row>
    <row r="3848" spans="6:11" x14ac:dyDescent="0.2">
      <c r="F3848" s="233"/>
      <c r="G3848" s="5"/>
      <c r="H3848" s="37"/>
      <c r="I3848" s="37"/>
      <c r="K3848" s="11"/>
    </row>
    <row r="3849" spans="6:11" x14ac:dyDescent="0.2">
      <c r="F3849" s="233"/>
      <c r="G3849" s="5"/>
      <c r="H3849" s="37"/>
      <c r="I3849" s="37"/>
      <c r="K3849" s="11"/>
    </row>
    <row r="3850" spans="6:11" x14ac:dyDescent="0.2">
      <c r="F3850" s="233"/>
      <c r="G3850" s="5"/>
      <c r="H3850" s="37"/>
      <c r="I3850" s="37"/>
      <c r="K3850" s="11"/>
    </row>
    <row r="3851" spans="6:11" x14ac:dyDescent="0.2">
      <c r="F3851" s="233"/>
      <c r="G3851" s="5"/>
      <c r="H3851" s="37"/>
      <c r="I3851" s="37"/>
      <c r="K3851" s="11"/>
    </row>
    <row r="3852" spans="6:11" x14ac:dyDescent="0.2">
      <c r="F3852" s="233"/>
      <c r="G3852" s="5"/>
      <c r="H3852" s="37"/>
      <c r="I3852" s="37"/>
      <c r="K3852" s="11"/>
    </row>
    <row r="3853" spans="6:11" x14ac:dyDescent="0.2">
      <c r="F3853" s="233"/>
      <c r="G3853" s="5"/>
      <c r="H3853" s="37"/>
      <c r="I3853" s="37"/>
      <c r="K3853" s="11"/>
    </row>
    <row r="3854" spans="6:11" x14ac:dyDescent="0.2">
      <c r="F3854" s="233"/>
      <c r="G3854" s="5"/>
      <c r="H3854" s="37"/>
      <c r="I3854" s="37"/>
      <c r="K3854" s="11"/>
    </row>
    <row r="3855" spans="6:11" x14ac:dyDescent="0.2">
      <c r="F3855" s="233"/>
      <c r="G3855" s="5"/>
      <c r="H3855" s="37"/>
      <c r="I3855" s="37"/>
      <c r="K3855" s="11"/>
    </row>
    <row r="3856" spans="6:11" x14ac:dyDescent="0.2">
      <c r="F3856" s="233"/>
      <c r="G3856" s="5"/>
      <c r="H3856" s="37"/>
      <c r="I3856" s="37"/>
      <c r="K3856" s="11"/>
    </row>
    <row r="3857" spans="6:11" x14ac:dyDescent="0.2">
      <c r="F3857" s="233"/>
      <c r="G3857" s="5"/>
      <c r="H3857" s="37"/>
      <c r="I3857" s="37"/>
      <c r="K3857" s="11"/>
    </row>
    <row r="3858" spans="6:11" x14ac:dyDescent="0.2">
      <c r="F3858" s="233"/>
      <c r="G3858" s="5"/>
      <c r="H3858" s="37"/>
      <c r="I3858" s="37"/>
      <c r="K3858" s="11"/>
    </row>
    <row r="3859" spans="6:11" x14ac:dyDescent="0.2">
      <c r="F3859" s="233"/>
      <c r="G3859" s="5"/>
      <c r="H3859" s="37"/>
      <c r="I3859" s="37"/>
      <c r="K3859" s="11"/>
    </row>
    <row r="3860" spans="6:11" x14ac:dyDescent="0.2">
      <c r="F3860" s="233"/>
      <c r="G3860" s="5"/>
      <c r="H3860" s="37"/>
      <c r="I3860" s="37"/>
      <c r="K3860" s="11"/>
    </row>
    <row r="3861" spans="6:11" x14ac:dyDescent="0.2">
      <c r="F3861" s="233"/>
      <c r="G3861" s="5"/>
      <c r="H3861" s="37"/>
      <c r="I3861" s="37"/>
      <c r="K3861" s="11"/>
    </row>
    <row r="3862" spans="6:11" x14ac:dyDescent="0.2">
      <c r="F3862" s="233"/>
      <c r="G3862" s="5"/>
      <c r="H3862" s="37"/>
      <c r="I3862" s="37"/>
      <c r="K3862" s="11"/>
    </row>
    <row r="3863" spans="6:11" x14ac:dyDescent="0.2">
      <c r="F3863" s="233"/>
      <c r="G3863" s="5"/>
      <c r="H3863" s="37"/>
      <c r="I3863" s="37"/>
      <c r="K3863" s="11"/>
    </row>
    <row r="3864" spans="6:11" x14ac:dyDescent="0.2">
      <c r="F3864" s="233"/>
      <c r="G3864" s="5"/>
      <c r="H3864" s="37"/>
      <c r="I3864" s="37"/>
      <c r="K3864" s="11"/>
    </row>
    <row r="3865" spans="6:11" x14ac:dyDescent="0.2">
      <c r="F3865" s="233"/>
      <c r="G3865" s="5"/>
      <c r="H3865" s="37"/>
      <c r="I3865" s="37"/>
      <c r="K3865" s="11"/>
    </row>
    <row r="3866" spans="6:11" x14ac:dyDescent="0.2">
      <c r="F3866" s="233"/>
      <c r="G3866" s="5"/>
      <c r="H3866" s="37"/>
      <c r="I3866" s="37"/>
      <c r="K3866" s="11"/>
    </row>
    <row r="3867" spans="6:11" x14ac:dyDescent="0.2">
      <c r="F3867" s="233"/>
      <c r="G3867" s="5"/>
      <c r="H3867" s="37"/>
      <c r="I3867" s="37"/>
      <c r="K3867" s="11"/>
    </row>
    <row r="3868" spans="6:11" x14ac:dyDescent="0.2">
      <c r="F3868" s="233"/>
      <c r="G3868" s="5"/>
      <c r="H3868" s="37"/>
      <c r="I3868" s="37"/>
      <c r="K3868" s="11"/>
    </row>
    <row r="3869" spans="6:11" x14ac:dyDescent="0.2">
      <c r="F3869" s="233"/>
      <c r="G3869" s="5"/>
      <c r="H3869" s="37"/>
      <c r="I3869" s="37"/>
      <c r="K3869" s="11"/>
    </row>
    <row r="3870" spans="6:11" x14ac:dyDescent="0.2">
      <c r="F3870" s="233"/>
      <c r="G3870" s="5"/>
      <c r="H3870" s="37"/>
      <c r="I3870" s="37"/>
      <c r="K3870" s="11"/>
    </row>
    <row r="3871" spans="6:11" x14ac:dyDescent="0.2">
      <c r="F3871" s="233"/>
      <c r="G3871" s="5"/>
      <c r="H3871" s="37"/>
      <c r="I3871" s="37"/>
      <c r="K3871" s="11"/>
    </row>
    <row r="3872" spans="6:11" x14ac:dyDescent="0.2">
      <c r="F3872" s="233"/>
      <c r="G3872" s="5"/>
      <c r="H3872" s="37"/>
      <c r="I3872" s="37"/>
      <c r="K3872" s="11"/>
    </row>
    <row r="3873" spans="6:11" x14ac:dyDescent="0.2">
      <c r="F3873" s="233"/>
      <c r="G3873" s="5"/>
      <c r="H3873" s="37"/>
      <c r="I3873" s="37"/>
      <c r="K3873" s="11"/>
    </row>
    <row r="3874" spans="6:11" x14ac:dyDescent="0.2">
      <c r="F3874" s="233"/>
      <c r="G3874" s="5"/>
      <c r="H3874" s="37"/>
      <c r="I3874" s="37"/>
      <c r="K3874" s="11"/>
    </row>
    <row r="3875" spans="6:11" x14ac:dyDescent="0.2">
      <c r="F3875" s="233"/>
      <c r="G3875" s="5"/>
      <c r="H3875" s="37"/>
      <c r="I3875" s="37"/>
      <c r="K3875" s="11"/>
    </row>
    <row r="3876" spans="6:11" x14ac:dyDescent="0.2">
      <c r="F3876" s="233"/>
      <c r="G3876" s="5"/>
      <c r="H3876" s="37"/>
      <c r="I3876" s="37"/>
      <c r="K3876" s="11"/>
    </row>
    <row r="3877" spans="6:11" x14ac:dyDescent="0.2">
      <c r="F3877" s="233"/>
      <c r="G3877" s="5"/>
      <c r="H3877" s="37"/>
      <c r="I3877" s="37"/>
      <c r="K3877" s="11"/>
    </row>
    <row r="3878" spans="6:11" x14ac:dyDescent="0.2">
      <c r="F3878" s="233"/>
      <c r="G3878" s="5"/>
      <c r="H3878" s="37"/>
      <c r="I3878" s="37"/>
      <c r="K3878" s="11"/>
    </row>
    <row r="3879" spans="6:11" x14ac:dyDescent="0.2">
      <c r="F3879" s="233"/>
      <c r="G3879" s="5"/>
      <c r="H3879" s="37"/>
      <c r="I3879" s="37"/>
      <c r="K3879" s="11"/>
    </row>
    <row r="3880" spans="6:11" x14ac:dyDescent="0.2">
      <c r="F3880" s="233"/>
      <c r="G3880" s="5"/>
      <c r="H3880" s="37"/>
      <c r="I3880" s="37"/>
      <c r="K3880" s="11"/>
    </row>
    <row r="3881" spans="6:11" x14ac:dyDescent="0.2">
      <c r="F3881" s="233"/>
      <c r="G3881" s="5"/>
      <c r="H3881" s="37"/>
      <c r="I3881" s="37"/>
      <c r="K3881" s="11"/>
    </row>
    <row r="3882" spans="6:11" x14ac:dyDescent="0.2">
      <c r="F3882" s="233"/>
      <c r="G3882" s="5"/>
      <c r="H3882" s="37"/>
      <c r="I3882" s="37"/>
      <c r="K3882" s="11"/>
    </row>
    <row r="3883" spans="6:11" x14ac:dyDescent="0.2">
      <c r="F3883" s="233"/>
      <c r="G3883" s="5"/>
      <c r="H3883" s="37"/>
      <c r="I3883" s="37"/>
      <c r="K3883" s="11"/>
    </row>
    <row r="3884" spans="6:11" x14ac:dyDescent="0.2">
      <c r="F3884" s="233"/>
      <c r="G3884" s="5"/>
      <c r="H3884" s="37"/>
      <c r="I3884" s="37"/>
      <c r="K3884" s="11"/>
    </row>
    <row r="3885" spans="6:11" x14ac:dyDescent="0.2">
      <c r="F3885" s="233"/>
      <c r="G3885" s="5"/>
      <c r="H3885" s="37"/>
      <c r="I3885" s="37"/>
      <c r="K3885" s="11"/>
    </row>
    <row r="3886" spans="6:11" x14ac:dyDescent="0.2">
      <c r="F3886" s="233"/>
      <c r="G3886" s="5"/>
      <c r="H3886" s="37"/>
      <c r="I3886" s="37"/>
      <c r="K3886" s="11"/>
    </row>
    <row r="3887" spans="6:11" x14ac:dyDescent="0.2">
      <c r="F3887" s="233"/>
      <c r="G3887" s="5"/>
      <c r="H3887" s="37"/>
      <c r="I3887" s="37"/>
      <c r="K3887" s="11"/>
    </row>
    <row r="3888" spans="6:11" x14ac:dyDescent="0.2">
      <c r="F3888" s="233"/>
      <c r="G3888" s="5"/>
      <c r="H3888" s="37"/>
      <c r="I3888" s="37"/>
      <c r="K3888" s="11"/>
    </row>
    <row r="3889" spans="6:11" x14ac:dyDescent="0.2">
      <c r="F3889" s="233"/>
      <c r="G3889" s="5"/>
      <c r="H3889" s="37"/>
      <c r="I3889" s="37"/>
      <c r="K3889" s="11"/>
    </row>
    <row r="3890" spans="6:11" x14ac:dyDescent="0.2">
      <c r="F3890" s="233"/>
      <c r="G3890" s="5"/>
      <c r="H3890" s="37"/>
      <c r="I3890" s="37"/>
      <c r="K3890" s="11"/>
    </row>
    <row r="3891" spans="6:11" x14ac:dyDescent="0.2">
      <c r="F3891" s="233"/>
      <c r="G3891" s="5"/>
      <c r="H3891" s="37"/>
      <c r="I3891" s="37"/>
      <c r="K3891" s="11"/>
    </row>
    <row r="3892" spans="6:11" x14ac:dyDescent="0.2">
      <c r="F3892" s="233"/>
      <c r="G3892" s="5"/>
      <c r="H3892" s="37"/>
      <c r="I3892" s="37"/>
      <c r="K3892" s="11"/>
    </row>
    <row r="3893" spans="6:11" x14ac:dyDescent="0.2">
      <c r="F3893" s="233"/>
      <c r="G3893" s="5"/>
      <c r="H3893" s="37"/>
      <c r="I3893" s="37"/>
      <c r="K3893" s="11"/>
    </row>
    <row r="3894" spans="6:11" x14ac:dyDescent="0.2">
      <c r="F3894" s="233"/>
      <c r="G3894" s="5"/>
      <c r="H3894" s="37"/>
      <c r="I3894" s="37"/>
      <c r="K3894" s="11"/>
    </row>
    <row r="3895" spans="6:11" x14ac:dyDescent="0.2">
      <c r="F3895" s="233"/>
      <c r="G3895" s="5"/>
      <c r="H3895" s="37"/>
      <c r="I3895" s="37"/>
      <c r="K3895" s="11"/>
    </row>
    <row r="3896" spans="6:11" x14ac:dyDescent="0.2">
      <c r="F3896" s="233"/>
      <c r="G3896" s="5"/>
      <c r="H3896" s="37"/>
      <c r="I3896" s="37"/>
      <c r="K3896" s="11"/>
    </row>
    <row r="3897" spans="6:11" x14ac:dyDescent="0.2">
      <c r="F3897" s="233"/>
      <c r="G3897" s="5"/>
      <c r="H3897" s="37"/>
      <c r="I3897" s="37"/>
      <c r="K3897" s="11"/>
    </row>
    <row r="3898" spans="6:11" x14ac:dyDescent="0.2">
      <c r="F3898" s="233"/>
      <c r="G3898" s="5"/>
      <c r="H3898" s="37"/>
      <c r="I3898" s="37"/>
      <c r="K3898" s="11"/>
    </row>
    <row r="3899" spans="6:11" x14ac:dyDescent="0.2">
      <c r="F3899" s="233"/>
      <c r="G3899" s="5"/>
      <c r="H3899" s="37"/>
      <c r="I3899" s="37"/>
      <c r="K3899" s="11"/>
    </row>
    <row r="3900" spans="6:11" x14ac:dyDescent="0.2">
      <c r="F3900" s="233"/>
      <c r="G3900" s="5"/>
      <c r="H3900" s="37"/>
      <c r="I3900" s="37"/>
      <c r="K3900" s="11"/>
    </row>
    <row r="3901" spans="6:11" x14ac:dyDescent="0.2">
      <c r="F3901" s="233"/>
      <c r="G3901" s="5"/>
      <c r="H3901" s="37"/>
      <c r="I3901" s="37"/>
      <c r="K3901" s="11"/>
    </row>
    <row r="3902" spans="6:11" x14ac:dyDescent="0.2">
      <c r="F3902" s="233"/>
      <c r="G3902" s="5"/>
      <c r="H3902" s="37"/>
      <c r="I3902" s="37"/>
      <c r="K3902" s="11"/>
    </row>
    <row r="3903" spans="6:11" x14ac:dyDescent="0.2">
      <c r="F3903" s="233"/>
      <c r="G3903" s="5"/>
      <c r="H3903" s="37"/>
      <c r="I3903" s="37"/>
      <c r="K3903" s="11"/>
    </row>
    <row r="3904" spans="6:11" x14ac:dyDescent="0.2">
      <c r="F3904" s="233"/>
      <c r="G3904" s="5"/>
      <c r="H3904" s="37"/>
      <c r="I3904" s="37"/>
      <c r="K3904" s="11"/>
    </row>
    <row r="3905" spans="6:11" x14ac:dyDescent="0.2">
      <c r="F3905" s="233"/>
      <c r="G3905" s="5"/>
      <c r="H3905" s="37"/>
      <c r="I3905" s="37"/>
      <c r="K3905" s="11"/>
    </row>
    <row r="3906" spans="6:11" x14ac:dyDescent="0.2">
      <c r="F3906" s="233"/>
      <c r="G3906" s="5"/>
      <c r="H3906" s="37"/>
      <c r="I3906" s="37"/>
      <c r="K3906" s="11"/>
    </row>
    <row r="3907" spans="6:11" x14ac:dyDescent="0.2">
      <c r="F3907" s="233"/>
      <c r="G3907" s="5"/>
      <c r="H3907" s="37"/>
      <c r="I3907" s="37"/>
      <c r="K3907" s="11"/>
    </row>
    <row r="3908" spans="6:11" x14ac:dyDescent="0.2">
      <c r="F3908" s="233"/>
      <c r="G3908" s="5"/>
      <c r="H3908" s="37"/>
      <c r="I3908" s="37"/>
      <c r="K3908" s="11"/>
    </row>
    <row r="3909" spans="6:11" x14ac:dyDescent="0.2">
      <c r="F3909" s="233"/>
      <c r="G3909" s="5"/>
      <c r="H3909" s="37"/>
      <c r="I3909" s="37"/>
      <c r="K3909" s="11"/>
    </row>
    <row r="3910" spans="6:11" x14ac:dyDescent="0.2">
      <c r="F3910" s="233"/>
      <c r="G3910" s="5"/>
      <c r="H3910" s="37"/>
      <c r="I3910" s="37"/>
      <c r="K3910" s="11"/>
    </row>
    <row r="3911" spans="6:11" x14ac:dyDescent="0.2">
      <c r="F3911" s="233"/>
      <c r="G3911" s="5"/>
      <c r="H3911" s="37"/>
      <c r="I3911" s="37"/>
      <c r="K3911" s="11"/>
    </row>
    <row r="3912" spans="6:11" x14ac:dyDescent="0.2">
      <c r="F3912" s="233"/>
      <c r="G3912" s="5"/>
      <c r="H3912" s="37"/>
      <c r="I3912" s="37"/>
      <c r="K3912" s="11"/>
    </row>
    <row r="3913" spans="6:11" x14ac:dyDescent="0.2">
      <c r="F3913" s="233"/>
      <c r="G3913" s="5"/>
      <c r="H3913" s="37"/>
      <c r="I3913" s="37"/>
      <c r="K3913" s="11"/>
    </row>
    <row r="3914" spans="6:11" x14ac:dyDescent="0.2">
      <c r="F3914" s="233"/>
      <c r="G3914" s="5"/>
      <c r="H3914" s="37"/>
      <c r="I3914" s="37"/>
      <c r="K3914" s="11"/>
    </row>
    <row r="3915" spans="6:11" x14ac:dyDescent="0.2">
      <c r="F3915" s="233"/>
      <c r="G3915" s="5"/>
      <c r="H3915" s="37"/>
      <c r="I3915" s="37"/>
      <c r="K3915" s="11"/>
    </row>
    <row r="3916" spans="6:11" x14ac:dyDescent="0.2">
      <c r="F3916" s="233"/>
      <c r="G3916" s="5"/>
      <c r="H3916" s="37"/>
      <c r="I3916" s="37"/>
      <c r="K3916" s="11"/>
    </row>
    <row r="3917" spans="6:11" x14ac:dyDescent="0.2">
      <c r="F3917" s="233"/>
      <c r="G3917" s="5"/>
      <c r="H3917" s="37"/>
      <c r="I3917" s="37"/>
      <c r="K3917" s="11"/>
    </row>
    <row r="3918" spans="6:11" x14ac:dyDescent="0.2">
      <c r="F3918" s="233"/>
      <c r="G3918" s="5"/>
      <c r="H3918" s="37"/>
      <c r="I3918" s="37"/>
      <c r="K3918" s="11"/>
    </row>
    <row r="3919" spans="6:11" x14ac:dyDescent="0.2">
      <c r="F3919" s="233"/>
      <c r="G3919" s="5"/>
      <c r="H3919" s="37"/>
      <c r="I3919" s="37"/>
      <c r="K3919" s="11"/>
    </row>
    <row r="3920" spans="6:11" x14ac:dyDescent="0.2">
      <c r="F3920" s="233"/>
      <c r="G3920" s="5"/>
      <c r="H3920" s="37"/>
      <c r="I3920" s="37"/>
      <c r="K3920" s="11"/>
    </row>
    <row r="3921" spans="6:11" x14ac:dyDescent="0.2">
      <c r="F3921" s="233"/>
      <c r="G3921" s="5"/>
      <c r="H3921" s="37"/>
      <c r="I3921" s="37"/>
      <c r="K3921" s="11"/>
    </row>
    <row r="3922" spans="6:11" x14ac:dyDescent="0.2">
      <c r="F3922" s="233"/>
      <c r="G3922" s="5"/>
      <c r="H3922" s="37"/>
      <c r="I3922" s="37"/>
      <c r="K3922" s="11"/>
    </row>
    <row r="3923" spans="6:11" x14ac:dyDescent="0.2">
      <c r="F3923" s="233"/>
      <c r="G3923" s="5"/>
      <c r="H3923" s="37"/>
      <c r="I3923" s="37"/>
      <c r="K3923" s="11"/>
    </row>
    <row r="3924" spans="6:11" x14ac:dyDescent="0.2">
      <c r="F3924" s="233"/>
      <c r="G3924" s="5"/>
      <c r="H3924" s="37"/>
      <c r="I3924" s="37"/>
      <c r="K3924" s="11"/>
    </row>
    <row r="3925" spans="6:11" x14ac:dyDescent="0.2">
      <c r="F3925" s="233"/>
      <c r="G3925" s="5"/>
      <c r="H3925" s="37"/>
      <c r="I3925" s="37"/>
      <c r="K3925" s="11"/>
    </row>
    <row r="3926" spans="6:11" x14ac:dyDescent="0.2">
      <c r="F3926" s="233"/>
      <c r="G3926" s="5"/>
      <c r="H3926" s="37"/>
      <c r="I3926" s="37"/>
      <c r="K3926" s="11"/>
    </row>
    <row r="3927" spans="6:11" x14ac:dyDescent="0.2">
      <c r="F3927" s="233"/>
      <c r="G3927" s="5"/>
      <c r="H3927" s="37"/>
      <c r="I3927" s="37"/>
      <c r="K3927" s="11"/>
    </row>
    <row r="3928" spans="6:11" x14ac:dyDescent="0.2">
      <c r="F3928" s="233"/>
      <c r="G3928" s="5"/>
      <c r="H3928" s="37"/>
      <c r="I3928" s="37"/>
      <c r="K3928" s="11"/>
    </row>
    <row r="3929" spans="6:11" x14ac:dyDescent="0.2">
      <c r="F3929" s="233"/>
      <c r="G3929" s="5"/>
      <c r="H3929" s="37"/>
      <c r="I3929" s="37"/>
      <c r="K3929" s="11"/>
    </row>
    <row r="3930" spans="6:11" x14ac:dyDescent="0.2">
      <c r="F3930" s="233"/>
      <c r="G3930" s="5"/>
      <c r="H3930" s="37"/>
      <c r="I3930" s="37"/>
      <c r="K3930" s="11"/>
    </row>
    <row r="3931" spans="6:11" x14ac:dyDescent="0.2">
      <c r="F3931" s="233"/>
      <c r="G3931" s="5"/>
      <c r="H3931" s="37"/>
      <c r="I3931" s="37"/>
      <c r="K3931" s="11"/>
    </row>
    <row r="3932" spans="6:11" x14ac:dyDescent="0.2">
      <c r="F3932" s="233"/>
      <c r="G3932" s="5"/>
      <c r="H3932" s="37"/>
      <c r="I3932" s="37"/>
      <c r="K3932" s="11"/>
    </row>
    <row r="3933" spans="6:11" x14ac:dyDescent="0.2">
      <c r="F3933" s="233"/>
      <c r="G3933" s="5"/>
      <c r="H3933" s="37"/>
      <c r="I3933" s="37"/>
      <c r="K3933" s="11"/>
    </row>
    <row r="3934" spans="6:11" x14ac:dyDescent="0.2">
      <c r="F3934" s="233"/>
      <c r="G3934" s="5"/>
      <c r="H3934" s="37"/>
      <c r="I3934" s="37"/>
      <c r="K3934" s="11"/>
    </row>
    <row r="3935" spans="6:11" x14ac:dyDescent="0.2">
      <c r="F3935" s="233"/>
      <c r="G3935" s="5"/>
      <c r="H3935" s="37"/>
      <c r="I3935" s="37"/>
      <c r="K3935" s="11"/>
    </row>
    <row r="3936" spans="6:11" x14ac:dyDescent="0.2">
      <c r="F3936" s="233"/>
      <c r="G3936" s="5"/>
      <c r="H3936" s="37"/>
      <c r="I3936" s="37"/>
      <c r="K3936" s="11"/>
    </row>
    <row r="3937" spans="6:11" x14ac:dyDescent="0.2">
      <c r="F3937" s="233"/>
      <c r="G3937" s="5"/>
      <c r="H3937" s="37"/>
      <c r="I3937" s="37"/>
      <c r="K3937" s="11"/>
    </row>
    <row r="3938" spans="6:11" x14ac:dyDescent="0.2">
      <c r="F3938" s="233"/>
      <c r="G3938" s="5"/>
      <c r="H3938" s="37"/>
      <c r="I3938" s="37"/>
      <c r="K3938" s="11"/>
    </row>
    <row r="3939" spans="6:11" x14ac:dyDescent="0.2">
      <c r="F3939" s="233"/>
      <c r="G3939" s="5"/>
      <c r="H3939" s="37"/>
      <c r="I3939" s="37"/>
      <c r="K3939" s="11"/>
    </row>
    <row r="3940" spans="6:11" x14ac:dyDescent="0.2">
      <c r="F3940" s="233"/>
      <c r="G3940" s="5"/>
      <c r="H3940" s="37"/>
      <c r="I3940" s="37"/>
      <c r="K3940" s="11"/>
    </row>
    <row r="3941" spans="6:11" x14ac:dyDescent="0.2">
      <c r="F3941" s="233"/>
      <c r="G3941" s="5"/>
      <c r="H3941" s="37"/>
      <c r="I3941" s="37"/>
      <c r="K3941" s="11"/>
    </row>
    <row r="3942" spans="6:11" x14ac:dyDescent="0.2">
      <c r="F3942" s="233"/>
      <c r="G3942" s="5"/>
      <c r="H3942" s="37"/>
      <c r="I3942" s="37"/>
      <c r="K3942" s="11"/>
    </row>
    <row r="3943" spans="6:11" x14ac:dyDescent="0.2">
      <c r="F3943" s="233"/>
      <c r="G3943" s="5"/>
      <c r="H3943" s="37"/>
      <c r="I3943" s="37"/>
      <c r="K3943" s="11"/>
    </row>
    <row r="3944" spans="6:11" x14ac:dyDescent="0.2">
      <c r="F3944" s="233"/>
      <c r="G3944" s="5"/>
      <c r="H3944" s="37"/>
      <c r="I3944" s="37"/>
      <c r="K3944" s="11"/>
    </row>
    <row r="3945" spans="6:11" x14ac:dyDescent="0.2">
      <c r="F3945" s="233"/>
      <c r="G3945" s="5"/>
      <c r="H3945" s="37"/>
      <c r="I3945" s="37"/>
      <c r="K3945" s="11"/>
    </row>
    <row r="3946" spans="6:11" x14ac:dyDescent="0.2">
      <c r="F3946" s="233"/>
      <c r="G3946" s="5"/>
      <c r="H3946" s="37"/>
      <c r="I3946" s="37"/>
      <c r="K3946" s="11"/>
    </row>
    <row r="3947" spans="6:11" x14ac:dyDescent="0.2">
      <c r="F3947" s="233"/>
      <c r="G3947" s="5"/>
      <c r="H3947" s="37"/>
      <c r="I3947" s="37"/>
      <c r="K3947" s="11"/>
    </row>
    <row r="3948" spans="6:11" x14ac:dyDescent="0.2">
      <c r="F3948" s="233"/>
      <c r="G3948" s="5"/>
      <c r="H3948" s="37"/>
      <c r="I3948" s="37"/>
      <c r="K3948" s="11"/>
    </row>
    <row r="3949" spans="6:11" x14ac:dyDescent="0.2">
      <c r="F3949" s="233"/>
      <c r="G3949" s="5"/>
      <c r="H3949" s="37"/>
      <c r="I3949" s="37"/>
      <c r="K3949" s="11"/>
    </row>
    <row r="3950" spans="6:11" x14ac:dyDescent="0.2">
      <c r="F3950" s="233"/>
      <c r="G3950" s="5"/>
      <c r="H3950" s="37"/>
      <c r="I3950" s="37"/>
      <c r="K3950" s="11"/>
    </row>
    <row r="3951" spans="6:11" x14ac:dyDescent="0.2">
      <c r="F3951" s="233"/>
      <c r="G3951" s="5"/>
      <c r="H3951" s="37"/>
      <c r="I3951" s="37"/>
      <c r="K3951" s="11"/>
    </row>
    <row r="3952" spans="6:11" x14ac:dyDescent="0.2">
      <c r="F3952" s="233"/>
      <c r="G3952" s="5"/>
      <c r="H3952" s="37"/>
      <c r="I3952" s="37"/>
      <c r="K3952" s="11"/>
    </row>
    <row r="3953" spans="6:11" x14ac:dyDescent="0.2">
      <c r="F3953" s="233"/>
      <c r="G3953" s="5"/>
      <c r="H3953" s="37"/>
      <c r="I3953" s="37"/>
      <c r="K3953" s="11"/>
    </row>
    <row r="3954" spans="6:11" x14ac:dyDescent="0.2">
      <c r="F3954" s="233"/>
      <c r="G3954" s="5"/>
      <c r="H3954" s="37"/>
      <c r="I3954" s="37"/>
      <c r="K3954" s="11"/>
    </row>
    <row r="3955" spans="6:11" x14ac:dyDescent="0.2">
      <c r="F3955" s="233"/>
      <c r="G3955" s="5"/>
      <c r="H3955" s="37"/>
      <c r="I3955" s="37"/>
      <c r="K3955" s="11"/>
    </row>
    <row r="3956" spans="6:11" x14ac:dyDescent="0.2">
      <c r="F3956" s="233"/>
      <c r="G3956" s="5"/>
      <c r="H3956" s="37"/>
      <c r="I3956" s="37"/>
      <c r="K3956" s="11"/>
    </row>
    <row r="3957" spans="6:11" x14ac:dyDescent="0.2">
      <c r="F3957" s="233"/>
      <c r="G3957" s="5"/>
      <c r="H3957" s="37"/>
      <c r="I3957" s="37"/>
      <c r="K3957" s="11"/>
    </row>
    <row r="3958" spans="6:11" x14ac:dyDescent="0.2">
      <c r="F3958" s="233"/>
      <c r="G3958" s="5"/>
      <c r="H3958" s="37"/>
      <c r="I3958" s="37"/>
      <c r="K3958" s="11"/>
    </row>
    <row r="3959" spans="6:11" x14ac:dyDescent="0.2">
      <c r="F3959" s="233"/>
      <c r="G3959" s="5"/>
      <c r="H3959" s="37"/>
      <c r="I3959" s="37"/>
      <c r="K3959" s="11"/>
    </row>
    <row r="3960" spans="6:11" x14ac:dyDescent="0.2">
      <c r="F3960" s="233"/>
      <c r="G3960" s="5"/>
      <c r="H3960" s="37"/>
      <c r="I3960" s="37"/>
      <c r="K3960" s="11"/>
    </row>
    <row r="3961" spans="6:11" x14ac:dyDescent="0.2">
      <c r="F3961" s="233"/>
      <c r="G3961" s="5"/>
      <c r="H3961" s="37"/>
      <c r="I3961" s="37"/>
      <c r="K3961" s="11"/>
    </row>
    <row r="3962" spans="6:11" x14ac:dyDescent="0.2">
      <c r="F3962" s="233"/>
      <c r="G3962" s="5"/>
      <c r="H3962" s="37"/>
      <c r="I3962" s="37"/>
      <c r="K3962" s="11"/>
    </row>
    <row r="3963" spans="6:11" x14ac:dyDescent="0.2">
      <c r="F3963" s="233"/>
      <c r="G3963" s="5"/>
      <c r="H3963" s="37"/>
      <c r="I3963" s="37"/>
      <c r="K3963" s="11"/>
    </row>
    <row r="3964" spans="6:11" x14ac:dyDescent="0.2">
      <c r="F3964" s="233"/>
      <c r="G3964" s="5"/>
      <c r="H3964" s="37"/>
      <c r="I3964" s="37"/>
      <c r="K3964" s="11"/>
    </row>
    <row r="3965" spans="6:11" x14ac:dyDescent="0.2">
      <c r="F3965" s="233"/>
      <c r="G3965" s="5"/>
      <c r="H3965" s="37"/>
      <c r="I3965" s="37"/>
      <c r="K3965" s="11"/>
    </row>
    <row r="3966" spans="6:11" x14ac:dyDescent="0.2">
      <c r="F3966" s="233"/>
      <c r="G3966" s="5"/>
      <c r="H3966" s="37"/>
      <c r="I3966" s="37"/>
      <c r="K3966" s="11"/>
    </row>
    <row r="3967" spans="6:11" x14ac:dyDescent="0.2">
      <c r="F3967" s="233"/>
      <c r="G3967" s="5"/>
      <c r="H3967" s="37"/>
      <c r="I3967" s="37"/>
      <c r="K3967" s="11"/>
    </row>
    <row r="3968" spans="6:11" x14ac:dyDescent="0.2">
      <c r="F3968" s="233"/>
      <c r="G3968" s="5"/>
      <c r="H3968" s="37"/>
      <c r="I3968" s="37"/>
      <c r="K3968" s="11"/>
    </row>
    <row r="3969" spans="6:11" x14ac:dyDescent="0.2">
      <c r="F3969" s="233"/>
      <c r="G3969" s="5"/>
      <c r="H3969" s="37"/>
      <c r="I3969" s="37"/>
      <c r="K3969" s="11"/>
    </row>
    <row r="3970" spans="6:11" x14ac:dyDescent="0.2">
      <c r="F3970" s="233"/>
      <c r="G3970" s="5"/>
      <c r="H3970" s="37"/>
      <c r="I3970" s="37"/>
      <c r="K3970" s="11"/>
    </row>
    <row r="3971" spans="6:11" x14ac:dyDescent="0.2">
      <c r="F3971" s="233"/>
      <c r="G3971" s="5"/>
      <c r="H3971" s="37"/>
      <c r="I3971" s="37"/>
      <c r="K3971" s="11"/>
    </row>
    <row r="3972" spans="6:11" x14ac:dyDescent="0.2">
      <c r="F3972" s="233"/>
      <c r="G3972" s="5"/>
      <c r="H3972" s="37"/>
      <c r="I3972" s="37"/>
      <c r="K3972" s="11"/>
    </row>
    <row r="3973" spans="6:11" x14ac:dyDescent="0.2">
      <c r="F3973" s="233"/>
      <c r="G3973" s="5"/>
      <c r="H3973" s="37"/>
      <c r="I3973" s="37"/>
      <c r="K3973" s="11"/>
    </row>
    <row r="3974" spans="6:11" x14ac:dyDescent="0.2">
      <c r="F3974" s="233"/>
      <c r="G3974" s="5"/>
      <c r="H3974" s="37"/>
      <c r="I3974" s="37"/>
      <c r="K3974" s="11"/>
    </row>
    <row r="3975" spans="6:11" x14ac:dyDescent="0.2">
      <c r="F3975" s="233"/>
      <c r="G3975" s="5"/>
      <c r="H3975" s="37"/>
      <c r="I3975" s="37"/>
      <c r="K3975" s="11"/>
    </row>
    <row r="3976" spans="6:11" x14ac:dyDescent="0.2">
      <c r="F3976" s="233"/>
      <c r="G3976" s="5"/>
      <c r="H3976" s="37"/>
      <c r="I3976" s="37"/>
      <c r="K3976" s="11"/>
    </row>
    <row r="3977" spans="6:11" x14ac:dyDescent="0.2">
      <c r="F3977" s="233"/>
      <c r="G3977" s="5"/>
      <c r="H3977" s="37"/>
      <c r="I3977" s="37"/>
      <c r="K3977" s="11"/>
    </row>
    <row r="3978" spans="6:11" x14ac:dyDescent="0.2">
      <c r="F3978" s="233"/>
      <c r="G3978" s="5"/>
      <c r="H3978" s="37"/>
      <c r="I3978" s="37"/>
      <c r="K3978" s="11"/>
    </row>
    <row r="3979" spans="6:11" x14ac:dyDescent="0.2">
      <c r="F3979" s="233"/>
      <c r="G3979" s="5"/>
      <c r="H3979" s="37"/>
      <c r="I3979" s="37"/>
      <c r="K3979" s="11"/>
    </row>
    <row r="3980" spans="6:11" x14ac:dyDescent="0.2">
      <c r="F3980" s="233"/>
      <c r="G3980" s="5"/>
      <c r="H3980" s="37"/>
      <c r="I3980" s="37"/>
      <c r="K3980" s="11"/>
    </row>
    <row r="3981" spans="6:11" x14ac:dyDescent="0.2">
      <c r="F3981" s="233"/>
      <c r="G3981" s="5"/>
      <c r="H3981" s="37"/>
      <c r="I3981" s="37"/>
      <c r="K3981" s="11"/>
    </row>
    <row r="3982" spans="6:11" x14ac:dyDescent="0.2">
      <c r="F3982" s="233"/>
      <c r="G3982" s="5"/>
      <c r="H3982" s="37"/>
      <c r="I3982" s="37"/>
      <c r="K3982" s="11"/>
    </row>
    <row r="3983" spans="6:11" x14ac:dyDescent="0.2">
      <c r="F3983" s="233"/>
      <c r="G3983" s="5"/>
      <c r="H3983" s="37"/>
      <c r="I3983" s="37"/>
      <c r="K3983" s="11"/>
    </row>
    <row r="3984" spans="6:11" x14ac:dyDescent="0.2">
      <c r="F3984" s="233"/>
      <c r="G3984" s="5"/>
      <c r="H3984" s="37"/>
      <c r="I3984" s="37"/>
      <c r="K3984" s="11"/>
    </row>
    <row r="3985" spans="6:11" x14ac:dyDescent="0.2">
      <c r="F3985" s="233"/>
      <c r="G3985" s="5"/>
      <c r="H3985" s="37"/>
      <c r="I3985" s="37"/>
      <c r="K3985" s="11"/>
    </row>
    <row r="3986" spans="6:11" x14ac:dyDescent="0.2">
      <c r="F3986" s="233"/>
      <c r="G3986" s="5"/>
      <c r="H3986" s="37"/>
      <c r="I3986" s="37"/>
      <c r="K3986" s="11"/>
    </row>
    <row r="3987" spans="6:11" x14ac:dyDescent="0.2">
      <c r="F3987" s="233"/>
      <c r="G3987" s="5"/>
      <c r="H3987" s="37"/>
      <c r="I3987" s="37"/>
      <c r="K3987" s="11"/>
    </row>
    <row r="3988" spans="6:11" x14ac:dyDescent="0.2">
      <c r="F3988" s="233"/>
      <c r="G3988" s="5"/>
      <c r="H3988" s="37"/>
      <c r="I3988" s="37"/>
      <c r="K3988" s="11"/>
    </row>
    <row r="3989" spans="6:11" x14ac:dyDescent="0.2">
      <c r="F3989" s="233"/>
      <c r="G3989" s="5"/>
      <c r="H3989" s="37"/>
      <c r="I3989" s="37"/>
      <c r="K3989" s="11"/>
    </row>
    <row r="3990" spans="6:11" x14ac:dyDescent="0.2">
      <c r="F3990" s="233"/>
      <c r="G3990" s="5"/>
      <c r="H3990" s="37"/>
      <c r="I3990" s="37"/>
      <c r="K3990" s="11"/>
    </row>
    <row r="3991" spans="6:11" x14ac:dyDescent="0.2">
      <c r="F3991" s="233"/>
      <c r="G3991" s="5"/>
      <c r="H3991" s="37"/>
      <c r="I3991" s="37"/>
      <c r="K3991" s="11"/>
    </row>
    <row r="3992" spans="6:11" x14ac:dyDescent="0.2">
      <c r="F3992" s="233"/>
      <c r="G3992" s="5"/>
      <c r="H3992" s="37"/>
      <c r="I3992" s="37"/>
      <c r="K3992" s="11"/>
    </row>
    <row r="3993" spans="6:11" x14ac:dyDescent="0.2">
      <c r="F3993" s="233"/>
      <c r="G3993" s="5"/>
      <c r="H3993" s="37"/>
      <c r="I3993" s="37"/>
      <c r="K3993" s="11"/>
    </row>
    <row r="3994" spans="6:11" x14ac:dyDescent="0.2">
      <c r="F3994" s="233"/>
      <c r="G3994" s="5"/>
      <c r="H3994" s="37"/>
      <c r="I3994" s="37"/>
      <c r="K3994" s="11"/>
    </row>
    <row r="3995" spans="6:11" x14ac:dyDescent="0.2">
      <c r="F3995" s="233"/>
      <c r="G3995" s="5"/>
      <c r="H3995" s="37"/>
      <c r="I3995" s="37"/>
      <c r="K3995" s="11"/>
    </row>
    <row r="3996" spans="6:11" x14ac:dyDescent="0.2">
      <c r="F3996" s="233"/>
      <c r="G3996" s="5"/>
      <c r="H3996" s="37"/>
      <c r="I3996" s="37"/>
      <c r="K3996" s="11"/>
    </row>
    <row r="3997" spans="6:11" x14ac:dyDescent="0.2">
      <c r="F3997" s="233"/>
      <c r="G3997" s="5"/>
      <c r="H3997" s="37"/>
      <c r="I3997" s="37"/>
      <c r="K3997" s="11"/>
    </row>
    <row r="3998" spans="6:11" x14ac:dyDescent="0.2">
      <c r="F3998" s="233"/>
      <c r="G3998" s="5"/>
      <c r="H3998" s="37"/>
      <c r="I3998" s="37"/>
      <c r="K3998" s="11"/>
    </row>
    <row r="3999" spans="6:11" x14ac:dyDescent="0.2">
      <c r="F3999" s="233"/>
      <c r="G3999" s="5"/>
      <c r="H3999" s="37"/>
      <c r="I3999" s="37"/>
      <c r="K3999" s="11"/>
    </row>
    <row r="4000" spans="6:11" x14ac:dyDescent="0.2">
      <c r="F4000" s="233"/>
      <c r="G4000" s="5"/>
      <c r="H4000" s="37"/>
      <c r="I4000" s="37"/>
      <c r="K4000" s="11"/>
    </row>
    <row r="4001" spans="6:11" x14ac:dyDescent="0.2">
      <c r="F4001" s="233"/>
      <c r="G4001" s="5"/>
      <c r="H4001" s="37"/>
      <c r="I4001" s="37"/>
      <c r="K4001" s="11"/>
    </row>
    <row r="4002" spans="6:11" x14ac:dyDescent="0.2">
      <c r="F4002" s="233"/>
      <c r="G4002" s="5"/>
      <c r="H4002" s="37"/>
      <c r="I4002" s="37"/>
      <c r="K4002" s="11"/>
    </row>
    <row r="4003" spans="6:11" x14ac:dyDescent="0.2">
      <c r="F4003" s="233"/>
      <c r="G4003" s="5"/>
      <c r="H4003" s="37"/>
      <c r="I4003" s="37"/>
      <c r="K4003" s="11"/>
    </row>
    <row r="4004" spans="6:11" x14ac:dyDescent="0.2">
      <c r="F4004" s="233"/>
      <c r="G4004" s="5"/>
      <c r="H4004" s="37"/>
      <c r="I4004" s="37"/>
      <c r="K4004" s="11"/>
    </row>
    <row r="4005" spans="6:11" x14ac:dyDescent="0.2">
      <c r="F4005" s="233"/>
      <c r="G4005" s="5"/>
      <c r="H4005" s="37"/>
      <c r="I4005" s="37"/>
      <c r="K4005" s="11"/>
    </row>
    <row r="4006" spans="6:11" x14ac:dyDescent="0.2">
      <c r="F4006" s="233"/>
      <c r="G4006" s="5"/>
      <c r="H4006" s="37"/>
      <c r="I4006" s="37"/>
      <c r="K4006" s="11"/>
    </row>
    <row r="4007" spans="6:11" x14ac:dyDescent="0.2">
      <c r="F4007" s="233"/>
      <c r="G4007" s="5"/>
      <c r="H4007" s="37"/>
      <c r="I4007" s="37"/>
      <c r="K4007" s="11"/>
    </row>
    <row r="4008" spans="6:11" x14ac:dyDescent="0.2">
      <c r="F4008" s="233"/>
      <c r="G4008" s="5"/>
      <c r="H4008" s="37"/>
      <c r="I4008" s="37"/>
      <c r="K4008" s="11"/>
    </row>
    <row r="4009" spans="6:11" x14ac:dyDescent="0.2">
      <c r="F4009" s="233"/>
      <c r="G4009" s="5"/>
      <c r="H4009" s="37"/>
      <c r="I4009" s="37"/>
      <c r="K4009" s="11"/>
    </row>
    <row r="4010" spans="6:11" x14ac:dyDescent="0.2">
      <c r="F4010" s="233"/>
      <c r="G4010" s="5"/>
      <c r="H4010" s="37"/>
      <c r="I4010" s="37"/>
      <c r="K4010" s="11"/>
    </row>
    <row r="4011" spans="6:11" x14ac:dyDescent="0.2">
      <c r="F4011" s="233"/>
      <c r="G4011" s="5"/>
      <c r="H4011" s="37"/>
      <c r="I4011" s="37"/>
      <c r="K4011" s="11"/>
    </row>
    <row r="4012" spans="6:11" x14ac:dyDescent="0.2">
      <c r="F4012" s="233"/>
      <c r="G4012" s="5"/>
      <c r="H4012" s="37"/>
      <c r="I4012" s="37"/>
      <c r="K4012" s="11"/>
    </row>
    <row r="4013" spans="6:11" x14ac:dyDescent="0.2">
      <c r="F4013" s="233"/>
      <c r="G4013" s="5"/>
      <c r="H4013" s="37"/>
      <c r="I4013" s="37"/>
      <c r="K4013" s="11"/>
    </row>
    <row r="4014" spans="6:11" x14ac:dyDescent="0.2">
      <c r="F4014" s="233"/>
      <c r="G4014" s="5"/>
      <c r="H4014" s="37"/>
      <c r="I4014" s="37"/>
      <c r="K4014" s="11"/>
    </row>
    <row r="4015" spans="6:11" x14ac:dyDescent="0.2">
      <c r="F4015" s="233"/>
      <c r="G4015" s="5"/>
      <c r="H4015" s="37"/>
      <c r="I4015" s="37"/>
      <c r="K4015" s="11"/>
    </row>
    <row r="4016" spans="6:11" x14ac:dyDescent="0.2">
      <c r="F4016" s="233"/>
      <c r="G4016" s="5"/>
      <c r="H4016" s="37"/>
      <c r="I4016" s="37"/>
      <c r="K4016" s="11"/>
    </row>
    <row r="4017" spans="6:11" x14ac:dyDescent="0.2">
      <c r="F4017" s="233"/>
      <c r="G4017" s="5"/>
      <c r="H4017" s="37"/>
      <c r="I4017" s="37"/>
      <c r="K4017" s="11"/>
    </row>
    <row r="4018" spans="6:11" x14ac:dyDescent="0.2">
      <c r="F4018" s="233"/>
      <c r="G4018" s="5"/>
      <c r="H4018" s="37"/>
      <c r="I4018" s="37"/>
      <c r="K4018" s="11"/>
    </row>
    <row r="4019" spans="6:11" x14ac:dyDescent="0.2">
      <c r="F4019" s="233"/>
      <c r="G4019" s="5"/>
      <c r="H4019" s="37"/>
      <c r="I4019" s="37"/>
      <c r="K4019" s="11"/>
    </row>
    <row r="4020" spans="6:11" x14ac:dyDescent="0.2">
      <c r="F4020" s="233"/>
      <c r="G4020" s="5"/>
      <c r="H4020" s="37"/>
      <c r="I4020" s="37"/>
      <c r="K4020" s="11"/>
    </row>
    <row r="4021" spans="6:11" x14ac:dyDescent="0.2">
      <c r="F4021" s="233"/>
      <c r="G4021" s="5"/>
      <c r="H4021" s="37"/>
      <c r="I4021" s="37"/>
      <c r="K4021" s="11"/>
    </row>
    <row r="4022" spans="6:11" x14ac:dyDescent="0.2">
      <c r="F4022" s="233"/>
      <c r="G4022" s="5"/>
      <c r="H4022" s="37"/>
      <c r="I4022" s="37"/>
      <c r="K4022" s="11"/>
    </row>
    <row r="4023" spans="6:11" x14ac:dyDescent="0.2">
      <c r="F4023" s="233"/>
      <c r="G4023" s="5"/>
      <c r="H4023" s="37"/>
      <c r="I4023" s="37"/>
      <c r="K4023" s="11"/>
    </row>
    <row r="4024" spans="6:11" x14ac:dyDescent="0.2">
      <c r="F4024" s="233"/>
      <c r="G4024" s="5"/>
      <c r="H4024" s="37"/>
      <c r="I4024" s="37"/>
      <c r="K4024" s="11"/>
    </row>
    <row r="4025" spans="6:11" x14ac:dyDescent="0.2">
      <c r="F4025" s="233"/>
      <c r="G4025" s="5"/>
      <c r="H4025" s="37"/>
      <c r="I4025" s="37"/>
      <c r="K4025" s="11"/>
    </row>
    <row r="4026" spans="6:11" x14ac:dyDescent="0.2">
      <c r="F4026" s="233"/>
      <c r="G4026" s="5"/>
      <c r="H4026" s="37"/>
      <c r="I4026" s="37"/>
      <c r="K4026" s="11"/>
    </row>
    <row r="4027" spans="6:11" x14ac:dyDescent="0.2">
      <c r="F4027" s="233"/>
      <c r="G4027" s="5"/>
      <c r="H4027" s="37"/>
      <c r="I4027" s="37"/>
      <c r="K4027" s="11"/>
    </row>
    <row r="4028" spans="6:11" x14ac:dyDescent="0.2">
      <c r="F4028" s="233"/>
      <c r="G4028" s="5"/>
      <c r="H4028" s="37"/>
      <c r="I4028" s="37"/>
      <c r="K4028" s="11"/>
    </row>
    <row r="4029" spans="6:11" x14ac:dyDescent="0.2">
      <c r="F4029" s="233"/>
      <c r="G4029" s="5"/>
      <c r="H4029" s="37"/>
      <c r="I4029" s="37"/>
      <c r="K4029" s="11"/>
    </row>
    <row r="4030" spans="6:11" x14ac:dyDescent="0.2">
      <c r="F4030" s="233"/>
      <c r="G4030" s="5"/>
      <c r="H4030" s="37"/>
      <c r="I4030" s="37"/>
      <c r="K4030" s="11"/>
    </row>
    <row r="4031" spans="6:11" x14ac:dyDescent="0.2">
      <c r="F4031" s="233"/>
      <c r="G4031" s="5"/>
      <c r="H4031" s="37"/>
      <c r="I4031" s="37"/>
      <c r="K4031" s="11"/>
    </row>
    <row r="4032" spans="6:11" x14ac:dyDescent="0.2">
      <c r="F4032" s="233"/>
      <c r="G4032" s="5"/>
      <c r="H4032" s="37"/>
      <c r="I4032" s="37"/>
      <c r="K4032" s="11"/>
    </row>
    <row r="4033" spans="6:11" x14ac:dyDescent="0.2">
      <c r="F4033" s="233"/>
      <c r="G4033" s="5"/>
      <c r="H4033" s="37"/>
      <c r="I4033" s="37"/>
      <c r="K4033" s="11"/>
    </row>
    <row r="4034" spans="6:11" x14ac:dyDescent="0.2">
      <c r="F4034" s="233"/>
      <c r="G4034" s="5"/>
      <c r="H4034" s="37"/>
      <c r="I4034" s="37"/>
      <c r="K4034" s="11"/>
    </row>
    <row r="4035" spans="6:11" x14ac:dyDescent="0.2">
      <c r="F4035" s="233"/>
      <c r="G4035" s="5"/>
      <c r="H4035" s="37"/>
      <c r="I4035" s="37"/>
      <c r="K4035" s="11"/>
    </row>
    <row r="4036" spans="6:11" x14ac:dyDescent="0.2">
      <c r="F4036" s="233"/>
      <c r="G4036" s="5"/>
      <c r="H4036" s="37"/>
      <c r="I4036" s="37"/>
      <c r="K4036" s="11"/>
    </row>
    <row r="4037" spans="6:11" x14ac:dyDescent="0.2">
      <c r="F4037" s="233"/>
      <c r="G4037" s="5"/>
      <c r="H4037" s="37"/>
      <c r="I4037" s="37"/>
      <c r="K4037" s="11"/>
    </row>
    <row r="4038" spans="6:11" x14ac:dyDescent="0.2">
      <c r="F4038" s="233"/>
      <c r="G4038" s="5"/>
      <c r="H4038" s="37"/>
      <c r="I4038" s="37"/>
      <c r="K4038" s="11"/>
    </row>
    <row r="4039" spans="6:11" x14ac:dyDescent="0.2">
      <c r="F4039" s="233"/>
      <c r="G4039" s="5"/>
      <c r="H4039" s="37"/>
      <c r="I4039" s="37"/>
      <c r="K4039" s="11"/>
    </row>
    <row r="4040" spans="6:11" x14ac:dyDescent="0.2">
      <c r="F4040" s="233"/>
      <c r="G4040" s="5"/>
      <c r="H4040" s="37"/>
      <c r="I4040" s="37"/>
      <c r="K4040" s="11"/>
    </row>
    <row r="4041" spans="6:11" x14ac:dyDescent="0.2">
      <c r="F4041" s="233"/>
      <c r="G4041" s="5"/>
      <c r="H4041" s="37"/>
      <c r="I4041" s="37"/>
      <c r="K4041" s="11"/>
    </row>
    <row r="4042" spans="6:11" x14ac:dyDescent="0.2">
      <c r="F4042" s="233"/>
      <c r="G4042" s="5"/>
      <c r="H4042" s="37"/>
      <c r="I4042" s="37"/>
      <c r="K4042" s="11"/>
    </row>
    <row r="4043" spans="6:11" x14ac:dyDescent="0.2">
      <c r="F4043" s="233"/>
      <c r="G4043" s="5"/>
      <c r="H4043" s="37"/>
      <c r="I4043" s="37"/>
      <c r="K4043" s="11"/>
    </row>
    <row r="4044" spans="6:11" x14ac:dyDescent="0.2">
      <c r="F4044" s="233"/>
      <c r="G4044" s="5"/>
      <c r="H4044" s="37"/>
      <c r="I4044" s="37"/>
      <c r="K4044" s="11"/>
    </row>
    <row r="4045" spans="6:11" x14ac:dyDescent="0.2">
      <c r="F4045" s="233"/>
      <c r="G4045" s="5"/>
      <c r="H4045" s="37"/>
      <c r="I4045" s="37"/>
      <c r="K4045" s="11"/>
    </row>
    <row r="4046" spans="6:11" x14ac:dyDescent="0.2">
      <c r="F4046" s="233"/>
      <c r="G4046" s="5"/>
      <c r="H4046" s="37"/>
      <c r="I4046" s="37"/>
      <c r="K4046" s="11"/>
    </row>
    <row r="4047" spans="6:11" x14ac:dyDescent="0.2">
      <c r="F4047" s="233"/>
      <c r="G4047" s="5"/>
      <c r="H4047" s="37"/>
      <c r="I4047" s="37"/>
      <c r="K4047" s="11"/>
    </row>
    <row r="4048" spans="6:11" x14ac:dyDescent="0.2">
      <c r="F4048" s="233"/>
      <c r="G4048" s="5"/>
      <c r="H4048" s="37"/>
      <c r="I4048" s="37"/>
      <c r="K4048" s="11"/>
    </row>
    <row r="4049" spans="6:11" x14ac:dyDescent="0.2">
      <c r="F4049" s="233"/>
      <c r="G4049" s="5"/>
      <c r="H4049" s="37"/>
      <c r="I4049" s="37"/>
      <c r="K4049" s="11"/>
    </row>
    <row r="4050" spans="6:11" x14ac:dyDescent="0.2">
      <c r="F4050" s="233"/>
      <c r="G4050" s="5"/>
      <c r="H4050" s="37"/>
      <c r="I4050" s="37"/>
      <c r="K4050" s="11"/>
    </row>
    <row r="4051" spans="6:11" x14ac:dyDescent="0.2">
      <c r="F4051" s="233"/>
      <c r="G4051" s="5"/>
      <c r="H4051" s="37"/>
      <c r="I4051" s="37"/>
      <c r="K4051" s="11"/>
    </row>
    <row r="4052" spans="6:11" x14ac:dyDescent="0.2">
      <c r="F4052" s="233"/>
      <c r="G4052" s="5"/>
      <c r="H4052" s="37"/>
      <c r="I4052" s="37"/>
      <c r="K4052" s="11"/>
    </row>
    <row r="4053" spans="6:11" x14ac:dyDescent="0.2">
      <c r="F4053" s="233"/>
      <c r="G4053" s="5"/>
      <c r="H4053" s="37"/>
      <c r="I4053" s="37"/>
      <c r="K4053" s="11"/>
    </row>
    <row r="4054" spans="6:11" x14ac:dyDescent="0.2">
      <c r="F4054" s="233"/>
      <c r="G4054" s="5"/>
      <c r="H4054" s="37"/>
      <c r="I4054" s="37"/>
      <c r="K4054" s="11"/>
    </row>
    <row r="4055" spans="6:11" x14ac:dyDescent="0.2">
      <c r="F4055" s="233"/>
      <c r="G4055" s="5"/>
      <c r="H4055" s="37"/>
      <c r="I4055" s="37"/>
      <c r="K4055" s="11"/>
    </row>
    <row r="4056" spans="6:11" x14ac:dyDescent="0.2">
      <c r="F4056" s="233"/>
      <c r="G4056" s="5"/>
      <c r="H4056" s="37"/>
      <c r="I4056" s="37"/>
      <c r="K4056" s="11"/>
    </row>
    <row r="4057" spans="6:11" x14ac:dyDescent="0.2">
      <c r="F4057" s="233"/>
      <c r="G4057" s="5"/>
      <c r="H4057" s="37"/>
      <c r="I4057" s="37"/>
      <c r="K4057" s="11"/>
    </row>
    <row r="4058" spans="6:11" x14ac:dyDescent="0.2">
      <c r="F4058" s="233"/>
      <c r="G4058" s="5"/>
      <c r="H4058" s="37"/>
      <c r="I4058" s="37"/>
      <c r="K4058" s="11"/>
    </row>
    <row r="4059" spans="6:11" x14ac:dyDescent="0.2">
      <c r="F4059" s="233"/>
      <c r="G4059" s="5"/>
      <c r="H4059" s="37"/>
      <c r="I4059" s="37"/>
      <c r="K4059" s="11"/>
    </row>
    <row r="4060" spans="6:11" x14ac:dyDescent="0.2">
      <c r="F4060" s="233"/>
      <c r="G4060" s="5"/>
      <c r="H4060" s="37"/>
      <c r="I4060" s="37"/>
      <c r="K4060" s="11"/>
    </row>
    <row r="4061" spans="6:11" x14ac:dyDescent="0.2">
      <c r="F4061" s="233"/>
      <c r="G4061" s="5"/>
      <c r="H4061" s="37"/>
      <c r="I4061" s="37"/>
      <c r="K4061" s="11"/>
    </row>
    <row r="4062" spans="6:11" x14ac:dyDescent="0.2">
      <c r="F4062" s="233"/>
      <c r="G4062" s="5"/>
      <c r="H4062" s="37"/>
      <c r="I4062" s="37"/>
      <c r="K4062" s="11"/>
    </row>
    <row r="4063" spans="6:11" x14ac:dyDescent="0.2">
      <c r="F4063" s="233"/>
      <c r="G4063" s="5"/>
      <c r="H4063" s="37"/>
      <c r="I4063" s="37"/>
      <c r="K4063" s="11"/>
    </row>
    <row r="4064" spans="6:11" x14ac:dyDescent="0.2">
      <c r="F4064" s="233"/>
      <c r="G4064" s="5"/>
      <c r="H4064" s="37"/>
      <c r="I4064" s="37"/>
      <c r="K4064" s="11"/>
    </row>
    <row r="4065" spans="6:11" x14ac:dyDescent="0.2">
      <c r="F4065" s="233"/>
      <c r="G4065" s="5"/>
      <c r="H4065" s="37"/>
      <c r="I4065" s="37"/>
      <c r="K4065" s="11"/>
    </row>
    <row r="4066" spans="6:11" x14ac:dyDescent="0.2">
      <c r="F4066" s="233"/>
      <c r="G4066" s="5"/>
      <c r="H4066" s="37"/>
      <c r="I4066" s="37"/>
      <c r="K4066" s="11"/>
    </row>
    <row r="4067" spans="6:11" x14ac:dyDescent="0.2">
      <c r="F4067" s="233"/>
      <c r="G4067" s="5"/>
      <c r="H4067" s="37"/>
      <c r="I4067" s="37"/>
      <c r="K4067" s="11"/>
    </row>
    <row r="4068" spans="6:11" x14ac:dyDescent="0.2">
      <c r="F4068" s="233"/>
      <c r="G4068" s="5"/>
      <c r="H4068" s="37"/>
      <c r="I4068" s="37"/>
      <c r="K4068" s="11"/>
    </row>
    <row r="4069" spans="6:11" x14ac:dyDescent="0.2">
      <c r="F4069" s="233"/>
      <c r="G4069" s="5"/>
      <c r="H4069" s="37"/>
      <c r="I4069" s="37"/>
      <c r="K4069" s="11"/>
    </row>
    <row r="4070" spans="6:11" x14ac:dyDescent="0.2">
      <c r="F4070" s="233"/>
      <c r="G4070" s="5"/>
      <c r="H4070" s="37"/>
      <c r="I4070" s="37"/>
      <c r="K4070" s="11"/>
    </row>
    <row r="4071" spans="6:11" x14ac:dyDescent="0.2">
      <c r="F4071" s="233"/>
      <c r="G4071" s="5"/>
      <c r="H4071" s="37"/>
      <c r="I4071" s="37"/>
      <c r="K4071" s="11"/>
    </row>
    <row r="4072" spans="6:11" x14ac:dyDescent="0.2">
      <c r="F4072" s="233"/>
      <c r="G4072" s="5"/>
      <c r="H4072" s="37"/>
      <c r="I4072" s="37"/>
      <c r="K4072" s="11"/>
    </row>
    <row r="4073" spans="6:11" x14ac:dyDescent="0.2">
      <c r="F4073" s="233"/>
      <c r="G4073" s="5"/>
      <c r="H4073" s="37"/>
      <c r="I4073" s="37"/>
      <c r="K4073" s="11"/>
    </row>
    <row r="4074" spans="6:11" x14ac:dyDescent="0.2">
      <c r="F4074" s="233"/>
      <c r="G4074" s="5"/>
      <c r="H4074" s="37"/>
      <c r="I4074" s="37"/>
      <c r="K4074" s="11"/>
    </row>
    <row r="4075" spans="6:11" x14ac:dyDescent="0.2">
      <c r="F4075" s="233"/>
      <c r="G4075" s="5"/>
      <c r="H4075" s="37"/>
      <c r="I4075" s="37"/>
      <c r="K4075" s="11"/>
    </row>
    <row r="4076" spans="6:11" x14ac:dyDescent="0.2">
      <c r="F4076" s="233"/>
      <c r="G4076" s="5"/>
      <c r="H4076" s="37"/>
      <c r="I4076" s="37"/>
      <c r="K4076" s="11"/>
    </row>
    <row r="4077" spans="6:11" x14ac:dyDescent="0.2">
      <c r="F4077" s="233"/>
      <c r="G4077" s="5"/>
      <c r="H4077" s="37"/>
      <c r="I4077" s="37"/>
      <c r="K4077" s="11"/>
    </row>
    <row r="4078" spans="6:11" x14ac:dyDescent="0.2">
      <c r="F4078" s="233"/>
      <c r="G4078" s="5"/>
      <c r="H4078" s="37"/>
      <c r="I4078" s="37"/>
      <c r="K4078" s="11"/>
    </row>
    <row r="4079" spans="6:11" x14ac:dyDescent="0.2">
      <c r="F4079" s="233"/>
      <c r="G4079" s="5"/>
      <c r="H4079" s="37"/>
      <c r="I4079" s="37"/>
      <c r="K4079" s="11"/>
    </row>
    <row r="4080" spans="6:11" x14ac:dyDescent="0.2">
      <c r="F4080" s="233"/>
      <c r="G4080" s="5"/>
      <c r="H4080" s="37"/>
      <c r="I4080" s="37"/>
      <c r="K4080" s="11"/>
    </row>
    <row r="4081" spans="6:11" x14ac:dyDescent="0.2">
      <c r="F4081" s="233"/>
      <c r="G4081" s="5"/>
      <c r="H4081" s="37"/>
      <c r="I4081" s="37"/>
      <c r="K4081" s="11"/>
    </row>
    <row r="4082" spans="6:11" x14ac:dyDescent="0.2">
      <c r="F4082" s="233"/>
      <c r="G4082" s="5"/>
      <c r="H4082" s="37"/>
      <c r="I4082" s="37"/>
      <c r="K4082" s="11"/>
    </row>
    <row r="4083" spans="6:11" x14ac:dyDescent="0.2">
      <c r="F4083" s="233"/>
      <c r="G4083" s="5"/>
      <c r="H4083" s="37"/>
      <c r="I4083" s="37"/>
      <c r="K4083" s="11"/>
    </row>
    <row r="4084" spans="6:11" x14ac:dyDescent="0.2">
      <c r="F4084" s="233"/>
      <c r="G4084" s="5"/>
      <c r="H4084" s="37"/>
      <c r="I4084" s="37"/>
      <c r="K4084" s="11"/>
    </row>
    <row r="4085" spans="6:11" x14ac:dyDescent="0.2">
      <c r="F4085" s="233"/>
      <c r="G4085" s="5"/>
      <c r="H4085" s="37"/>
      <c r="I4085" s="37"/>
      <c r="K4085" s="11"/>
    </row>
    <row r="4086" spans="6:11" x14ac:dyDescent="0.2">
      <c r="F4086" s="233"/>
      <c r="G4086" s="5"/>
      <c r="H4086" s="37"/>
      <c r="I4086" s="37"/>
      <c r="K4086" s="11"/>
    </row>
    <row r="4087" spans="6:11" x14ac:dyDescent="0.2">
      <c r="F4087" s="233"/>
      <c r="G4087" s="5"/>
      <c r="H4087" s="37"/>
      <c r="I4087" s="37"/>
      <c r="K4087" s="11"/>
    </row>
    <row r="4088" spans="6:11" x14ac:dyDescent="0.2">
      <c r="F4088" s="233"/>
      <c r="G4088" s="5"/>
      <c r="H4088" s="37"/>
      <c r="I4088" s="37"/>
      <c r="K4088" s="11"/>
    </row>
    <row r="4089" spans="6:11" x14ac:dyDescent="0.2">
      <c r="F4089" s="233"/>
      <c r="G4089" s="5"/>
      <c r="H4089" s="37"/>
      <c r="I4089" s="37"/>
      <c r="K4089" s="11"/>
    </row>
    <row r="4090" spans="6:11" x14ac:dyDescent="0.2">
      <c r="F4090" s="233"/>
      <c r="G4090" s="5"/>
      <c r="H4090" s="37"/>
      <c r="I4090" s="37"/>
      <c r="K4090" s="11"/>
    </row>
    <row r="4091" spans="6:11" x14ac:dyDescent="0.2">
      <c r="F4091" s="233"/>
      <c r="G4091" s="5"/>
      <c r="H4091" s="37"/>
      <c r="I4091" s="37"/>
      <c r="K4091" s="11"/>
    </row>
    <row r="4092" spans="6:11" x14ac:dyDescent="0.2">
      <c r="F4092" s="233"/>
      <c r="G4092" s="5"/>
      <c r="H4092" s="37"/>
      <c r="I4092" s="37"/>
      <c r="K4092" s="11"/>
    </row>
    <row r="4093" spans="6:11" x14ac:dyDescent="0.2">
      <c r="F4093" s="233"/>
      <c r="G4093" s="5"/>
      <c r="H4093" s="37"/>
      <c r="I4093" s="37"/>
      <c r="K4093" s="11"/>
    </row>
    <row r="4094" spans="6:11" x14ac:dyDescent="0.2">
      <c r="F4094" s="233"/>
      <c r="G4094" s="5"/>
      <c r="H4094" s="37"/>
      <c r="I4094" s="37"/>
      <c r="K4094" s="11"/>
    </row>
    <row r="4095" spans="6:11" x14ac:dyDescent="0.2">
      <c r="F4095" s="233"/>
      <c r="G4095" s="5"/>
      <c r="H4095" s="37"/>
      <c r="I4095" s="37"/>
      <c r="K4095" s="11"/>
    </row>
    <row r="4096" spans="6:11" x14ac:dyDescent="0.2">
      <c r="F4096" s="233"/>
      <c r="G4096" s="5"/>
      <c r="H4096" s="37"/>
      <c r="I4096" s="37"/>
      <c r="K4096" s="11"/>
    </row>
    <row r="4097" spans="6:11" x14ac:dyDescent="0.2">
      <c r="F4097" s="233"/>
      <c r="G4097" s="5"/>
      <c r="H4097" s="37"/>
      <c r="I4097" s="37"/>
      <c r="K4097" s="11"/>
    </row>
    <row r="4098" spans="6:11" x14ac:dyDescent="0.2">
      <c r="F4098" s="233"/>
      <c r="G4098" s="5"/>
      <c r="H4098" s="37"/>
      <c r="I4098" s="37"/>
      <c r="K4098" s="11"/>
    </row>
    <row r="4099" spans="6:11" x14ac:dyDescent="0.2">
      <c r="F4099" s="233"/>
      <c r="G4099" s="5"/>
      <c r="H4099" s="37"/>
      <c r="I4099" s="37"/>
      <c r="K4099" s="11"/>
    </row>
    <row r="4100" spans="6:11" x14ac:dyDescent="0.2">
      <c r="F4100" s="233"/>
      <c r="G4100" s="5"/>
      <c r="H4100" s="37"/>
      <c r="I4100" s="37"/>
      <c r="K4100" s="11"/>
    </row>
    <row r="4101" spans="6:11" x14ac:dyDescent="0.2">
      <c r="F4101" s="233"/>
      <c r="G4101" s="5"/>
      <c r="H4101" s="37"/>
      <c r="I4101" s="37"/>
      <c r="K4101" s="11"/>
    </row>
    <row r="4102" spans="6:11" x14ac:dyDescent="0.2">
      <c r="F4102" s="233"/>
      <c r="G4102" s="5"/>
      <c r="H4102" s="37"/>
      <c r="I4102" s="37"/>
      <c r="K4102" s="11"/>
    </row>
    <row r="4103" spans="6:11" x14ac:dyDescent="0.2">
      <c r="F4103" s="233"/>
      <c r="G4103" s="5"/>
      <c r="H4103" s="37"/>
      <c r="I4103" s="37"/>
      <c r="K4103" s="11"/>
    </row>
    <row r="4104" spans="6:11" x14ac:dyDescent="0.2">
      <c r="F4104" s="233"/>
      <c r="G4104" s="5"/>
      <c r="H4104" s="37"/>
      <c r="I4104" s="37"/>
      <c r="K4104" s="11"/>
    </row>
    <row r="4105" spans="6:11" x14ac:dyDescent="0.2">
      <c r="F4105" s="233"/>
      <c r="G4105" s="5"/>
      <c r="H4105" s="37"/>
      <c r="I4105" s="37"/>
      <c r="K4105" s="11"/>
    </row>
    <row r="4106" spans="6:11" x14ac:dyDescent="0.2">
      <c r="F4106" s="233"/>
      <c r="G4106" s="5"/>
      <c r="H4106" s="37"/>
      <c r="I4106" s="37"/>
      <c r="K4106" s="11"/>
    </row>
    <row r="4107" spans="6:11" x14ac:dyDescent="0.2">
      <c r="F4107" s="233"/>
      <c r="G4107" s="5"/>
      <c r="H4107" s="37"/>
      <c r="I4107" s="37"/>
      <c r="K4107" s="11"/>
    </row>
    <row r="4108" spans="6:11" x14ac:dyDescent="0.2">
      <c r="F4108" s="233"/>
      <c r="G4108" s="5"/>
      <c r="H4108" s="37"/>
      <c r="I4108" s="37"/>
      <c r="K4108" s="11"/>
    </row>
    <row r="4109" spans="6:11" x14ac:dyDescent="0.2">
      <c r="F4109" s="233"/>
      <c r="G4109" s="5"/>
      <c r="H4109" s="37"/>
      <c r="I4109" s="37"/>
      <c r="K4109" s="11"/>
    </row>
    <row r="4110" spans="6:11" x14ac:dyDescent="0.2">
      <c r="F4110" s="233"/>
      <c r="G4110" s="5"/>
      <c r="H4110" s="37"/>
      <c r="I4110" s="37"/>
      <c r="K4110" s="11"/>
    </row>
    <row r="4111" spans="6:11" x14ac:dyDescent="0.2">
      <c r="F4111" s="233"/>
      <c r="G4111" s="5"/>
      <c r="H4111" s="37"/>
      <c r="I4111" s="37"/>
      <c r="K4111" s="11"/>
    </row>
    <row r="4112" spans="6:11" x14ac:dyDescent="0.2">
      <c r="F4112" s="233"/>
      <c r="G4112" s="5"/>
      <c r="H4112" s="37"/>
      <c r="I4112" s="37"/>
      <c r="K4112" s="11"/>
    </row>
    <row r="4113" spans="6:11" x14ac:dyDescent="0.2">
      <c r="F4113" s="233"/>
      <c r="G4113" s="5"/>
      <c r="H4113" s="37"/>
      <c r="I4113" s="37"/>
      <c r="K4113" s="11"/>
    </row>
    <row r="4114" spans="6:11" x14ac:dyDescent="0.2">
      <c r="F4114" s="233"/>
      <c r="G4114" s="5"/>
      <c r="H4114" s="37"/>
      <c r="I4114" s="37"/>
      <c r="K4114" s="11"/>
    </row>
    <row r="4115" spans="6:11" x14ac:dyDescent="0.2">
      <c r="F4115" s="233"/>
      <c r="G4115" s="5"/>
      <c r="H4115" s="37"/>
      <c r="I4115" s="37"/>
      <c r="K4115" s="11"/>
    </row>
    <row r="4116" spans="6:11" x14ac:dyDescent="0.2">
      <c r="F4116" s="233"/>
      <c r="G4116" s="5"/>
      <c r="H4116" s="37"/>
      <c r="I4116" s="37"/>
      <c r="K4116" s="11"/>
    </row>
    <row r="4117" spans="6:11" x14ac:dyDescent="0.2">
      <c r="F4117" s="233"/>
      <c r="G4117" s="5"/>
      <c r="H4117" s="37"/>
      <c r="I4117" s="37"/>
      <c r="K4117" s="11"/>
    </row>
    <row r="4118" spans="6:11" x14ac:dyDescent="0.2">
      <c r="F4118" s="233"/>
      <c r="G4118" s="5"/>
      <c r="H4118" s="37"/>
      <c r="I4118" s="37"/>
      <c r="K4118" s="11"/>
    </row>
    <row r="4119" spans="6:11" x14ac:dyDescent="0.2">
      <c r="F4119" s="233"/>
      <c r="G4119" s="5"/>
      <c r="H4119" s="37"/>
      <c r="I4119" s="37"/>
      <c r="K4119" s="11"/>
    </row>
    <row r="4120" spans="6:11" x14ac:dyDescent="0.2">
      <c r="F4120" s="233"/>
      <c r="G4120" s="5"/>
      <c r="H4120" s="37"/>
      <c r="I4120" s="37"/>
      <c r="K4120" s="11"/>
    </row>
    <row r="4121" spans="6:11" x14ac:dyDescent="0.2">
      <c r="F4121" s="233"/>
      <c r="G4121" s="5"/>
      <c r="H4121" s="37"/>
      <c r="I4121" s="37"/>
      <c r="K4121" s="11"/>
    </row>
    <row r="4122" spans="6:11" x14ac:dyDescent="0.2">
      <c r="F4122" s="233"/>
      <c r="G4122" s="5"/>
      <c r="H4122" s="37"/>
      <c r="I4122" s="37"/>
      <c r="K4122" s="11"/>
    </row>
    <row r="4123" spans="6:11" x14ac:dyDescent="0.2">
      <c r="F4123" s="233"/>
      <c r="G4123" s="5"/>
      <c r="H4123" s="37"/>
      <c r="I4123" s="37"/>
      <c r="K4123" s="11"/>
    </row>
    <row r="4124" spans="6:11" x14ac:dyDescent="0.2">
      <c r="F4124" s="233"/>
      <c r="G4124" s="5"/>
      <c r="H4124" s="37"/>
      <c r="I4124" s="37"/>
      <c r="K4124" s="11"/>
    </row>
    <row r="4125" spans="6:11" x14ac:dyDescent="0.2">
      <c r="F4125" s="233"/>
      <c r="G4125" s="5"/>
      <c r="H4125" s="37"/>
      <c r="I4125" s="37"/>
      <c r="K4125" s="11"/>
    </row>
    <row r="4126" spans="6:11" x14ac:dyDescent="0.2">
      <c r="F4126" s="233"/>
      <c r="G4126" s="5"/>
      <c r="H4126" s="37"/>
      <c r="I4126" s="37"/>
      <c r="K4126" s="11"/>
    </row>
    <row r="4127" spans="6:11" x14ac:dyDescent="0.2">
      <c r="F4127" s="233"/>
      <c r="G4127" s="5"/>
      <c r="H4127" s="37"/>
      <c r="I4127" s="37"/>
      <c r="K4127" s="11"/>
    </row>
    <row r="4128" spans="6:11" x14ac:dyDescent="0.2">
      <c r="F4128" s="233"/>
      <c r="G4128" s="5"/>
      <c r="H4128" s="37"/>
      <c r="I4128" s="37"/>
      <c r="K4128" s="11"/>
    </row>
    <row r="4129" spans="6:11" x14ac:dyDescent="0.2">
      <c r="F4129" s="233"/>
      <c r="G4129" s="5"/>
      <c r="H4129" s="37"/>
      <c r="I4129" s="37"/>
      <c r="K4129" s="11"/>
    </row>
    <row r="4130" spans="6:11" x14ac:dyDescent="0.2">
      <c r="F4130" s="233"/>
      <c r="G4130" s="5"/>
      <c r="H4130" s="37"/>
      <c r="I4130" s="37"/>
      <c r="K4130" s="11"/>
    </row>
    <row r="4131" spans="6:11" x14ac:dyDescent="0.2">
      <c r="F4131" s="233"/>
      <c r="G4131" s="5"/>
      <c r="H4131" s="37"/>
      <c r="I4131" s="37"/>
      <c r="K4131" s="11"/>
    </row>
    <row r="4132" spans="6:11" x14ac:dyDescent="0.2">
      <c r="F4132" s="233"/>
      <c r="G4132" s="5"/>
      <c r="H4132" s="37"/>
      <c r="I4132" s="37"/>
      <c r="K4132" s="11"/>
    </row>
    <row r="4133" spans="6:11" x14ac:dyDescent="0.2">
      <c r="F4133" s="233"/>
      <c r="G4133" s="5"/>
      <c r="H4133" s="37"/>
      <c r="I4133" s="37"/>
      <c r="K4133" s="11"/>
    </row>
    <row r="4134" spans="6:11" x14ac:dyDescent="0.2">
      <c r="F4134" s="233"/>
      <c r="G4134" s="5"/>
      <c r="H4134" s="37"/>
      <c r="I4134" s="37"/>
      <c r="K4134" s="11"/>
    </row>
    <row r="4135" spans="6:11" x14ac:dyDescent="0.2">
      <c r="F4135" s="233"/>
      <c r="G4135" s="5"/>
      <c r="H4135" s="37"/>
      <c r="I4135" s="37"/>
      <c r="K4135" s="11"/>
    </row>
    <row r="4136" spans="6:11" x14ac:dyDescent="0.2">
      <c r="F4136" s="233"/>
      <c r="G4136" s="5"/>
      <c r="H4136" s="37"/>
      <c r="I4136" s="37"/>
      <c r="K4136" s="11"/>
    </row>
    <row r="4137" spans="6:11" x14ac:dyDescent="0.2">
      <c r="F4137" s="233"/>
      <c r="G4137" s="5"/>
      <c r="H4137" s="37"/>
      <c r="I4137" s="37"/>
      <c r="K4137" s="11"/>
    </row>
    <row r="4138" spans="6:11" x14ac:dyDescent="0.2">
      <c r="F4138" s="233"/>
      <c r="G4138" s="5"/>
      <c r="H4138" s="37"/>
      <c r="I4138" s="37"/>
      <c r="K4138" s="11"/>
    </row>
    <row r="4139" spans="6:11" x14ac:dyDescent="0.2">
      <c r="F4139" s="233"/>
      <c r="G4139" s="5"/>
      <c r="H4139" s="37"/>
      <c r="I4139" s="37"/>
      <c r="K4139" s="11"/>
    </row>
    <row r="4140" spans="6:11" x14ac:dyDescent="0.2">
      <c r="F4140" s="233"/>
      <c r="G4140" s="5"/>
      <c r="H4140" s="37"/>
      <c r="I4140" s="37"/>
      <c r="K4140" s="11"/>
    </row>
    <row r="4141" spans="6:11" x14ac:dyDescent="0.2">
      <c r="F4141" s="233"/>
      <c r="G4141" s="5"/>
      <c r="H4141" s="37"/>
      <c r="I4141" s="37"/>
      <c r="K4141" s="11"/>
    </row>
    <row r="4142" spans="6:11" x14ac:dyDescent="0.2">
      <c r="F4142" s="233"/>
      <c r="G4142" s="5"/>
      <c r="H4142" s="37"/>
      <c r="I4142" s="37"/>
      <c r="K4142" s="11"/>
    </row>
    <row r="4143" spans="6:11" x14ac:dyDescent="0.2">
      <c r="F4143" s="233"/>
      <c r="G4143" s="5"/>
      <c r="H4143" s="37"/>
      <c r="I4143" s="37"/>
      <c r="K4143" s="11"/>
    </row>
    <row r="4144" spans="6:11" x14ac:dyDescent="0.2">
      <c r="F4144" s="233"/>
      <c r="G4144" s="5"/>
      <c r="H4144" s="37"/>
      <c r="I4144" s="37"/>
      <c r="K4144" s="11"/>
    </row>
    <row r="4145" spans="6:11" x14ac:dyDescent="0.2">
      <c r="F4145" s="233"/>
      <c r="G4145" s="5"/>
      <c r="H4145" s="37"/>
      <c r="I4145" s="37"/>
      <c r="K4145" s="11"/>
    </row>
    <row r="4146" spans="6:11" x14ac:dyDescent="0.2">
      <c r="F4146" s="233"/>
      <c r="G4146" s="5"/>
      <c r="H4146" s="37"/>
      <c r="I4146" s="37"/>
      <c r="K4146" s="11"/>
    </row>
    <row r="4147" spans="6:11" x14ac:dyDescent="0.2">
      <c r="F4147" s="233"/>
      <c r="G4147" s="5"/>
      <c r="H4147" s="37"/>
      <c r="I4147" s="37"/>
      <c r="K4147" s="11"/>
    </row>
    <row r="4148" spans="6:11" x14ac:dyDescent="0.2">
      <c r="F4148" s="233"/>
      <c r="G4148" s="5"/>
      <c r="H4148" s="37"/>
      <c r="I4148" s="37"/>
      <c r="K4148" s="11"/>
    </row>
    <row r="4149" spans="6:11" x14ac:dyDescent="0.2">
      <c r="F4149" s="233"/>
      <c r="G4149" s="5"/>
      <c r="H4149" s="37"/>
      <c r="I4149" s="37"/>
      <c r="K4149" s="11"/>
    </row>
    <row r="4150" spans="6:11" x14ac:dyDescent="0.2">
      <c r="F4150" s="233"/>
      <c r="G4150" s="5"/>
      <c r="H4150" s="37"/>
      <c r="I4150" s="37"/>
      <c r="K4150" s="11"/>
    </row>
    <row r="4151" spans="6:11" x14ac:dyDescent="0.2">
      <c r="F4151" s="233"/>
      <c r="G4151" s="5"/>
      <c r="H4151" s="37"/>
      <c r="I4151" s="37"/>
      <c r="K4151" s="11"/>
    </row>
    <row r="4152" spans="6:11" x14ac:dyDescent="0.2">
      <c r="F4152" s="233"/>
      <c r="G4152" s="5"/>
      <c r="H4152" s="37"/>
      <c r="I4152" s="37"/>
      <c r="K4152" s="11"/>
    </row>
    <row r="4153" spans="6:11" x14ac:dyDescent="0.2">
      <c r="F4153" s="233"/>
      <c r="G4153" s="5"/>
      <c r="H4153" s="37"/>
      <c r="I4153" s="37"/>
      <c r="K4153" s="11"/>
    </row>
    <row r="4154" spans="6:11" x14ac:dyDescent="0.2">
      <c r="F4154" s="233"/>
      <c r="G4154" s="5"/>
      <c r="H4154" s="37"/>
      <c r="I4154" s="37"/>
      <c r="K4154" s="11"/>
    </row>
    <row r="4155" spans="6:11" x14ac:dyDescent="0.2">
      <c r="F4155" s="233"/>
      <c r="G4155" s="5"/>
      <c r="H4155" s="37"/>
      <c r="I4155" s="37"/>
      <c r="K4155" s="11"/>
    </row>
    <row r="4156" spans="6:11" x14ac:dyDescent="0.2">
      <c r="F4156" s="233"/>
      <c r="G4156" s="5"/>
      <c r="H4156" s="37"/>
      <c r="I4156" s="37"/>
      <c r="K4156" s="11"/>
    </row>
    <row r="4157" spans="6:11" x14ac:dyDescent="0.2">
      <c r="F4157" s="233"/>
      <c r="G4157" s="5"/>
      <c r="H4157" s="37"/>
      <c r="I4157" s="37"/>
      <c r="K4157" s="11"/>
    </row>
    <row r="4158" spans="6:11" x14ac:dyDescent="0.2">
      <c r="F4158" s="233"/>
      <c r="G4158" s="5"/>
      <c r="H4158" s="37"/>
      <c r="I4158" s="37"/>
      <c r="K4158" s="11"/>
    </row>
    <row r="4159" spans="6:11" x14ac:dyDescent="0.2">
      <c r="F4159" s="233"/>
      <c r="G4159" s="5"/>
      <c r="H4159" s="37"/>
      <c r="I4159" s="37"/>
      <c r="K4159" s="11"/>
    </row>
    <row r="4160" spans="6:11" x14ac:dyDescent="0.2">
      <c r="F4160" s="233"/>
      <c r="G4160" s="5"/>
      <c r="H4160" s="37"/>
      <c r="I4160" s="37"/>
      <c r="K4160" s="11"/>
    </row>
    <row r="4161" spans="6:11" x14ac:dyDescent="0.2">
      <c r="F4161" s="233"/>
      <c r="G4161" s="5"/>
      <c r="H4161" s="37"/>
      <c r="I4161" s="37"/>
      <c r="K4161" s="11"/>
    </row>
    <row r="4162" spans="6:11" x14ac:dyDescent="0.2">
      <c r="F4162" s="233"/>
      <c r="G4162" s="5"/>
      <c r="H4162" s="37"/>
      <c r="I4162" s="37"/>
      <c r="K4162" s="11"/>
    </row>
    <row r="4163" spans="6:11" x14ac:dyDescent="0.2">
      <c r="F4163" s="233"/>
      <c r="G4163" s="5"/>
      <c r="H4163" s="37"/>
      <c r="I4163" s="37"/>
      <c r="K4163" s="11"/>
    </row>
    <row r="4164" spans="6:11" x14ac:dyDescent="0.2">
      <c r="F4164" s="233"/>
      <c r="G4164" s="5"/>
      <c r="H4164" s="37"/>
      <c r="I4164" s="37"/>
      <c r="K4164" s="11"/>
    </row>
    <row r="4165" spans="6:11" x14ac:dyDescent="0.2">
      <c r="F4165" s="233"/>
      <c r="G4165" s="5"/>
      <c r="H4165" s="37"/>
      <c r="I4165" s="37"/>
      <c r="K4165" s="11"/>
    </row>
    <row r="4166" spans="6:11" x14ac:dyDescent="0.2">
      <c r="F4166" s="233"/>
      <c r="G4166" s="5"/>
      <c r="H4166" s="37"/>
      <c r="I4166" s="37"/>
      <c r="K4166" s="11"/>
    </row>
    <row r="4167" spans="6:11" x14ac:dyDescent="0.2">
      <c r="F4167" s="233"/>
      <c r="G4167" s="5"/>
      <c r="H4167" s="37"/>
      <c r="I4167" s="37"/>
      <c r="K4167" s="11"/>
    </row>
    <row r="4168" spans="6:11" x14ac:dyDescent="0.2">
      <c r="F4168" s="233"/>
      <c r="G4168" s="5"/>
      <c r="H4168" s="37"/>
      <c r="I4168" s="37"/>
      <c r="K4168" s="11"/>
    </row>
    <row r="4169" spans="6:11" x14ac:dyDescent="0.2">
      <c r="F4169" s="233"/>
      <c r="G4169" s="5"/>
      <c r="H4169" s="37"/>
      <c r="I4169" s="37"/>
      <c r="K4169" s="11"/>
    </row>
    <row r="4170" spans="6:11" x14ac:dyDescent="0.2">
      <c r="F4170" s="233"/>
      <c r="G4170" s="5"/>
      <c r="H4170" s="37"/>
      <c r="I4170" s="37"/>
      <c r="K4170" s="11"/>
    </row>
    <row r="4171" spans="6:11" x14ac:dyDescent="0.2">
      <c r="F4171" s="233"/>
      <c r="G4171" s="5"/>
      <c r="H4171" s="37"/>
      <c r="I4171" s="37"/>
      <c r="K4171" s="11"/>
    </row>
    <row r="4172" spans="6:11" x14ac:dyDescent="0.2">
      <c r="F4172" s="233"/>
      <c r="G4172" s="5"/>
      <c r="H4172" s="37"/>
      <c r="I4172" s="37"/>
      <c r="K4172" s="11"/>
    </row>
    <row r="4173" spans="6:11" x14ac:dyDescent="0.2">
      <c r="F4173" s="233"/>
      <c r="G4173" s="5"/>
      <c r="H4173" s="37"/>
      <c r="I4173" s="37"/>
      <c r="K4173" s="11"/>
    </row>
    <row r="4174" spans="6:11" x14ac:dyDescent="0.2">
      <c r="F4174" s="233"/>
      <c r="G4174" s="5"/>
      <c r="H4174" s="37"/>
      <c r="I4174" s="37"/>
      <c r="K4174" s="11"/>
    </row>
    <row r="4175" spans="6:11" x14ac:dyDescent="0.2">
      <c r="F4175" s="233"/>
      <c r="G4175" s="5"/>
      <c r="H4175" s="37"/>
      <c r="I4175" s="37"/>
      <c r="K4175" s="11"/>
    </row>
    <row r="4176" spans="6:11" x14ac:dyDescent="0.2">
      <c r="F4176" s="233"/>
      <c r="G4176" s="5"/>
      <c r="H4176" s="37"/>
      <c r="I4176" s="37"/>
      <c r="K4176" s="11"/>
    </row>
    <row r="4177" spans="6:11" x14ac:dyDescent="0.2">
      <c r="F4177" s="233"/>
      <c r="G4177" s="5"/>
      <c r="H4177" s="37"/>
      <c r="I4177" s="37"/>
      <c r="K4177" s="11"/>
    </row>
    <row r="4178" spans="6:11" x14ac:dyDescent="0.2">
      <c r="F4178" s="233"/>
      <c r="G4178" s="5"/>
      <c r="H4178" s="37"/>
      <c r="I4178" s="37"/>
      <c r="K4178" s="11"/>
    </row>
    <row r="4179" spans="6:11" x14ac:dyDescent="0.2">
      <c r="F4179" s="233"/>
      <c r="G4179" s="5"/>
      <c r="H4179" s="37"/>
      <c r="I4179" s="37"/>
      <c r="K4179" s="11"/>
    </row>
    <row r="4180" spans="6:11" x14ac:dyDescent="0.2">
      <c r="F4180" s="233"/>
      <c r="G4180" s="5"/>
      <c r="H4180" s="37"/>
      <c r="I4180" s="37"/>
      <c r="K4180" s="11"/>
    </row>
    <row r="4181" spans="6:11" x14ac:dyDescent="0.2">
      <c r="F4181" s="233"/>
      <c r="G4181" s="5"/>
      <c r="H4181" s="37"/>
      <c r="I4181" s="37"/>
      <c r="K4181" s="11"/>
    </row>
    <row r="4182" spans="6:11" x14ac:dyDescent="0.2">
      <c r="F4182" s="233"/>
      <c r="G4182" s="5"/>
      <c r="H4182" s="37"/>
      <c r="I4182" s="37"/>
      <c r="K4182" s="11"/>
    </row>
    <row r="4183" spans="6:11" x14ac:dyDescent="0.2">
      <c r="F4183" s="233"/>
      <c r="G4183" s="5"/>
      <c r="H4183" s="37"/>
      <c r="I4183" s="37"/>
      <c r="K4183" s="11"/>
    </row>
    <row r="4184" spans="6:11" x14ac:dyDescent="0.2">
      <c r="F4184" s="233"/>
      <c r="G4184" s="5"/>
      <c r="H4184" s="37"/>
      <c r="I4184" s="37"/>
      <c r="K4184" s="11"/>
    </row>
    <row r="4185" spans="6:11" x14ac:dyDescent="0.2">
      <c r="F4185" s="233"/>
      <c r="G4185" s="5"/>
      <c r="H4185" s="37"/>
      <c r="I4185" s="37"/>
      <c r="K4185" s="11"/>
    </row>
    <row r="4186" spans="6:11" x14ac:dyDescent="0.2">
      <c r="F4186" s="233"/>
      <c r="G4186" s="5"/>
      <c r="H4186" s="37"/>
      <c r="I4186" s="37"/>
      <c r="K4186" s="11"/>
    </row>
    <row r="4187" spans="6:11" x14ac:dyDescent="0.2">
      <c r="F4187" s="233"/>
      <c r="G4187" s="5"/>
      <c r="H4187" s="37"/>
      <c r="I4187" s="37"/>
      <c r="K4187" s="11"/>
    </row>
    <row r="4188" spans="6:11" x14ac:dyDescent="0.2">
      <c r="F4188" s="233"/>
      <c r="G4188" s="5"/>
      <c r="H4188" s="37"/>
      <c r="I4188" s="37"/>
      <c r="K4188" s="11"/>
    </row>
    <row r="4189" spans="6:11" x14ac:dyDescent="0.2">
      <c r="F4189" s="233"/>
      <c r="G4189" s="5"/>
      <c r="H4189" s="37"/>
      <c r="I4189" s="37"/>
      <c r="K4189" s="11"/>
    </row>
    <row r="4190" spans="6:11" x14ac:dyDescent="0.2">
      <c r="F4190" s="233"/>
      <c r="G4190" s="5"/>
      <c r="H4190" s="37"/>
      <c r="I4190" s="37"/>
      <c r="K4190" s="11"/>
    </row>
    <row r="4191" spans="6:11" x14ac:dyDescent="0.2">
      <c r="F4191" s="233"/>
      <c r="G4191" s="5"/>
      <c r="H4191" s="37"/>
      <c r="I4191" s="37"/>
      <c r="K4191" s="11"/>
    </row>
    <row r="4192" spans="6:11" x14ac:dyDescent="0.2">
      <c r="F4192" s="233"/>
      <c r="G4192" s="5"/>
      <c r="H4192" s="37"/>
      <c r="I4192" s="37"/>
      <c r="K4192" s="11"/>
    </row>
    <row r="4193" spans="6:11" x14ac:dyDescent="0.2">
      <c r="F4193" s="233"/>
      <c r="G4193" s="5"/>
      <c r="H4193" s="37"/>
      <c r="I4193" s="37"/>
      <c r="K4193" s="11"/>
    </row>
    <row r="4194" spans="6:11" x14ac:dyDescent="0.2">
      <c r="F4194" s="233"/>
      <c r="G4194" s="5"/>
      <c r="H4194" s="37"/>
      <c r="I4194" s="37"/>
      <c r="K4194" s="11"/>
    </row>
    <row r="4195" spans="6:11" x14ac:dyDescent="0.2">
      <c r="F4195" s="233"/>
      <c r="G4195" s="5"/>
      <c r="H4195" s="37"/>
      <c r="I4195" s="37"/>
      <c r="K4195" s="11"/>
    </row>
    <row r="4196" spans="6:11" x14ac:dyDescent="0.2">
      <c r="F4196" s="233"/>
      <c r="G4196" s="5"/>
      <c r="H4196" s="37"/>
      <c r="I4196" s="37"/>
      <c r="K4196" s="11"/>
    </row>
    <row r="4197" spans="6:11" x14ac:dyDescent="0.2">
      <c r="F4197" s="233"/>
      <c r="G4197" s="5"/>
      <c r="H4197" s="37"/>
      <c r="I4197" s="37"/>
      <c r="K4197" s="11"/>
    </row>
    <row r="4198" spans="6:11" x14ac:dyDescent="0.2">
      <c r="F4198" s="233"/>
      <c r="G4198" s="5"/>
      <c r="H4198" s="37"/>
      <c r="I4198" s="37"/>
      <c r="K4198" s="11"/>
    </row>
    <row r="4199" spans="6:11" x14ac:dyDescent="0.2">
      <c r="F4199" s="233"/>
      <c r="G4199" s="5"/>
      <c r="H4199" s="37"/>
      <c r="I4199" s="37"/>
      <c r="K4199" s="11"/>
    </row>
    <row r="4200" spans="6:11" x14ac:dyDescent="0.2">
      <c r="F4200" s="233"/>
      <c r="G4200" s="5"/>
      <c r="H4200" s="37"/>
      <c r="I4200" s="37"/>
      <c r="K4200" s="11"/>
    </row>
    <row r="4201" spans="6:11" x14ac:dyDescent="0.2">
      <c r="F4201" s="233"/>
      <c r="G4201" s="5"/>
      <c r="H4201" s="37"/>
      <c r="I4201" s="37"/>
      <c r="K4201" s="11"/>
    </row>
    <row r="4202" spans="6:11" x14ac:dyDescent="0.2">
      <c r="F4202" s="233"/>
      <c r="G4202" s="5"/>
      <c r="H4202" s="37"/>
      <c r="I4202" s="37"/>
      <c r="K4202" s="11"/>
    </row>
    <row r="4203" spans="6:11" x14ac:dyDescent="0.2">
      <c r="F4203" s="233"/>
      <c r="G4203" s="5"/>
      <c r="H4203" s="37"/>
      <c r="I4203" s="37"/>
      <c r="K4203" s="11"/>
    </row>
    <row r="4204" spans="6:11" x14ac:dyDescent="0.2">
      <c r="F4204" s="233"/>
      <c r="G4204" s="5"/>
      <c r="H4204" s="37"/>
      <c r="I4204" s="37"/>
      <c r="K4204" s="11"/>
    </row>
    <row r="4205" spans="6:11" x14ac:dyDescent="0.2">
      <c r="F4205" s="233"/>
      <c r="G4205" s="5"/>
      <c r="H4205" s="37"/>
      <c r="I4205" s="37"/>
      <c r="K4205" s="11"/>
    </row>
    <row r="4206" spans="6:11" x14ac:dyDescent="0.2">
      <c r="F4206" s="233"/>
      <c r="G4206" s="5"/>
      <c r="H4206" s="37"/>
      <c r="I4206" s="37"/>
      <c r="K4206" s="11"/>
    </row>
    <row r="4207" spans="6:11" x14ac:dyDescent="0.2">
      <c r="F4207" s="233"/>
      <c r="G4207" s="5"/>
      <c r="H4207" s="37"/>
      <c r="I4207" s="37"/>
      <c r="K4207" s="11"/>
    </row>
    <row r="4208" spans="6:11" x14ac:dyDescent="0.2">
      <c r="F4208" s="233"/>
      <c r="G4208" s="5"/>
      <c r="H4208" s="37"/>
      <c r="I4208" s="37"/>
      <c r="K4208" s="11"/>
    </row>
    <row r="4209" spans="6:11" x14ac:dyDescent="0.2">
      <c r="F4209" s="233"/>
      <c r="G4209" s="5"/>
      <c r="H4209" s="37"/>
      <c r="I4209" s="37"/>
      <c r="K4209" s="11"/>
    </row>
    <row r="4210" spans="6:11" x14ac:dyDescent="0.2">
      <c r="F4210" s="233"/>
      <c r="G4210" s="5"/>
      <c r="H4210" s="37"/>
      <c r="I4210" s="37"/>
      <c r="K4210" s="11"/>
    </row>
    <row r="4211" spans="6:11" x14ac:dyDescent="0.2">
      <c r="F4211" s="233"/>
      <c r="G4211" s="5"/>
      <c r="H4211" s="37"/>
      <c r="I4211" s="37"/>
      <c r="K4211" s="11"/>
    </row>
    <row r="4212" spans="6:11" x14ac:dyDescent="0.2">
      <c r="F4212" s="233"/>
      <c r="G4212" s="5"/>
      <c r="H4212" s="37"/>
      <c r="I4212" s="37"/>
      <c r="K4212" s="11"/>
    </row>
    <row r="4213" spans="6:11" x14ac:dyDescent="0.2">
      <c r="F4213" s="233"/>
      <c r="G4213" s="5"/>
      <c r="H4213" s="37"/>
      <c r="I4213" s="37"/>
      <c r="K4213" s="11"/>
    </row>
    <row r="4214" spans="6:11" x14ac:dyDescent="0.2">
      <c r="F4214" s="233"/>
      <c r="G4214" s="5"/>
      <c r="H4214" s="37"/>
      <c r="I4214" s="37"/>
      <c r="K4214" s="11"/>
    </row>
    <row r="4215" spans="6:11" x14ac:dyDescent="0.2">
      <c r="F4215" s="233"/>
      <c r="G4215" s="5"/>
      <c r="H4215" s="37"/>
      <c r="I4215" s="37"/>
      <c r="K4215" s="11"/>
    </row>
    <row r="4216" spans="6:11" x14ac:dyDescent="0.2">
      <c r="F4216" s="233"/>
      <c r="G4216" s="5"/>
      <c r="H4216" s="37"/>
      <c r="I4216" s="37"/>
      <c r="K4216" s="11"/>
    </row>
    <row r="4217" spans="6:11" x14ac:dyDescent="0.2">
      <c r="F4217" s="233"/>
      <c r="G4217" s="5"/>
      <c r="H4217" s="37"/>
      <c r="I4217" s="37"/>
      <c r="K4217" s="11"/>
    </row>
    <row r="4218" spans="6:11" x14ac:dyDescent="0.2">
      <c r="F4218" s="233"/>
      <c r="G4218" s="5"/>
      <c r="H4218" s="37"/>
      <c r="I4218" s="37"/>
      <c r="K4218" s="11"/>
    </row>
    <row r="4219" spans="6:11" x14ac:dyDescent="0.2">
      <c r="F4219" s="233"/>
      <c r="G4219" s="5"/>
      <c r="H4219" s="37"/>
      <c r="I4219" s="37"/>
      <c r="K4219" s="11"/>
    </row>
    <row r="4220" spans="6:11" x14ac:dyDescent="0.2">
      <c r="F4220" s="233"/>
      <c r="G4220" s="5"/>
      <c r="H4220" s="37"/>
      <c r="I4220" s="37"/>
      <c r="K4220" s="11"/>
    </row>
    <row r="4221" spans="6:11" x14ac:dyDescent="0.2">
      <c r="F4221" s="233"/>
      <c r="G4221" s="5"/>
      <c r="H4221" s="37"/>
      <c r="I4221" s="37"/>
      <c r="K4221" s="11"/>
    </row>
    <row r="4222" spans="6:11" x14ac:dyDescent="0.2">
      <c r="F4222" s="233"/>
      <c r="G4222" s="5"/>
      <c r="H4222" s="37"/>
      <c r="I4222" s="37"/>
      <c r="K4222" s="11"/>
    </row>
    <row r="4223" spans="6:11" x14ac:dyDescent="0.2">
      <c r="F4223" s="233"/>
      <c r="G4223" s="5"/>
      <c r="H4223" s="37"/>
      <c r="I4223" s="37"/>
      <c r="K4223" s="11"/>
    </row>
    <row r="4224" spans="6:11" x14ac:dyDescent="0.2">
      <c r="F4224" s="233"/>
      <c r="G4224" s="5"/>
      <c r="H4224" s="37"/>
      <c r="I4224" s="37"/>
      <c r="K4224" s="11"/>
    </row>
    <row r="4225" spans="6:11" x14ac:dyDescent="0.2">
      <c r="F4225" s="233"/>
      <c r="G4225" s="5"/>
      <c r="H4225" s="37"/>
      <c r="I4225" s="37"/>
      <c r="K4225" s="11"/>
    </row>
    <row r="4226" spans="6:11" x14ac:dyDescent="0.2">
      <c r="F4226" s="233"/>
      <c r="G4226" s="5"/>
      <c r="H4226" s="37"/>
      <c r="I4226" s="37"/>
      <c r="K4226" s="11"/>
    </row>
    <row r="4227" spans="6:11" x14ac:dyDescent="0.2">
      <c r="F4227" s="233"/>
      <c r="G4227" s="5"/>
      <c r="H4227" s="37"/>
      <c r="I4227" s="37"/>
      <c r="K4227" s="11"/>
    </row>
    <row r="4228" spans="6:11" x14ac:dyDescent="0.2">
      <c r="F4228" s="233"/>
      <c r="G4228" s="5"/>
      <c r="H4228" s="37"/>
      <c r="I4228" s="37"/>
      <c r="K4228" s="11"/>
    </row>
    <row r="4229" spans="6:11" x14ac:dyDescent="0.2">
      <c r="F4229" s="233"/>
      <c r="G4229" s="5"/>
      <c r="H4229" s="37"/>
      <c r="I4229" s="37"/>
      <c r="K4229" s="11"/>
    </row>
    <row r="4230" spans="6:11" x14ac:dyDescent="0.2">
      <c r="F4230" s="233"/>
      <c r="G4230" s="5"/>
      <c r="H4230" s="37"/>
      <c r="I4230" s="37"/>
      <c r="K4230" s="11"/>
    </row>
    <row r="4231" spans="6:11" x14ac:dyDescent="0.2">
      <c r="F4231" s="233"/>
      <c r="G4231" s="5"/>
      <c r="H4231" s="37"/>
      <c r="I4231" s="37"/>
      <c r="K4231" s="11"/>
    </row>
    <row r="4232" spans="6:11" x14ac:dyDescent="0.2">
      <c r="F4232" s="233"/>
      <c r="G4232" s="5"/>
      <c r="H4232" s="37"/>
      <c r="I4232" s="37"/>
      <c r="K4232" s="11"/>
    </row>
    <row r="4233" spans="6:11" x14ac:dyDescent="0.2">
      <c r="F4233" s="233"/>
      <c r="G4233" s="5"/>
      <c r="H4233" s="37"/>
      <c r="I4233" s="37"/>
      <c r="K4233" s="11"/>
    </row>
    <row r="4234" spans="6:11" x14ac:dyDescent="0.2">
      <c r="F4234" s="233"/>
      <c r="G4234" s="5"/>
      <c r="H4234" s="37"/>
      <c r="I4234" s="37"/>
      <c r="K4234" s="11"/>
    </row>
    <row r="4235" spans="6:11" x14ac:dyDescent="0.2">
      <c r="F4235" s="233"/>
      <c r="G4235" s="5"/>
      <c r="H4235" s="37"/>
      <c r="I4235" s="37"/>
      <c r="K4235" s="11"/>
    </row>
    <row r="4236" spans="6:11" x14ac:dyDescent="0.2">
      <c r="F4236" s="233"/>
      <c r="G4236" s="5"/>
      <c r="H4236" s="37"/>
      <c r="I4236" s="37"/>
      <c r="K4236" s="11"/>
    </row>
    <row r="4237" spans="6:11" x14ac:dyDescent="0.2">
      <c r="F4237" s="233"/>
      <c r="G4237" s="5"/>
      <c r="H4237" s="37"/>
      <c r="I4237" s="37"/>
      <c r="K4237" s="11"/>
    </row>
    <row r="4238" spans="6:11" x14ac:dyDescent="0.2">
      <c r="F4238" s="233"/>
      <c r="G4238" s="5"/>
      <c r="H4238" s="37"/>
      <c r="I4238" s="37"/>
      <c r="K4238" s="11"/>
    </row>
    <row r="4239" spans="6:11" x14ac:dyDescent="0.2">
      <c r="F4239" s="233"/>
      <c r="G4239" s="5"/>
      <c r="H4239" s="37"/>
      <c r="I4239" s="37"/>
      <c r="K4239" s="11"/>
    </row>
    <row r="4240" spans="6:11" x14ac:dyDescent="0.2">
      <c r="F4240" s="233"/>
      <c r="G4240" s="5"/>
      <c r="H4240" s="37"/>
      <c r="I4240" s="37"/>
      <c r="K4240" s="11"/>
    </row>
    <row r="4241" spans="6:11" x14ac:dyDescent="0.2">
      <c r="F4241" s="233"/>
      <c r="G4241" s="5"/>
      <c r="H4241" s="37"/>
      <c r="I4241" s="37"/>
      <c r="K4241" s="11"/>
    </row>
    <row r="4242" spans="6:11" x14ac:dyDescent="0.2">
      <c r="F4242" s="233"/>
      <c r="G4242" s="5"/>
      <c r="H4242" s="37"/>
      <c r="I4242" s="37"/>
      <c r="K4242" s="11"/>
    </row>
    <row r="4243" spans="6:11" x14ac:dyDescent="0.2">
      <c r="F4243" s="233"/>
      <c r="G4243" s="5"/>
      <c r="H4243" s="37"/>
      <c r="I4243" s="37"/>
      <c r="K4243" s="11"/>
    </row>
    <row r="4244" spans="6:11" x14ac:dyDescent="0.2">
      <c r="F4244" s="233"/>
      <c r="G4244" s="5"/>
      <c r="H4244" s="37"/>
      <c r="I4244" s="37"/>
      <c r="K4244" s="11"/>
    </row>
    <row r="4245" spans="6:11" x14ac:dyDescent="0.2">
      <c r="F4245" s="233"/>
      <c r="G4245" s="5"/>
      <c r="H4245" s="37"/>
      <c r="I4245" s="37"/>
      <c r="K4245" s="11"/>
    </row>
    <row r="4246" spans="6:11" x14ac:dyDescent="0.2">
      <c r="F4246" s="233"/>
      <c r="G4246" s="5"/>
      <c r="H4246" s="37"/>
      <c r="I4246" s="37"/>
      <c r="K4246" s="11"/>
    </row>
    <row r="4247" spans="6:11" x14ac:dyDescent="0.2">
      <c r="F4247" s="233"/>
      <c r="G4247" s="5"/>
      <c r="H4247" s="37"/>
      <c r="I4247" s="37"/>
      <c r="K4247" s="11"/>
    </row>
    <row r="4248" spans="6:11" x14ac:dyDescent="0.2">
      <c r="F4248" s="233"/>
      <c r="G4248" s="5"/>
      <c r="H4248" s="37"/>
      <c r="I4248" s="37"/>
      <c r="K4248" s="11"/>
    </row>
    <row r="4249" spans="6:11" x14ac:dyDescent="0.2">
      <c r="F4249" s="233"/>
      <c r="G4249" s="5"/>
      <c r="H4249" s="37"/>
      <c r="I4249" s="37"/>
      <c r="K4249" s="11"/>
    </row>
    <row r="4250" spans="6:11" x14ac:dyDescent="0.2">
      <c r="F4250" s="233"/>
      <c r="G4250" s="5"/>
      <c r="H4250" s="37"/>
      <c r="I4250" s="37"/>
      <c r="K4250" s="11"/>
    </row>
    <row r="4251" spans="6:11" x14ac:dyDescent="0.2">
      <c r="F4251" s="233"/>
      <c r="G4251" s="5"/>
      <c r="H4251" s="37"/>
      <c r="I4251" s="37"/>
      <c r="K4251" s="11"/>
    </row>
    <row r="4252" spans="6:11" x14ac:dyDescent="0.2">
      <c r="F4252" s="233"/>
      <c r="G4252" s="5"/>
      <c r="H4252" s="37"/>
      <c r="I4252" s="37"/>
      <c r="K4252" s="11"/>
    </row>
    <row r="4253" spans="6:11" x14ac:dyDescent="0.2">
      <c r="F4253" s="233"/>
      <c r="G4253" s="5"/>
      <c r="H4253" s="37"/>
      <c r="I4253" s="37"/>
      <c r="K4253" s="11"/>
    </row>
    <row r="4254" spans="6:11" x14ac:dyDescent="0.2">
      <c r="F4254" s="233"/>
      <c r="G4254" s="5"/>
      <c r="H4254" s="37"/>
      <c r="I4254" s="37"/>
      <c r="K4254" s="11"/>
    </row>
    <row r="4255" spans="6:11" x14ac:dyDescent="0.2">
      <c r="F4255" s="233"/>
      <c r="G4255" s="5"/>
      <c r="H4255" s="37"/>
      <c r="I4255" s="37"/>
      <c r="K4255" s="11"/>
    </row>
    <row r="4256" spans="6:11" x14ac:dyDescent="0.2">
      <c r="F4256" s="233"/>
      <c r="G4256" s="5"/>
      <c r="H4256" s="37"/>
      <c r="I4256" s="37"/>
      <c r="K4256" s="11"/>
    </row>
    <row r="4257" spans="6:11" x14ac:dyDescent="0.2">
      <c r="F4257" s="233"/>
      <c r="G4257" s="5"/>
      <c r="H4257" s="37"/>
      <c r="I4257" s="37"/>
      <c r="K4257" s="11"/>
    </row>
    <row r="4258" spans="6:11" x14ac:dyDescent="0.2">
      <c r="F4258" s="233"/>
      <c r="G4258" s="5"/>
      <c r="H4258" s="37"/>
      <c r="I4258" s="37"/>
      <c r="K4258" s="11"/>
    </row>
    <row r="4259" spans="6:11" x14ac:dyDescent="0.2">
      <c r="F4259" s="233"/>
      <c r="G4259" s="5"/>
      <c r="H4259" s="37"/>
      <c r="I4259" s="37"/>
      <c r="K4259" s="11"/>
    </row>
    <row r="4260" spans="6:11" x14ac:dyDescent="0.2">
      <c r="F4260" s="233"/>
      <c r="G4260" s="5"/>
      <c r="H4260" s="37"/>
      <c r="I4260" s="37"/>
      <c r="K4260" s="11"/>
    </row>
    <row r="4261" spans="6:11" x14ac:dyDescent="0.2">
      <c r="F4261" s="233"/>
      <c r="G4261" s="5"/>
      <c r="H4261" s="37"/>
      <c r="I4261" s="37"/>
      <c r="K4261" s="11"/>
    </row>
    <row r="4262" spans="6:11" x14ac:dyDescent="0.2">
      <c r="F4262" s="233"/>
      <c r="G4262" s="5"/>
      <c r="H4262" s="37"/>
      <c r="I4262" s="37"/>
      <c r="K4262" s="11"/>
    </row>
    <row r="4263" spans="6:11" x14ac:dyDescent="0.2">
      <c r="F4263" s="233"/>
      <c r="G4263" s="5"/>
      <c r="H4263" s="37"/>
      <c r="I4263" s="37"/>
      <c r="K4263" s="11"/>
    </row>
    <row r="4264" spans="6:11" x14ac:dyDescent="0.2">
      <c r="F4264" s="233"/>
      <c r="G4264" s="5"/>
      <c r="H4264" s="37"/>
      <c r="I4264" s="37"/>
      <c r="K4264" s="11"/>
    </row>
    <row r="4265" spans="6:11" x14ac:dyDescent="0.2">
      <c r="F4265" s="233"/>
      <c r="G4265" s="5"/>
      <c r="H4265" s="37"/>
      <c r="I4265" s="37"/>
      <c r="K4265" s="11"/>
    </row>
    <row r="4266" spans="6:11" x14ac:dyDescent="0.2">
      <c r="F4266" s="233"/>
      <c r="G4266" s="5"/>
      <c r="H4266" s="37"/>
      <c r="I4266" s="37"/>
      <c r="K4266" s="11"/>
    </row>
    <row r="4267" spans="6:11" x14ac:dyDescent="0.2">
      <c r="F4267" s="233"/>
      <c r="G4267" s="5"/>
      <c r="H4267" s="37"/>
      <c r="I4267" s="37"/>
      <c r="K4267" s="11"/>
    </row>
    <row r="4268" spans="6:11" x14ac:dyDescent="0.2">
      <c r="F4268" s="233"/>
      <c r="G4268" s="5"/>
      <c r="H4268" s="37"/>
      <c r="I4268" s="37"/>
      <c r="K4268" s="11"/>
    </row>
    <row r="4269" spans="6:11" x14ac:dyDescent="0.2">
      <c r="F4269" s="233"/>
      <c r="G4269" s="5"/>
      <c r="H4269" s="37"/>
      <c r="I4269" s="37"/>
      <c r="K4269" s="11"/>
    </row>
    <row r="4270" spans="6:11" x14ac:dyDescent="0.2">
      <c r="F4270" s="233"/>
      <c r="G4270" s="5"/>
      <c r="H4270" s="37"/>
      <c r="I4270" s="37"/>
      <c r="K4270" s="11"/>
    </row>
    <row r="4271" spans="6:11" x14ac:dyDescent="0.2">
      <c r="F4271" s="233"/>
      <c r="G4271" s="5"/>
      <c r="H4271" s="37"/>
      <c r="I4271" s="37"/>
      <c r="K4271" s="11"/>
    </row>
    <row r="4272" spans="6:11" x14ac:dyDescent="0.2">
      <c r="F4272" s="233"/>
      <c r="G4272" s="5"/>
      <c r="H4272" s="37"/>
      <c r="I4272" s="37"/>
      <c r="K4272" s="11"/>
    </row>
    <row r="4273" spans="6:11" x14ac:dyDescent="0.2">
      <c r="F4273" s="233"/>
      <c r="G4273" s="5"/>
      <c r="H4273" s="37"/>
      <c r="I4273" s="37"/>
      <c r="K4273" s="11"/>
    </row>
    <row r="4274" spans="6:11" x14ac:dyDescent="0.2">
      <c r="F4274" s="233"/>
      <c r="G4274" s="5"/>
      <c r="H4274" s="37"/>
      <c r="I4274" s="37"/>
      <c r="K4274" s="11"/>
    </row>
    <row r="4275" spans="6:11" x14ac:dyDescent="0.2">
      <c r="F4275" s="233"/>
      <c r="G4275" s="5"/>
      <c r="H4275" s="37"/>
      <c r="I4275" s="37"/>
      <c r="K4275" s="11"/>
    </row>
    <row r="4276" spans="6:11" x14ac:dyDescent="0.2">
      <c r="F4276" s="233"/>
      <c r="G4276" s="5"/>
      <c r="H4276" s="37"/>
      <c r="I4276" s="37"/>
      <c r="K4276" s="11"/>
    </row>
    <row r="4277" spans="6:11" x14ac:dyDescent="0.2">
      <c r="F4277" s="233"/>
      <c r="G4277" s="5"/>
      <c r="H4277" s="37"/>
      <c r="I4277" s="37"/>
      <c r="K4277" s="11"/>
    </row>
    <row r="4278" spans="6:11" x14ac:dyDescent="0.2">
      <c r="F4278" s="233"/>
      <c r="G4278" s="5"/>
      <c r="H4278" s="37"/>
      <c r="I4278" s="37"/>
      <c r="K4278" s="11"/>
    </row>
    <row r="4279" spans="6:11" x14ac:dyDescent="0.2">
      <c r="F4279" s="233"/>
      <c r="G4279" s="5"/>
      <c r="H4279" s="37"/>
      <c r="I4279" s="37"/>
      <c r="K4279" s="11"/>
    </row>
    <row r="4280" spans="6:11" x14ac:dyDescent="0.2">
      <c r="F4280" s="233"/>
      <c r="G4280" s="5"/>
      <c r="H4280" s="37"/>
      <c r="I4280" s="37"/>
      <c r="K4280" s="11"/>
    </row>
    <row r="4281" spans="6:11" x14ac:dyDescent="0.2">
      <c r="F4281" s="233"/>
      <c r="G4281" s="5"/>
      <c r="H4281" s="37"/>
      <c r="I4281" s="37"/>
      <c r="K4281" s="11"/>
    </row>
    <row r="4282" spans="6:11" x14ac:dyDescent="0.2">
      <c r="F4282" s="233"/>
      <c r="G4282" s="5"/>
      <c r="H4282" s="37"/>
      <c r="I4282" s="37"/>
      <c r="K4282" s="11"/>
    </row>
    <row r="4283" spans="6:11" x14ac:dyDescent="0.2">
      <c r="F4283" s="233"/>
      <c r="G4283" s="5"/>
      <c r="H4283" s="37"/>
      <c r="I4283" s="37"/>
      <c r="K4283" s="11"/>
    </row>
    <row r="4284" spans="6:11" x14ac:dyDescent="0.2">
      <c r="F4284" s="233"/>
      <c r="G4284" s="5"/>
      <c r="H4284" s="37"/>
      <c r="I4284" s="37"/>
      <c r="K4284" s="11"/>
    </row>
    <row r="4285" spans="6:11" x14ac:dyDescent="0.2">
      <c r="F4285" s="233"/>
      <c r="G4285" s="5"/>
      <c r="H4285" s="37"/>
      <c r="I4285" s="37"/>
      <c r="K4285" s="11"/>
    </row>
    <row r="4286" spans="6:11" x14ac:dyDescent="0.2">
      <c r="F4286" s="233"/>
      <c r="G4286" s="5"/>
      <c r="H4286" s="37"/>
      <c r="I4286" s="37"/>
      <c r="K4286" s="11"/>
    </row>
    <row r="4287" spans="6:11" x14ac:dyDescent="0.2">
      <c r="F4287" s="233"/>
      <c r="G4287" s="5"/>
      <c r="H4287" s="37"/>
      <c r="I4287" s="37"/>
      <c r="K4287" s="11"/>
    </row>
    <row r="4288" spans="6:11" x14ac:dyDescent="0.2">
      <c r="F4288" s="233"/>
      <c r="G4288" s="5"/>
      <c r="H4288" s="37"/>
      <c r="I4288" s="37"/>
      <c r="K4288" s="11"/>
    </row>
    <row r="4289" spans="6:11" x14ac:dyDescent="0.2">
      <c r="F4289" s="233"/>
      <c r="G4289" s="5"/>
      <c r="H4289" s="37"/>
      <c r="I4289" s="37"/>
      <c r="K4289" s="11"/>
    </row>
    <row r="4290" spans="6:11" x14ac:dyDescent="0.2">
      <c r="F4290" s="233"/>
      <c r="G4290" s="5"/>
      <c r="H4290" s="37"/>
      <c r="I4290" s="37"/>
      <c r="K4290" s="11"/>
    </row>
    <row r="4291" spans="6:11" x14ac:dyDescent="0.2">
      <c r="F4291" s="233"/>
      <c r="G4291" s="5"/>
      <c r="H4291" s="37"/>
      <c r="I4291" s="37"/>
      <c r="K4291" s="11"/>
    </row>
    <row r="4292" spans="6:11" x14ac:dyDescent="0.2">
      <c r="F4292" s="233"/>
      <c r="G4292" s="5"/>
      <c r="H4292" s="37"/>
      <c r="I4292" s="37"/>
      <c r="K4292" s="11"/>
    </row>
    <row r="4293" spans="6:11" x14ac:dyDescent="0.2">
      <c r="F4293" s="233"/>
      <c r="G4293" s="5"/>
      <c r="H4293" s="37"/>
      <c r="I4293" s="37"/>
      <c r="K4293" s="11"/>
    </row>
    <row r="4294" spans="6:11" x14ac:dyDescent="0.2">
      <c r="F4294" s="233"/>
      <c r="G4294" s="5"/>
      <c r="H4294" s="37"/>
      <c r="I4294" s="37"/>
      <c r="K4294" s="11"/>
    </row>
    <row r="4295" spans="6:11" x14ac:dyDescent="0.2">
      <c r="F4295" s="233"/>
      <c r="G4295" s="5"/>
      <c r="H4295" s="37"/>
      <c r="I4295" s="37"/>
      <c r="K4295" s="11"/>
    </row>
    <row r="4296" spans="6:11" x14ac:dyDescent="0.2">
      <c r="F4296" s="233"/>
      <c r="G4296" s="5"/>
      <c r="H4296" s="37"/>
      <c r="I4296" s="37"/>
      <c r="K4296" s="11"/>
    </row>
    <row r="4297" spans="6:11" x14ac:dyDescent="0.2">
      <c r="F4297" s="233"/>
      <c r="G4297" s="5"/>
      <c r="H4297" s="37"/>
      <c r="I4297" s="37"/>
      <c r="K4297" s="11"/>
    </row>
    <row r="4298" spans="6:11" x14ac:dyDescent="0.2">
      <c r="F4298" s="233"/>
      <c r="G4298" s="5"/>
      <c r="H4298" s="37"/>
      <c r="I4298" s="37"/>
      <c r="K4298" s="11"/>
    </row>
    <row r="4299" spans="6:11" x14ac:dyDescent="0.2">
      <c r="F4299" s="233"/>
      <c r="G4299" s="5"/>
      <c r="H4299" s="37"/>
      <c r="I4299" s="37"/>
      <c r="K4299" s="11"/>
    </row>
    <row r="4300" spans="6:11" x14ac:dyDescent="0.2">
      <c r="F4300" s="233"/>
      <c r="G4300" s="5"/>
      <c r="H4300" s="37"/>
      <c r="I4300" s="37"/>
      <c r="K4300" s="11"/>
    </row>
    <row r="4301" spans="6:11" x14ac:dyDescent="0.2">
      <c r="F4301" s="233"/>
      <c r="G4301" s="5"/>
      <c r="H4301" s="37"/>
      <c r="I4301" s="37"/>
      <c r="K4301" s="11"/>
    </row>
    <row r="4302" spans="6:11" x14ac:dyDescent="0.2">
      <c r="F4302" s="233"/>
      <c r="G4302" s="5"/>
      <c r="H4302" s="37"/>
      <c r="I4302" s="37"/>
      <c r="K4302" s="11"/>
    </row>
    <row r="4303" spans="6:11" x14ac:dyDescent="0.2">
      <c r="F4303" s="233"/>
      <c r="G4303" s="5"/>
      <c r="H4303" s="37"/>
      <c r="I4303" s="37"/>
      <c r="K4303" s="11"/>
    </row>
    <row r="4304" spans="6:11" x14ac:dyDescent="0.2">
      <c r="F4304" s="233"/>
      <c r="G4304" s="5"/>
      <c r="H4304" s="37"/>
      <c r="I4304" s="37"/>
      <c r="K4304" s="11"/>
    </row>
    <row r="4305" spans="6:11" x14ac:dyDescent="0.2">
      <c r="F4305" s="233"/>
      <c r="G4305" s="5"/>
      <c r="H4305" s="37"/>
      <c r="I4305" s="37"/>
      <c r="K4305" s="11"/>
    </row>
    <row r="4306" spans="6:11" x14ac:dyDescent="0.2">
      <c r="F4306" s="233"/>
      <c r="G4306" s="5"/>
      <c r="H4306" s="37"/>
      <c r="I4306" s="37"/>
      <c r="K4306" s="11"/>
    </row>
    <row r="4307" spans="6:11" x14ac:dyDescent="0.2">
      <c r="F4307" s="233"/>
      <c r="G4307" s="5"/>
      <c r="H4307" s="37"/>
      <c r="I4307" s="37"/>
      <c r="K4307" s="11"/>
    </row>
    <row r="4308" spans="6:11" x14ac:dyDescent="0.2">
      <c r="F4308" s="233"/>
      <c r="G4308" s="5"/>
      <c r="H4308" s="37"/>
      <c r="I4308" s="37"/>
      <c r="K4308" s="11"/>
    </row>
    <row r="4309" spans="6:11" x14ac:dyDescent="0.2">
      <c r="F4309" s="233"/>
      <c r="G4309" s="5"/>
      <c r="H4309" s="37"/>
      <c r="I4309" s="37"/>
      <c r="K4309" s="11"/>
    </row>
    <row r="4310" spans="6:11" x14ac:dyDescent="0.2">
      <c r="F4310" s="233"/>
      <c r="G4310" s="5"/>
      <c r="H4310" s="37"/>
      <c r="I4310" s="37"/>
      <c r="K4310" s="11"/>
    </row>
    <row r="4311" spans="6:11" x14ac:dyDescent="0.2">
      <c r="F4311" s="233"/>
      <c r="G4311" s="5"/>
      <c r="H4311" s="37"/>
      <c r="I4311" s="37"/>
      <c r="K4311" s="11"/>
    </row>
    <row r="4312" spans="6:11" x14ac:dyDescent="0.2">
      <c r="F4312" s="233"/>
      <c r="G4312" s="5"/>
      <c r="H4312" s="37"/>
      <c r="I4312" s="37"/>
      <c r="K4312" s="11"/>
    </row>
    <row r="4313" spans="6:11" x14ac:dyDescent="0.2">
      <c r="F4313" s="233"/>
      <c r="G4313" s="5"/>
      <c r="H4313" s="37"/>
      <c r="I4313" s="37"/>
      <c r="K4313" s="11"/>
    </row>
    <row r="4314" spans="6:11" x14ac:dyDescent="0.2">
      <c r="F4314" s="233"/>
      <c r="G4314" s="5"/>
      <c r="H4314" s="37"/>
      <c r="I4314" s="37"/>
      <c r="K4314" s="11"/>
    </row>
    <row r="4315" spans="6:11" x14ac:dyDescent="0.2">
      <c r="F4315" s="233"/>
      <c r="G4315" s="5"/>
      <c r="H4315" s="37"/>
      <c r="I4315" s="37"/>
      <c r="K4315" s="11"/>
    </row>
    <row r="4316" spans="6:11" x14ac:dyDescent="0.2">
      <c r="F4316" s="233"/>
      <c r="G4316" s="5"/>
      <c r="H4316" s="37"/>
      <c r="I4316" s="37"/>
      <c r="K4316" s="11"/>
    </row>
    <row r="4317" spans="6:11" x14ac:dyDescent="0.2">
      <c r="F4317" s="233"/>
      <c r="G4317" s="5"/>
      <c r="H4317" s="37"/>
      <c r="I4317" s="37"/>
      <c r="K4317" s="11"/>
    </row>
    <row r="4318" spans="6:11" x14ac:dyDescent="0.2">
      <c r="F4318" s="233"/>
      <c r="G4318" s="5"/>
      <c r="H4318" s="37"/>
      <c r="I4318" s="37"/>
      <c r="K4318" s="11"/>
    </row>
    <row r="4319" spans="6:11" x14ac:dyDescent="0.2">
      <c r="F4319" s="233"/>
      <c r="G4319" s="5"/>
      <c r="H4319" s="37"/>
      <c r="I4319" s="37"/>
      <c r="K4319" s="11"/>
    </row>
    <row r="4320" spans="6:11" x14ac:dyDescent="0.2">
      <c r="F4320" s="233"/>
      <c r="G4320" s="5"/>
      <c r="H4320" s="37"/>
      <c r="I4320" s="37"/>
      <c r="K4320" s="11"/>
    </row>
    <row r="4321" spans="6:11" x14ac:dyDescent="0.2">
      <c r="F4321" s="233"/>
      <c r="G4321" s="5"/>
      <c r="H4321" s="37"/>
      <c r="I4321" s="37"/>
      <c r="K4321" s="11"/>
    </row>
    <row r="4322" spans="6:11" x14ac:dyDescent="0.2">
      <c r="F4322" s="233"/>
      <c r="G4322" s="5"/>
      <c r="H4322" s="37"/>
      <c r="I4322" s="37"/>
      <c r="K4322" s="11"/>
    </row>
    <row r="4323" spans="6:11" x14ac:dyDescent="0.2">
      <c r="F4323" s="233"/>
      <c r="G4323" s="5"/>
      <c r="H4323" s="37"/>
      <c r="I4323" s="37"/>
      <c r="K4323" s="11"/>
    </row>
    <row r="4324" spans="6:11" x14ac:dyDescent="0.2">
      <c r="F4324" s="233"/>
      <c r="G4324" s="5"/>
      <c r="H4324" s="37"/>
      <c r="I4324" s="37"/>
      <c r="K4324" s="11"/>
    </row>
    <row r="4325" spans="6:11" x14ac:dyDescent="0.2">
      <c r="F4325" s="233"/>
      <c r="G4325" s="5"/>
      <c r="H4325" s="37"/>
      <c r="I4325" s="37"/>
      <c r="K4325" s="11"/>
    </row>
    <row r="4326" spans="6:11" x14ac:dyDescent="0.2">
      <c r="F4326" s="233"/>
      <c r="G4326" s="5"/>
      <c r="H4326" s="37"/>
      <c r="I4326" s="37"/>
      <c r="K4326" s="11"/>
    </row>
    <row r="4327" spans="6:11" x14ac:dyDescent="0.2">
      <c r="F4327" s="233"/>
      <c r="G4327" s="5"/>
      <c r="H4327" s="37"/>
      <c r="I4327" s="37"/>
      <c r="K4327" s="11"/>
    </row>
    <row r="4328" spans="6:11" x14ac:dyDescent="0.2">
      <c r="F4328" s="233"/>
      <c r="G4328" s="5"/>
      <c r="H4328" s="37"/>
      <c r="I4328" s="37"/>
      <c r="K4328" s="11"/>
    </row>
    <row r="4329" spans="6:11" x14ac:dyDescent="0.2">
      <c r="F4329" s="233"/>
      <c r="G4329" s="5"/>
      <c r="H4329" s="37"/>
      <c r="I4329" s="37"/>
      <c r="K4329" s="11"/>
    </row>
    <row r="4330" spans="6:11" x14ac:dyDescent="0.2">
      <c r="F4330" s="233"/>
      <c r="G4330" s="5"/>
      <c r="H4330" s="37"/>
      <c r="I4330" s="37"/>
      <c r="K4330" s="11"/>
    </row>
    <row r="4331" spans="6:11" x14ac:dyDescent="0.2">
      <c r="F4331" s="233"/>
      <c r="G4331" s="5"/>
      <c r="H4331" s="37"/>
      <c r="I4331" s="37"/>
      <c r="K4331" s="11"/>
    </row>
    <row r="4332" spans="6:11" x14ac:dyDescent="0.2">
      <c r="F4332" s="233"/>
      <c r="G4332" s="5"/>
      <c r="H4332" s="37"/>
      <c r="I4332" s="37"/>
      <c r="K4332" s="11"/>
    </row>
    <row r="4333" spans="6:11" x14ac:dyDescent="0.2">
      <c r="F4333" s="233"/>
      <c r="G4333" s="5"/>
      <c r="H4333" s="37"/>
      <c r="I4333" s="37"/>
      <c r="K4333" s="11"/>
    </row>
    <row r="4334" spans="6:11" x14ac:dyDescent="0.2">
      <c r="F4334" s="233"/>
      <c r="G4334" s="5"/>
      <c r="H4334" s="37"/>
      <c r="I4334" s="37"/>
      <c r="K4334" s="11"/>
    </row>
    <row r="4335" spans="6:11" x14ac:dyDescent="0.2">
      <c r="F4335" s="233"/>
      <c r="G4335" s="5"/>
      <c r="H4335" s="37"/>
      <c r="I4335" s="37"/>
      <c r="K4335" s="11"/>
    </row>
    <row r="4336" spans="6:11" x14ac:dyDescent="0.2">
      <c r="F4336" s="233"/>
      <c r="G4336" s="5"/>
      <c r="H4336" s="37"/>
      <c r="I4336" s="37"/>
      <c r="K4336" s="11"/>
    </row>
    <row r="4337" spans="6:11" x14ac:dyDescent="0.2">
      <c r="F4337" s="233"/>
      <c r="G4337" s="5"/>
      <c r="H4337" s="37"/>
      <c r="I4337" s="37"/>
      <c r="K4337" s="11"/>
    </row>
    <row r="4338" spans="6:11" x14ac:dyDescent="0.2">
      <c r="F4338" s="233"/>
      <c r="G4338" s="5"/>
      <c r="H4338" s="37"/>
      <c r="I4338" s="37"/>
      <c r="K4338" s="11"/>
    </row>
    <row r="4339" spans="6:11" x14ac:dyDescent="0.2">
      <c r="F4339" s="233"/>
      <c r="G4339" s="5"/>
      <c r="H4339" s="37"/>
      <c r="I4339" s="37"/>
      <c r="K4339" s="11"/>
    </row>
    <row r="4340" spans="6:11" x14ac:dyDescent="0.2">
      <c r="F4340" s="233"/>
      <c r="G4340" s="5"/>
      <c r="H4340" s="37"/>
      <c r="I4340" s="37"/>
      <c r="K4340" s="11"/>
    </row>
    <row r="4341" spans="6:11" x14ac:dyDescent="0.2">
      <c r="F4341" s="233"/>
      <c r="G4341" s="5"/>
      <c r="H4341" s="37"/>
      <c r="I4341" s="37"/>
      <c r="K4341" s="11"/>
    </row>
    <row r="4342" spans="6:11" x14ac:dyDescent="0.2">
      <c r="F4342" s="233"/>
      <c r="G4342" s="5"/>
      <c r="H4342" s="37"/>
      <c r="I4342" s="37"/>
      <c r="K4342" s="11"/>
    </row>
    <row r="4343" spans="6:11" x14ac:dyDescent="0.2">
      <c r="F4343" s="233"/>
      <c r="G4343" s="5"/>
      <c r="H4343" s="37"/>
      <c r="I4343" s="37"/>
      <c r="K4343" s="11"/>
    </row>
    <row r="4344" spans="6:11" x14ac:dyDescent="0.2">
      <c r="F4344" s="233"/>
      <c r="G4344" s="5"/>
      <c r="H4344" s="37"/>
      <c r="I4344" s="37"/>
      <c r="K4344" s="11"/>
    </row>
    <row r="4345" spans="6:11" x14ac:dyDescent="0.2">
      <c r="F4345" s="233"/>
      <c r="G4345" s="5"/>
      <c r="H4345" s="37"/>
      <c r="I4345" s="37"/>
      <c r="K4345" s="11"/>
    </row>
    <row r="4346" spans="6:11" x14ac:dyDescent="0.2">
      <c r="F4346" s="233"/>
      <c r="G4346" s="5"/>
      <c r="H4346" s="37"/>
      <c r="I4346" s="37"/>
      <c r="K4346" s="11"/>
    </row>
    <row r="4347" spans="6:11" x14ac:dyDescent="0.2">
      <c r="F4347" s="233"/>
      <c r="G4347" s="5"/>
      <c r="H4347" s="37"/>
      <c r="I4347" s="37"/>
      <c r="K4347" s="11"/>
    </row>
    <row r="4348" spans="6:11" x14ac:dyDescent="0.2">
      <c r="F4348" s="233"/>
      <c r="G4348" s="5"/>
      <c r="H4348" s="37"/>
      <c r="I4348" s="37"/>
      <c r="K4348" s="11"/>
    </row>
    <row r="4349" spans="6:11" x14ac:dyDescent="0.2">
      <c r="F4349" s="233"/>
      <c r="G4349" s="5"/>
      <c r="H4349" s="37"/>
      <c r="I4349" s="37"/>
      <c r="K4349" s="11"/>
    </row>
    <row r="4350" spans="6:11" x14ac:dyDescent="0.2">
      <c r="F4350" s="233"/>
      <c r="G4350" s="5"/>
      <c r="H4350" s="37"/>
      <c r="I4350" s="37"/>
      <c r="K4350" s="11"/>
    </row>
    <row r="4351" spans="6:11" x14ac:dyDescent="0.2">
      <c r="F4351" s="233"/>
      <c r="G4351" s="5"/>
      <c r="H4351" s="37"/>
      <c r="I4351" s="37"/>
      <c r="K4351" s="11"/>
    </row>
    <row r="4352" spans="6:11" x14ac:dyDescent="0.2">
      <c r="F4352" s="233"/>
      <c r="G4352" s="5"/>
      <c r="H4352" s="37"/>
      <c r="I4352" s="37"/>
      <c r="K4352" s="11"/>
    </row>
    <row r="4353" spans="6:11" x14ac:dyDescent="0.2">
      <c r="F4353" s="233"/>
      <c r="G4353" s="5"/>
      <c r="H4353" s="37"/>
      <c r="I4353" s="37"/>
      <c r="K4353" s="11"/>
    </row>
    <row r="4354" spans="6:11" x14ac:dyDescent="0.2">
      <c r="F4354" s="233"/>
      <c r="G4354" s="5"/>
      <c r="H4354" s="37"/>
      <c r="I4354" s="37"/>
      <c r="K4354" s="11"/>
    </row>
    <row r="4355" spans="6:11" x14ac:dyDescent="0.2">
      <c r="F4355" s="233"/>
      <c r="G4355" s="5"/>
      <c r="H4355" s="37"/>
      <c r="I4355" s="37"/>
      <c r="K4355" s="11"/>
    </row>
    <row r="4356" spans="6:11" x14ac:dyDescent="0.2">
      <c r="F4356" s="233"/>
      <c r="G4356" s="5"/>
      <c r="H4356" s="37"/>
      <c r="I4356" s="37"/>
      <c r="K4356" s="11"/>
    </row>
    <row r="4357" spans="6:11" x14ac:dyDescent="0.2">
      <c r="F4357" s="233"/>
      <c r="G4357" s="5"/>
      <c r="H4357" s="37"/>
      <c r="I4357" s="37"/>
      <c r="K4357" s="11"/>
    </row>
    <row r="4358" spans="6:11" x14ac:dyDescent="0.2">
      <c r="F4358" s="233"/>
      <c r="G4358" s="5"/>
      <c r="H4358" s="37"/>
      <c r="I4358" s="37"/>
      <c r="K4358" s="11"/>
    </row>
    <row r="4359" spans="6:11" x14ac:dyDescent="0.2">
      <c r="F4359" s="233"/>
      <c r="G4359" s="5"/>
      <c r="H4359" s="37"/>
      <c r="I4359" s="37"/>
      <c r="K4359" s="11"/>
    </row>
    <row r="4360" spans="6:11" x14ac:dyDescent="0.2">
      <c r="F4360" s="233"/>
      <c r="G4360" s="5"/>
      <c r="H4360" s="37"/>
      <c r="I4360" s="37"/>
      <c r="K4360" s="11"/>
    </row>
    <row r="4361" spans="6:11" x14ac:dyDescent="0.2">
      <c r="F4361" s="233"/>
      <c r="G4361" s="5"/>
      <c r="H4361" s="37"/>
      <c r="I4361" s="37"/>
      <c r="K4361" s="11"/>
    </row>
    <row r="4362" spans="6:11" x14ac:dyDescent="0.2">
      <c r="F4362" s="233"/>
      <c r="G4362" s="5"/>
      <c r="H4362" s="37"/>
      <c r="I4362" s="37"/>
      <c r="K4362" s="11"/>
    </row>
    <row r="4363" spans="6:11" x14ac:dyDescent="0.2">
      <c r="F4363" s="233"/>
      <c r="G4363" s="5"/>
      <c r="H4363" s="37"/>
      <c r="I4363" s="37"/>
      <c r="K4363" s="11"/>
    </row>
    <row r="4364" spans="6:11" x14ac:dyDescent="0.2">
      <c r="F4364" s="233"/>
      <c r="G4364" s="5"/>
      <c r="H4364" s="37"/>
      <c r="I4364" s="37"/>
      <c r="K4364" s="11"/>
    </row>
    <row r="4365" spans="6:11" x14ac:dyDescent="0.2">
      <c r="F4365" s="233"/>
      <c r="G4365" s="5"/>
      <c r="H4365" s="37"/>
      <c r="I4365" s="37"/>
      <c r="K4365" s="11"/>
    </row>
    <row r="4366" spans="6:11" x14ac:dyDescent="0.2">
      <c r="F4366" s="233"/>
      <c r="G4366" s="5"/>
      <c r="H4366" s="37"/>
      <c r="I4366" s="37"/>
      <c r="K4366" s="11"/>
    </row>
    <row r="4367" spans="6:11" x14ac:dyDescent="0.2">
      <c r="F4367" s="233"/>
      <c r="G4367" s="5"/>
      <c r="H4367" s="37"/>
      <c r="I4367" s="37"/>
      <c r="K4367" s="11"/>
    </row>
    <row r="4368" spans="6:11" x14ac:dyDescent="0.2">
      <c r="F4368" s="233"/>
      <c r="G4368" s="5"/>
      <c r="H4368" s="37"/>
      <c r="I4368" s="37"/>
      <c r="K4368" s="11"/>
    </row>
    <row r="4369" spans="6:11" x14ac:dyDescent="0.2">
      <c r="F4369" s="233"/>
      <c r="G4369" s="5"/>
      <c r="H4369" s="37"/>
      <c r="I4369" s="37"/>
      <c r="K4369" s="11"/>
    </row>
    <row r="4370" spans="6:11" x14ac:dyDescent="0.2">
      <c r="F4370" s="233"/>
      <c r="G4370" s="5"/>
      <c r="H4370" s="37"/>
      <c r="I4370" s="37"/>
      <c r="K4370" s="11"/>
    </row>
    <row r="4371" spans="6:11" x14ac:dyDescent="0.2">
      <c r="F4371" s="233"/>
      <c r="G4371" s="5"/>
      <c r="H4371" s="37"/>
      <c r="I4371" s="37"/>
      <c r="K4371" s="11"/>
    </row>
    <row r="4372" spans="6:11" x14ac:dyDescent="0.2">
      <c r="F4372" s="233"/>
      <c r="G4372" s="5"/>
      <c r="H4372" s="37"/>
      <c r="I4372" s="37"/>
      <c r="K4372" s="11"/>
    </row>
    <row r="4373" spans="6:11" x14ac:dyDescent="0.2">
      <c r="F4373" s="233"/>
      <c r="G4373" s="5"/>
      <c r="H4373" s="37"/>
      <c r="I4373" s="37"/>
      <c r="K4373" s="11"/>
    </row>
    <row r="4374" spans="6:11" x14ac:dyDescent="0.2">
      <c r="F4374" s="233"/>
      <c r="G4374" s="5"/>
      <c r="H4374" s="37"/>
      <c r="I4374" s="37"/>
      <c r="K4374" s="11"/>
    </row>
    <row r="4375" spans="6:11" x14ac:dyDescent="0.2">
      <c r="F4375" s="233"/>
      <c r="G4375" s="5"/>
      <c r="H4375" s="37"/>
      <c r="I4375" s="37"/>
      <c r="K4375" s="11"/>
    </row>
    <row r="4376" spans="6:11" x14ac:dyDescent="0.2">
      <c r="F4376" s="233"/>
      <c r="G4376" s="5"/>
      <c r="H4376" s="37"/>
      <c r="I4376" s="37"/>
      <c r="K4376" s="11"/>
    </row>
    <row r="4377" spans="6:11" x14ac:dyDescent="0.2">
      <c r="F4377" s="233"/>
      <c r="G4377" s="5"/>
      <c r="H4377" s="37"/>
      <c r="I4377" s="37"/>
      <c r="K4377" s="11"/>
    </row>
    <row r="4378" spans="6:11" x14ac:dyDescent="0.2">
      <c r="F4378" s="233"/>
      <c r="G4378" s="5"/>
      <c r="H4378" s="37"/>
      <c r="I4378" s="37"/>
      <c r="K4378" s="11"/>
    </row>
    <row r="4379" spans="6:11" x14ac:dyDescent="0.2">
      <c r="F4379" s="233"/>
      <c r="G4379" s="5"/>
      <c r="H4379" s="37"/>
      <c r="I4379" s="37"/>
      <c r="K4379" s="11"/>
    </row>
    <row r="4380" spans="6:11" x14ac:dyDescent="0.2">
      <c r="F4380" s="233"/>
      <c r="G4380" s="5"/>
      <c r="H4380" s="37"/>
      <c r="I4380" s="37"/>
      <c r="K4380" s="11"/>
    </row>
    <row r="4381" spans="6:11" x14ac:dyDescent="0.2">
      <c r="F4381" s="233"/>
      <c r="G4381" s="5"/>
      <c r="H4381" s="37"/>
      <c r="I4381" s="37"/>
      <c r="K4381" s="11"/>
    </row>
    <row r="4382" spans="6:11" x14ac:dyDescent="0.2">
      <c r="F4382" s="233"/>
      <c r="G4382" s="5"/>
      <c r="H4382" s="37"/>
      <c r="I4382" s="37"/>
      <c r="K4382" s="11"/>
    </row>
    <row r="4383" spans="6:11" x14ac:dyDescent="0.2">
      <c r="F4383" s="233"/>
      <c r="G4383" s="5"/>
      <c r="H4383" s="37"/>
      <c r="I4383" s="37"/>
      <c r="K4383" s="11"/>
    </row>
    <row r="4384" spans="6:11" x14ac:dyDescent="0.2">
      <c r="F4384" s="233"/>
      <c r="G4384" s="5"/>
      <c r="H4384" s="37"/>
      <c r="I4384" s="37"/>
      <c r="K4384" s="11"/>
    </row>
    <row r="4385" spans="6:11" x14ac:dyDescent="0.2">
      <c r="F4385" s="233"/>
      <c r="G4385" s="5"/>
      <c r="H4385" s="37"/>
      <c r="I4385" s="37"/>
      <c r="K4385" s="11"/>
    </row>
    <row r="4386" spans="6:11" x14ac:dyDescent="0.2">
      <c r="F4386" s="233"/>
      <c r="G4386" s="5"/>
      <c r="H4386" s="37"/>
      <c r="I4386" s="37"/>
      <c r="K4386" s="11"/>
    </row>
    <row r="4387" spans="6:11" x14ac:dyDescent="0.2">
      <c r="F4387" s="233"/>
      <c r="G4387" s="5"/>
      <c r="H4387" s="37"/>
      <c r="I4387" s="37"/>
      <c r="K4387" s="11"/>
    </row>
    <row r="4388" spans="6:11" x14ac:dyDescent="0.2">
      <c r="F4388" s="233"/>
      <c r="G4388" s="5"/>
      <c r="H4388" s="37"/>
      <c r="I4388" s="37"/>
      <c r="K4388" s="11"/>
    </row>
    <row r="4389" spans="6:11" x14ac:dyDescent="0.2">
      <c r="F4389" s="233"/>
      <c r="G4389" s="5"/>
      <c r="H4389" s="37"/>
      <c r="I4389" s="37"/>
      <c r="K4389" s="11"/>
    </row>
    <row r="4390" spans="6:11" x14ac:dyDescent="0.2">
      <c r="F4390" s="233"/>
      <c r="G4390" s="5"/>
      <c r="H4390" s="37"/>
      <c r="I4390" s="37"/>
      <c r="K4390" s="11"/>
    </row>
    <row r="4391" spans="6:11" x14ac:dyDescent="0.2">
      <c r="F4391" s="233"/>
      <c r="G4391" s="5"/>
      <c r="H4391" s="37"/>
      <c r="I4391" s="37"/>
      <c r="K4391" s="11"/>
    </row>
    <row r="4392" spans="6:11" x14ac:dyDescent="0.2">
      <c r="F4392" s="233"/>
      <c r="G4392" s="5"/>
      <c r="H4392" s="37"/>
      <c r="I4392" s="37"/>
      <c r="K4392" s="11"/>
    </row>
    <row r="4393" spans="6:11" x14ac:dyDescent="0.2">
      <c r="F4393" s="233"/>
      <c r="G4393" s="5"/>
      <c r="H4393" s="37"/>
      <c r="I4393" s="37"/>
      <c r="K4393" s="11"/>
    </row>
    <row r="4394" spans="6:11" x14ac:dyDescent="0.2">
      <c r="F4394" s="233"/>
      <c r="G4394" s="5"/>
      <c r="H4394" s="37"/>
      <c r="I4394" s="37"/>
      <c r="K4394" s="11"/>
    </row>
    <row r="4395" spans="6:11" x14ac:dyDescent="0.2">
      <c r="F4395" s="233"/>
      <c r="G4395" s="5"/>
      <c r="H4395" s="37"/>
      <c r="I4395" s="37"/>
      <c r="K4395" s="11"/>
    </row>
    <row r="4396" spans="6:11" x14ac:dyDescent="0.2">
      <c r="F4396" s="233"/>
      <c r="G4396" s="5"/>
      <c r="H4396" s="37"/>
      <c r="I4396" s="37"/>
      <c r="K4396" s="11"/>
    </row>
    <row r="4397" spans="6:11" x14ac:dyDescent="0.2">
      <c r="F4397" s="233"/>
      <c r="G4397" s="5"/>
      <c r="H4397" s="37"/>
      <c r="I4397" s="37"/>
      <c r="K4397" s="11"/>
    </row>
    <row r="4398" spans="6:11" x14ac:dyDescent="0.2">
      <c r="F4398" s="233"/>
      <c r="G4398" s="5"/>
      <c r="H4398" s="37"/>
      <c r="I4398" s="37"/>
      <c r="K4398" s="11"/>
    </row>
    <row r="4399" spans="6:11" x14ac:dyDescent="0.2">
      <c r="F4399" s="233"/>
      <c r="G4399" s="5"/>
      <c r="H4399" s="37"/>
      <c r="I4399" s="37"/>
      <c r="K4399" s="11"/>
    </row>
    <row r="4400" spans="6:11" x14ac:dyDescent="0.2">
      <c r="F4400" s="233"/>
      <c r="G4400" s="5"/>
      <c r="H4400" s="37"/>
      <c r="I4400" s="37"/>
      <c r="K4400" s="11"/>
    </row>
    <row r="4401" spans="6:11" x14ac:dyDescent="0.2">
      <c r="F4401" s="233"/>
      <c r="G4401" s="5"/>
      <c r="H4401" s="37"/>
      <c r="I4401" s="37"/>
      <c r="K4401" s="11"/>
    </row>
    <row r="4402" spans="6:11" x14ac:dyDescent="0.2">
      <c r="F4402" s="233"/>
      <c r="G4402" s="5"/>
      <c r="H4402" s="37"/>
      <c r="I4402" s="37"/>
      <c r="K4402" s="11"/>
    </row>
    <row r="4403" spans="6:11" x14ac:dyDescent="0.2">
      <c r="F4403" s="233"/>
      <c r="G4403" s="5"/>
      <c r="H4403" s="37"/>
      <c r="I4403" s="37"/>
      <c r="K4403" s="11"/>
    </row>
    <row r="4404" spans="6:11" x14ac:dyDescent="0.2">
      <c r="F4404" s="233"/>
      <c r="G4404" s="5"/>
      <c r="H4404" s="37"/>
      <c r="I4404" s="37"/>
      <c r="K4404" s="11"/>
    </row>
    <row r="4405" spans="6:11" x14ac:dyDescent="0.2">
      <c r="F4405" s="233"/>
      <c r="G4405" s="5"/>
      <c r="H4405" s="37"/>
      <c r="I4405" s="37"/>
      <c r="K4405" s="11"/>
    </row>
    <row r="4406" spans="6:11" x14ac:dyDescent="0.2">
      <c r="F4406" s="233"/>
      <c r="G4406" s="5"/>
      <c r="H4406" s="37"/>
      <c r="I4406" s="37"/>
      <c r="K4406" s="11"/>
    </row>
    <row r="4407" spans="6:11" x14ac:dyDescent="0.2">
      <c r="F4407" s="233"/>
      <c r="G4407" s="5"/>
      <c r="H4407" s="37"/>
      <c r="I4407" s="37"/>
      <c r="K4407" s="11"/>
    </row>
    <row r="4408" spans="6:11" x14ac:dyDescent="0.2">
      <c r="F4408" s="233"/>
      <c r="G4408" s="5"/>
      <c r="H4408" s="37"/>
      <c r="I4408" s="37"/>
      <c r="K4408" s="11"/>
    </row>
    <row r="4409" spans="6:11" x14ac:dyDescent="0.2">
      <c r="F4409" s="233"/>
      <c r="G4409" s="5"/>
      <c r="H4409" s="37"/>
      <c r="I4409" s="37"/>
      <c r="K4409" s="11"/>
    </row>
    <row r="4410" spans="6:11" x14ac:dyDescent="0.2">
      <c r="F4410" s="233"/>
      <c r="G4410" s="5"/>
      <c r="H4410" s="37"/>
      <c r="I4410" s="37"/>
      <c r="K4410" s="11"/>
    </row>
    <row r="4411" spans="6:11" x14ac:dyDescent="0.2">
      <c r="F4411" s="233"/>
      <c r="G4411" s="5"/>
      <c r="H4411" s="37"/>
      <c r="I4411" s="37"/>
      <c r="K4411" s="11"/>
    </row>
    <row r="4412" spans="6:11" x14ac:dyDescent="0.2">
      <c r="F4412" s="233"/>
      <c r="G4412" s="5"/>
      <c r="H4412" s="37"/>
      <c r="I4412" s="37"/>
      <c r="K4412" s="11"/>
    </row>
    <row r="4413" spans="6:11" x14ac:dyDescent="0.2">
      <c r="F4413" s="233"/>
      <c r="G4413" s="5"/>
      <c r="H4413" s="37"/>
      <c r="I4413" s="37"/>
      <c r="K4413" s="11"/>
    </row>
    <row r="4414" spans="6:11" x14ac:dyDescent="0.2">
      <c r="F4414" s="233"/>
      <c r="G4414" s="5"/>
      <c r="H4414" s="37"/>
      <c r="I4414" s="37"/>
      <c r="K4414" s="11"/>
    </row>
    <row r="4415" spans="6:11" x14ac:dyDescent="0.2">
      <c r="F4415" s="233"/>
      <c r="G4415" s="5"/>
      <c r="H4415" s="37"/>
      <c r="I4415" s="37"/>
      <c r="K4415" s="11"/>
    </row>
    <row r="4416" spans="6:11" x14ac:dyDescent="0.2">
      <c r="F4416" s="233"/>
      <c r="G4416" s="5"/>
      <c r="H4416" s="37"/>
      <c r="I4416" s="37"/>
      <c r="K4416" s="11"/>
    </row>
    <row r="4417" spans="6:11" x14ac:dyDescent="0.2">
      <c r="F4417" s="233"/>
      <c r="G4417" s="5"/>
      <c r="H4417" s="37"/>
      <c r="I4417" s="37"/>
      <c r="K4417" s="11"/>
    </row>
    <row r="4418" spans="6:11" x14ac:dyDescent="0.2">
      <c r="F4418" s="233"/>
      <c r="G4418" s="5"/>
      <c r="H4418" s="37"/>
      <c r="I4418" s="37"/>
      <c r="K4418" s="11"/>
    </row>
    <row r="4419" spans="6:11" x14ac:dyDescent="0.2">
      <c r="F4419" s="233"/>
      <c r="G4419" s="5"/>
      <c r="H4419" s="37"/>
      <c r="I4419" s="37"/>
      <c r="K4419" s="11"/>
    </row>
    <row r="4420" spans="6:11" x14ac:dyDescent="0.2">
      <c r="F4420" s="233"/>
      <c r="G4420" s="5"/>
      <c r="H4420" s="37"/>
      <c r="I4420" s="37"/>
      <c r="K4420" s="11"/>
    </row>
    <row r="4421" spans="6:11" x14ac:dyDescent="0.2">
      <c r="F4421" s="233"/>
      <c r="G4421" s="5"/>
      <c r="H4421" s="37"/>
      <c r="I4421" s="37"/>
      <c r="K4421" s="11"/>
    </row>
    <row r="4422" spans="6:11" x14ac:dyDescent="0.2">
      <c r="F4422" s="233"/>
      <c r="G4422" s="5"/>
      <c r="H4422" s="37"/>
      <c r="I4422" s="37"/>
      <c r="K4422" s="11"/>
    </row>
    <row r="4423" spans="6:11" x14ac:dyDescent="0.2">
      <c r="F4423" s="233"/>
      <c r="G4423" s="5"/>
      <c r="H4423" s="37"/>
      <c r="I4423" s="37"/>
      <c r="K4423" s="11"/>
    </row>
    <row r="4424" spans="6:11" x14ac:dyDescent="0.2">
      <c r="F4424" s="233"/>
      <c r="G4424" s="5"/>
      <c r="H4424" s="37"/>
      <c r="I4424" s="37"/>
      <c r="K4424" s="11"/>
    </row>
    <row r="4425" spans="6:11" x14ac:dyDescent="0.2">
      <c r="F4425" s="233"/>
      <c r="G4425" s="5"/>
      <c r="H4425" s="37"/>
      <c r="I4425" s="37"/>
      <c r="K4425" s="11"/>
    </row>
    <row r="4426" spans="6:11" x14ac:dyDescent="0.2">
      <c r="F4426" s="233"/>
      <c r="G4426" s="5"/>
      <c r="H4426" s="37"/>
      <c r="I4426" s="37"/>
      <c r="K4426" s="11"/>
    </row>
    <row r="4427" spans="6:11" x14ac:dyDescent="0.2">
      <c r="F4427" s="233"/>
      <c r="G4427" s="5"/>
      <c r="H4427" s="37"/>
      <c r="I4427" s="37"/>
      <c r="K4427" s="11"/>
    </row>
    <row r="4428" spans="6:11" x14ac:dyDescent="0.2">
      <c r="F4428" s="233"/>
      <c r="G4428" s="5"/>
      <c r="H4428" s="37"/>
      <c r="I4428" s="37"/>
      <c r="K4428" s="11"/>
    </row>
    <row r="4429" spans="6:11" x14ac:dyDescent="0.2">
      <c r="F4429" s="233"/>
      <c r="G4429" s="5"/>
      <c r="H4429" s="37"/>
      <c r="I4429" s="37"/>
      <c r="K4429" s="11"/>
    </row>
    <row r="4430" spans="6:11" x14ac:dyDescent="0.2">
      <c r="F4430" s="233"/>
      <c r="G4430" s="5"/>
      <c r="H4430" s="37"/>
      <c r="I4430" s="37"/>
      <c r="K4430" s="11"/>
    </row>
    <row r="4431" spans="6:11" x14ac:dyDescent="0.2">
      <c r="F4431" s="233"/>
      <c r="G4431" s="5"/>
      <c r="H4431" s="37"/>
      <c r="I4431" s="37"/>
      <c r="K4431" s="11"/>
    </row>
    <row r="4432" spans="6:11" x14ac:dyDescent="0.2">
      <c r="F4432" s="233"/>
      <c r="G4432" s="5"/>
      <c r="H4432" s="37"/>
      <c r="I4432" s="37"/>
      <c r="K4432" s="11"/>
    </row>
    <row r="4433" spans="6:11" x14ac:dyDescent="0.2">
      <c r="F4433" s="233"/>
      <c r="G4433" s="5"/>
      <c r="H4433" s="37"/>
      <c r="I4433" s="37"/>
      <c r="K4433" s="11"/>
    </row>
    <row r="4434" spans="6:11" x14ac:dyDescent="0.2">
      <c r="F4434" s="233"/>
      <c r="G4434" s="5"/>
      <c r="H4434" s="37"/>
      <c r="I4434" s="37"/>
      <c r="K4434" s="11"/>
    </row>
    <row r="4435" spans="6:11" x14ac:dyDescent="0.2">
      <c r="F4435" s="233"/>
      <c r="G4435" s="5"/>
      <c r="H4435" s="37"/>
      <c r="I4435" s="37"/>
      <c r="K4435" s="11"/>
    </row>
    <row r="4436" spans="6:11" x14ac:dyDescent="0.2">
      <c r="F4436" s="233"/>
      <c r="G4436" s="5"/>
      <c r="H4436" s="37"/>
      <c r="I4436" s="37"/>
      <c r="K4436" s="11"/>
    </row>
    <row r="4437" spans="6:11" x14ac:dyDescent="0.2">
      <c r="F4437" s="233"/>
      <c r="G4437" s="5"/>
      <c r="H4437" s="37"/>
      <c r="I4437" s="37"/>
      <c r="K4437" s="11"/>
    </row>
    <row r="4438" spans="6:11" x14ac:dyDescent="0.2">
      <c r="F4438" s="233"/>
      <c r="G4438" s="5"/>
      <c r="H4438" s="37"/>
      <c r="I4438" s="37"/>
      <c r="K4438" s="11"/>
    </row>
    <row r="4439" spans="6:11" x14ac:dyDescent="0.2">
      <c r="F4439" s="233"/>
      <c r="G4439" s="5"/>
      <c r="H4439" s="37"/>
      <c r="I4439" s="37"/>
      <c r="K4439" s="11"/>
    </row>
    <row r="4440" spans="6:11" x14ac:dyDescent="0.2">
      <c r="F4440" s="233"/>
      <c r="G4440" s="5"/>
      <c r="H4440" s="37"/>
      <c r="I4440" s="37"/>
      <c r="K4440" s="11"/>
    </row>
    <row r="4441" spans="6:11" x14ac:dyDescent="0.2">
      <c r="F4441" s="233"/>
      <c r="G4441" s="5"/>
      <c r="H4441" s="37"/>
      <c r="I4441" s="37"/>
      <c r="K4441" s="11"/>
    </row>
    <row r="4442" spans="6:11" x14ac:dyDescent="0.2">
      <c r="F4442" s="233"/>
      <c r="G4442" s="5"/>
      <c r="H4442" s="37"/>
      <c r="I4442" s="37"/>
      <c r="K4442" s="11"/>
    </row>
    <row r="4443" spans="6:11" x14ac:dyDescent="0.2">
      <c r="F4443" s="233"/>
      <c r="G4443" s="5"/>
      <c r="H4443" s="37"/>
      <c r="I4443" s="37"/>
      <c r="K4443" s="11"/>
    </row>
    <row r="4444" spans="6:11" x14ac:dyDescent="0.2">
      <c r="F4444" s="233"/>
      <c r="G4444" s="5"/>
      <c r="H4444" s="37"/>
      <c r="I4444" s="37"/>
      <c r="K4444" s="11"/>
    </row>
    <row r="4445" spans="6:11" x14ac:dyDescent="0.2">
      <c r="F4445" s="233"/>
      <c r="G4445" s="5"/>
      <c r="H4445" s="37"/>
      <c r="I4445" s="37"/>
      <c r="K4445" s="11"/>
    </row>
    <row r="4446" spans="6:11" x14ac:dyDescent="0.2">
      <c r="F4446" s="233"/>
      <c r="G4446" s="5"/>
      <c r="H4446" s="37"/>
      <c r="I4446" s="37"/>
      <c r="K4446" s="11"/>
    </row>
    <row r="4447" spans="6:11" x14ac:dyDescent="0.2">
      <c r="F4447" s="233"/>
      <c r="G4447" s="5"/>
      <c r="H4447" s="37"/>
      <c r="I4447" s="37"/>
      <c r="K4447" s="11"/>
    </row>
    <row r="4448" spans="6:11" x14ac:dyDescent="0.2">
      <c r="F4448" s="233"/>
      <c r="G4448" s="5"/>
      <c r="H4448" s="37"/>
      <c r="I4448" s="37"/>
      <c r="K4448" s="11"/>
    </row>
    <row r="4449" spans="6:11" x14ac:dyDescent="0.2">
      <c r="F4449" s="233"/>
      <c r="G4449" s="5"/>
      <c r="H4449" s="37"/>
      <c r="I4449" s="37"/>
      <c r="K4449" s="11"/>
    </row>
    <row r="4450" spans="6:11" x14ac:dyDescent="0.2">
      <c r="F4450" s="233"/>
      <c r="G4450" s="5"/>
      <c r="H4450" s="37"/>
      <c r="I4450" s="37"/>
      <c r="K4450" s="11"/>
    </row>
    <row r="4451" spans="6:11" x14ac:dyDescent="0.2">
      <c r="F4451" s="233"/>
      <c r="G4451" s="5"/>
      <c r="H4451" s="37"/>
      <c r="I4451" s="37"/>
      <c r="K4451" s="11"/>
    </row>
    <row r="4452" spans="6:11" x14ac:dyDescent="0.2">
      <c r="F4452" s="233"/>
      <c r="G4452" s="5"/>
      <c r="H4452" s="37"/>
      <c r="I4452" s="37"/>
      <c r="K4452" s="11"/>
    </row>
    <row r="4453" spans="6:11" x14ac:dyDescent="0.2">
      <c r="F4453" s="233"/>
      <c r="G4453" s="5"/>
      <c r="H4453" s="37"/>
      <c r="I4453" s="37"/>
      <c r="K4453" s="11"/>
    </row>
    <row r="4454" spans="6:11" x14ac:dyDescent="0.2">
      <c r="F4454" s="233"/>
      <c r="G4454" s="5"/>
      <c r="H4454" s="37"/>
      <c r="I4454" s="37"/>
      <c r="K4454" s="11"/>
    </row>
    <row r="4455" spans="6:11" x14ac:dyDescent="0.2">
      <c r="F4455" s="233"/>
      <c r="G4455" s="5"/>
      <c r="H4455" s="37"/>
      <c r="I4455" s="37"/>
      <c r="K4455" s="11"/>
    </row>
    <row r="4456" spans="6:11" x14ac:dyDescent="0.2">
      <c r="F4456" s="233"/>
      <c r="G4456" s="5"/>
      <c r="H4456" s="37"/>
      <c r="I4456" s="37"/>
      <c r="K4456" s="11"/>
    </row>
    <row r="4457" spans="6:11" x14ac:dyDescent="0.2">
      <c r="F4457" s="233"/>
      <c r="G4457" s="5"/>
      <c r="H4457" s="37"/>
      <c r="I4457" s="37"/>
      <c r="K4457" s="11"/>
    </row>
    <row r="4458" spans="6:11" x14ac:dyDescent="0.2">
      <c r="F4458" s="233"/>
      <c r="G4458" s="5"/>
      <c r="H4458" s="37"/>
      <c r="I4458" s="37"/>
      <c r="K4458" s="11"/>
    </row>
    <row r="4459" spans="6:11" x14ac:dyDescent="0.2">
      <c r="F4459" s="233"/>
      <c r="G4459" s="5"/>
      <c r="H4459" s="37"/>
      <c r="I4459" s="37"/>
      <c r="K4459" s="11"/>
    </row>
    <row r="4460" spans="6:11" x14ac:dyDescent="0.2">
      <c r="F4460" s="233"/>
      <c r="G4460" s="5"/>
      <c r="H4460" s="37"/>
      <c r="I4460" s="37"/>
      <c r="K4460" s="11"/>
    </row>
    <row r="4461" spans="6:11" x14ac:dyDescent="0.2">
      <c r="F4461" s="233"/>
      <c r="G4461" s="5"/>
      <c r="H4461" s="37"/>
      <c r="I4461" s="37"/>
      <c r="K4461" s="11"/>
    </row>
    <row r="4462" spans="6:11" x14ac:dyDescent="0.2">
      <c r="F4462" s="233"/>
      <c r="G4462" s="5"/>
      <c r="H4462" s="37"/>
      <c r="I4462" s="37"/>
      <c r="K4462" s="11"/>
    </row>
    <row r="4463" spans="6:11" x14ac:dyDescent="0.2">
      <c r="F4463" s="233"/>
      <c r="G4463" s="5"/>
      <c r="H4463" s="37"/>
      <c r="I4463" s="37"/>
      <c r="K4463" s="11"/>
    </row>
    <row r="4464" spans="6:11" x14ac:dyDescent="0.2">
      <c r="F4464" s="233"/>
      <c r="G4464" s="5"/>
      <c r="H4464" s="37"/>
      <c r="I4464" s="37"/>
      <c r="K4464" s="11"/>
    </row>
    <row r="4465" spans="6:11" x14ac:dyDescent="0.2">
      <c r="F4465" s="233"/>
      <c r="G4465" s="5"/>
      <c r="H4465" s="37"/>
      <c r="I4465" s="37"/>
      <c r="K4465" s="11"/>
    </row>
    <row r="4466" spans="6:11" x14ac:dyDescent="0.2">
      <c r="F4466" s="233"/>
      <c r="G4466" s="5"/>
      <c r="H4466" s="37"/>
      <c r="I4466" s="37"/>
      <c r="K4466" s="11"/>
    </row>
    <row r="4467" spans="6:11" x14ac:dyDescent="0.2">
      <c r="F4467" s="233"/>
      <c r="G4467" s="5"/>
      <c r="H4467" s="37"/>
      <c r="I4467" s="37"/>
      <c r="K4467" s="11"/>
    </row>
    <row r="4468" spans="6:11" x14ac:dyDescent="0.2">
      <c r="F4468" s="233"/>
      <c r="G4468" s="5"/>
      <c r="H4468" s="37"/>
      <c r="I4468" s="37"/>
      <c r="K4468" s="11"/>
    </row>
    <row r="4469" spans="6:11" x14ac:dyDescent="0.2">
      <c r="F4469" s="233"/>
      <c r="G4469" s="5"/>
      <c r="H4469" s="37"/>
      <c r="I4469" s="37"/>
      <c r="K4469" s="11"/>
    </row>
    <row r="4470" spans="6:11" x14ac:dyDescent="0.2">
      <c r="F4470" s="233"/>
      <c r="G4470" s="5"/>
      <c r="H4470" s="37"/>
      <c r="I4470" s="37"/>
      <c r="K4470" s="11"/>
    </row>
    <row r="4471" spans="6:11" x14ac:dyDescent="0.2">
      <c r="F4471" s="233"/>
      <c r="G4471" s="5"/>
      <c r="H4471" s="37"/>
      <c r="I4471" s="37"/>
      <c r="K4471" s="11"/>
    </row>
    <row r="4472" spans="6:11" x14ac:dyDescent="0.2">
      <c r="F4472" s="233"/>
      <c r="G4472" s="5"/>
      <c r="H4472" s="37"/>
      <c r="I4472" s="37"/>
      <c r="K4472" s="11"/>
    </row>
    <row r="4473" spans="6:11" x14ac:dyDescent="0.2">
      <c r="F4473" s="233"/>
      <c r="G4473" s="5"/>
      <c r="H4473" s="37"/>
      <c r="I4473" s="37"/>
      <c r="K4473" s="11"/>
    </row>
    <row r="4474" spans="6:11" x14ac:dyDescent="0.2">
      <c r="F4474" s="233"/>
      <c r="G4474" s="5"/>
      <c r="H4474" s="37"/>
      <c r="I4474" s="37"/>
      <c r="K4474" s="11"/>
    </row>
    <row r="4475" spans="6:11" x14ac:dyDescent="0.2">
      <c r="F4475" s="233"/>
      <c r="G4475" s="5"/>
      <c r="H4475" s="37"/>
      <c r="I4475" s="37"/>
      <c r="K4475" s="11"/>
    </row>
    <row r="4476" spans="6:11" x14ac:dyDescent="0.2">
      <c r="F4476" s="233"/>
      <c r="G4476" s="5"/>
      <c r="H4476" s="37"/>
      <c r="I4476" s="37"/>
      <c r="K4476" s="11"/>
    </row>
    <row r="4477" spans="6:11" x14ac:dyDescent="0.2">
      <c r="F4477" s="233"/>
      <c r="G4477" s="5"/>
      <c r="H4477" s="37"/>
      <c r="I4477" s="37"/>
      <c r="K4477" s="11"/>
    </row>
    <row r="4478" spans="6:11" x14ac:dyDescent="0.2">
      <c r="F4478" s="233"/>
      <c r="G4478" s="5"/>
      <c r="H4478" s="37"/>
      <c r="I4478" s="37"/>
      <c r="K4478" s="11"/>
    </row>
    <row r="4479" spans="6:11" x14ac:dyDescent="0.2">
      <c r="F4479" s="233"/>
      <c r="G4479" s="5"/>
      <c r="H4479" s="37"/>
      <c r="I4479" s="37"/>
      <c r="K4479" s="11"/>
    </row>
    <row r="4480" spans="6:11" x14ac:dyDescent="0.2">
      <c r="F4480" s="233"/>
      <c r="G4480" s="5"/>
      <c r="H4480" s="37"/>
      <c r="I4480" s="37"/>
      <c r="K4480" s="11"/>
    </row>
    <row r="4481" spans="6:11" x14ac:dyDescent="0.2">
      <c r="F4481" s="233"/>
      <c r="G4481" s="5"/>
      <c r="H4481" s="37"/>
      <c r="I4481" s="37"/>
      <c r="K4481" s="11"/>
    </row>
    <row r="4482" spans="6:11" x14ac:dyDescent="0.2">
      <c r="F4482" s="233"/>
      <c r="G4482" s="5"/>
      <c r="H4482" s="37"/>
      <c r="I4482" s="37"/>
      <c r="K4482" s="11"/>
    </row>
    <row r="4483" spans="6:11" x14ac:dyDescent="0.2">
      <c r="F4483" s="233"/>
      <c r="G4483" s="5"/>
      <c r="H4483" s="37"/>
      <c r="I4483" s="37"/>
      <c r="K4483" s="11"/>
    </row>
    <row r="4484" spans="6:11" x14ac:dyDescent="0.2">
      <c r="F4484" s="233"/>
      <c r="G4484" s="5"/>
      <c r="H4484" s="37"/>
      <c r="I4484" s="37"/>
      <c r="K4484" s="11"/>
    </row>
    <row r="4485" spans="6:11" x14ac:dyDescent="0.2">
      <c r="F4485" s="233"/>
      <c r="G4485" s="5"/>
      <c r="H4485" s="37"/>
      <c r="I4485" s="37"/>
      <c r="K4485" s="11"/>
    </row>
    <row r="4486" spans="6:11" x14ac:dyDescent="0.2">
      <c r="F4486" s="233"/>
      <c r="G4486" s="5"/>
      <c r="H4486" s="37"/>
      <c r="I4486" s="37"/>
      <c r="K4486" s="11"/>
    </row>
    <row r="4487" spans="6:11" x14ac:dyDescent="0.2">
      <c r="F4487" s="233"/>
      <c r="G4487" s="5"/>
      <c r="H4487" s="37"/>
      <c r="I4487" s="37"/>
      <c r="K4487" s="11"/>
    </row>
    <row r="4488" spans="6:11" x14ac:dyDescent="0.2">
      <c r="F4488" s="233"/>
      <c r="G4488" s="5"/>
      <c r="H4488" s="37"/>
      <c r="I4488" s="37"/>
      <c r="K4488" s="11"/>
    </row>
    <row r="4489" spans="6:11" x14ac:dyDescent="0.2">
      <c r="F4489" s="233"/>
      <c r="G4489" s="5"/>
      <c r="H4489" s="37"/>
      <c r="I4489" s="37"/>
      <c r="K4489" s="11"/>
    </row>
    <row r="4490" spans="6:11" x14ac:dyDescent="0.2">
      <c r="F4490" s="233"/>
      <c r="G4490" s="5"/>
      <c r="H4490" s="37"/>
      <c r="I4490" s="37"/>
      <c r="K4490" s="11"/>
    </row>
    <row r="4491" spans="6:11" x14ac:dyDescent="0.2">
      <c r="F4491" s="233"/>
      <c r="G4491" s="5"/>
      <c r="H4491" s="37"/>
      <c r="I4491" s="37"/>
      <c r="K4491" s="11"/>
    </row>
    <row r="4492" spans="6:11" x14ac:dyDescent="0.2">
      <c r="F4492" s="233"/>
      <c r="G4492" s="5"/>
      <c r="H4492" s="37"/>
      <c r="I4492" s="37"/>
      <c r="K4492" s="11"/>
    </row>
    <row r="4493" spans="6:11" x14ac:dyDescent="0.2">
      <c r="F4493" s="233"/>
      <c r="G4493" s="5"/>
      <c r="H4493" s="37"/>
      <c r="I4493" s="37"/>
      <c r="K4493" s="11"/>
    </row>
    <row r="4494" spans="6:11" x14ac:dyDescent="0.2">
      <c r="F4494" s="233"/>
      <c r="G4494" s="5"/>
      <c r="H4494" s="37"/>
      <c r="I4494" s="37"/>
      <c r="K4494" s="11"/>
    </row>
    <row r="4495" spans="6:11" x14ac:dyDescent="0.2">
      <c r="F4495" s="233"/>
      <c r="G4495" s="5"/>
      <c r="H4495" s="37"/>
      <c r="I4495" s="37"/>
      <c r="K4495" s="11"/>
    </row>
    <row r="4496" spans="6:11" x14ac:dyDescent="0.2">
      <c r="F4496" s="233"/>
      <c r="G4496" s="5"/>
      <c r="H4496" s="37"/>
      <c r="I4496" s="37"/>
      <c r="K4496" s="11"/>
    </row>
    <row r="4497" spans="6:11" x14ac:dyDescent="0.2">
      <c r="F4497" s="233"/>
      <c r="G4497" s="5"/>
      <c r="H4497" s="37"/>
      <c r="I4497" s="37"/>
      <c r="K4497" s="11"/>
    </row>
    <row r="4498" spans="6:11" x14ac:dyDescent="0.2">
      <c r="F4498" s="233"/>
      <c r="G4498" s="5"/>
      <c r="H4498" s="37"/>
      <c r="I4498" s="37"/>
      <c r="K4498" s="11"/>
    </row>
    <row r="4499" spans="6:11" x14ac:dyDescent="0.2">
      <c r="F4499" s="233"/>
      <c r="G4499" s="5"/>
      <c r="H4499" s="37"/>
      <c r="I4499" s="37"/>
      <c r="K4499" s="11"/>
    </row>
    <row r="4500" spans="6:11" x14ac:dyDescent="0.2">
      <c r="F4500" s="233"/>
      <c r="G4500" s="5"/>
      <c r="H4500" s="37"/>
      <c r="I4500" s="37"/>
      <c r="K4500" s="11"/>
    </row>
    <row r="4501" spans="6:11" x14ac:dyDescent="0.2">
      <c r="F4501" s="233"/>
      <c r="G4501" s="5"/>
      <c r="H4501" s="37"/>
      <c r="I4501" s="37"/>
      <c r="K4501" s="11"/>
    </row>
    <row r="4502" spans="6:11" x14ac:dyDescent="0.2">
      <c r="F4502" s="233"/>
      <c r="G4502" s="5"/>
      <c r="H4502" s="37"/>
      <c r="I4502" s="37"/>
      <c r="K4502" s="11"/>
    </row>
    <row r="4503" spans="6:11" x14ac:dyDescent="0.2">
      <c r="F4503" s="233"/>
      <c r="G4503" s="5"/>
      <c r="H4503" s="37"/>
      <c r="I4503" s="37"/>
      <c r="K4503" s="11"/>
    </row>
    <row r="4504" spans="6:11" x14ac:dyDescent="0.2">
      <c r="F4504" s="233"/>
      <c r="G4504" s="5"/>
      <c r="H4504" s="37"/>
      <c r="I4504" s="37"/>
      <c r="K4504" s="11"/>
    </row>
    <row r="4505" spans="6:11" x14ac:dyDescent="0.2">
      <c r="F4505" s="233"/>
      <c r="G4505" s="5"/>
      <c r="H4505" s="37"/>
      <c r="I4505" s="37"/>
      <c r="K4505" s="11"/>
    </row>
    <row r="4506" spans="6:11" x14ac:dyDescent="0.2">
      <c r="F4506" s="233"/>
      <c r="G4506" s="5"/>
      <c r="H4506" s="37"/>
      <c r="I4506" s="37"/>
      <c r="K4506" s="11"/>
    </row>
    <row r="4507" spans="6:11" x14ac:dyDescent="0.2">
      <c r="F4507" s="233"/>
      <c r="G4507" s="5"/>
      <c r="H4507" s="37"/>
      <c r="I4507" s="37"/>
      <c r="K4507" s="11"/>
    </row>
    <row r="4508" spans="6:11" x14ac:dyDescent="0.2">
      <c r="F4508" s="233"/>
      <c r="G4508" s="5"/>
      <c r="H4508" s="37"/>
      <c r="I4508" s="37"/>
      <c r="K4508" s="11"/>
    </row>
    <row r="4509" spans="6:11" x14ac:dyDescent="0.2">
      <c r="F4509" s="233"/>
      <c r="G4509" s="5"/>
      <c r="H4509" s="37"/>
      <c r="I4509" s="37"/>
      <c r="K4509" s="11"/>
    </row>
    <row r="4510" spans="6:11" x14ac:dyDescent="0.2">
      <c r="F4510" s="233"/>
      <c r="G4510" s="5"/>
      <c r="H4510" s="37"/>
      <c r="I4510" s="37"/>
      <c r="K4510" s="11"/>
    </row>
    <row r="4511" spans="6:11" x14ac:dyDescent="0.2">
      <c r="F4511" s="233"/>
      <c r="G4511" s="5"/>
      <c r="H4511" s="37"/>
      <c r="I4511" s="37"/>
      <c r="K4511" s="11"/>
    </row>
    <row r="4512" spans="6:11" x14ac:dyDescent="0.2">
      <c r="F4512" s="233"/>
      <c r="G4512" s="5"/>
      <c r="H4512" s="37"/>
      <c r="I4512" s="37"/>
      <c r="K4512" s="11"/>
    </row>
    <row r="4513" spans="6:11" x14ac:dyDescent="0.2">
      <c r="F4513" s="233"/>
      <c r="G4513" s="5"/>
      <c r="H4513" s="37"/>
      <c r="I4513" s="37"/>
      <c r="K4513" s="11"/>
    </row>
    <row r="4514" spans="6:11" x14ac:dyDescent="0.2">
      <c r="F4514" s="233"/>
      <c r="G4514" s="5"/>
      <c r="H4514" s="37"/>
      <c r="I4514" s="37"/>
      <c r="K4514" s="11"/>
    </row>
    <row r="4515" spans="6:11" x14ac:dyDescent="0.2">
      <c r="F4515" s="233"/>
      <c r="G4515" s="5"/>
      <c r="H4515" s="37"/>
      <c r="I4515" s="37"/>
      <c r="K4515" s="11"/>
    </row>
    <row r="4516" spans="6:11" x14ac:dyDescent="0.2">
      <c r="F4516" s="233"/>
      <c r="G4516" s="5"/>
      <c r="H4516" s="37"/>
      <c r="I4516" s="37"/>
      <c r="K4516" s="11"/>
    </row>
    <row r="4517" spans="6:11" x14ac:dyDescent="0.2">
      <c r="F4517" s="233"/>
      <c r="G4517" s="5"/>
      <c r="H4517" s="37"/>
      <c r="I4517" s="37"/>
      <c r="K4517" s="11"/>
    </row>
    <row r="4518" spans="6:11" x14ac:dyDescent="0.2">
      <c r="F4518" s="233"/>
      <c r="G4518" s="5"/>
      <c r="H4518" s="37"/>
      <c r="I4518" s="37"/>
      <c r="K4518" s="11"/>
    </row>
    <row r="4519" spans="6:11" x14ac:dyDescent="0.2">
      <c r="F4519" s="233"/>
      <c r="G4519" s="5"/>
      <c r="H4519" s="37"/>
      <c r="I4519" s="37"/>
      <c r="K4519" s="11"/>
    </row>
    <row r="4520" spans="6:11" x14ac:dyDescent="0.2">
      <c r="F4520" s="233"/>
      <c r="G4520" s="5"/>
      <c r="H4520" s="37"/>
      <c r="I4520" s="37"/>
      <c r="K4520" s="11"/>
    </row>
    <row r="4521" spans="6:11" x14ac:dyDescent="0.2">
      <c r="F4521" s="233"/>
      <c r="G4521" s="5"/>
      <c r="H4521" s="37"/>
      <c r="I4521" s="37"/>
      <c r="K4521" s="11"/>
    </row>
    <row r="4522" spans="6:11" x14ac:dyDescent="0.2">
      <c r="F4522" s="233"/>
      <c r="G4522" s="5"/>
      <c r="H4522" s="37"/>
      <c r="I4522" s="37"/>
      <c r="K4522" s="11"/>
    </row>
    <row r="4523" spans="6:11" x14ac:dyDescent="0.2">
      <c r="F4523" s="233"/>
      <c r="G4523" s="5"/>
      <c r="H4523" s="37"/>
      <c r="I4523" s="37"/>
      <c r="K4523" s="11"/>
    </row>
    <row r="4524" spans="6:11" x14ac:dyDescent="0.2">
      <c r="F4524" s="233"/>
      <c r="G4524" s="5"/>
      <c r="H4524" s="37"/>
      <c r="I4524" s="37"/>
      <c r="K4524" s="11"/>
    </row>
    <row r="4525" spans="6:11" x14ac:dyDescent="0.2">
      <c r="F4525" s="233"/>
      <c r="G4525" s="5"/>
      <c r="H4525" s="37"/>
      <c r="I4525" s="37"/>
      <c r="K4525" s="11"/>
    </row>
    <row r="4526" spans="6:11" x14ac:dyDescent="0.2">
      <c r="F4526" s="233"/>
      <c r="G4526" s="5"/>
      <c r="H4526" s="37"/>
      <c r="I4526" s="37"/>
      <c r="K4526" s="11"/>
    </row>
    <row r="4527" spans="6:11" x14ac:dyDescent="0.2">
      <c r="F4527" s="233"/>
      <c r="G4527" s="5"/>
      <c r="H4527" s="37"/>
      <c r="I4527" s="37"/>
      <c r="K4527" s="11"/>
    </row>
    <row r="4528" spans="6:11" x14ac:dyDescent="0.2">
      <c r="F4528" s="233"/>
      <c r="G4528" s="5"/>
      <c r="H4528" s="37"/>
      <c r="I4528" s="37"/>
      <c r="K4528" s="11"/>
    </row>
    <row r="4529" spans="6:11" x14ac:dyDescent="0.2">
      <c r="F4529" s="233"/>
      <c r="G4529" s="5"/>
      <c r="H4529" s="37"/>
      <c r="I4529" s="37"/>
      <c r="K4529" s="11"/>
    </row>
    <row r="4530" spans="6:11" x14ac:dyDescent="0.2">
      <c r="F4530" s="233"/>
      <c r="G4530" s="5"/>
      <c r="H4530" s="37"/>
      <c r="I4530" s="37"/>
      <c r="K4530" s="11"/>
    </row>
    <row r="4531" spans="6:11" x14ac:dyDescent="0.2">
      <c r="F4531" s="233"/>
      <c r="G4531" s="5"/>
      <c r="H4531" s="37"/>
      <c r="I4531" s="37"/>
      <c r="K4531" s="11"/>
    </row>
    <row r="4532" spans="6:11" x14ac:dyDescent="0.2">
      <c r="F4532" s="233"/>
      <c r="G4532" s="5"/>
      <c r="H4532" s="37"/>
      <c r="I4532" s="37"/>
      <c r="K4532" s="11"/>
    </row>
    <row r="4533" spans="6:11" x14ac:dyDescent="0.2">
      <c r="F4533" s="233"/>
      <c r="G4533" s="5"/>
      <c r="H4533" s="37"/>
      <c r="I4533" s="37"/>
      <c r="K4533" s="11"/>
    </row>
    <row r="4534" spans="6:11" x14ac:dyDescent="0.2">
      <c r="F4534" s="233"/>
      <c r="G4534" s="5"/>
      <c r="H4534" s="37"/>
      <c r="I4534" s="37"/>
      <c r="K4534" s="11"/>
    </row>
    <row r="4535" spans="6:11" x14ac:dyDescent="0.2">
      <c r="F4535" s="233"/>
      <c r="G4535" s="5"/>
      <c r="H4535" s="37"/>
      <c r="I4535" s="37"/>
      <c r="K4535" s="11"/>
    </row>
    <row r="4536" spans="6:11" x14ac:dyDescent="0.2">
      <c r="F4536" s="233"/>
      <c r="G4536" s="5"/>
      <c r="H4536" s="37"/>
      <c r="I4536" s="37"/>
      <c r="K4536" s="11"/>
    </row>
    <row r="4537" spans="6:11" x14ac:dyDescent="0.2">
      <c r="F4537" s="233"/>
      <c r="G4537" s="5"/>
      <c r="H4537" s="37"/>
      <c r="I4537" s="37"/>
      <c r="K4537" s="11"/>
    </row>
    <row r="4538" spans="6:11" x14ac:dyDescent="0.2">
      <c r="F4538" s="233"/>
      <c r="G4538" s="5"/>
      <c r="H4538" s="37"/>
      <c r="I4538" s="37"/>
      <c r="K4538" s="11"/>
    </row>
    <row r="4539" spans="6:11" x14ac:dyDescent="0.2">
      <c r="F4539" s="233"/>
      <c r="G4539" s="5"/>
      <c r="H4539" s="37"/>
      <c r="I4539" s="37"/>
      <c r="K4539" s="11"/>
    </row>
    <row r="4540" spans="6:11" x14ac:dyDescent="0.2">
      <c r="F4540" s="233"/>
      <c r="G4540" s="5"/>
      <c r="H4540" s="37"/>
      <c r="I4540" s="37"/>
      <c r="K4540" s="11"/>
    </row>
    <row r="4541" spans="6:11" x14ac:dyDescent="0.2">
      <c r="F4541" s="233"/>
      <c r="G4541" s="5"/>
      <c r="H4541" s="37"/>
      <c r="I4541" s="37"/>
      <c r="K4541" s="11"/>
    </row>
    <row r="4542" spans="6:11" x14ac:dyDescent="0.2">
      <c r="F4542" s="233"/>
      <c r="G4542" s="5"/>
      <c r="H4542" s="37"/>
      <c r="I4542" s="37"/>
      <c r="K4542" s="11"/>
    </row>
    <row r="4543" spans="6:11" x14ac:dyDescent="0.2">
      <c r="F4543" s="233"/>
      <c r="G4543" s="5"/>
      <c r="H4543" s="37"/>
      <c r="I4543" s="37"/>
      <c r="K4543" s="11"/>
    </row>
    <row r="4544" spans="6:11" x14ac:dyDescent="0.2">
      <c r="F4544" s="233"/>
      <c r="G4544" s="5"/>
      <c r="H4544" s="37"/>
      <c r="I4544" s="37"/>
      <c r="K4544" s="11"/>
    </row>
    <row r="4545" spans="6:11" x14ac:dyDescent="0.2">
      <c r="F4545" s="233"/>
      <c r="G4545" s="5"/>
      <c r="H4545" s="37"/>
      <c r="I4545" s="37"/>
      <c r="K4545" s="11"/>
    </row>
    <row r="4546" spans="6:11" x14ac:dyDescent="0.2">
      <c r="F4546" s="233"/>
      <c r="G4546" s="5"/>
      <c r="H4546" s="37"/>
      <c r="I4546" s="37"/>
      <c r="K4546" s="11"/>
    </row>
    <row r="4547" spans="6:11" x14ac:dyDescent="0.2">
      <c r="F4547" s="233"/>
      <c r="G4547" s="5"/>
      <c r="H4547" s="37"/>
      <c r="I4547" s="37"/>
      <c r="K4547" s="11"/>
    </row>
    <row r="4548" spans="6:11" x14ac:dyDescent="0.2">
      <c r="F4548" s="233"/>
      <c r="G4548" s="5"/>
      <c r="H4548" s="37"/>
      <c r="I4548" s="37"/>
      <c r="K4548" s="11"/>
    </row>
    <row r="4549" spans="6:11" x14ac:dyDescent="0.2">
      <c r="F4549" s="233"/>
      <c r="G4549" s="5"/>
      <c r="H4549" s="37"/>
      <c r="I4549" s="37"/>
      <c r="K4549" s="11"/>
    </row>
    <row r="4550" spans="6:11" x14ac:dyDescent="0.2">
      <c r="F4550" s="233"/>
      <c r="G4550" s="5"/>
      <c r="H4550" s="37"/>
      <c r="I4550" s="37"/>
      <c r="K4550" s="11"/>
    </row>
    <row r="4551" spans="6:11" x14ac:dyDescent="0.2">
      <c r="F4551" s="233"/>
      <c r="G4551" s="5"/>
      <c r="H4551" s="37"/>
      <c r="I4551" s="37"/>
      <c r="K4551" s="11"/>
    </row>
    <row r="4552" spans="6:11" x14ac:dyDescent="0.2">
      <c r="F4552" s="233"/>
      <c r="G4552" s="5"/>
      <c r="H4552" s="37"/>
      <c r="I4552" s="37"/>
      <c r="K4552" s="11"/>
    </row>
    <row r="4553" spans="6:11" x14ac:dyDescent="0.2">
      <c r="F4553" s="233"/>
      <c r="G4553" s="5"/>
      <c r="H4553" s="37"/>
      <c r="I4553" s="37"/>
      <c r="K4553" s="11"/>
    </row>
    <row r="4554" spans="6:11" x14ac:dyDescent="0.2">
      <c r="F4554" s="233"/>
      <c r="G4554" s="5"/>
      <c r="H4554" s="37"/>
      <c r="I4554" s="37"/>
      <c r="K4554" s="11"/>
    </row>
    <row r="4555" spans="6:11" x14ac:dyDescent="0.2">
      <c r="F4555" s="233"/>
      <c r="G4555" s="5"/>
      <c r="H4555" s="37"/>
      <c r="I4555" s="37"/>
      <c r="K4555" s="11"/>
    </row>
    <row r="4556" spans="6:11" x14ac:dyDescent="0.2">
      <c r="F4556" s="233"/>
      <c r="G4556" s="5"/>
      <c r="H4556" s="37"/>
      <c r="I4556" s="37"/>
      <c r="K4556" s="11"/>
    </row>
    <row r="4557" spans="6:11" x14ac:dyDescent="0.2">
      <c r="F4557" s="233"/>
      <c r="G4557" s="5"/>
      <c r="H4557" s="37"/>
      <c r="I4557" s="37"/>
      <c r="K4557" s="11"/>
    </row>
    <row r="4558" spans="6:11" x14ac:dyDescent="0.2">
      <c r="F4558" s="233"/>
      <c r="G4558" s="5"/>
      <c r="H4558" s="37"/>
      <c r="I4558" s="37"/>
      <c r="K4558" s="11"/>
    </row>
    <row r="4559" spans="6:11" x14ac:dyDescent="0.2">
      <c r="F4559" s="233"/>
      <c r="G4559" s="5"/>
      <c r="H4559" s="37"/>
      <c r="I4559" s="37"/>
      <c r="K4559" s="11"/>
    </row>
    <row r="4560" spans="6:11" x14ac:dyDescent="0.2">
      <c r="F4560" s="233"/>
      <c r="G4560" s="5"/>
      <c r="H4560" s="37"/>
      <c r="I4560" s="37"/>
      <c r="K4560" s="11"/>
    </row>
    <row r="4561" spans="6:11" x14ac:dyDescent="0.2">
      <c r="F4561" s="233"/>
      <c r="G4561" s="5"/>
      <c r="H4561" s="37"/>
      <c r="I4561" s="37"/>
      <c r="K4561" s="11"/>
    </row>
    <row r="4562" spans="6:11" x14ac:dyDescent="0.2">
      <c r="F4562" s="233"/>
      <c r="G4562" s="5"/>
      <c r="H4562" s="37"/>
      <c r="I4562" s="37"/>
      <c r="K4562" s="11"/>
    </row>
    <row r="4563" spans="6:11" x14ac:dyDescent="0.2">
      <c r="F4563" s="233"/>
      <c r="G4563" s="5"/>
      <c r="H4563" s="37"/>
      <c r="I4563" s="37"/>
      <c r="K4563" s="11"/>
    </row>
    <row r="4564" spans="6:11" x14ac:dyDescent="0.2">
      <c r="F4564" s="233"/>
      <c r="G4564" s="5"/>
      <c r="H4564" s="37"/>
      <c r="I4564" s="37"/>
      <c r="K4564" s="11"/>
    </row>
    <row r="4565" spans="6:11" x14ac:dyDescent="0.2">
      <c r="F4565" s="233"/>
      <c r="G4565" s="5"/>
      <c r="H4565" s="37"/>
      <c r="I4565" s="37"/>
      <c r="K4565" s="11"/>
    </row>
    <row r="4566" spans="6:11" x14ac:dyDescent="0.2">
      <c r="F4566" s="233"/>
      <c r="G4566" s="5"/>
      <c r="H4566" s="37"/>
      <c r="I4566" s="37"/>
      <c r="K4566" s="11"/>
    </row>
    <row r="4567" spans="6:11" x14ac:dyDescent="0.2">
      <c r="F4567" s="233"/>
      <c r="G4567" s="5"/>
      <c r="H4567" s="37"/>
      <c r="I4567" s="37"/>
      <c r="K4567" s="11"/>
    </row>
    <row r="4568" spans="6:11" x14ac:dyDescent="0.2">
      <c r="F4568" s="233"/>
      <c r="G4568" s="5"/>
      <c r="H4568" s="37"/>
      <c r="I4568" s="37"/>
      <c r="K4568" s="11"/>
    </row>
    <row r="4569" spans="6:11" x14ac:dyDescent="0.2">
      <c r="F4569" s="233"/>
      <c r="G4569" s="5"/>
      <c r="H4569" s="37"/>
      <c r="I4569" s="37"/>
      <c r="K4569" s="11"/>
    </row>
    <row r="4570" spans="6:11" x14ac:dyDescent="0.2">
      <c r="F4570" s="233"/>
      <c r="G4570" s="5"/>
      <c r="H4570" s="37"/>
      <c r="I4570" s="37"/>
      <c r="K4570" s="11"/>
    </row>
    <row r="4571" spans="6:11" x14ac:dyDescent="0.2">
      <c r="F4571" s="233"/>
      <c r="G4571" s="5"/>
      <c r="H4571" s="37"/>
      <c r="I4571" s="37"/>
      <c r="K4571" s="11"/>
    </row>
    <row r="4572" spans="6:11" x14ac:dyDescent="0.2">
      <c r="F4572" s="233"/>
      <c r="G4572" s="5"/>
      <c r="H4572" s="37"/>
      <c r="I4572" s="37"/>
      <c r="K4572" s="11"/>
    </row>
    <row r="4573" spans="6:11" x14ac:dyDescent="0.2">
      <c r="F4573" s="233"/>
      <c r="G4573" s="5"/>
      <c r="H4573" s="37"/>
      <c r="I4573" s="37"/>
      <c r="K4573" s="11"/>
    </row>
    <row r="4574" spans="6:11" x14ac:dyDescent="0.2">
      <c r="F4574" s="233"/>
      <c r="G4574" s="5"/>
      <c r="H4574" s="37"/>
      <c r="I4574" s="37"/>
      <c r="K4574" s="11"/>
    </row>
    <row r="4575" spans="6:11" x14ac:dyDescent="0.2">
      <c r="F4575" s="233"/>
      <c r="G4575" s="5"/>
      <c r="H4575" s="37"/>
      <c r="I4575" s="37"/>
      <c r="K4575" s="11"/>
    </row>
    <row r="4576" spans="6:11" x14ac:dyDescent="0.2">
      <c r="F4576" s="233"/>
      <c r="G4576" s="5"/>
      <c r="H4576" s="37"/>
      <c r="I4576" s="37"/>
      <c r="K4576" s="11"/>
    </row>
    <row r="4577" spans="6:11" x14ac:dyDescent="0.2">
      <c r="F4577" s="233"/>
      <c r="G4577" s="5"/>
      <c r="H4577" s="37"/>
      <c r="I4577" s="37"/>
      <c r="K4577" s="11"/>
    </row>
    <row r="4578" spans="6:11" x14ac:dyDescent="0.2">
      <c r="F4578" s="233"/>
      <c r="G4578" s="5"/>
      <c r="H4578" s="37"/>
      <c r="I4578" s="37"/>
      <c r="K4578" s="11"/>
    </row>
    <row r="4579" spans="6:11" x14ac:dyDescent="0.2">
      <c r="F4579" s="233"/>
      <c r="G4579" s="5"/>
      <c r="H4579" s="37"/>
      <c r="I4579" s="37"/>
      <c r="K4579" s="11"/>
    </row>
    <row r="4580" spans="6:11" x14ac:dyDescent="0.2">
      <c r="F4580" s="233"/>
      <c r="G4580" s="5"/>
      <c r="H4580" s="37"/>
      <c r="I4580" s="37"/>
      <c r="K4580" s="11"/>
    </row>
    <row r="4581" spans="6:11" x14ac:dyDescent="0.2">
      <c r="F4581" s="233"/>
      <c r="G4581" s="5"/>
      <c r="H4581" s="37"/>
      <c r="I4581" s="37"/>
      <c r="K4581" s="11"/>
    </row>
    <row r="4582" spans="6:11" x14ac:dyDescent="0.2">
      <c r="F4582" s="233"/>
      <c r="G4582" s="5"/>
      <c r="H4582" s="37"/>
      <c r="I4582" s="37"/>
      <c r="K4582" s="11"/>
    </row>
    <row r="4583" spans="6:11" x14ac:dyDescent="0.2">
      <c r="F4583" s="233"/>
      <c r="G4583" s="5"/>
      <c r="H4583" s="37"/>
      <c r="I4583" s="37"/>
      <c r="K4583" s="11"/>
    </row>
    <row r="4584" spans="6:11" x14ac:dyDescent="0.2">
      <c r="F4584" s="233"/>
      <c r="G4584" s="5"/>
      <c r="H4584" s="37"/>
      <c r="I4584" s="37"/>
      <c r="K4584" s="11"/>
    </row>
    <row r="4585" spans="6:11" x14ac:dyDescent="0.2">
      <c r="F4585" s="233"/>
      <c r="G4585" s="5"/>
      <c r="H4585" s="37"/>
      <c r="I4585" s="37"/>
      <c r="K4585" s="11"/>
    </row>
    <row r="4586" spans="6:11" x14ac:dyDescent="0.2">
      <c r="F4586" s="233"/>
      <c r="G4586" s="5"/>
      <c r="H4586" s="37"/>
      <c r="I4586" s="37"/>
      <c r="K4586" s="11"/>
    </row>
    <row r="4587" spans="6:11" x14ac:dyDescent="0.2">
      <c r="F4587" s="233"/>
      <c r="G4587" s="5"/>
      <c r="H4587" s="37"/>
      <c r="I4587" s="37"/>
      <c r="K4587" s="11"/>
    </row>
    <row r="4588" spans="6:11" x14ac:dyDescent="0.2">
      <c r="F4588" s="233"/>
      <c r="G4588" s="5"/>
      <c r="H4588" s="37"/>
      <c r="I4588" s="37"/>
      <c r="K4588" s="11"/>
    </row>
    <row r="4589" spans="6:11" x14ac:dyDescent="0.2">
      <c r="F4589" s="233"/>
      <c r="G4589" s="5"/>
      <c r="H4589" s="37"/>
      <c r="I4589" s="37"/>
      <c r="K4589" s="11"/>
    </row>
    <row r="4590" spans="6:11" x14ac:dyDescent="0.2">
      <c r="F4590" s="233"/>
      <c r="G4590" s="5"/>
      <c r="H4590" s="37"/>
      <c r="I4590" s="37"/>
      <c r="K4590" s="11"/>
    </row>
    <row r="4591" spans="6:11" x14ac:dyDescent="0.2">
      <c r="F4591" s="233"/>
      <c r="G4591" s="5"/>
      <c r="H4591" s="37"/>
      <c r="I4591" s="37"/>
      <c r="K4591" s="11"/>
    </row>
    <row r="4592" spans="6:11" x14ac:dyDescent="0.2">
      <c r="F4592" s="233"/>
      <c r="G4592" s="5"/>
      <c r="H4592" s="37"/>
      <c r="I4592" s="37"/>
      <c r="K4592" s="11"/>
    </row>
    <row r="4593" spans="6:11" x14ac:dyDescent="0.2">
      <c r="F4593" s="233"/>
      <c r="G4593" s="5"/>
      <c r="H4593" s="37"/>
      <c r="I4593" s="37"/>
      <c r="K4593" s="11"/>
    </row>
    <row r="4594" spans="6:11" x14ac:dyDescent="0.2">
      <c r="F4594" s="233"/>
      <c r="G4594" s="5"/>
      <c r="H4594" s="37"/>
      <c r="I4594" s="37"/>
      <c r="K4594" s="11"/>
    </row>
    <row r="4595" spans="6:11" x14ac:dyDescent="0.2">
      <c r="F4595" s="233"/>
      <c r="G4595" s="5"/>
      <c r="H4595" s="37"/>
      <c r="I4595" s="37"/>
      <c r="K4595" s="11"/>
    </row>
    <row r="4596" spans="6:11" x14ac:dyDescent="0.2">
      <c r="F4596" s="233"/>
      <c r="G4596" s="5"/>
      <c r="H4596" s="37"/>
      <c r="I4596" s="37"/>
      <c r="K4596" s="11"/>
    </row>
    <row r="4597" spans="6:11" x14ac:dyDescent="0.2">
      <c r="F4597" s="233"/>
      <c r="G4597" s="5"/>
      <c r="H4597" s="37"/>
      <c r="I4597" s="37"/>
      <c r="K4597" s="11"/>
    </row>
    <row r="4598" spans="6:11" x14ac:dyDescent="0.2">
      <c r="F4598" s="233"/>
      <c r="G4598" s="5"/>
      <c r="H4598" s="37"/>
      <c r="I4598" s="37"/>
      <c r="K4598" s="11"/>
    </row>
    <row r="4599" spans="6:11" x14ac:dyDescent="0.2">
      <c r="F4599" s="233"/>
      <c r="G4599" s="5"/>
      <c r="H4599" s="37"/>
      <c r="I4599" s="37"/>
      <c r="K4599" s="11"/>
    </row>
    <row r="4600" spans="6:11" x14ac:dyDescent="0.2">
      <c r="F4600" s="233"/>
      <c r="G4600" s="5"/>
      <c r="H4600" s="37"/>
      <c r="I4600" s="37"/>
      <c r="K4600" s="11"/>
    </row>
    <row r="4601" spans="6:11" x14ac:dyDescent="0.2">
      <c r="F4601" s="233"/>
      <c r="G4601" s="5"/>
      <c r="H4601" s="37"/>
      <c r="I4601" s="37"/>
      <c r="K4601" s="11"/>
    </row>
    <row r="4602" spans="6:11" x14ac:dyDescent="0.2">
      <c r="F4602" s="233"/>
      <c r="G4602" s="5"/>
      <c r="H4602" s="37"/>
      <c r="I4602" s="37"/>
      <c r="K4602" s="11"/>
    </row>
    <row r="4603" spans="6:11" x14ac:dyDescent="0.2">
      <c r="F4603" s="233"/>
      <c r="G4603" s="5"/>
      <c r="H4603" s="37"/>
      <c r="I4603" s="37"/>
      <c r="K4603" s="11"/>
    </row>
    <row r="4604" spans="6:11" x14ac:dyDescent="0.2">
      <c r="F4604" s="233"/>
      <c r="G4604" s="5"/>
      <c r="H4604" s="37"/>
      <c r="I4604" s="37"/>
      <c r="K4604" s="11"/>
    </row>
    <row r="4605" spans="6:11" x14ac:dyDescent="0.2">
      <c r="F4605" s="233"/>
      <c r="G4605" s="5"/>
      <c r="H4605" s="37"/>
      <c r="I4605" s="37"/>
      <c r="K4605" s="11"/>
    </row>
    <row r="4606" spans="6:11" x14ac:dyDescent="0.2">
      <c r="F4606" s="233"/>
      <c r="G4606" s="5"/>
      <c r="H4606" s="37"/>
      <c r="I4606" s="37"/>
      <c r="K4606" s="11"/>
    </row>
    <row r="4607" spans="6:11" x14ac:dyDescent="0.2">
      <c r="F4607" s="233"/>
      <c r="G4607" s="5"/>
      <c r="H4607" s="37"/>
      <c r="I4607" s="37"/>
      <c r="K4607" s="11"/>
    </row>
    <row r="4608" spans="6:11" x14ac:dyDescent="0.2">
      <c r="F4608" s="233"/>
      <c r="G4608" s="5"/>
      <c r="H4608" s="37"/>
      <c r="I4608" s="37"/>
      <c r="K4608" s="11"/>
    </row>
    <row r="4609" spans="6:11" x14ac:dyDescent="0.2">
      <c r="F4609" s="233"/>
      <c r="G4609" s="5"/>
      <c r="H4609" s="37"/>
      <c r="I4609" s="37"/>
      <c r="K4609" s="11"/>
    </row>
    <row r="4610" spans="6:11" x14ac:dyDescent="0.2">
      <c r="F4610" s="233"/>
      <c r="G4610" s="5"/>
      <c r="H4610" s="37"/>
      <c r="I4610" s="37"/>
      <c r="K4610" s="11"/>
    </row>
    <row r="4611" spans="6:11" x14ac:dyDescent="0.2">
      <c r="F4611" s="233"/>
      <c r="G4611" s="5"/>
      <c r="H4611" s="37"/>
      <c r="I4611" s="37"/>
      <c r="K4611" s="11"/>
    </row>
    <row r="4612" spans="6:11" x14ac:dyDescent="0.2">
      <c r="F4612" s="233"/>
      <c r="G4612" s="5"/>
      <c r="H4612" s="37"/>
      <c r="I4612" s="37"/>
      <c r="K4612" s="11"/>
    </row>
    <row r="4613" spans="6:11" x14ac:dyDescent="0.2">
      <c r="F4613" s="233"/>
      <c r="G4613" s="5"/>
      <c r="H4613" s="37"/>
      <c r="I4613" s="37"/>
      <c r="K4613" s="11"/>
    </row>
    <row r="4614" spans="6:11" x14ac:dyDescent="0.2">
      <c r="F4614" s="233"/>
      <c r="G4614" s="5"/>
      <c r="H4614" s="37"/>
      <c r="I4614" s="37"/>
      <c r="K4614" s="11"/>
    </row>
    <row r="4615" spans="6:11" x14ac:dyDescent="0.2">
      <c r="F4615" s="233"/>
      <c r="G4615" s="5"/>
      <c r="H4615" s="37"/>
      <c r="I4615" s="37"/>
      <c r="K4615" s="11"/>
    </row>
    <row r="4616" spans="6:11" x14ac:dyDescent="0.2">
      <c r="F4616" s="233"/>
      <c r="G4616" s="5"/>
      <c r="H4616" s="37"/>
      <c r="I4616" s="37"/>
      <c r="K4616" s="11"/>
    </row>
    <row r="4617" spans="6:11" x14ac:dyDescent="0.2">
      <c r="F4617" s="233"/>
      <c r="G4617" s="5"/>
      <c r="H4617" s="37"/>
      <c r="I4617" s="37"/>
      <c r="K4617" s="11"/>
    </row>
    <row r="4618" spans="6:11" x14ac:dyDescent="0.2">
      <c r="F4618" s="233"/>
      <c r="G4618" s="5"/>
      <c r="H4618" s="37"/>
      <c r="I4618" s="37"/>
      <c r="K4618" s="11"/>
    </row>
    <row r="4619" spans="6:11" x14ac:dyDescent="0.2">
      <c r="F4619" s="233"/>
      <c r="G4619" s="5"/>
      <c r="H4619" s="37"/>
      <c r="I4619" s="37"/>
      <c r="K4619" s="11"/>
    </row>
    <row r="4620" spans="6:11" x14ac:dyDescent="0.2">
      <c r="F4620" s="233"/>
      <c r="G4620" s="5"/>
      <c r="H4620" s="37"/>
      <c r="I4620" s="37"/>
      <c r="K4620" s="11"/>
    </row>
    <row r="4621" spans="6:11" x14ac:dyDescent="0.2">
      <c r="F4621" s="233"/>
      <c r="G4621" s="5"/>
      <c r="H4621" s="37"/>
      <c r="I4621" s="37"/>
      <c r="K4621" s="11"/>
    </row>
    <row r="4622" spans="6:11" x14ac:dyDescent="0.2">
      <c r="F4622" s="233"/>
      <c r="G4622" s="5"/>
      <c r="H4622" s="37"/>
      <c r="I4622" s="37"/>
      <c r="K4622" s="11"/>
    </row>
    <row r="4623" spans="6:11" x14ac:dyDescent="0.2">
      <c r="F4623" s="233"/>
      <c r="G4623" s="5"/>
      <c r="H4623" s="37"/>
      <c r="I4623" s="37"/>
      <c r="K4623" s="11"/>
    </row>
    <row r="4624" spans="6:11" x14ac:dyDescent="0.2">
      <c r="F4624" s="233"/>
      <c r="G4624" s="5"/>
      <c r="H4624" s="37"/>
      <c r="I4624" s="37"/>
      <c r="K4624" s="11"/>
    </row>
    <row r="4625" spans="6:11" x14ac:dyDescent="0.2">
      <c r="F4625" s="233"/>
      <c r="G4625" s="5"/>
      <c r="H4625" s="37"/>
      <c r="I4625" s="37"/>
      <c r="K4625" s="11"/>
    </row>
    <row r="4626" spans="6:11" x14ac:dyDescent="0.2">
      <c r="F4626" s="233"/>
      <c r="G4626" s="5"/>
      <c r="H4626" s="37"/>
      <c r="I4626" s="37"/>
      <c r="K4626" s="11"/>
    </row>
    <row r="4627" spans="6:11" x14ac:dyDescent="0.2">
      <c r="F4627" s="233"/>
      <c r="G4627" s="5"/>
      <c r="H4627" s="37"/>
      <c r="I4627" s="37"/>
      <c r="K4627" s="11"/>
    </row>
    <row r="4628" spans="6:11" x14ac:dyDescent="0.2">
      <c r="F4628" s="233"/>
      <c r="G4628" s="5"/>
      <c r="H4628" s="37"/>
      <c r="I4628" s="37"/>
      <c r="K4628" s="11"/>
    </row>
    <row r="4629" spans="6:11" x14ac:dyDescent="0.2">
      <c r="F4629" s="233"/>
      <c r="G4629" s="5"/>
      <c r="H4629" s="37"/>
      <c r="I4629" s="37"/>
      <c r="K4629" s="11"/>
    </row>
    <row r="4630" spans="6:11" x14ac:dyDescent="0.2">
      <c r="F4630" s="233"/>
      <c r="G4630" s="5"/>
      <c r="H4630" s="37"/>
      <c r="I4630" s="37"/>
      <c r="K4630" s="11"/>
    </row>
    <row r="4631" spans="6:11" x14ac:dyDescent="0.2">
      <c r="F4631" s="233"/>
      <c r="G4631" s="5"/>
      <c r="H4631" s="37"/>
      <c r="I4631" s="37"/>
      <c r="K4631" s="11"/>
    </row>
    <row r="4632" spans="6:11" x14ac:dyDescent="0.2">
      <c r="F4632" s="233"/>
      <c r="G4632" s="5"/>
      <c r="H4632" s="37"/>
      <c r="I4632" s="37"/>
      <c r="K4632" s="11"/>
    </row>
    <row r="4633" spans="6:11" x14ac:dyDescent="0.2">
      <c r="F4633" s="233"/>
      <c r="G4633" s="5"/>
      <c r="H4633" s="37"/>
      <c r="I4633" s="37"/>
      <c r="K4633" s="11"/>
    </row>
    <row r="4634" spans="6:11" x14ac:dyDescent="0.2">
      <c r="F4634" s="233"/>
      <c r="G4634" s="5"/>
      <c r="H4634" s="37"/>
      <c r="I4634" s="37"/>
      <c r="K4634" s="11"/>
    </row>
    <row r="4635" spans="6:11" x14ac:dyDescent="0.2">
      <c r="F4635" s="233"/>
      <c r="G4635" s="5"/>
      <c r="H4635" s="37"/>
      <c r="I4635" s="37"/>
      <c r="K4635" s="11"/>
    </row>
    <row r="4636" spans="6:11" x14ac:dyDescent="0.2">
      <c r="F4636" s="233"/>
      <c r="G4636" s="5"/>
      <c r="H4636" s="37"/>
      <c r="I4636" s="37"/>
      <c r="K4636" s="11"/>
    </row>
    <row r="4637" spans="6:11" x14ac:dyDescent="0.2">
      <c r="F4637" s="233"/>
      <c r="G4637" s="5"/>
      <c r="H4637" s="37"/>
      <c r="I4637" s="37"/>
      <c r="K4637" s="11"/>
    </row>
    <row r="4638" spans="6:11" x14ac:dyDescent="0.2">
      <c r="F4638" s="233"/>
      <c r="G4638" s="5"/>
      <c r="H4638" s="37"/>
      <c r="I4638" s="37"/>
      <c r="K4638" s="11"/>
    </row>
    <row r="4639" spans="6:11" x14ac:dyDescent="0.2">
      <c r="F4639" s="233"/>
      <c r="G4639" s="5"/>
      <c r="H4639" s="37"/>
      <c r="I4639" s="37"/>
      <c r="K4639" s="11"/>
    </row>
    <row r="4640" spans="6:11" x14ac:dyDescent="0.2">
      <c r="F4640" s="233"/>
      <c r="G4640" s="5"/>
      <c r="H4640" s="37"/>
      <c r="I4640" s="37"/>
      <c r="K4640" s="11"/>
    </row>
    <row r="4641" spans="6:11" x14ac:dyDescent="0.2">
      <c r="F4641" s="233"/>
      <c r="G4641" s="5"/>
      <c r="H4641" s="37"/>
      <c r="I4641" s="37"/>
      <c r="K4641" s="11"/>
    </row>
    <row r="4642" spans="6:11" x14ac:dyDescent="0.2">
      <c r="F4642" s="233"/>
      <c r="G4642" s="5"/>
      <c r="H4642" s="37"/>
      <c r="I4642" s="37"/>
      <c r="K4642" s="11"/>
    </row>
    <row r="4643" spans="6:11" x14ac:dyDescent="0.2">
      <c r="F4643" s="233"/>
      <c r="G4643" s="5"/>
      <c r="H4643" s="37"/>
      <c r="I4643" s="37"/>
      <c r="K4643" s="11"/>
    </row>
    <row r="4644" spans="6:11" x14ac:dyDescent="0.2">
      <c r="F4644" s="233"/>
      <c r="G4644" s="5"/>
      <c r="H4644" s="37"/>
      <c r="I4644" s="37"/>
      <c r="K4644" s="11"/>
    </row>
    <row r="4645" spans="6:11" x14ac:dyDescent="0.2">
      <c r="F4645" s="233"/>
      <c r="G4645" s="5"/>
      <c r="H4645" s="37"/>
      <c r="I4645" s="37"/>
      <c r="K4645" s="11"/>
    </row>
    <row r="4646" spans="6:11" x14ac:dyDescent="0.2">
      <c r="F4646" s="233"/>
      <c r="G4646" s="5"/>
      <c r="H4646" s="37"/>
      <c r="I4646" s="37"/>
      <c r="K4646" s="11"/>
    </row>
    <row r="4647" spans="6:11" x14ac:dyDescent="0.2">
      <c r="F4647" s="233"/>
      <c r="G4647" s="5"/>
      <c r="H4647" s="37"/>
      <c r="I4647" s="37"/>
      <c r="K4647" s="11"/>
    </row>
    <row r="4648" spans="6:11" x14ac:dyDescent="0.2">
      <c r="F4648" s="233"/>
      <c r="G4648" s="5"/>
      <c r="H4648" s="37"/>
      <c r="I4648" s="37"/>
      <c r="K4648" s="11"/>
    </row>
    <row r="4649" spans="6:11" x14ac:dyDescent="0.2">
      <c r="F4649" s="233"/>
      <c r="G4649" s="5"/>
      <c r="H4649" s="37"/>
      <c r="I4649" s="37"/>
      <c r="K4649" s="11"/>
    </row>
    <row r="4650" spans="6:11" x14ac:dyDescent="0.2">
      <c r="F4650" s="233"/>
      <c r="G4650" s="5"/>
      <c r="H4650" s="37"/>
      <c r="I4650" s="37"/>
      <c r="K4650" s="11"/>
    </row>
    <row r="4651" spans="6:11" x14ac:dyDescent="0.2">
      <c r="F4651" s="233"/>
      <c r="G4651" s="5"/>
      <c r="H4651" s="37"/>
      <c r="I4651" s="37"/>
      <c r="K4651" s="11"/>
    </row>
    <row r="4652" spans="6:11" x14ac:dyDescent="0.2">
      <c r="F4652" s="233"/>
      <c r="G4652" s="5"/>
      <c r="H4652" s="37"/>
      <c r="I4652" s="37"/>
      <c r="K4652" s="11"/>
    </row>
    <row r="4653" spans="6:11" x14ac:dyDescent="0.2">
      <c r="F4653" s="233"/>
      <c r="G4653" s="5"/>
      <c r="H4653" s="37"/>
      <c r="I4653" s="37"/>
      <c r="K4653" s="11"/>
    </row>
    <row r="4654" spans="6:11" x14ac:dyDescent="0.2">
      <c r="F4654" s="233"/>
      <c r="G4654" s="5"/>
      <c r="H4654" s="37"/>
      <c r="I4654" s="37"/>
      <c r="K4654" s="11"/>
    </row>
    <row r="4655" spans="6:11" x14ac:dyDescent="0.2">
      <c r="F4655" s="233"/>
      <c r="G4655" s="5"/>
      <c r="H4655" s="37"/>
      <c r="I4655" s="37"/>
      <c r="K4655" s="11"/>
    </row>
    <row r="4656" spans="6:11" x14ac:dyDescent="0.2">
      <c r="F4656" s="233"/>
      <c r="G4656" s="5"/>
      <c r="H4656" s="37"/>
      <c r="I4656" s="37"/>
      <c r="K4656" s="11"/>
    </row>
    <row r="4657" spans="6:11" x14ac:dyDescent="0.2">
      <c r="F4657" s="233"/>
      <c r="G4657" s="5"/>
      <c r="H4657" s="37"/>
      <c r="I4657" s="37"/>
      <c r="K4657" s="11"/>
    </row>
    <row r="4658" spans="6:11" x14ac:dyDescent="0.2">
      <c r="F4658" s="233"/>
      <c r="G4658" s="5"/>
      <c r="H4658" s="37"/>
      <c r="I4658" s="37"/>
      <c r="K4658" s="11"/>
    </row>
    <row r="4659" spans="6:11" x14ac:dyDescent="0.2">
      <c r="F4659" s="233"/>
      <c r="G4659" s="5"/>
      <c r="H4659" s="37"/>
      <c r="I4659" s="37"/>
      <c r="K4659" s="11"/>
    </row>
    <row r="4660" spans="6:11" x14ac:dyDescent="0.2">
      <c r="F4660" s="233"/>
      <c r="G4660" s="5"/>
      <c r="H4660" s="37"/>
      <c r="I4660" s="37"/>
      <c r="K4660" s="11"/>
    </row>
    <row r="4661" spans="6:11" x14ac:dyDescent="0.2">
      <c r="F4661" s="233"/>
      <c r="G4661" s="5"/>
      <c r="H4661" s="37"/>
      <c r="I4661" s="37"/>
      <c r="K4661" s="11"/>
    </row>
  </sheetData>
  <mergeCells count="7">
    <mergeCell ref="L3:R3"/>
    <mergeCell ref="L15:R15"/>
    <mergeCell ref="A2:B2"/>
    <mergeCell ref="J2:K2"/>
    <mergeCell ref="A3:B3"/>
    <mergeCell ref="C3:H3"/>
    <mergeCell ref="J3:K3"/>
  </mergeCells>
  <pageMargins left="0.7" right="0.7" top="0.75" bottom="0.75" header="0.3" footer="0.3"/>
  <pageSetup scale="63" fitToHeight="0" orientation="landscape" r:id="rId1"/>
  <headerFooter>
    <oddHeader>&amp;CMinneapolis-St. Paul International Airport&amp;"Arial,Bold"
Cargo YTD
January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Guy, ASP</cp:lastModifiedBy>
  <cp:lastPrinted>2017-02-24T16:48:32Z</cp:lastPrinted>
  <dcterms:created xsi:type="dcterms:W3CDTF">2007-09-24T12:26:24Z</dcterms:created>
  <dcterms:modified xsi:type="dcterms:W3CDTF">2019-05-19T07:38:04Z</dcterms:modified>
</cp:coreProperties>
</file>