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2260D942-E6EB-457A-802F-1732F1FAD2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4" l="1"/>
  <c r="K2" i="4"/>
  <c r="K31" i="4" l="1"/>
  <c r="K28" i="4"/>
  <c r="K27" i="4"/>
  <c r="K26" i="4"/>
  <c r="J2" i="4"/>
  <c r="I2" i="4" l="1"/>
  <c r="I31" i="4" l="1"/>
  <c r="I28" i="4"/>
  <c r="I27" i="4"/>
  <c r="I26" i="4"/>
  <c r="H34" i="2"/>
  <c r="H11" i="2"/>
  <c r="G31" i="4" l="1"/>
  <c r="G27" i="4"/>
  <c r="G28" i="4"/>
  <c r="C11" i="2"/>
  <c r="D11" i="2"/>
  <c r="E11" i="2"/>
  <c r="F11" i="2"/>
  <c r="I11" i="2"/>
  <c r="J11" i="2"/>
  <c r="K11" i="2"/>
  <c r="L11" i="2"/>
  <c r="M11" i="2"/>
  <c r="N11" i="2"/>
  <c r="G11" i="2"/>
  <c r="E31" i="4" l="1"/>
  <c r="E28" i="4"/>
  <c r="E27" i="4"/>
  <c r="E26" i="4"/>
  <c r="B31" i="4" l="1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11" i="3"/>
  <c r="C12" i="3"/>
  <c r="C13" i="3"/>
  <c r="C14" i="3"/>
  <c r="C15" i="3"/>
  <c r="C16" i="3"/>
  <c r="C17" i="3"/>
  <c r="C18" i="3"/>
  <c r="C19" i="3"/>
  <c r="C20" i="3"/>
  <c r="D10" i="2"/>
  <c r="E10" i="2"/>
  <c r="F10" i="2"/>
  <c r="G10" i="2"/>
  <c r="H10" i="2"/>
  <c r="I10" i="2"/>
  <c r="J10" i="2"/>
  <c r="K10" i="2"/>
  <c r="L10" i="2"/>
  <c r="M10" i="2"/>
  <c r="N10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D34" i="2"/>
  <c r="E34" i="2"/>
  <c r="F34" i="2"/>
  <c r="G34" i="2"/>
  <c r="I34" i="2"/>
  <c r="J34" i="2"/>
  <c r="K34" i="2"/>
  <c r="L34" i="2"/>
  <c r="M34" i="2"/>
  <c r="N34" i="2"/>
  <c r="D36" i="2" l="1"/>
  <c r="C6" i="4" s="1"/>
  <c r="I22" i="3"/>
  <c r="H18" i="4" s="1"/>
  <c r="K36" i="2"/>
  <c r="J6" i="4" s="1"/>
  <c r="E36" i="2"/>
  <c r="D6" i="4" s="1"/>
  <c r="H22" i="3"/>
  <c r="G18" i="4" s="1"/>
  <c r="G22" i="3"/>
  <c r="F18" i="4" s="1"/>
  <c r="N36" i="2"/>
  <c r="M6" i="4" s="1"/>
  <c r="M36" i="2"/>
  <c r="L6" i="4" s="1"/>
  <c r="J36" i="2"/>
  <c r="I6" i="4" s="1"/>
  <c r="L36" i="2"/>
  <c r="K6" i="4" s="1"/>
  <c r="I36" i="2"/>
  <c r="H6" i="4" s="1"/>
  <c r="N22" i="3"/>
  <c r="M18" i="4" s="1"/>
  <c r="K22" i="3"/>
  <c r="J18" i="4" s="1"/>
  <c r="H36" i="2"/>
  <c r="G6" i="4" s="1"/>
  <c r="J22" i="3"/>
  <c r="I18" i="4" s="1"/>
  <c r="G36" i="2"/>
  <c r="F6" i="4" s="1"/>
  <c r="F36" i="2"/>
  <c r="E6" i="4" s="1"/>
  <c r="E22" i="3"/>
  <c r="D18" i="4" s="1"/>
  <c r="D22" i="3"/>
  <c r="C18" i="4" s="1"/>
  <c r="L22" i="3"/>
  <c r="K18" i="4" s="1"/>
  <c r="F22" i="3"/>
  <c r="E18" i="4" s="1"/>
  <c r="M22" i="3"/>
  <c r="L18" i="4" s="1"/>
  <c r="C22" i="3"/>
  <c r="B18" i="4" s="1"/>
  <c r="C10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 l="1"/>
  <c r="B6" i="4" s="1"/>
  <c r="M29" i="4"/>
  <c r="M32" i="4" s="1"/>
  <c r="L29" i="4"/>
  <c r="L32" i="4" s="1"/>
  <c r="K29" i="4" l="1"/>
  <c r="K32" i="4" s="1"/>
  <c r="I29" i="4" l="1"/>
  <c r="I32" i="4" s="1"/>
  <c r="E29" i="4" l="1"/>
  <c r="E32" i="4" s="1"/>
  <c r="N15" i="4" l="1"/>
  <c r="N14" i="4"/>
  <c r="N19" i="4" l="1"/>
  <c r="N13" i="4"/>
  <c r="M17" i="4" l="1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21" i="4" s="1"/>
  <c r="N17" i="4"/>
  <c r="B16" i="4"/>
  <c r="N10" i="4"/>
  <c r="D20" i="4" l="1"/>
  <c r="F20" i="4" l="1"/>
  <c r="E20" i="4"/>
  <c r="M20" i="4"/>
  <c r="H20" i="4"/>
  <c r="H16" i="4"/>
  <c r="K20" i="4"/>
  <c r="K16" i="4"/>
  <c r="D22" i="4"/>
  <c r="D16" i="4"/>
  <c r="I20" i="4"/>
  <c r="I16" i="4"/>
  <c r="L20" i="4"/>
  <c r="L16" i="4"/>
  <c r="G20" i="4"/>
  <c r="G16" i="4"/>
  <c r="C20" i="4"/>
  <c r="C16" i="4"/>
  <c r="J16" i="4"/>
  <c r="J20" i="4"/>
  <c r="B20" i="4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B28" i="4" l="1"/>
  <c r="B26" i="4" l="1"/>
  <c r="B27" i="4"/>
  <c r="B29" i="4" l="1"/>
  <c r="B32" i="4" s="1"/>
  <c r="C28" i="4" l="1"/>
  <c r="C26" i="4" l="1"/>
  <c r="C27" i="4"/>
  <c r="C31" i="4"/>
  <c r="C29" i="4" l="1"/>
  <c r="C32" i="4" s="1"/>
  <c r="D28" i="4" l="1"/>
  <c r="D26" i="4" l="1"/>
  <c r="D27" i="4"/>
  <c r="D31" i="4"/>
  <c r="D29" i="4" l="1"/>
  <c r="D32" i="4" s="1"/>
  <c r="F28" i="4" l="1"/>
  <c r="F26" i="4" l="1"/>
  <c r="F27" i="4"/>
  <c r="F31" i="4"/>
  <c r="F29" i="4" l="1"/>
  <c r="F32" i="4" s="1"/>
  <c r="G26" i="4" l="1"/>
  <c r="G29" i="4" l="1"/>
  <c r="G32" i="4" s="1"/>
  <c r="H28" i="4" l="1"/>
  <c r="H26" i="4" l="1"/>
  <c r="H27" i="4"/>
  <c r="H31" i="4"/>
  <c r="H29" i="4" l="1"/>
  <c r="H32" i="4" s="1"/>
  <c r="J28" i="4" l="1"/>
  <c r="N28" i="4" s="1"/>
  <c r="J26" i="4" l="1"/>
  <c r="J27" i="4"/>
  <c r="N27" i="4" s="1"/>
  <c r="J31" i="4"/>
  <c r="N31" i="4" s="1"/>
  <c r="J29" i="4" l="1"/>
  <c r="J32" i="4" s="1"/>
  <c r="N26" i="4"/>
  <c r="N29" i="4" s="1"/>
  <c r="N32" i="4" s="1"/>
</calcChain>
</file>

<file path=xl/sharedStrings.xml><?xml version="1.0" encoding="utf-8"?>
<sst xmlns="http://schemas.openxmlformats.org/spreadsheetml/2006/main" count="108" uniqueCount="82">
  <si>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</si>
  <si>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</si>
  <si>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</si>
  <si>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</si>
  <si>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</si>
  <si>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</si>
  <si>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</si>
  <si>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</si>
  <si>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</si>
  <si>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</si>
  <si>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</si>
  <si>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</si>
  <si>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</si>
  <si>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</si>
  <si>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</si>
  <si>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</si>
  <si>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</si>
  <si>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</si>
  <si>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</si>
  <si>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</si>
  <si>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</si>
  <si>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</si>
  <si>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</si>
  <si>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</si>
  <si>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</si>
  <si>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</si>
  <si>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</si>
  <si>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</si>
  <si>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</si>
  <si>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</si>
  <si>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</si>
  <si>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</si>
  <si>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</si>
  <si>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</si>
  <si>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</si>
  <si>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</si>
  <si>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</si>
  <si>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</si>
  <si>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</si>
  <si>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</si>
  <si>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</si>
  <si>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</si>
  <si>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</si>
  <si>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</si>
  <si>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</si>
  <si>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</si>
  <si>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</si>
  <si>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</si>
  <si>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</si>
  <si>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</si>
  <si>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</si>
  <si>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</si>
  <si>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</si>
  <si>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</si>
  <si>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</si>
  <si>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</si>
  <si>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</si>
  <si>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</si>
  <si>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</si>
  <si>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</si>
  <si>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</si>
  <si>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</si>
  <si>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</si>
  <si>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</si>
  <si>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</si>
  <si>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</si>
  <si>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</si>
  <si>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</si>
  <si>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</si>
  <si>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</si>
  <si>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</si>
  <si>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</si>
  <si>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</si>
  <si>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</si>
  <si>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 xml:space="preserve">Terminal 2 </t>
  </si>
  <si>
    <t>WestJet</t>
  </si>
  <si>
    <t>Aer Lingus</t>
  </si>
  <si>
    <t>Terminal 1 - 2025</t>
  </si>
  <si>
    <t>Terminal 2 - 2025</t>
  </si>
  <si>
    <t>2025 Grand TOTAL</t>
  </si>
  <si>
    <t>2024 Grand Total</t>
  </si>
  <si>
    <t>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</si>
</sst>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7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3" fontId="1" fillId="0" borderId="0" xfId="0" applyNumberFormat="1" applyFont="1"/>
    <xf numFmtId="0" fontId="8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9" fillId="5" borderId="1" xfId="0" applyNumberFormat="1" applyFont="1" applyFill="1" applyBorder="1"/>
    <xf numFmtId="3" fontId="9" fillId="5" borderId="9" xfId="0" applyNumberFormat="1" applyFont="1" applyFill="1" applyBorder="1"/>
    <xf numFmtId="0" fontId="9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0" fontId="10" fillId="0" borderId="0" xfId="0" applyFont="1"/>
    <xf numFmtId="3" fontId="11" fillId="0" borderId="16" xfId="0" applyNumberFormat="1" applyFont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166" fontId="0" fillId="0" borderId="0" xfId="0" applyNumberFormat="1"/>
    <xf numFmtId="10" fontId="0" fillId="0" borderId="0" xfId="2" applyNumberFormat="1" applyFon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October%202025.xlsx" TargetMode="External"/><Relationship Id="rId1" Type="http://schemas.openxmlformats.org/officeDocument/2006/relationships/externalLinkPath" Target="MSP%20October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ugust%202025.xlsx" TargetMode="External"/><Relationship Id="rId1" Type="http://schemas.openxmlformats.org/officeDocument/2006/relationships/externalLinkPath" Target="MSP%20August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September%202025.xlsx" TargetMode="External"/><Relationship Id="rId1" Type="http://schemas.openxmlformats.org/officeDocument/2006/relationships/externalLinkPath" Target="MSP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  <row r="6">
          <cell r="C6">
            <v>203110</v>
          </cell>
        </row>
        <row r="7">
          <cell r="C7">
            <v>0</v>
          </cell>
        </row>
        <row r="10">
          <cell r="C10">
            <v>39718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1244031</v>
          </cell>
        </row>
        <row r="6">
          <cell r="C6">
            <v>254783</v>
          </cell>
        </row>
        <row r="7">
          <cell r="C7">
            <v>0</v>
          </cell>
        </row>
        <row r="10">
          <cell r="C10">
            <v>47920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>
            <v>4871</v>
          </cell>
          <cell r="JM33">
            <v>5776</v>
          </cell>
          <cell r="JN33"/>
          <cell r="JO33"/>
          <cell r="JP33">
            <v>94</v>
          </cell>
          <cell r="JQ33"/>
          <cell r="JR33"/>
          <cell r="JS33"/>
        </row>
        <row r="38">
          <cell r="JH38"/>
          <cell r="JI38"/>
          <cell r="JJ38"/>
          <cell r="JK38"/>
          <cell r="JL38">
            <v>84</v>
          </cell>
          <cell r="JM38">
            <v>100</v>
          </cell>
          <cell r="JN38"/>
          <cell r="JO38"/>
          <cell r="JP38"/>
          <cell r="JQ38"/>
          <cell r="JR38"/>
          <cell r="JS38"/>
        </row>
      </sheetData>
      <sheetData sheetId="5"/>
      <sheetData sheetId="6">
        <row r="23">
          <cell r="JH23">
            <v>3730</v>
          </cell>
          <cell r="JI23">
            <v>4758</v>
          </cell>
          <cell r="JJ23">
            <v>7488</v>
          </cell>
          <cell r="JK23">
            <v>2007</v>
          </cell>
          <cell r="JL23">
            <v>1194</v>
          </cell>
          <cell r="JM23">
            <v>2752</v>
          </cell>
          <cell r="JN23">
            <v>2623</v>
          </cell>
          <cell r="JO23">
            <v>1133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7"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>
            <v>3377</v>
          </cell>
          <cell r="JQ33">
            <v>2473</v>
          </cell>
          <cell r="JR33"/>
          <cell r="JS33"/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>
            <v>20</v>
          </cell>
          <cell r="JQ38">
            <v>15</v>
          </cell>
          <cell r="JR38"/>
          <cell r="JS38"/>
        </row>
      </sheetData>
      <sheetData sheetId="8">
        <row r="23">
          <cell r="JH23">
            <v>9324</v>
          </cell>
          <cell r="JI23">
            <v>7494</v>
          </cell>
          <cell r="JJ23">
            <v>9834</v>
          </cell>
          <cell r="JK23">
            <v>9324</v>
          </cell>
          <cell r="JL23">
            <v>13286</v>
          </cell>
          <cell r="JM23">
            <v>19191</v>
          </cell>
          <cell r="JN23">
            <v>24832</v>
          </cell>
          <cell r="JO23">
            <v>23561</v>
          </cell>
          <cell r="JP23">
            <v>16905</v>
          </cell>
          <cell r="JQ23">
            <v>14651</v>
          </cell>
          <cell r="JR23"/>
          <cell r="JS23"/>
        </row>
        <row r="28">
          <cell r="JH28">
            <v>397</v>
          </cell>
          <cell r="JI28">
            <v>361</v>
          </cell>
          <cell r="JJ28">
            <v>484</v>
          </cell>
          <cell r="JK28">
            <v>397</v>
          </cell>
          <cell r="JL28">
            <v>631</v>
          </cell>
          <cell r="JM28">
            <v>763</v>
          </cell>
          <cell r="JN28">
            <v>764</v>
          </cell>
          <cell r="JO28">
            <v>812</v>
          </cell>
          <cell r="JP28">
            <v>577</v>
          </cell>
          <cell r="JQ28">
            <v>472</v>
          </cell>
          <cell r="JR28"/>
          <cell r="JS28"/>
        </row>
      </sheetData>
      <sheetData sheetId="9"/>
      <sheetData sheetId="10">
        <row r="23">
          <cell r="JH23">
            <v>47360</v>
          </cell>
          <cell r="JI23">
            <v>43797</v>
          </cell>
          <cell r="JJ23">
            <v>58356</v>
          </cell>
          <cell r="JK23">
            <v>43688</v>
          </cell>
          <cell r="JL23">
            <v>50923</v>
          </cell>
          <cell r="JM23">
            <v>55861</v>
          </cell>
          <cell r="JN23">
            <v>61548</v>
          </cell>
          <cell r="JO23">
            <v>55767</v>
          </cell>
          <cell r="JP23">
            <v>53802</v>
          </cell>
          <cell r="JQ23">
            <v>53418</v>
          </cell>
          <cell r="JR23"/>
          <cell r="JS23"/>
        </row>
        <row r="28">
          <cell r="JH28">
            <v>1862</v>
          </cell>
          <cell r="JI28">
            <v>1626</v>
          </cell>
          <cell r="JJ28">
            <v>1844</v>
          </cell>
          <cell r="JK28">
            <v>2042</v>
          </cell>
          <cell r="JL28">
            <v>2053</v>
          </cell>
          <cell r="JM28">
            <v>2190</v>
          </cell>
          <cell r="JN28">
            <v>1952</v>
          </cell>
          <cell r="JO28">
            <v>1920</v>
          </cell>
          <cell r="JP28">
            <v>1835</v>
          </cell>
          <cell r="JQ28">
            <v>1893</v>
          </cell>
          <cell r="JR28"/>
          <cell r="JS28"/>
        </row>
      </sheetData>
      <sheetData sheetId="11"/>
      <sheetData sheetId="12"/>
      <sheetData sheetId="13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4"/>
      <sheetData sheetId="15">
        <row r="23">
          <cell r="JH23">
            <v>894</v>
          </cell>
          <cell r="JI23">
            <v>788</v>
          </cell>
          <cell r="JJ23">
            <v>844</v>
          </cell>
          <cell r="JK23">
            <v>563</v>
          </cell>
          <cell r="JL23">
            <v>801</v>
          </cell>
          <cell r="JM23">
            <v>893</v>
          </cell>
          <cell r="JN23">
            <v>672</v>
          </cell>
          <cell r="JO23">
            <v>847</v>
          </cell>
          <cell r="JP23">
            <v>771</v>
          </cell>
          <cell r="JQ23">
            <v>884</v>
          </cell>
          <cell r="JR23"/>
          <cell r="JS23"/>
        </row>
        <row r="28">
          <cell r="JH28">
            <v>20</v>
          </cell>
          <cell r="JI28">
            <v>39</v>
          </cell>
          <cell r="JJ28">
            <v>44</v>
          </cell>
          <cell r="JK28">
            <v>28</v>
          </cell>
          <cell r="JL28">
            <v>52</v>
          </cell>
          <cell r="JM28">
            <v>52</v>
          </cell>
          <cell r="JN28">
            <v>64</v>
          </cell>
          <cell r="JO28">
            <v>55</v>
          </cell>
          <cell r="JP28">
            <v>35</v>
          </cell>
          <cell r="JQ28">
            <v>34</v>
          </cell>
          <cell r="JR28"/>
          <cell r="JS28"/>
        </row>
      </sheetData>
      <sheetData sheetId="16">
        <row r="23">
          <cell r="JH23">
            <v>14618</v>
          </cell>
          <cell r="JI23">
            <v>17106</v>
          </cell>
          <cell r="JJ23">
            <v>17618</v>
          </cell>
          <cell r="JK23">
            <v>11248</v>
          </cell>
          <cell r="JL23">
            <v>9757</v>
          </cell>
          <cell r="JM23">
            <v>11472</v>
          </cell>
          <cell r="JN23">
            <v>13475</v>
          </cell>
          <cell r="JO23">
            <v>13267</v>
          </cell>
          <cell r="JP23">
            <v>13350</v>
          </cell>
          <cell r="JQ23">
            <v>15924</v>
          </cell>
          <cell r="JR23"/>
          <cell r="JS23"/>
        </row>
        <row r="28">
          <cell r="JH28">
            <v>101</v>
          </cell>
          <cell r="JI28">
            <v>150</v>
          </cell>
          <cell r="JJ28">
            <v>100</v>
          </cell>
          <cell r="JK28">
            <v>71</v>
          </cell>
          <cell r="JL28">
            <v>53</v>
          </cell>
          <cell r="JM28">
            <v>100</v>
          </cell>
          <cell r="JN28">
            <v>87</v>
          </cell>
          <cell r="JO28">
            <v>87</v>
          </cell>
          <cell r="JP28">
            <v>85</v>
          </cell>
          <cell r="JQ28">
            <v>129</v>
          </cell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7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>
            <v>4607</v>
          </cell>
          <cell r="JQ33">
            <v>3304</v>
          </cell>
          <cell r="JR33"/>
          <cell r="JS33"/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>
            <v>35</v>
          </cell>
          <cell r="JQ38">
            <v>29</v>
          </cell>
          <cell r="JR38"/>
          <cell r="JS38"/>
        </row>
      </sheetData>
      <sheetData sheetId="18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9"/>
      <sheetData sheetId="20"/>
      <sheetData sheetId="21"/>
      <sheetData sheetId="22"/>
      <sheetData sheetId="23">
        <row r="23">
          <cell r="JH23">
            <v>45755</v>
          </cell>
          <cell r="JI23">
            <v>45011</v>
          </cell>
          <cell r="JJ23">
            <v>66241</v>
          </cell>
          <cell r="JK23">
            <v>51658</v>
          </cell>
          <cell r="JL23">
            <v>58704</v>
          </cell>
          <cell r="JM23">
            <v>70732</v>
          </cell>
          <cell r="JN23">
            <v>76916</v>
          </cell>
          <cell r="JO23">
            <v>79154</v>
          </cell>
          <cell r="JP23">
            <v>74028</v>
          </cell>
          <cell r="JQ23">
            <v>75505</v>
          </cell>
          <cell r="JR23"/>
          <cell r="JS23"/>
        </row>
        <row r="28">
          <cell r="JH28">
            <v>1815</v>
          </cell>
          <cell r="JI28">
            <v>1511</v>
          </cell>
          <cell r="JJ28">
            <v>1690</v>
          </cell>
          <cell r="JK28">
            <v>1723</v>
          </cell>
          <cell r="JL28">
            <v>1685</v>
          </cell>
          <cell r="JM28">
            <v>2060</v>
          </cell>
          <cell r="JN28">
            <v>2198</v>
          </cell>
          <cell r="JO28">
            <v>1617</v>
          </cell>
          <cell r="JP28">
            <v>1574</v>
          </cell>
          <cell r="JQ28">
            <v>1654</v>
          </cell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24">
        <row r="23">
          <cell r="JH23">
            <v>10201</v>
          </cell>
          <cell r="JI23">
            <v>6844</v>
          </cell>
          <cell r="JJ23">
            <v>22975</v>
          </cell>
          <cell r="JK23">
            <v>7949</v>
          </cell>
          <cell r="JL23">
            <v>6068</v>
          </cell>
          <cell r="JM23">
            <v>5875</v>
          </cell>
          <cell r="JN23">
            <v>7034</v>
          </cell>
          <cell r="JO23">
            <v>8921</v>
          </cell>
          <cell r="JP23">
            <v>4061</v>
          </cell>
          <cell r="JQ23">
            <v>4421</v>
          </cell>
          <cell r="JR23"/>
          <cell r="JS23"/>
        </row>
        <row r="28">
          <cell r="JH28">
            <v>97</v>
          </cell>
          <cell r="JI28">
            <v>62</v>
          </cell>
          <cell r="JJ28">
            <v>149</v>
          </cell>
          <cell r="JK28">
            <v>106</v>
          </cell>
          <cell r="JL28">
            <v>64</v>
          </cell>
          <cell r="JM28">
            <v>58</v>
          </cell>
          <cell r="JN28">
            <v>67</v>
          </cell>
          <cell r="JO28">
            <v>94</v>
          </cell>
          <cell r="JP28">
            <v>44</v>
          </cell>
          <cell r="JQ28">
            <v>43</v>
          </cell>
          <cell r="JR28"/>
          <cell r="JS28"/>
        </row>
      </sheetData>
      <sheetData sheetId="25">
        <row r="23">
          <cell r="JH23">
            <v>116660</v>
          </cell>
          <cell r="JI23">
            <v>127174</v>
          </cell>
          <cell r="JJ23">
            <v>167909</v>
          </cell>
          <cell r="JK23">
            <v>138570</v>
          </cell>
          <cell r="JL23">
            <v>134596</v>
          </cell>
          <cell r="JM23">
            <v>195367</v>
          </cell>
          <cell r="JN23">
            <v>213965</v>
          </cell>
          <cell r="JO23">
            <v>166583</v>
          </cell>
          <cell r="JP23">
            <v>87980</v>
          </cell>
          <cell r="JQ23">
            <v>149593</v>
          </cell>
          <cell r="JR23"/>
          <cell r="JS23"/>
        </row>
        <row r="28">
          <cell r="JH28">
            <v>2285</v>
          </cell>
          <cell r="JI28">
            <v>2069</v>
          </cell>
          <cell r="JJ28">
            <v>3111</v>
          </cell>
          <cell r="JK28">
            <v>2754</v>
          </cell>
          <cell r="JL28">
            <v>2942</v>
          </cell>
          <cell r="JM28">
            <v>3511</v>
          </cell>
          <cell r="JN28">
            <v>3966</v>
          </cell>
          <cell r="JO28">
            <v>3562</v>
          </cell>
          <cell r="JP28">
            <v>2148</v>
          </cell>
          <cell r="JQ28">
            <v>2971</v>
          </cell>
          <cell r="JR28"/>
          <cell r="JS28"/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>
            <v>989</v>
          </cell>
          <cell r="JQ33">
            <v>3086</v>
          </cell>
          <cell r="JR33"/>
          <cell r="JS33"/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>
            <v>46</v>
          </cell>
          <cell r="JQ38">
            <v>49</v>
          </cell>
          <cell r="JR38"/>
          <cell r="JS38"/>
        </row>
      </sheetData>
      <sheetData sheetId="26"/>
      <sheetData sheetId="27"/>
      <sheetData sheetId="28">
        <row r="23">
          <cell r="JH23">
            <v>42502</v>
          </cell>
          <cell r="JI23">
            <v>39077</v>
          </cell>
          <cell r="JJ23">
            <v>45009</v>
          </cell>
          <cell r="JK23">
            <v>39886</v>
          </cell>
          <cell r="JL23">
            <v>50964</v>
          </cell>
          <cell r="JM23">
            <v>54626</v>
          </cell>
          <cell r="JN23">
            <v>58754</v>
          </cell>
          <cell r="JO23">
            <v>63347</v>
          </cell>
          <cell r="JP23">
            <v>65676</v>
          </cell>
          <cell r="JQ23">
            <v>62547</v>
          </cell>
          <cell r="JR23"/>
          <cell r="JS23"/>
        </row>
        <row r="28">
          <cell r="JH28">
            <v>2217</v>
          </cell>
          <cell r="JI28">
            <v>1915</v>
          </cell>
          <cell r="JJ28">
            <v>1746</v>
          </cell>
          <cell r="JK28">
            <v>2307</v>
          </cell>
          <cell r="JL28">
            <v>2323</v>
          </cell>
          <cell r="JM28">
            <v>2487</v>
          </cell>
          <cell r="JN28">
            <v>2599</v>
          </cell>
          <cell r="JO28">
            <v>2573</v>
          </cell>
          <cell r="JP28">
            <v>2246</v>
          </cell>
          <cell r="JQ28">
            <v>2462</v>
          </cell>
          <cell r="JR28"/>
          <cell r="JS28"/>
        </row>
      </sheetData>
      <sheetData sheetId="29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M28"/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>
            <v>7787</v>
          </cell>
          <cell r="JQ33">
            <v>7698</v>
          </cell>
          <cell r="JR33"/>
          <cell r="JS33"/>
        </row>
        <row r="38">
          <cell r="JM38">
            <v>1</v>
          </cell>
        </row>
      </sheetData>
      <sheetData sheetId="30"/>
      <sheetData sheetId="31">
        <row r="23">
          <cell r="JH23">
            <v>4152</v>
          </cell>
          <cell r="JI23">
            <v>4471</v>
          </cell>
          <cell r="JJ23">
            <v>1068</v>
          </cell>
          <cell r="JK23">
            <v>2803</v>
          </cell>
          <cell r="JL23">
            <v>7296</v>
          </cell>
          <cell r="JM23">
            <v>5698</v>
          </cell>
          <cell r="JN23">
            <v>5546</v>
          </cell>
          <cell r="JO23">
            <v>5348</v>
          </cell>
          <cell r="JP23">
            <v>1663</v>
          </cell>
          <cell r="JQ23">
            <v>6508</v>
          </cell>
          <cell r="JR23"/>
          <cell r="JS23"/>
        </row>
        <row r="28">
          <cell r="JH28">
            <v>167</v>
          </cell>
          <cell r="JI28">
            <v>197</v>
          </cell>
          <cell r="JJ28">
            <v>53</v>
          </cell>
          <cell r="JK28">
            <v>137</v>
          </cell>
          <cell r="JL28">
            <v>284</v>
          </cell>
          <cell r="JM28">
            <v>262</v>
          </cell>
          <cell r="JN28">
            <v>258</v>
          </cell>
          <cell r="JO28">
            <v>244</v>
          </cell>
          <cell r="JP28">
            <v>86</v>
          </cell>
          <cell r="JQ28">
            <v>256</v>
          </cell>
          <cell r="JR28"/>
          <cell r="JS28"/>
        </row>
      </sheetData>
      <sheetData sheetId="32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44">
        <row r="23">
          <cell r="JH23">
            <v>2246</v>
          </cell>
          <cell r="JI23">
            <v>2119</v>
          </cell>
          <cell r="JJ23">
            <v>1809</v>
          </cell>
          <cell r="JK23">
            <v>2623</v>
          </cell>
          <cell r="JL23">
            <v>4329</v>
          </cell>
          <cell r="JM23">
            <v>3380</v>
          </cell>
          <cell r="JN23">
            <v>3389</v>
          </cell>
          <cell r="JO23">
            <v>3847</v>
          </cell>
          <cell r="JP23">
            <v>2748</v>
          </cell>
          <cell r="JQ23">
            <v>2726</v>
          </cell>
          <cell r="JR23"/>
          <cell r="JS23"/>
        </row>
        <row r="28">
          <cell r="JH28">
            <v>99</v>
          </cell>
          <cell r="JI28">
            <v>115</v>
          </cell>
          <cell r="JJ28">
            <v>109</v>
          </cell>
          <cell r="JK28">
            <v>135</v>
          </cell>
          <cell r="JL28">
            <v>211</v>
          </cell>
          <cell r="JM28">
            <v>169</v>
          </cell>
          <cell r="JN28">
            <v>110</v>
          </cell>
          <cell r="JO28">
            <v>163</v>
          </cell>
          <cell r="JP28">
            <v>172</v>
          </cell>
          <cell r="JQ28">
            <v>178</v>
          </cell>
          <cell r="JR28"/>
          <cell r="JS28"/>
        </row>
      </sheetData>
      <sheetData sheetId="45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>
            <v>6067</v>
          </cell>
          <cell r="JQ33">
            <v>4755</v>
          </cell>
          <cell r="JR33"/>
          <cell r="JS33"/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>
            <v>97</v>
          </cell>
          <cell r="JQ38">
            <v>99</v>
          </cell>
          <cell r="JR38"/>
          <cell r="JS38"/>
        </row>
      </sheetData>
      <sheetData sheetId="46">
        <row r="23">
          <cell r="JH23">
            <v>2443</v>
          </cell>
          <cell r="JI23">
            <v>3703</v>
          </cell>
          <cell r="JJ23">
            <v>6308</v>
          </cell>
          <cell r="JK23">
            <v>4814</v>
          </cell>
          <cell r="JL23">
            <v>4534</v>
          </cell>
          <cell r="JM23">
            <v>2678</v>
          </cell>
          <cell r="JN23">
            <v>6437</v>
          </cell>
          <cell r="JO23">
            <v>6202</v>
          </cell>
          <cell r="JP23">
            <v>5528</v>
          </cell>
          <cell r="JQ23">
            <v>5111</v>
          </cell>
          <cell r="JR23"/>
          <cell r="JS23"/>
        </row>
        <row r="28">
          <cell r="JH28">
            <v>82</v>
          </cell>
          <cell r="JI28">
            <v>146</v>
          </cell>
          <cell r="JJ28">
            <v>154</v>
          </cell>
          <cell r="JK28">
            <v>205</v>
          </cell>
          <cell r="JL28">
            <v>168</v>
          </cell>
          <cell r="JM28">
            <v>77</v>
          </cell>
          <cell r="JN28">
            <v>141</v>
          </cell>
          <cell r="JO28">
            <v>155</v>
          </cell>
          <cell r="JP28">
            <v>159</v>
          </cell>
          <cell r="JQ28">
            <v>172</v>
          </cell>
          <cell r="JR28"/>
          <cell r="JS28"/>
        </row>
      </sheetData>
      <sheetData sheetId="47"/>
      <sheetData sheetId="48"/>
      <sheetData sheetId="49"/>
      <sheetData sheetId="50">
        <row r="23">
          <cell r="JH23">
            <v>4419</v>
          </cell>
          <cell r="JI23">
            <v>4335</v>
          </cell>
          <cell r="JJ23">
            <v>7120</v>
          </cell>
          <cell r="JK23">
            <v>4890</v>
          </cell>
          <cell r="JL23">
            <v>3622</v>
          </cell>
          <cell r="JM23">
            <v>2215</v>
          </cell>
          <cell r="JN23">
            <v>2016</v>
          </cell>
          <cell r="JO23">
            <v>2061</v>
          </cell>
          <cell r="JP23">
            <v>4048</v>
          </cell>
          <cell r="JQ23">
            <v>2845</v>
          </cell>
          <cell r="JR23"/>
          <cell r="JS23"/>
        </row>
        <row r="28">
          <cell r="JH28">
            <v>152</v>
          </cell>
          <cell r="JI28">
            <v>144</v>
          </cell>
          <cell r="JJ28">
            <v>182</v>
          </cell>
          <cell r="JK28">
            <v>190</v>
          </cell>
          <cell r="JL28">
            <v>83</v>
          </cell>
          <cell r="JM28">
            <v>37</v>
          </cell>
          <cell r="JN28">
            <v>39</v>
          </cell>
          <cell r="JO28">
            <v>50</v>
          </cell>
          <cell r="JP28">
            <v>164</v>
          </cell>
          <cell r="JQ28">
            <v>58</v>
          </cell>
          <cell r="JR28"/>
          <cell r="JS28"/>
        </row>
      </sheetData>
      <sheetData sheetId="51">
        <row r="23">
          <cell r="JH23">
            <v>3952</v>
          </cell>
          <cell r="JI23">
            <v>3254</v>
          </cell>
          <cell r="JJ23">
            <v>8114</v>
          </cell>
          <cell r="JK23">
            <v>5674</v>
          </cell>
          <cell r="JL23">
            <v>4665</v>
          </cell>
          <cell r="JM23">
            <v>7090</v>
          </cell>
          <cell r="JN23">
            <v>7313</v>
          </cell>
          <cell r="JO23">
            <v>8473</v>
          </cell>
          <cell r="JP23">
            <v>3040</v>
          </cell>
          <cell r="JQ23">
            <v>8158</v>
          </cell>
          <cell r="JR23"/>
          <cell r="JS23"/>
        </row>
        <row r="28">
          <cell r="JH28">
            <v>201</v>
          </cell>
          <cell r="JI28">
            <v>138</v>
          </cell>
          <cell r="JJ28">
            <v>296</v>
          </cell>
          <cell r="JK28">
            <v>235</v>
          </cell>
          <cell r="JL28">
            <v>133</v>
          </cell>
          <cell r="JM28">
            <v>245</v>
          </cell>
          <cell r="JN28">
            <v>237</v>
          </cell>
          <cell r="JO28">
            <v>238</v>
          </cell>
          <cell r="JP28">
            <v>102</v>
          </cell>
          <cell r="JQ28">
            <v>225</v>
          </cell>
          <cell r="JR28"/>
          <cell r="JS28"/>
        </row>
      </sheetData>
      <sheetData sheetId="52">
        <row r="23">
          <cell r="JH23">
            <v>5361</v>
          </cell>
          <cell r="JI23">
            <v>5209</v>
          </cell>
          <cell r="JJ23">
            <v>7896</v>
          </cell>
          <cell r="JK23">
            <v>3497</v>
          </cell>
          <cell r="JL23">
            <v>1451</v>
          </cell>
          <cell r="JM23">
            <v>3710</v>
          </cell>
          <cell r="JN23">
            <v>71</v>
          </cell>
          <cell r="JO23">
            <v>300</v>
          </cell>
          <cell r="JP23">
            <v>73</v>
          </cell>
          <cell r="JQ23">
            <v>750</v>
          </cell>
          <cell r="JR23"/>
          <cell r="JS23"/>
        </row>
        <row r="28">
          <cell r="JH28">
            <v>238</v>
          </cell>
          <cell r="JI28">
            <v>214</v>
          </cell>
          <cell r="JJ28">
            <v>216</v>
          </cell>
          <cell r="JK28">
            <v>171</v>
          </cell>
          <cell r="JL28">
            <v>51</v>
          </cell>
          <cell r="JM28">
            <v>141</v>
          </cell>
          <cell r="JN28">
            <v>5</v>
          </cell>
          <cell r="JO28">
            <v>2</v>
          </cell>
          <cell r="JP28"/>
          <cell r="JQ28">
            <v>22</v>
          </cell>
          <cell r="JR28"/>
          <cell r="JS28"/>
        </row>
      </sheetData>
      <sheetData sheetId="53"/>
      <sheetData sheetId="54"/>
      <sheetData sheetId="55"/>
      <sheetData sheetId="56">
        <row r="23">
          <cell r="JH23"/>
          <cell r="JI23"/>
          <cell r="JJ23">
            <v>62</v>
          </cell>
          <cell r="JK23"/>
          <cell r="JL23"/>
          <cell r="JM23"/>
          <cell r="JN23"/>
          <cell r="JO23">
            <v>56</v>
          </cell>
          <cell r="JP23">
            <v>2095</v>
          </cell>
          <cell r="JQ23">
            <v>508</v>
          </cell>
          <cell r="JR23"/>
          <cell r="JS23"/>
        </row>
        <row r="28">
          <cell r="JH28"/>
          <cell r="JI28"/>
          <cell r="JJ28">
            <v>2</v>
          </cell>
          <cell r="JK28"/>
          <cell r="JL28"/>
          <cell r="JM28"/>
          <cell r="JN28"/>
          <cell r="JO28">
            <v>2</v>
          </cell>
          <cell r="JP28">
            <v>69</v>
          </cell>
          <cell r="JQ28">
            <v>33</v>
          </cell>
          <cell r="JR28"/>
          <cell r="JS28"/>
        </row>
      </sheetData>
      <sheetData sheetId="57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58"/>
      <sheetData sheetId="59"/>
      <sheetData sheetId="60"/>
      <sheetData sheetId="61"/>
      <sheetData sheetId="62"/>
      <sheetData sheetId="63"/>
      <sheetData sheetId="64"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5"/>
      <sheetData sheetId="66">
        <row r="23">
          <cell r="JH23"/>
          <cell r="JI23"/>
          <cell r="JJ23"/>
          <cell r="JK23"/>
          <cell r="JL23"/>
          <cell r="JM23"/>
          <cell r="JN23"/>
          <cell r="JO23">
            <v>191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>
            <v>112</v>
          </cell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7">
        <row r="23">
          <cell r="JH23"/>
          <cell r="JI23"/>
          <cell r="JJ23"/>
          <cell r="JK23"/>
          <cell r="JL23"/>
          <cell r="JM23">
            <v>133</v>
          </cell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  <row r="6">
          <cell r="C6">
            <v>187393</v>
          </cell>
        </row>
        <row r="7">
          <cell r="C7">
            <v>112</v>
          </cell>
        </row>
        <row r="10">
          <cell r="C10">
            <v>38500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</row>
        <row r="6">
          <cell r="C6">
            <v>224223</v>
          </cell>
        </row>
        <row r="7">
          <cell r="C7">
            <v>0</v>
          </cell>
        </row>
        <row r="10">
          <cell r="C10">
            <v>46527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1122946</v>
          </cell>
        </row>
        <row r="6">
          <cell r="C6">
            <v>214701</v>
          </cell>
        </row>
        <row r="7">
          <cell r="C7">
            <v>0</v>
          </cell>
        </row>
        <row r="10">
          <cell r="C10">
            <v>45651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1248467</v>
          </cell>
        </row>
        <row r="6">
          <cell r="C6">
            <v>214043</v>
          </cell>
        </row>
        <row r="7">
          <cell r="C7">
            <v>0</v>
          </cell>
        </row>
        <row r="10">
          <cell r="C10">
            <v>47062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1435178</v>
          </cell>
        </row>
        <row r="6">
          <cell r="C6">
            <v>230778</v>
          </cell>
        </row>
        <row r="7">
          <cell r="C7">
            <v>133</v>
          </cell>
        </row>
        <row r="10">
          <cell r="C10">
            <v>49435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1524366</v>
          </cell>
        </row>
        <row r="6">
          <cell r="C6">
            <v>250705</v>
          </cell>
        </row>
        <row r="7">
          <cell r="C7">
            <v>0</v>
          </cell>
        </row>
        <row r="10">
          <cell r="C10">
            <v>51753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1410421</v>
          </cell>
        </row>
        <row r="6">
          <cell r="C6">
            <v>252495</v>
          </cell>
        </row>
        <row r="7">
          <cell r="C7">
            <v>191</v>
          </cell>
        </row>
        <row r="10">
          <cell r="C10">
            <v>48651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1165803</v>
          </cell>
        </row>
        <row r="6">
          <cell r="C6">
            <v>231802</v>
          </cell>
        </row>
        <row r="7">
          <cell r="C7">
            <v>0</v>
          </cell>
        </row>
        <row r="10">
          <cell r="C10">
            <v>44068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showWhiteSpace="0" zoomScale="130" zoomScaleNormal="130" zoomScalePageLayoutView="115" workbookViewId="0">
      <selection activeCell="C30" sqref="C30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.42578125" bestFit="1" customWidth="1"/>
    <col min="4" max="4" width="9.7109375" bestFit="1" customWidth="1"/>
    <col min="5" max="5" width="10.42578125" bestFit="1" customWidth="1"/>
    <col min="6" max="6" width="9.85546875" bestFit="1" customWidth="1"/>
    <col min="7" max="7" width="9.7109375" bestFit="1" customWidth="1"/>
    <col min="8" max="8" width="10.42578125" bestFit="1" customWidth="1"/>
    <col min="9" max="9" width="11" bestFit="1" customWidth="1"/>
    <col min="10" max="10" width="12.140625" bestFit="1" customWidth="1"/>
    <col min="11" max="11" width="10.4257812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3" bestFit="1" customWidth="1"/>
    <col min="17" max="17" width="11.28515625" bestFit="1" customWidth="1"/>
    <col min="18" max="18" width="12.28515625" bestFit="1" customWidth="1"/>
  </cols>
  <sheetData>
    <row r="1" spans="1:20" s="46" customFormat="1" ht="15.75" thickBot="1" x14ac:dyDescent="0.3">
      <c r="A1" s="43"/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5" t="s">
        <v>12</v>
      </c>
    </row>
    <row r="2" spans="1:20" ht="13.5" thickTop="1" x14ac:dyDescent="0.2">
      <c r="A2" s="1" t="s">
        <v>13</v>
      </c>
      <c r="B2" s="51">
        <v>292754</v>
      </c>
      <c r="C2" s="28">
        <v>290622</v>
      </c>
      <c r="D2" s="51">
        <v>383151</v>
      </c>
      <c r="E2" s="28">
        <v>301947</v>
      </c>
      <c r="F2" s="28">
        <v>267636</v>
      </c>
      <c r="G2" s="51">
        <v>281936</v>
      </c>
      <c r="H2" s="28">
        <v>295514</v>
      </c>
      <c r="I2" s="28">
        <f>264315+6863+3427+4010+50</f>
        <v>278665</v>
      </c>
      <c r="J2" s="28">
        <f>232860+4539+2758+3126+41</f>
        <v>243324</v>
      </c>
      <c r="K2" s="51">
        <f>255222+1891+1485+36</f>
        <v>258634</v>
      </c>
      <c r="L2" s="51"/>
      <c r="M2" s="51"/>
      <c r="N2" s="20">
        <f>SUM(B2:M2)</f>
        <v>2894183</v>
      </c>
      <c r="O2" s="29"/>
      <c r="P2" s="21"/>
      <c r="Q2" s="64"/>
      <c r="R2" s="21"/>
      <c r="S2" s="21"/>
      <c r="T2" s="21"/>
    </row>
    <row r="3" spans="1:20" ht="13.5" thickBot="1" x14ac:dyDescent="0.25">
      <c r="A3" s="2">
        <v>2024</v>
      </c>
      <c r="B3" s="39">
        <v>309472</v>
      </c>
      <c r="C3" s="39">
        <v>307890</v>
      </c>
      <c r="D3" s="39">
        <v>374005</v>
      </c>
      <c r="E3" s="39">
        <v>328538</v>
      </c>
      <c r="F3" s="39">
        <v>330247</v>
      </c>
      <c r="G3" s="39">
        <v>353857</v>
      </c>
      <c r="H3" s="39">
        <v>348081</v>
      </c>
      <c r="I3" s="39">
        <v>362558</v>
      </c>
      <c r="J3" s="39">
        <v>312175</v>
      </c>
      <c r="K3" s="39">
        <v>319898</v>
      </c>
      <c r="L3" s="39">
        <v>279021</v>
      </c>
      <c r="M3" s="39">
        <v>324994</v>
      </c>
      <c r="N3" s="6">
        <f>SUM(B3:M3)</f>
        <v>3950736</v>
      </c>
      <c r="O3" s="50"/>
      <c r="P3" s="21"/>
      <c r="Q3" s="10"/>
      <c r="R3" s="10"/>
      <c r="S3" s="10"/>
      <c r="T3" s="10"/>
    </row>
    <row r="4" spans="1:20" ht="13.5" thickTop="1" x14ac:dyDescent="0.2">
      <c r="A4" t="s">
        <v>14</v>
      </c>
      <c r="B4" s="29">
        <v>251085</v>
      </c>
      <c r="C4" s="29">
        <v>237738</v>
      </c>
      <c r="D4" s="29">
        <v>290285</v>
      </c>
      <c r="E4" s="29">
        <v>273866</v>
      </c>
      <c r="F4" s="29">
        <v>320934</v>
      </c>
      <c r="G4" s="29">
        <v>347595</v>
      </c>
      <c r="H4" s="29">
        <v>372618</v>
      </c>
      <c r="I4" s="29">
        <v>347060</v>
      </c>
      <c r="J4" s="29">
        <v>301205</v>
      </c>
      <c r="K4" s="29">
        <v>303237</v>
      </c>
      <c r="L4" s="29"/>
      <c r="M4" s="29"/>
      <c r="N4" s="20">
        <f t="shared" ref="N4:N12" si="0">SUM(B4:M4)</f>
        <v>3045623</v>
      </c>
      <c r="Q4" s="21"/>
      <c r="S4" s="3"/>
    </row>
    <row r="5" spans="1:20" ht="13.5" thickBot="1" x14ac:dyDescent="0.25">
      <c r="A5" s="2">
        <v>2024</v>
      </c>
      <c r="B5" s="39">
        <v>263894</v>
      </c>
      <c r="C5" s="39">
        <v>260126</v>
      </c>
      <c r="D5" s="39">
        <v>320992</v>
      </c>
      <c r="E5" s="39">
        <v>297451</v>
      </c>
      <c r="F5" s="39">
        <v>350645</v>
      </c>
      <c r="G5" s="39">
        <v>356312</v>
      </c>
      <c r="H5" s="39">
        <v>344664</v>
      </c>
      <c r="I5" s="39">
        <v>358921</v>
      </c>
      <c r="J5" s="39">
        <v>304713</v>
      </c>
      <c r="K5" s="39">
        <v>310089</v>
      </c>
      <c r="L5" s="39">
        <v>267909</v>
      </c>
      <c r="M5" s="39">
        <v>283117</v>
      </c>
      <c r="N5" s="6">
        <f t="shared" si="0"/>
        <v>3718833</v>
      </c>
      <c r="O5" s="29"/>
      <c r="P5" s="63"/>
      <c r="Q5" s="21"/>
      <c r="S5" s="3"/>
    </row>
    <row r="6" spans="1:20" ht="13.5" thickTop="1" x14ac:dyDescent="0.2">
      <c r="A6" s="1" t="s">
        <v>15</v>
      </c>
      <c r="B6" s="4">
        <f>+'E Detail'!C36</f>
        <v>146865</v>
      </c>
      <c r="C6" s="4">
        <f>+'E Detail'!D36</f>
        <v>133958</v>
      </c>
      <c r="D6" s="4">
        <f>+'E Detail'!E36</f>
        <v>184437</v>
      </c>
      <c r="E6" s="4">
        <f>+'E Detail'!F36</f>
        <v>142821</v>
      </c>
      <c r="F6" s="4">
        <f>+'E Detail'!G36</f>
        <v>173720</v>
      </c>
      <c r="G6" s="4">
        <f>+'E Detail'!H36</f>
        <v>189856</v>
      </c>
      <c r="H6" s="4">
        <f>+'E Detail'!I36</f>
        <v>202605</v>
      </c>
      <c r="I6" s="4">
        <f>+'E Detail'!J36</f>
        <v>206136</v>
      </c>
      <c r="J6" s="4">
        <f>+'E Detail'!K36</f>
        <v>183341</v>
      </c>
      <c r="K6" s="4">
        <f>+'E Detail'!L36</f>
        <v>183415</v>
      </c>
      <c r="L6" s="4">
        <f>+'E Detail'!M36</f>
        <v>0</v>
      </c>
      <c r="M6" s="4">
        <f>+'E Detail'!N36</f>
        <v>0</v>
      </c>
      <c r="N6" s="20">
        <f t="shared" si="0"/>
        <v>1747154</v>
      </c>
      <c r="P6" s="49"/>
      <c r="Q6" s="21"/>
    </row>
    <row r="7" spans="1:20" ht="13.5" thickBot="1" x14ac:dyDescent="0.25">
      <c r="A7" s="2">
        <v>2024</v>
      </c>
      <c r="B7" s="17">
        <v>142258</v>
      </c>
      <c r="C7" s="17">
        <v>143544</v>
      </c>
      <c r="D7" s="17">
        <v>168786</v>
      </c>
      <c r="E7" s="17">
        <v>154946</v>
      </c>
      <c r="F7" s="17">
        <v>182172</v>
      </c>
      <c r="G7" s="17">
        <v>198918</v>
      </c>
      <c r="H7" s="17">
        <v>213508</v>
      </c>
      <c r="I7" s="17">
        <v>220932</v>
      </c>
      <c r="J7" s="17">
        <v>195457</v>
      </c>
      <c r="K7" s="17">
        <v>198720</v>
      </c>
      <c r="L7" s="17">
        <v>159976</v>
      </c>
      <c r="M7" s="17">
        <v>168479</v>
      </c>
      <c r="N7" s="6">
        <f t="shared" si="0"/>
        <v>2147696</v>
      </c>
      <c r="O7" s="29"/>
      <c r="P7" s="29"/>
      <c r="Q7" s="21"/>
      <c r="S7" s="3"/>
    </row>
    <row r="8" spans="1:20" ht="13.5" thickTop="1" x14ac:dyDescent="0.2">
      <c r="A8" t="s">
        <v>16</v>
      </c>
      <c r="B8" s="29">
        <v>74813</v>
      </c>
      <c r="C8" s="29">
        <v>65126</v>
      </c>
      <c r="D8" s="29">
        <v>80932</v>
      </c>
      <c r="E8" s="29">
        <v>77372</v>
      </c>
      <c r="F8" s="29">
        <v>80351</v>
      </c>
      <c r="G8" s="29">
        <v>100092</v>
      </c>
      <c r="H8" s="29">
        <v>111014</v>
      </c>
      <c r="I8" s="29">
        <v>101154</v>
      </c>
      <c r="J8" s="29">
        <v>80167</v>
      </c>
      <c r="K8" s="29">
        <v>87304</v>
      </c>
      <c r="L8" s="29"/>
      <c r="M8" s="29"/>
      <c r="N8" s="20">
        <f t="shared" si="0"/>
        <v>858325</v>
      </c>
      <c r="S8" s="3"/>
    </row>
    <row r="9" spans="1:20" ht="13.5" thickBot="1" x14ac:dyDescent="0.25">
      <c r="A9" s="2">
        <v>2024</v>
      </c>
      <c r="B9" s="39">
        <v>70710</v>
      </c>
      <c r="C9" s="39">
        <v>70142</v>
      </c>
      <c r="D9" s="39">
        <v>90641</v>
      </c>
      <c r="E9" s="39">
        <v>88892</v>
      </c>
      <c r="F9" s="39">
        <v>111171</v>
      </c>
      <c r="G9" s="39">
        <v>110944</v>
      </c>
      <c r="H9" s="39">
        <v>109328</v>
      </c>
      <c r="I9" s="39">
        <v>111487</v>
      </c>
      <c r="J9" s="39">
        <v>96962</v>
      </c>
      <c r="K9" s="39">
        <v>94284</v>
      </c>
      <c r="L9" s="39">
        <v>78909</v>
      </c>
      <c r="M9" s="39">
        <v>86844</v>
      </c>
      <c r="N9" s="6">
        <f t="shared" si="0"/>
        <v>1120314</v>
      </c>
      <c r="O9" s="29"/>
      <c r="P9" s="29"/>
    </row>
    <row r="10" spans="1:20" ht="13.5" thickTop="1" x14ac:dyDescent="0.2">
      <c r="A10" s="1" t="s">
        <v>17</v>
      </c>
      <c r="B10" s="28">
        <v>215929</v>
      </c>
      <c r="C10" s="28">
        <v>202942</v>
      </c>
      <c r="D10" s="28">
        <v>260613</v>
      </c>
      <c r="E10" s="28">
        <v>265945</v>
      </c>
      <c r="F10" s="28">
        <v>338177</v>
      </c>
      <c r="G10" s="28">
        <v>368658</v>
      </c>
      <c r="H10" s="28">
        <v>394202</v>
      </c>
      <c r="I10" s="28">
        <v>371583</v>
      </c>
      <c r="J10" s="28">
        <v>321437</v>
      </c>
      <c r="K10" s="28">
        <f>322173+4</f>
        <v>322177</v>
      </c>
      <c r="L10" s="28"/>
      <c r="M10" s="28"/>
      <c r="N10" s="20">
        <f t="shared" si="0"/>
        <v>3061663</v>
      </c>
    </row>
    <row r="11" spans="1:20" ht="13.5" thickBot="1" x14ac:dyDescent="0.25">
      <c r="A11" s="2">
        <v>2024</v>
      </c>
      <c r="B11" s="39">
        <v>219931</v>
      </c>
      <c r="C11" s="39">
        <v>194562</v>
      </c>
      <c r="D11" s="39">
        <v>236077</v>
      </c>
      <c r="E11" s="39">
        <v>247037</v>
      </c>
      <c r="F11" s="39">
        <v>268345</v>
      </c>
      <c r="G11" s="39">
        <v>345420</v>
      </c>
      <c r="H11" s="39">
        <v>346500</v>
      </c>
      <c r="I11" s="39">
        <v>344050</v>
      </c>
      <c r="J11" s="39">
        <v>297191</v>
      </c>
      <c r="K11" s="39">
        <v>295141</v>
      </c>
      <c r="L11" s="39">
        <v>258696</v>
      </c>
      <c r="M11" s="39">
        <v>278419</v>
      </c>
      <c r="N11" s="6">
        <f t="shared" si="0"/>
        <v>3331369</v>
      </c>
      <c r="O11" s="29"/>
      <c r="P11" s="29"/>
    </row>
    <row r="12" spans="1:20" ht="13.5" thickTop="1" x14ac:dyDescent="0.2">
      <c r="A12" t="s">
        <v>18</v>
      </c>
      <c r="B12" s="29">
        <v>41363</v>
      </c>
      <c r="C12" s="62">
        <v>24666</v>
      </c>
      <c r="D12" s="29">
        <v>24147</v>
      </c>
      <c r="E12" s="29">
        <v>23062</v>
      </c>
      <c r="F12" s="29">
        <v>37440</v>
      </c>
      <c r="G12" s="29">
        <v>46246</v>
      </c>
      <c r="H12" s="29">
        <v>43757</v>
      </c>
      <c r="I12" s="29">
        <v>45047</v>
      </c>
      <c r="J12" s="29">
        <v>40213</v>
      </c>
      <c r="K12" s="29">
        <v>45612</v>
      </c>
      <c r="L12" s="29"/>
      <c r="M12" s="29"/>
      <c r="N12" s="20">
        <f t="shared" si="0"/>
        <v>371553</v>
      </c>
      <c r="O12" s="29"/>
    </row>
    <row r="13" spans="1:20" ht="13.5" thickBot="1" x14ac:dyDescent="0.25">
      <c r="A13" s="2">
        <v>2024</v>
      </c>
      <c r="B13" s="39">
        <v>3665</v>
      </c>
      <c r="C13" s="39">
        <v>1277</v>
      </c>
      <c r="D13" s="39">
        <v>29570</v>
      </c>
      <c r="E13" s="39">
        <v>16764</v>
      </c>
      <c r="F13" s="39">
        <v>21740</v>
      </c>
      <c r="G13" s="39">
        <v>8415</v>
      </c>
      <c r="H13" s="39">
        <v>11341</v>
      </c>
      <c r="I13" s="39">
        <v>15860</v>
      </c>
      <c r="J13" s="39">
        <v>24095</v>
      </c>
      <c r="K13" s="39">
        <v>37126</v>
      </c>
      <c r="L13" s="39">
        <v>32284</v>
      </c>
      <c r="M13" s="39">
        <v>30515</v>
      </c>
      <c r="N13" s="6">
        <f t="shared" ref="N13:N21" si="1">SUM(B13:M13)</f>
        <v>232652</v>
      </c>
      <c r="O13" s="29"/>
      <c r="P13" s="29"/>
    </row>
    <row r="14" spans="1:20" ht="13.5" thickTop="1" x14ac:dyDescent="0.2">
      <c r="A14" s="1" t="s">
        <v>19</v>
      </c>
      <c r="B14" s="61">
        <v>68058</v>
      </c>
      <c r="C14" s="30">
        <v>62194</v>
      </c>
      <c r="D14" s="30">
        <v>90776</v>
      </c>
      <c r="E14" s="30">
        <v>79147</v>
      </c>
      <c r="F14" s="30">
        <v>75281</v>
      </c>
      <c r="G14" s="30">
        <v>86195</v>
      </c>
      <c r="H14" s="30">
        <v>85396</v>
      </c>
      <c r="I14" s="61">
        <v>88176</v>
      </c>
      <c r="J14" s="30">
        <v>87144</v>
      </c>
      <c r="K14" s="30">
        <v>94111</v>
      </c>
      <c r="L14" s="30"/>
      <c r="M14" s="30"/>
      <c r="N14" s="20">
        <f t="shared" si="1"/>
        <v>816478</v>
      </c>
    </row>
    <row r="15" spans="1:20" ht="13.5" thickBot="1" x14ac:dyDescent="0.25">
      <c r="A15" s="2">
        <v>2024</v>
      </c>
      <c r="B15" s="39">
        <v>46979</v>
      </c>
      <c r="C15" s="39">
        <v>55416</v>
      </c>
      <c r="D15" s="39">
        <v>46429</v>
      </c>
      <c r="E15" s="39">
        <v>49992</v>
      </c>
      <c r="F15" s="39">
        <v>56264</v>
      </c>
      <c r="G15" s="39">
        <v>55730</v>
      </c>
      <c r="H15" s="39">
        <v>55780</v>
      </c>
      <c r="I15" s="39">
        <v>73152</v>
      </c>
      <c r="J15" s="39">
        <v>51290</v>
      </c>
      <c r="K15" s="39">
        <v>51790</v>
      </c>
      <c r="L15" s="39">
        <v>54208</v>
      </c>
      <c r="M15" s="39">
        <v>63286</v>
      </c>
      <c r="N15" s="6">
        <f t="shared" si="1"/>
        <v>660316</v>
      </c>
      <c r="O15" s="29"/>
      <c r="P15" s="29"/>
    </row>
    <row r="16" spans="1:20" ht="13.5" thickTop="1" x14ac:dyDescent="0.2">
      <c r="A16" s="47" t="s">
        <v>77</v>
      </c>
      <c r="B16" s="3">
        <f t="shared" ref="B16:M16" si="2">+B14+B12+B10+B8+B6+B4+B2</f>
        <v>1090867</v>
      </c>
      <c r="C16" s="3">
        <f t="shared" si="2"/>
        <v>1017246</v>
      </c>
      <c r="D16" s="3">
        <f t="shared" si="2"/>
        <v>1314341</v>
      </c>
      <c r="E16" s="3">
        <f t="shared" si="2"/>
        <v>1164160</v>
      </c>
      <c r="F16" s="3">
        <f t="shared" si="2"/>
        <v>1293539</v>
      </c>
      <c r="G16" s="3">
        <f t="shared" si="2"/>
        <v>1420578</v>
      </c>
      <c r="H16" s="3">
        <f t="shared" si="2"/>
        <v>1505106</v>
      </c>
      <c r="I16" s="3">
        <f t="shared" si="2"/>
        <v>1437821</v>
      </c>
      <c r="J16" s="3">
        <f t="shared" si="2"/>
        <v>1256831</v>
      </c>
      <c r="K16" s="3">
        <f t="shared" si="2"/>
        <v>1294490</v>
      </c>
      <c r="L16" s="3">
        <f t="shared" si="2"/>
        <v>0</v>
      </c>
      <c r="M16" s="3">
        <f t="shared" si="2"/>
        <v>0</v>
      </c>
      <c r="N16" s="20">
        <f t="shared" si="1"/>
        <v>12794979</v>
      </c>
    </row>
    <row r="17" spans="1:16" ht="13.5" thickBot="1" x14ac:dyDescent="0.25">
      <c r="A17" s="2">
        <v>2024</v>
      </c>
      <c r="B17" s="18">
        <f t="shared" ref="B17:M17" si="3">+B15+B13+B11+B9+B7+B5+B3</f>
        <v>1056909</v>
      </c>
      <c r="C17" s="18">
        <f t="shared" si="3"/>
        <v>1032957</v>
      </c>
      <c r="D17" s="18">
        <f t="shared" si="3"/>
        <v>1266500</v>
      </c>
      <c r="E17" s="18">
        <f t="shared" si="3"/>
        <v>1183620</v>
      </c>
      <c r="F17" s="18">
        <f t="shared" si="3"/>
        <v>1320584</v>
      </c>
      <c r="G17" s="18">
        <f t="shared" si="3"/>
        <v>1429596</v>
      </c>
      <c r="H17" s="18">
        <f t="shared" si="3"/>
        <v>1429202</v>
      </c>
      <c r="I17" s="18">
        <f t="shared" si="3"/>
        <v>1486960</v>
      </c>
      <c r="J17" s="18">
        <f t="shared" si="3"/>
        <v>1281883</v>
      </c>
      <c r="K17" s="18">
        <f t="shared" si="3"/>
        <v>1307048</v>
      </c>
      <c r="L17" s="18">
        <f t="shared" si="3"/>
        <v>1131003</v>
      </c>
      <c r="M17" s="18">
        <f t="shared" si="3"/>
        <v>1235654</v>
      </c>
      <c r="N17" s="6">
        <f t="shared" si="1"/>
        <v>15161916</v>
      </c>
      <c r="O17" s="29"/>
      <c r="P17" s="29"/>
    </row>
    <row r="18" spans="1:16" ht="13.5" thickTop="1" x14ac:dyDescent="0.2">
      <c r="A18" s="48" t="s">
        <v>78</v>
      </c>
      <c r="B18" s="3">
        <f>+'Terminal 2'!C22</f>
        <v>185382</v>
      </c>
      <c r="C18" s="3">
        <f>+'Terminal 2'!D22</f>
        <v>237305</v>
      </c>
      <c r="D18" s="3">
        <f>+'Terminal 2'!E22</f>
        <v>325469</v>
      </c>
      <c r="E18" s="3">
        <f>+'Terminal 2'!F22</f>
        <v>219138</v>
      </c>
      <c r="F18" s="3">
        <f>+'Terminal 2'!G22</f>
        <v>216033</v>
      </c>
      <c r="G18" s="3">
        <f>+'Terminal 2'!H22</f>
        <v>294946</v>
      </c>
      <c r="H18" s="3">
        <f>+'Terminal 2'!I22</f>
        <v>321718</v>
      </c>
      <c r="I18" s="3">
        <f>+'Terminal 2'!J22</f>
        <v>273937</v>
      </c>
      <c r="J18" s="3">
        <f>+'Terminal 2'!K22</f>
        <v>184842</v>
      </c>
      <c r="K18" s="3">
        <f>+'Terminal 2'!L22</f>
        <v>252244</v>
      </c>
      <c r="L18" s="3">
        <f>+'Terminal 2'!M22</f>
        <v>0</v>
      </c>
      <c r="M18" s="3">
        <f>+'Terminal 2'!N22</f>
        <v>0</v>
      </c>
      <c r="N18" s="20">
        <f t="shared" si="1"/>
        <v>2511014</v>
      </c>
      <c r="P18" s="3"/>
    </row>
    <row r="19" spans="1:16" ht="13.5" thickBot="1" x14ac:dyDescent="0.25">
      <c r="A19" s="2">
        <v>2024</v>
      </c>
      <c r="B19" s="18">
        <v>231336</v>
      </c>
      <c r="C19" s="18">
        <v>281283</v>
      </c>
      <c r="D19" s="18">
        <v>358303</v>
      </c>
      <c r="E19" s="18">
        <v>267397</v>
      </c>
      <c r="F19" s="18">
        <v>267027</v>
      </c>
      <c r="G19" s="18">
        <v>332092</v>
      </c>
      <c r="H19" s="18">
        <v>376395</v>
      </c>
      <c r="I19" s="18">
        <v>310471</v>
      </c>
      <c r="J19" s="18">
        <v>201426</v>
      </c>
      <c r="K19" s="18">
        <v>254953</v>
      </c>
      <c r="L19" s="18">
        <v>230503</v>
      </c>
      <c r="M19" s="18">
        <v>302823</v>
      </c>
      <c r="N19" s="6">
        <f t="shared" si="1"/>
        <v>3414009</v>
      </c>
      <c r="O19" s="29"/>
      <c r="P19" s="29"/>
    </row>
    <row r="20" spans="1:16" ht="13.5" thickTop="1" x14ac:dyDescent="0.2">
      <c r="A20" s="38" t="s">
        <v>79</v>
      </c>
      <c r="B20" s="36">
        <f>B2+B4+B6+B8+B10+B12+B14+B18</f>
        <v>1276249</v>
      </c>
      <c r="C20" s="36">
        <f t="shared" ref="C20:M20" si="4">C2+C4+C6+C8+C10+C12+C14+C18</f>
        <v>1254551</v>
      </c>
      <c r="D20" s="36">
        <f t="shared" si="4"/>
        <v>1639810</v>
      </c>
      <c r="E20" s="36">
        <f t="shared" si="4"/>
        <v>1383298</v>
      </c>
      <c r="F20" s="36">
        <f>F2+F4+F6+F8+F10+F12+F14+F18</f>
        <v>1509572</v>
      </c>
      <c r="G20" s="36">
        <f t="shared" si="4"/>
        <v>1715524</v>
      </c>
      <c r="H20" s="36">
        <f t="shared" si="4"/>
        <v>1826824</v>
      </c>
      <c r="I20" s="36">
        <f t="shared" si="4"/>
        <v>1711758</v>
      </c>
      <c r="J20" s="36">
        <f t="shared" si="4"/>
        <v>1441673</v>
      </c>
      <c r="K20" s="36">
        <f t="shared" si="4"/>
        <v>1546734</v>
      </c>
      <c r="L20" s="36">
        <f t="shared" si="4"/>
        <v>0</v>
      </c>
      <c r="M20" s="36">
        <f t="shared" si="4"/>
        <v>0</v>
      </c>
      <c r="N20" s="37">
        <f t="shared" si="1"/>
        <v>15305993</v>
      </c>
    </row>
    <row r="21" spans="1:16" ht="13.5" thickBot="1" x14ac:dyDescent="0.25">
      <c r="A21" s="59" t="s">
        <v>80</v>
      </c>
      <c r="B21" s="33">
        <f>+B19+B17</f>
        <v>1288245</v>
      </c>
      <c r="C21" s="33">
        <f t="shared" ref="C21:M21" si="5">+C19+C17</f>
        <v>1314240</v>
      </c>
      <c r="D21" s="33">
        <f t="shared" si="5"/>
        <v>1624803</v>
      </c>
      <c r="E21" s="33">
        <f t="shared" si="5"/>
        <v>1451017</v>
      </c>
      <c r="F21" s="33">
        <f t="shared" si="5"/>
        <v>1587611</v>
      </c>
      <c r="G21" s="33">
        <f t="shared" si="5"/>
        <v>1761688</v>
      </c>
      <c r="H21" s="33">
        <f t="shared" si="5"/>
        <v>1805597</v>
      </c>
      <c r="I21" s="33">
        <f>+I19+I17</f>
        <v>1797431</v>
      </c>
      <c r="J21" s="33">
        <f t="shared" si="5"/>
        <v>1483309</v>
      </c>
      <c r="K21" s="33">
        <f t="shared" si="5"/>
        <v>1562001</v>
      </c>
      <c r="L21" s="33">
        <f t="shared" si="5"/>
        <v>1361506</v>
      </c>
      <c r="M21" s="34">
        <f t="shared" si="5"/>
        <v>1538477</v>
      </c>
      <c r="N21" s="35">
        <f t="shared" si="1"/>
        <v>18575925</v>
      </c>
    </row>
    <row r="22" spans="1:16" ht="13.5" thickTop="1" x14ac:dyDescent="0.2">
      <c r="A22" s="5" t="s">
        <v>20</v>
      </c>
      <c r="B22" s="40">
        <f>(B20-B21)/B21</f>
        <v>-9.3118933122193371E-3</v>
      </c>
      <c r="C22" s="40">
        <f t="shared" ref="C22:M22" si="6">(C20-C21)/C21</f>
        <v>-4.5417123204285363E-2</v>
      </c>
      <c r="D22" s="40">
        <f t="shared" si="6"/>
        <v>9.2361966342996652E-3</v>
      </c>
      <c r="E22" s="40">
        <f t="shared" si="6"/>
        <v>-4.6670025230579656E-2</v>
      </c>
      <c r="F22" s="40">
        <f t="shared" si="6"/>
        <v>-4.9154988218146636E-2</v>
      </c>
      <c r="G22" s="40">
        <f t="shared" si="6"/>
        <v>-2.6204413040220517E-2</v>
      </c>
      <c r="H22" s="40">
        <f t="shared" si="6"/>
        <v>1.1756222457170675E-2</v>
      </c>
      <c r="I22" s="40">
        <f t="shared" si="6"/>
        <v>-4.76641384286796E-2</v>
      </c>
      <c r="J22" s="40">
        <f t="shared" si="6"/>
        <v>-2.8069673951954716E-2</v>
      </c>
      <c r="K22" s="40">
        <f t="shared" si="6"/>
        <v>-9.774001425095118E-3</v>
      </c>
      <c r="L22" s="40">
        <f>(L20-L21)/L21</f>
        <v>-1</v>
      </c>
      <c r="M22" s="40">
        <f t="shared" si="6"/>
        <v>-1</v>
      </c>
      <c r="N22" s="23">
        <f>(N20-N21)/N21</f>
        <v>-0.17603064181191516</v>
      </c>
    </row>
    <row r="23" spans="1:16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4"/>
    </row>
    <row r="24" spans="1:16" ht="13.5" thickBot="1" x14ac:dyDescent="0.25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58" t="s">
        <v>12</v>
      </c>
    </row>
    <row r="25" spans="1:16" ht="13.5" thickTop="1" x14ac:dyDescent="0.2">
      <c r="A25" t="s">
        <v>32</v>
      </c>
      <c r="B25" s="3"/>
      <c r="C25" s="3"/>
      <c r="D25" s="19"/>
      <c r="E25" s="3"/>
      <c r="F25" s="3"/>
      <c r="G25" s="3"/>
      <c r="H25" s="3"/>
      <c r="I25" s="3"/>
      <c r="J25" s="3"/>
      <c r="K25" s="3"/>
      <c r="L25" s="3"/>
      <c r="M25" s="3"/>
      <c r="N25" s="24"/>
    </row>
    <row r="26" spans="1:16" x14ac:dyDescent="0.2">
      <c r="A26" t="s">
        <v>33</v>
      </c>
      <c r="B26" s="3">
        <f>+'[1]Monthly Summary'!C5</f>
        <v>1033421</v>
      </c>
      <c r="C26" s="3">
        <f>+'[2]Monthly Summary'!$C$5</f>
        <v>1028546</v>
      </c>
      <c r="D26" s="3">
        <f>+'[3]Monthly Summary'!$C$5</f>
        <v>1369060</v>
      </c>
      <c r="E26" s="3">
        <f>+'[4]Monthly Summary'!$C$5</f>
        <v>1122946</v>
      </c>
      <c r="F26" s="3">
        <f>+'[5]Monthly Summary'!C5</f>
        <v>1248467</v>
      </c>
      <c r="G26" s="3">
        <f>+'[6]Monthly Summary'!C5</f>
        <v>1435178</v>
      </c>
      <c r="H26" s="3">
        <f>+'[7]Monthly Summary'!C5</f>
        <v>1524366</v>
      </c>
      <c r="I26" s="3">
        <f>+'[8]Monthly Summary'!C5</f>
        <v>1410421</v>
      </c>
      <c r="J26" s="3">
        <f>+'[9]Monthly Summary'!C5</f>
        <v>1165803</v>
      </c>
      <c r="K26" s="3">
        <f>+'[10]Monthly Summary'!C5</f>
        <v>1244031</v>
      </c>
      <c r="L26" s="3"/>
      <c r="M26" s="3"/>
      <c r="N26" s="55">
        <f>SUM(B26:M26)</f>
        <v>12582239</v>
      </c>
    </row>
    <row r="27" spans="1:16" x14ac:dyDescent="0.2">
      <c r="A27" t="s">
        <v>34</v>
      </c>
      <c r="B27" s="3">
        <f>+'[1]Monthly Summary'!C6</f>
        <v>203110</v>
      </c>
      <c r="C27" s="3">
        <f>+'[2]Monthly Summary'!$C$6</f>
        <v>187393</v>
      </c>
      <c r="D27" s="3">
        <f>+'[3]Monthly Summary'!$C$6</f>
        <v>224223</v>
      </c>
      <c r="E27" s="3">
        <f>+'[4]Monthly Summary'!$C$6</f>
        <v>214701</v>
      </c>
      <c r="F27" s="3">
        <f>+'[5]Monthly Summary'!C6</f>
        <v>214043</v>
      </c>
      <c r="G27" s="3">
        <f>+'[6]Monthly Summary'!C6</f>
        <v>230778</v>
      </c>
      <c r="H27" s="3">
        <f>+'[7]Monthly Summary'!C6</f>
        <v>250705</v>
      </c>
      <c r="I27" s="3">
        <f>+'[8]Monthly Summary'!C6</f>
        <v>252495</v>
      </c>
      <c r="J27" s="3">
        <f>+'[9]Monthly Summary'!C6</f>
        <v>231802</v>
      </c>
      <c r="K27" s="3">
        <f>+'[10]Monthly Summary'!C6</f>
        <v>254783</v>
      </c>
      <c r="L27" s="3"/>
      <c r="M27" s="3"/>
      <c r="N27" s="56">
        <f>SUM(B27:M27)</f>
        <v>2264033</v>
      </c>
    </row>
    <row r="28" spans="1:16" x14ac:dyDescent="0.2">
      <c r="A28" t="s">
        <v>35</v>
      </c>
      <c r="B28" s="3">
        <f>+'[1]Monthly Summary'!C7</f>
        <v>0</v>
      </c>
      <c r="C28" s="3">
        <f>+'[2]Monthly Summary'!$C$7</f>
        <v>112</v>
      </c>
      <c r="D28" s="3">
        <f>+'[3]Monthly Summary'!$C$7</f>
        <v>0</v>
      </c>
      <c r="E28" s="3">
        <f>+'[4]Monthly Summary'!$C$7</f>
        <v>0</v>
      </c>
      <c r="F28" s="3">
        <f>+'[5]Monthly Summary'!C7</f>
        <v>0</v>
      </c>
      <c r="G28" s="3">
        <f>+'[6]Monthly Summary'!C7</f>
        <v>133</v>
      </c>
      <c r="H28" s="3">
        <f>+'[7]Monthly Summary'!C7</f>
        <v>0</v>
      </c>
      <c r="I28" s="3">
        <f>+'[8]Monthly Summary'!C7</f>
        <v>191</v>
      </c>
      <c r="J28" s="3">
        <f>+'[9]Monthly Summary'!C7</f>
        <v>0</v>
      </c>
      <c r="K28" s="3">
        <f>+'[10]Monthly Summary'!C7</f>
        <v>0</v>
      </c>
      <c r="L28" s="3"/>
      <c r="M28" s="3"/>
      <c r="N28" s="57">
        <f>SUM(B28:M28)</f>
        <v>436</v>
      </c>
    </row>
    <row r="29" spans="1:16" ht="13.5" thickBot="1" x14ac:dyDescent="0.25">
      <c r="A29" t="s">
        <v>36</v>
      </c>
      <c r="B29" s="13">
        <f t="shared" ref="B29:M29" si="7">SUM(B26:B28)</f>
        <v>1236531</v>
      </c>
      <c r="C29" s="13">
        <f t="shared" si="7"/>
        <v>1216051</v>
      </c>
      <c r="D29" s="13">
        <f t="shared" ref="D29" si="8">SUM(D26:D28)</f>
        <v>1593283</v>
      </c>
      <c r="E29" s="13">
        <f t="shared" si="7"/>
        <v>1337647</v>
      </c>
      <c r="F29" s="13">
        <f t="shared" si="7"/>
        <v>1462510</v>
      </c>
      <c r="G29" s="13">
        <f t="shared" si="7"/>
        <v>1666089</v>
      </c>
      <c r="H29" s="13">
        <f t="shared" si="7"/>
        <v>1775071</v>
      </c>
      <c r="I29" s="13">
        <f t="shared" si="7"/>
        <v>1663107</v>
      </c>
      <c r="J29" s="13">
        <f t="shared" si="7"/>
        <v>1397605</v>
      </c>
      <c r="K29" s="13">
        <f t="shared" si="7"/>
        <v>1498814</v>
      </c>
      <c r="L29" s="13">
        <f t="shared" si="7"/>
        <v>0</v>
      </c>
      <c r="M29" s="13">
        <f t="shared" si="7"/>
        <v>0</v>
      </c>
      <c r="N29" s="25">
        <f t="shared" ref="N29" si="9">SUM(N26:N28)</f>
        <v>14846708</v>
      </c>
    </row>
    <row r="30" spans="1:16" ht="14.25" thickTop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4"/>
    </row>
    <row r="31" spans="1:16" x14ac:dyDescent="0.2">
      <c r="A31" t="s">
        <v>37</v>
      </c>
      <c r="B31" s="32">
        <f>+'[1]Monthly Summary'!C10</f>
        <v>39718</v>
      </c>
      <c r="C31" s="32">
        <f>+'[2]Monthly Summary'!$C$10</f>
        <v>38500</v>
      </c>
      <c r="D31" s="32">
        <f>+'[3]Monthly Summary'!$C$10</f>
        <v>46527</v>
      </c>
      <c r="E31" s="32">
        <f>+'[4]Monthly Summary'!$C$10</f>
        <v>45651</v>
      </c>
      <c r="F31" s="32">
        <f>+'[5]Monthly Summary'!C10</f>
        <v>47062</v>
      </c>
      <c r="G31" s="32">
        <f>+'[6]Monthly Summary'!C10</f>
        <v>49435</v>
      </c>
      <c r="H31" s="32">
        <f>+'[7]Monthly Summary'!C10</f>
        <v>51753</v>
      </c>
      <c r="I31" s="32">
        <f>+'[8]Monthly Summary'!C10</f>
        <v>48651</v>
      </c>
      <c r="J31" s="32">
        <f>+'[9]Monthly Summary'!C10</f>
        <v>44068</v>
      </c>
      <c r="K31" s="32">
        <f>+'[10]Monthly Summary'!C10</f>
        <v>47920</v>
      </c>
      <c r="L31" s="32"/>
      <c r="M31" s="65"/>
      <c r="N31" s="42">
        <f>SUM(B31:M31)</f>
        <v>459285</v>
      </c>
    </row>
    <row r="32" spans="1:16" ht="13.5" thickBot="1" x14ac:dyDescent="0.25">
      <c r="A32" t="s">
        <v>38</v>
      </c>
      <c r="B32" s="8">
        <f t="shared" ref="B32:H32" si="10">+B29+B31</f>
        <v>1276249</v>
      </c>
      <c r="C32" s="8">
        <f t="shared" si="10"/>
        <v>1254551</v>
      </c>
      <c r="D32" s="8">
        <f t="shared" ref="D32" si="11">+D29+D31</f>
        <v>1639810</v>
      </c>
      <c r="E32" s="8">
        <f t="shared" si="10"/>
        <v>1383298</v>
      </c>
      <c r="F32" s="8">
        <f t="shared" si="10"/>
        <v>1509572</v>
      </c>
      <c r="G32" s="8">
        <f t="shared" si="10"/>
        <v>1715524</v>
      </c>
      <c r="H32" s="8">
        <f t="shared" si="10"/>
        <v>1826824</v>
      </c>
      <c r="I32" s="8">
        <f>+I29+I31</f>
        <v>1711758</v>
      </c>
      <c r="J32" s="8">
        <f>+J29+J31</f>
        <v>1441673</v>
      </c>
      <c r="K32" s="8">
        <f>+K29+K31</f>
        <v>1546734</v>
      </c>
      <c r="L32" s="8">
        <f>+L29+L31</f>
        <v>0</v>
      </c>
      <c r="M32" s="8">
        <f>+M29+M31</f>
        <v>0</v>
      </c>
      <c r="N32" s="31">
        <f>SUM(N29+N31)</f>
        <v>15305993</v>
      </c>
    </row>
    <row r="33" spans="1:14" ht="13.5" thickTop="1" x14ac:dyDescent="0.2">
      <c r="G33" s="3"/>
    </row>
    <row r="34" spans="1:14" x14ac:dyDescent="0.2">
      <c r="A34" s="5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"/>
    </row>
    <row r="35" spans="1:14" x14ac:dyDescent="0.2">
      <c r="B35" s="3"/>
      <c r="C35" s="3"/>
      <c r="D35" s="26"/>
      <c r="E35" s="26"/>
      <c r="F35" s="3"/>
      <c r="G35" s="3"/>
      <c r="H35" s="3"/>
      <c r="I35" s="3"/>
      <c r="J35" s="3"/>
      <c r="K35" s="3"/>
      <c r="L35" s="3"/>
      <c r="M35" s="3"/>
      <c r="N35" s="26"/>
    </row>
    <row r="36" spans="1:14" x14ac:dyDescent="0.2">
      <c r="B36" s="54"/>
      <c r="C36" s="54"/>
      <c r="D36" s="54"/>
      <c r="E36" s="54"/>
      <c r="F36" s="54"/>
      <c r="G36" s="10"/>
      <c r="H36" s="10"/>
      <c r="I36" s="10"/>
      <c r="J36" s="10"/>
      <c r="K36" s="10"/>
      <c r="L36" s="10"/>
      <c r="M36" s="3"/>
    </row>
    <row r="37" spans="1:14" x14ac:dyDescent="0.2">
      <c r="C37" s="41"/>
      <c r="E37" s="41"/>
      <c r="F37" s="60"/>
      <c r="G37" s="41"/>
      <c r="H37" s="50"/>
      <c r="I37" s="3"/>
      <c r="J37" s="3"/>
      <c r="K37" s="3"/>
      <c r="L37" s="26"/>
      <c r="M37" s="3"/>
      <c r="N37" s="26"/>
    </row>
    <row r="38" spans="1:14" x14ac:dyDescent="0.2">
      <c r="C38" s="29"/>
      <c r="D38" s="29"/>
      <c r="E38" s="41"/>
      <c r="F38" s="53"/>
      <c r="G38" s="41"/>
      <c r="H38" s="50"/>
      <c r="J38" s="10"/>
      <c r="K38" s="10"/>
      <c r="L38" s="10"/>
    </row>
    <row r="39" spans="1:14" x14ac:dyDescent="0.2">
      <c r="C39" s="41"/>
      <c r="D39" s="41"/>
      <c r="E39" s="41"/>
      <c r="F39" s="53"/>
      <c r="G39" s="41"/>
      <c r="H39" s="50"/>
      <c r="I39" s="29"/>
      <c r="J39" s="3"/>
      <c r="K39" s="3"/>
      <c r="L39" s="26"/>
      <c r="M39" s="3"/>
      <c r="N39" s="26"/>
    </row>
    <row r="40" spans="1:14" x14ac:dyDescent="0.2">
      <c r="C40" s="41"/>
      <c r="E40" s="41"/>
      <c r="F40" s="53"/>
      <c r="G40" s="41"/>
      <c r="H40" s="50"/>
      <c r="J40" s="10"/>
      <c r="K40" s="10"/>
      <c r="L40" s="10"/>
    </row>
    <row r="41" spans="1:14" x14ac:dyDescent="0.2">
      <c r="C41" s="41"/>
      <c r="E41" s="41"/>
      <c r="F41" s="53"/>
      <c r="G41" s="41"/>
      <c r="H41" s="50"/>
      <c r="J41" s="3"/>
      <c r="K41" s="3"/>
      <c r="L41" s="26"/>
      <c r="M41" s="3"/>
      <c r="N41" s="26"/>
    </row>
    <row r="42" spans="1:14" x14ac:dyDescent="0.2">
      <c r="B42" s="50"/>
      <c r="C42" s="50"/>
      <c r="D42" s="50"/>
      <c r="G42" s="49"/>
      <c r="H42" s="50"/>
      <c r="J42" s="10"/>
      <c r="K42" s="10"/>
      <c r="L42" s="10"/>
    </row>
    <row r="43" spans="1:14" x14ac:dyDescent="0.2">
      <c r="C43" s="41"/>
      <c r="E43" s="29"/>
      <c r="G43" s="29"/>
      <c r="H43" s="50"/>
      <c r="J43" s="3"/>
      <c r="K43" s="3"/>
      <c r="L43" s="26"/>
      <c r="M43" s="3"/>
      <c r="N43" s="26"/>
    </row>
    <row r="44" spans="1:14" x14ac:dyDescent="0.2">
      <c r="G44" s="49"/>
      <c r="H44" s="50"/>
      <c r="J44" s="10"/>
      <c r="K44" s="10"/>
      <c r="L44" s="10"/>
    </row>
    <row r="45" spans="1:14" x14ac:dyDescent="0.2">
      <c r="G45" s="49"/>
      <c r="H45" s="50"/>
      <c r="J45" s="3"/>
      <c r="K45" s="3"/>
      <c r="L45" s="26"/>
      <c r="M45" s="3"/>
      <c r="N45" s="26"/>
    </row>
    <row r="46" spans="1:14" x14ac:dyDescent="0.2">
      <c r="H46" s="50"/>
      <c r="J46" s="10"/>
      <c r="K46" s="10"/>
      <c r="L46" s="10"/>
    </row>
    <row r="47" spans="1:14" x14ac:dyDescent="0.2">
      <c r="H47" s="50"/>
      <c r="J47" s="3"/>
      <c r="K47" s="3"/>
      <c r="L47" s="26"/>
      <c r="M47" s="3"/>
      <c r="N47" s="26"/>
    </row>
    <row r="48" spans="1:14" x14ac:dyDescent="0.2">
      <c r="H48" s="50"/>
      <c r="J48" s="10"/>
      <c r="K48" s="10"/>
      <c r="L48" s="10"/>
    </row>
    <row r="49" spans="10:14" x14ac:dyDescent="0.2">
      <c r="J49" s="3"/>
      <c r="K49" s="3"/>
      <c r="L49" s="26"/>
      <c r="M49" s="3"/>
      <c r="N49" s="26"/>
    </row>
  </sheetData>
  <phoneticPr fontId="13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scale="49" orientation="portrait" horizontalDpi="1200" verticalDpi="1200" r:id="rId1"/>
  <headerFooter>
    <oddHeader>&amp;C
&amp;"Arial,Bold"&amp;14 2025 MSP Enplanements by concourse/Terminal</oddHeader>
  </headerFooter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N37"/>
  <sheetViews>
    <sheetView workbookViewId="0">
      <selection activeCell="B6" sqref="B6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</cols>
  <sheetData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15">
        <v>2025</v>
      </c>
      <c r="B9" s="15" t="s">
        <v>54</v>
      </c>
    </row>
    <row r="10" spans="1:14" x14ac:dyDescent="0.2">
      <c r="B10" s="53" t="s">
        <v>72</v>
      </c>
      <c r="C10" s="10">
        <f>[11]Jazz_AC!JH$23+[11]Jazz_AC!JH$33+[11]Jazz_AC!JH$38+[11]Jazz_AC!JH$28</f>
        <v>3693</v>
      </c>
      <c r="D10" s="10">
        <f>[11]Jazz_AC!JI$23+[11]Jazz_AC!JI$33+[11]Jazz_AC!JI$38+[11]Jazz_AC!JI$28</f>
        <v>2746</v>
      </c>
      <c r="E10" s="10">
        <f>[11]Jazz_AC!JJ$23+[11]Jazz_AC!JJ$33+[11]Jazz_AC!JJ$38+[11]Jazz_AC!JJ$28</f>
        <v>4599</v>
      </c>
      <c r="F10" s="10">
        <f>[11]Jazz_AC!JK$23+[11]Jazz_AC!JK$33+[11]Jazz_AC!JK$38+[11]Jazz_AC!JK$28</f>
        <v>3153</v>
      </c>
      <c r="G10" s="10">
        <f>[11]Jazz_AC!JL$23+[11]Jazz_AC!JL$33+[11]Jazz_AC!JL$38+[11]Jazz_AC!JL$28</f>
        <v>2032</v>
      </c>
      <c r="H10" s="10">
        <f>[11]Jazz_AC!JM$23+[11]Jazz_AC!JM$33+[11]Jazz_AC!JM$38+[11]Jazz_AC!JM$28</f>
        <v>2154</v>
      </c>
      <c r="I10" s="10">
        <f>[11]Jazz_AC!JN$23+[11]Jazz_AC!JN$33+[11]Jazz_AC!JN$38+[11]Jazz_AC!JN$28</f>
        <v>5353</v>
      </c>
      <c r="J10" s="10">
        <f>[11]Jazz_AC!JO$23+[11]Jazz_AC!JO$33+[11]Jazz_AC!JO$38+[11]Jazz_AC!JO$28</f>
        <v>5785</v>
      </c>
      <c r="K10" s="10">
        <f>[11]Jazz_AC!JP$23+[11]Jazz_AC!JP$33+[11]Jazz_AC!JP$38+[11]Jazz_AC!JP$28</f>
        <v>6164</v>
      </c>
      <c r="L10" s="10">
        <f>[11]Jazz_AC!JQ$23+[11]Jazz_AC!JQ$33+[11]Jazz_AC!JQ$38+[11]Jazz_AC!JQ$28</f>
        <v>4854</v>
      </c>
      <c r="M10" s="10">
        <f>[11]Jazz_AC!JR$23+[11]Jazz_AC!JR$33+[11]Jazz_AC!JR$38+[11]Jazz_AC!JR$28</f>
        <v>0</v>
      </c>
      <c r="N10" s="10">
        <f>[11]Jazz_AC!JS$23+[11]Jazz_AC!JS$33+[11]Jazz_AC!JS$38+[11]Jazz_AC!JS$28</f>
        <v>0</v>
      </c>
    </row>
    <row r="11" spans="1:14" x14ac:dyDescent="0.2">
      <c r="B11" s="53" t="s">
        <v>81</v>
      </c>
      <c r="C11" s="10">
        <f>[11]AirCanada!JH$23+[11]AirCanada!JH$33+[11]AirCanada!JH$38+[11]AirCanada!JH$28</f>
        <v>0</v>
      </c>
      <c r="D11" s="10">
        <f>[11]AirCanada!JI$23+[11]AirCanada!JI$33+[11]AirCanada!JI$38+[11]AirCanada!JI$28</f>
        <v>0</v>
      </c>
      <c r="E11" s="10">
        <f>[11]AirCanada!JJ$23+[11]AirCanada!JJ$33+[11]AirCanada!JJ$38+[11]AirCanada!JJ$28</f>
        <v>0</v>
      </c>
      <c r="F11" s="10">
        <f>[11]AirCanada!JK$23+[11]AirCanada!JK$33+[11]AirCanada!JK$38+[11]AirCanada!JK$28</f>
        <v>0</v>
      </c>
      <c r="G11" s="10">
        <f>[11]AirCanada!JL$23+[11]AirCanada!JL$33+[11]AirCanada!JL$38+[11]AirCanada!JL$28</f>
        <v>4955</v>
      </c>
      <c r="H11" s="10">
        <f>[11]AirCanada!JM$23+[11]AirCanada!JM$33+[11]AirCanada!JM$38+[11]AirCanada!JM$28</f>
        <v>5876</v>
      </c>
      <c r="I11" s="10">
        <f>[11]AirCanada!JN$23+[11]AirCanada!JN$33+[11]AirCanada!JN$38+[11]AirCanada!JN$28</f>
        <v>0</v>
      </c>
      <c r="J11" s="10">
        <f>[11]AirCanada!JO$23+[11]AirCanada!JO$33+[11]AirCanada!JO$38+[11]AirCanada!JO$28</f>
        <v>0</v>
      </c>
      <c r="K11" s="10">
        <f>[11]AirCanada!JP$23+[11]AirCanada!JP$33+[11]AirCanada!JP$38+[11]AirCanada!JP$28</f>
        <v>94</v>
      </c>
      <c r="L11" s="10">
        <f>[11]AirCanada!JQ$23+[11]AirCanada!JQ$33+[11]AirCanada!JQ$38+[11]AirCanada!JQ$28</f>
        <v>0</v>
      </c>
      <c r="M11" s="10">
        <f>[11]AirCanada!JR$23+[11]AirCanada!JR$33+[11]AirCanada!JR$38+[11]AirCanada!JR$28</f>
        <v>0</v>
      </c>
      <c r="N11" s="10">
        <f>[11]AirCanada!JS$23+[11]AirCanada!JS$33+[11]AirCanada!JS$38+[11]AirCanada!JS$28</f>
        <v>0</v>
      </c>
    </row>
    <row r="12" spans="1:14" x14ac:dyDescent="0.2">
      <c r="B12" t="s">
        <v>59</v>
      </c>
      <c r="C12" s="10">
        <f>'[11]Air Georgian'!JH$33+'[11]Air Georgian'!JH$38</f>
        <v>0</v>
      </c>
      <c r="D12" s="10">
        <f>'[11]Air Georgian'!JI$33+'[11]Air Georgian'!JI$38</f>
        <v>0</v>
      </c>
      <c r="E12" s="10">
        <f>'[11]Air Georgian'!JJ$33+'[11]Air Georgian'!JJ$38</f>
        <v>0</v>
      </c>
      <c r="F12" s="10">
        <f>'[11]Air Georgian'!JK$33+'[11]Air Georgian'!JK$38</f>
        <v>0</v>
      </c>
      <c r="G12" s="10">
        <f>'[11]Air Georgian'!JL$33+'[11]Air Georgian'!JL$38</f>
        <v>0</v>
      </c>
      <c r="H12" s="10">
        <f>'[11]Air Georgian'!JM$33+'[11]Air Georgian'!JM$38</f>
        <v>0</v>
      </c>
      <c r="I12" s="10">
        <f>'[11]Air Georgian'!JN$33+'[11]Air Georgian'!JN$38</f>
        <v>0</v>
      </c>
      <c r="J12" s="10">
        <f>'[11]Air Georgian'!JO$33+'[11]Air Georgian'!JO$38</f>
        <v>0</v>
      </c>
      <c r="K12" s="10">
        <f>'[11]Air Georgian'!JP$33+'[11]Air Georgian'!JP$38</f>
        <v>0</v>
      </c>
      <c r="L12" s="10">
        <f>'[11]Air Georgian'!JQ$33+'[11]Air Georgian'!JQ$38</f>
        <v>0</v>
      </c>
      <c r="M12" s="10">
        <f>'[11]Air Georgian'!JR$33+'[11]Air Georgian'!JR$38</f>
        <v>0</v>
      </c>
      <c r="N12" s="10">
        <f>'[11]Air Georgian'!JS$33+'[11]Air Georgian'!JS$38</f>
        <v>0</v>
      </c>
    </row>
    <row r="13" spans="1:14" x14ac:dyDescent="0.2">
      <c r="B13" t="s">
        <v>65</v>
      </c>
      <c r="C13" s="10">
        <f>'[11]Sky Regional'!JH$33+'[11]Sky Regional'!JH$38</f>
        <v>0</v>
      </c>
      <c r="D13" s="10">
        <f>'[11]Sky Regional'!JI$33+'[11]Sky Regional'!JI$38</f>
        <v>0</v>
      </c>
      <c r="E13" s="10">
        <f>'[11]Sky Regional'!JJ$33+'[11]Sky Regional'!JJ$38</f>
        <v>0</v>
      </c>
      <c r="F13" s="10">
        <f>'[11]Sky Regional'!JK$33+'[11]Sky Regional'!JK$38</f>
        <v>0</v>
      </c>
      <c r="G13" s="10">
        <f>'[11]Sky Regional'!JL$33+'[11]Sky Regional'!JL$38</f>
        <v>0</v>
      </c>
      <c r="H13" s="10">
        <f>'[11]Sky Regional'!JM$33+'[11]Sky Regional'!JM$38</f>
        <v>0</v>
      </c>
      <c r="I13" s="10">
        <f>'[11]Sky Regional'!JN$33+'[11]Sky Regional'!JN$38</f>
        <v>0</v>
      </c>
      <c r="J13" s="10">
        <f>'[11]Sky Regional'!JO$33+'[11]Sky Regional'!JO$38</f>
        <v>0</v>
      </c>
      <c r="K13" s="10">
        <f>'[11]Sky Regional'!JP$33+'[11]Sky Regional'!JP$38</f>
        <v>0</v>
      </c>
      <c r="L13" s="10">
        <f>'[11]Sky Regional'!JQ$33+'[11]Sky Regional'!JQ$38</f>
        <v>0</v>
      </c>
      <c r="M13" s="10">
        <f>'[11]Sky Regional'!JR$33+'[11]Sky Regional'!JR$38</f>
        <v>0</v>
      </c>
      <c r="N13" s="10">
        <f>'[11]Sky Regional'!JS$33+'[11]Sky Regional'!JS$38</f>
        <v>0</v>
      </c>
    </row>
    <row r="14" spans="1:14" x14ac:dyDescent="0.2">
      <c r="B14" t="s">
        <v>76</v>
      </c>
      <c r="C14" s="10">
        <f>'[11]Aer Lingus'!JH$33+'[11]Aer Lingus'!JH$38</f>
        <v>0</v>
      </c>
      <c r="D14" s="10">
        <f>'[11]Aer Lingus'!JI$33+'[11]Aer Lingus'!JI$38</f>
        <v>0</v>
      </c>
      <c r="E14" s="10">
        <f>'[11]Aer Lingus'!JJ$33+'[11]Aer Lingus'!JJ$38</f>
        <v>0</v>
      </c>
      <c r="F14" s="10">
        <f>'[11]Aer Lingus'!JK$33+'[11]Aer Lingus'!JK$38</f>
        <v>2226</v>
      </c>
      <c r="G14" s="10">
        <f>'[11]Aer Lingus'!JL$33+'[11]Aer Lingus'!JL$38</f>
        <v>3574</v>
      </c>
      <c r="H14" s="10">
        <f>'[11]Aer Lingus'!JM$33+'[11]Aer Lingus'!JM$38</f>
        <v>3379</v>
      </c>
      <c r="I14" s="10">
        <f>'[11]Aer Lingus'!JN$33+'[11]Aer Lingus'!JN$38</f>
        <v>3166</v>
      </c>
      <c r="J14" s="10">
        <f>'[11]Aer Lingus'!JO$33+'[11]Aer Lingus'!JO$38</f>
        <v>4322</v>
      </c>
      <c r="K14" s="10">
        <f>'[11]Aer Lingus'!JP$33+'[11]Aer Lingus'!JP$38</f>
        <v>3397</v>
      </c>
      <c r="L14" s="10">
        <f>'[11]Aer Lingus'!JQ$33+'[11]Aer Lingus'!JQ$38</f>
        <v>2488</v>
      </c>
      <c r="M14" s="10">
        <f>'[11]Aer Lingus'!JR$33+'[11]Aer Lingus'!JR$38</f>
        <v>0</v>
      </c>
      <c r="N14" s="10">
        <f>'[11]Aer Lingus'!JS$33+'[11]Aer Lingus'!JS$38</f>
        <v>0</v>
      </c>
    </row>
    <row r="15" spans="1:14" x14ac:dyDescent="0.2">
      <c r="B15" t="s">
        <v>62</v>
      </c>
      <c r="C15" s="10">
        <f>'[11]Air Wisconsin'!JH$23+'[11]Air Wisconsin'!JH$28</f>
        <v>0</v>
      </c>
      <c r="D15" s="10">
        <f>'[11]Air Wisconsin'!JI$23+'[11]Air Wisconsin'!JI$28</f>
        <v>0</v>
      </c>
      <c r="E15" s="10">
        <f>'[11]Air Wisconsin'!JJ$23+'[11]Air Wisconsin'!JJ$28</f>
        <v>0</v>
      </c>
      <c r="F15" s="10">
        <f>'[11]Air Wisconsin'!JK$23+'[11]Air Wisconsin'!JK$28</f>
        <v>0</v>
      </c>
      <c r="G15" s="10">
        <f>'[11]Air Wisconsin'!JL$23+'[11]Air Wisconsin'!JL$28</f>
        <v>0</v>
      </c>
      <c r="H15" s="10">
        <f>'[11]Air Wisconsin'!JM$23+'[11]Air Wisconsin'!JM$28</f>
        <v>0</v>
      </c>
      <c r="I15" s="10">
        <f>'[11]Air Wisconsin'!JN$23+'[11]Air Wisconsin'!JN$28</f>
        <v>0</v>
      </c>
      <c r="J15" s="10">
        <f>'[11]Air Wisconsin'!JO$23+'[11]Air Wisconsin'!JO$28</f>
        <v>0</v>
      </c>
      <c r="K15" s="10">
        <f>'[11]Air Wisconsin'!JP$23+'[11]Air Wisconsin'!JP$28</f>
        <v>0</v>
      </c>
      <c r="L15" s="10">
        <f>'[11]Air Wisconsin'!JQ$23+'[11]Air Wisconsin'!JQ$28</f>
        <v>0</v>
      </c>
      <c r="M15" s="10">
        <f>'[11]Air Wisconsin'!JR$23+'[11]Air Wisconsin'!JR$28</f>
        <v>0</v>
      </c>
      <c r="N15" s="10">
        <f>'[11]Air Wisconsin'!JS$23+'[11]Air Wisconsin'!JS$28</f>
        <v>0</v>
      </c>
    </row>
    <row r="16" spans="1:14" x14ac:dyDescent="0.2">
      <c r="B16" t="s">
        <v>49</v>
      </c>
      <c r="C16" s="10">
        <f>[11]Alaska!JH$23+[11]Alaska!JH$28</f>
        <v>9721</v>
      </c>
      <c r="D16" s="10">
        <f>[11]Alaska!JI$23+[11]Alaska!JI$28</f>
        <v>7855</v>
      </c>
      <c r="E16" s="10">
        <f>[11]Alaska!JJ$23+[11]Alaska!JJ$28</f>
        <v>10318</v>
      </c>
      <c r="F16" s="10">
        <f>[11]Alaska!JK$23+[11]Alaska!JK$28</f>
        <v>9721</v>
      </c>
      <c r="G16" s="10">
        <f>[11]Alaska!JL$23+[11]Alaska!JL$28</f>
        <v>13917</v>
      </c>
      <c r="H16" s="10">
        <f>[11]Alaska!JM$23+[11]Alaska!JM$28</f>
        <v>19954</v>
      </c>
      <c r="I16" s="10">
        <f>[11]Alaska!JN$23+[11]Alaska!JN$28</f>
        <v>25596</v>
      </c>
      <c r="J16" s="10">
        <f>[11]Alaska!JO$23+[11]Alaska!JO$28</f>
        <v>24373</v>
      </c>
      <c r="K16" s="10">
        <f>[11]Alaska!JP$23+[11]Alaska!JP$28</f>
        <v>17482</v>
      </c>
      <c r="L16" s="10">
        <f>[11]Alaska!JQ$23+[11]Alaska!JQ$28</f>
        <v>15123</v>
      </c>
      <c r="M16" s="10">
        <f>[11]Alaska!JR$23+[11]Alaska!JR$28</f>
        <v>0</v>
      </c>
      <c r="N16" s="10">
        <f>[11]Alaska!JS$23+[11]Alaska!JS$28</f>
        <v>0</v>
      </c>
    </row>
    <row r="17" spans="2:14" x14ac:dyDescent="0.2">
      <c r="B17" t="s">
        <v>39</v>
      </c>
      <c r="C17" s="10">
        <f>[11]American!JH$23+[11]American!JH$28</f>
        <v>49222</v>
      </c>
      <c r="D17" s="10">
        <f>[11]American!JI$23+[11]American!JI$28</f>
        <v>45423</v>
      </c>
      <c r="E17" s="10">
        <f>[11]American!JJ$23+[11]American!JJ$28</f>
        <v>60200</v>
      </c>
      <c r="F17" s="10">
        <f>[11]American!JK$23+[11]American!JK$28</f>
        <v>45730</v>
      </c>
      <c r="G17" s="10">
        <f>[11]American!JL$23+[11]American!JL$28</f>
        <v>52976</v>
      </c>
      <c r="H17" s="10">
        <f>[11]American!JM$23+[11]American!JM$28</f>
        <v>58051</v>
      </c>
      <c r="I17" s="10">
        <f>[11]American!JN$23+[11]American!JN$28</f>
        <v>63500</v>
      </c>
      <c r="J17" s="10">
        <f>[11]American!JO$23+[11]American!JO$28</f>
        <v>57687</v>
      </c>
      <c r="K17" s="10">
        <f>[11]American!JP$23+[11]American!JP$28</f>
        <v>55637</v>
      </c>
      <c r="L17" s="10">
        <f>[11]American!JQ$23+[11]American!JQ$28</f>
        <v>55311</v>
      </c>
      <c r="M17" s="10">
        <f>[11]American!JR$23+[11]American!JR$28</f>
        <v>0</v>
      </c>
      <c r="N17" s="10">
        <f>[11]American!JS$23+[11]American!JS$28</f>
        <v>0</v>
      </c>
    </row>
    <row r="18" spans="2:14" x14ac:dyDescent="0.2">
      <c r="B18" t="s">
        <v>70</v>
      </c>
      <c r="C18" s="10">
        <f>'[11]Denver Air'!JH$23+'[11]Denver Air'!JH$28</f>
        <v>914</v>
      </c>
      <c r="D18" s="10">
        <f>'[11]Denver Air'!JI$23+'[11]Denver Air'!JI$28</f>
        <v>827</v>
      </c>
      <c r="E18" s="10">
        <f>'[11]Denver Air'!JJ$23+'[11]Denver Air'!JJ$28</f>
        <v>888</v>
      </c>
      <c r="F18" s="10">
        <f>'[11]Denver Air'!JK$23+'[11]Denver Air'!JK$28</f>
        <v>591</v>
      </c>
      <c r="G18" s="10">
        <f>'[11]Denver Air'!JL$23+'[11]Denver Air'!JL$28</f>
        <v>853</v>
      </c>
      <c r="H18" s="10">
        <f>'[11]Denver Air'!JM$23+'[11]Denver Air'!JM$28</f>
        <v>945</v>
      </c>
      <c r="I18" s="10">
        <f>'[11]Denver Air'!JN$23+'[11]Denver Air'!JN$28</f>
        <v>736</v>
      </c>
      <c r="J18" s="10">
        <f>'[11]Denver Air'!JO$23+'[11]Denver Air'!JO$28</f>
        <v>902</v>
      </c>
      <c r="K18" s="10">
        <f>'[11]Denver Air'!JP$23+'[11]Denver Air'!JP$28</f>
        <v>806</v>
      </c>
      <c r="L18" s="10">
        <f>'[11]Denver Air'!JQ$23+'[11]Denver Air'!JQ$28</f>
        <v>918</v>
      </c>
      <c r="M18" s="10">
        <f>'[11]Denver Air'!JR$23+'[11]Denver Air'!JR$28</f>
        <v>0</v>
      </c>
      <c r="N18" s="10">
        <f>'[11]Denver Air'!JS$23+'[11]Denver Air'!JS$28</f>
        <v>0</v>
      </c>
    </row>
    <row r="19" spans="2:14" x14ac:dyDescent="0.2">
      <c r="B19" t="s">
        <v>63</v>
      </c>
      <c r="C19" s="10">
        <f>[11]PSA!JH$23+[11]PSA!JH$28</f>
        <v>4571</v>
      </c>
      <c r="D19" s="10">
        <f>[11]PSA!JI$23+[11]PSA!JI$28</f>
        <v>4479</v>
      </c>
      <c r="E19" s="10">
        <f>[11]PSA!JJ$23+[11]PSA!JJ$28</f>
        <v>7302</v>
      </c>
      <c r="F19" s="10">
        <f>[11]PSA!JK$23+[11]PSA!JK$28</f>
        <v>5080</v>
      </c>
      <c r="G19" s="10">
        <f>[11]PSA!JL$23+[11]PSA!JL$28</f>
        <v>3705</v>
      </c>
      <c r="H19" s="10">
        <f>[11]PSA!JM$23+[11]PSA!JM$28</f>
        <v>2252</v>
      </c>
      <c r="I19" s="10">
        <f>[11]PSA!JN$23+[11]PSA!JN$28</f>
        <v>2055</v>
      </c>
      <c r="J19" s="10">
        <f>[11]PSA!JO$23+[11]PSA!JO$28</f>
        <v>2111</v>
      </c>
      <c r="K19" s="10">
        <f>[11]PSA!JP$23+[11]PSA!JP$28</f>
        <v>4212</v>
      </c>
      <c r="L19" s="10">
        <f>[11]PSA!JQ$23+[11]PSA!JQ$28</f>
        <v>2903</v>
      </c>
      <c r="M19" s="10">
        <f>[11]PSA!JR$23+[11]PSA!JR$28</f>
        <v>0</v>
      </c>
      <c r="N19" s="10">
        <f>[11]PSA!JS$23+[11]PSA!JS$28</f>
        <v>0</v>
      </c>
    </row>
    <row r="20" spans="2:14" x14ac:dyDescent="0.2">
      <c r="B20" t="s">
        <v>60</v>
      </c>
      <c r="C20" s="10">
        <f>'[11]American Eagle'!JH$23+'[11]American Eagle'!JH$28</f>
        <v>4319</v>
      </c>
      <c r="D20" s="10">
        <f>'[11]American Eagle'!JI$23+'[11]American Eagle'!JI$28</f>
        <v>4668</v>
      </c>
      <c r="E20" s="10">
        <f>'[11]American Eagle'!JJ$23+'[11]American Eagle'!JJ$28</f>
        <v>1121</v>
      </c>
      <c r="F20" s="10">
        <f>'[11]American Eagle'!JK$23+'[11]American Eagle'!JK$28</f>
        <v>2940</v>
      </c>
      <c r="G20" s="10">
        <f>'[11]American Eagle'!JL$23+'[11]American Eagle'!JL$28</f>
        <v>7580</v>
      </c>
      <c r="H20" s="10">
        <f>'[11]American Eagle'!JM$23+'[11]American Eagle'!JM$28</f>
        <v>5960</v>
      </c>
      <c r="I20" s="10">
        <f>'[11]American Eagle'!JN$23+'[11]American Eagle'!JN$28</f>
        <v>5804</v>
      </c>
      <c r="J20" s="10">
        <f>'[11]American Eagle'!JO$23+'[11]American Eagle'!JO$28</f>
        <v>5592</v>
      </c>
      <c r="K20" s="10">
        <f>'[11]American Eagle'!JP$23+'[11]American Eagle'!JP$28</f>
        <v>1749</v>
      </c>
      <c r="L20" s="10">
        <f>'[11]American Eagle'!JQ$23+'[11]American Eagle'!JQ$28</f>
        <v>6764</v>
      </c>
      <c r="M20" s="10">
        <f>'[11]American Eagle'!JR$23+'[11]American Eagle'!JR$28</f>
        <v>0</v>
      </c>
      <c r="N20" s="10">
        <f>'[11]American Eagle'!JS$23+'[11]American Eagle'!JS$28</f>
        <v>0</v>
      </c>
    </row>
    <row r="21" spans="2:14" x14ac:dyDescent="0.2">
      <c r="B21" s="53" t="s">
        <v>61</v>
      </c>
      <c r="C21" s="10">
        <f>'[11]Continental Express'!JH$23+'[11]Continental Express'!JH$28</f>
        <v>0</v>
      </c>
      <c r="D21" s="10">
        <f>'[11]Continental Express'!JI$23+'[11]Continental Express'!JI$28</f>
        <v>0</v>
      </c>
      <c r="E21" s="10">
        <f>'[11]Continental Express'!JJ$23+'[11]Continental Express'!JJ$28</f>
        <v>0</v>
      </c>
      <c r="F21" s="10">
        <f>'[11]Continental Express'!JK$23+'[11]Continental Express'!JK$28</f>
        <v>0</v>
      </c>
      <c r="G21" s="10">
        <f>'[11]Continental Express'!JL$23+'[11]Continental Express'!JL$28</f>
        <v>0</v>
      </c>
      <c r="H21" s="10">
        <f>'[11]Continental Express'!JM$23+'[11]Continental Express'!JM$28</f>
        <v>0</v>
      </c>
      <c r="I21" s="10">
        <f>'[11]Continental Express'!JN$23+'[11]Continental Express'!JN$28</f>
        <v>0</v>
      </c>
      <c r="J21" s="10">
        <f>'[11]Continental Express'!JO$23+'[11]Continental Express'!JO$28</f>
        <v>0</v>
      </c>
      <c r="K21" s="10">
        <f>'[11]Continental Express'!JP$23+'[11]Continental Express'!JP$28</f>
        <v>0</v>
      </c>
      <c r="L21" s="10">
        <f>'[11]Continental Express'!JQ$23+'[11]Continental Express'!JQ$28</f>
        <v>0</v>
      </c>
      <c r="M21" s="10">
        <f>'[11]Continental Express'!JR$23+'[11]Continental Express'!JR$28</f>
        <v>0</v>
      </c>
      <c r="N21" s="10">
        <f>'[11]Continental Express'!JS$23+'[11]Continental Express'!JS$28</f>
        <v>0</v>
      </c>
    </row>
    <row r="22" spans="2:14" x14ac:dyDescent="0.2">
      <c r="B22" t="s">
        <v>51</v>
      </c>
      <c r="C22" s="10">
        <f>'[11]Go Jet_UA'!JH$23+'[11]Go Jet_UA'!JH$28</f>
        <v>0</v>
      </c>
      <c r="D22" s="10">
        <f>'[11]Go Jet_UA'!JI$23+'[11]Go Jet_UA'!JI$28</f>
        <v>0</v>
      </c>
      <c r="E22" s="10">
        <f>'[11]Go Jet_UA'!JJ$23+'[11]Go Jet_UA'!JJ$28</f>
        <v>0</v>
      </c>
      <c r="F22" s="10">
        <f>'[11]Go Jet_UA'!JK$23+'[11]Go Jet_UA'!JK$28</f>
        <v>0</v>
      </c>
      <c r="G22" s="10">
        <f>'[11]Go Jet_UA'!JL$23+'[11]Go Jet_UA'!JL$28</f>
        <v>0</v>
      </c>
      <c r="H22" s="10">
        <f>'[11]Go Jet_UA'!JM$23+'[11]Go Jet_UA'!JM$28</f>
        <v>0</v>
      </c>
      <c r="I22" s="10">
        <f>'[11]Go Jet_UA'!JN$23+'[11]Go Jet_UA'!JN$28</f>
        <v>0</v>
      </c>
      <c r="J22" s="10">
        <f>'[11]Go Jet_UA'!JO$23+'[11]Go Jet_UA'!JO$28</f>
        <v>0</v>
      </c>
      <c r="K22" s="10">
        <f>'[11]Go Jet_UA'!JP$23+'[11]Go Jet_UA'!JP$28</f>
        <v>0</v>
      </c>
      <c r="L22" s="10">
        <f>'[11]Go Jet_UA'!JQ$23+'[11]Go Jet_UA'!JQ$28</f>
        <v>0</v>
      </c>
      <c r="M22" s="10">
        <f>'[11]Go Jet_UA'!JR$23+'[11]Go Jet_UA'!JR$28</f>
        <v>0</v>
      </c>
      <c r="N22" s="10">
        <f>'[11]Go Jet_UA'!JS$23+'[11]Go Jet_UA'!JS$28</f>
        <v>0</v>
      </c>
    </row>
    <row r="23" spans="2:14" x14ac:dyDescent="0.2">
      <c r="B23" t="s">
        <v>67</v>
      </c>
      <c r="C23" s="10">
        <f>[11]Horizon_AS!IT23+[11]Horizon_AS!IT33+[11]Horizon_AS!IT28+[11]Horizon_AS!IT38</f>
        <v>0</v>
      </c>
      <c r="D23" s="10">
        <f>[11]Horizon_AS!IU23+[11]Horizon_AS!IU33+[11]Horizon_AS!IU28+[11]Horizon_AS!IU38</f>
        <v>0</v>
      </c>
      <c r="E23" s="10">
        <f>[11]Horizon_AS!IV23+[11]Horizon_AS!IV33+[11]Horizon_AS!IV28+[11]Horizon_AS!IV38</f>
        <v>0</v>
      </c>
      <c r="F23" s="10">
        <f>[11]Horizon_AS!IW23+[11]Horizon_AS!IW33+[11]Horizon_AS!IW28+[11]Horizon_AS!IW38</f>
        <v>0</v>
      </c>
      <c r="G23" s="10">
        <f>[11]Horizon_AS!IX23+[11]Horizon_AS!IX33+[11]Horizon_AS!IX28+[11]Horizon_AS!IX38</f>
        <v>0</v>
      </c>
      <c r="H23" s="10">
        <f>[11]Horizon_AS!IY23+[11]Horizon_AS!IY33+[11]Horizon_AS!IY28+[11]Horizon_AS!IY38</f>
        <v>0</v>
      </c>
      <c r="I23" s="10">
        <f>[11]Horizon_AS!IZ23+[11]Horizon_AS!IZ33+[11]Horizon_AS!IZ28+[11]Horizon_AS!IZ38</f>
        <v>0</v>
      </c>
      <c r="J23" s="10">
        <f>[11]Horizon_AS!JA23+[11]Horizon_AS!JA33+[11]Horizon_AS!JA28+[11]Horizon_AS!JA38</f>
        <v>0</v>
      </c>
      <c r="K23" s="10">
        <f>[11]Horizon_AS!JB23+[11]Horizon_AS!JB33+[11]Horizon_AS!JB28+[11]Horizon_AS!JB38</f>
        <v>0</v>
      </c>
      <c r="L23" s="10">
        <f>[11]Horizon_AS!JC23+[11]Horizon_AS!JC33+[11]Horizon_AS!JC28+[11]Horizon_AS!JC38</f>
        <v>0</v>
      </c>
      <c r="M23" s="10">
        <f>[11]Horizon_AS!JD23+[11]Horizon_AS!JD33+[11]Horizon_AS!JD28+[11]Horizon_AS!JD38</f>
        <v>0</v>
      </c>
      <c r="N23" s="10">
        <f>[11]Horizon_AS!JE23+[11]Horizon_AS!JE33+[11]Horizon_AS!JE28+[11]Horizon_AS!JE38</f>
        <v>0</v>
      </c>
    </row>
    <row r="24" spans="2:14" x14ac:dyDescent="0.2">
      <c r="B24" t="s">
        <v>50</v>
      </c>
      <c r="C24" s="10">
        <f>[11]MESA_UA!JH$23+[11]MESA_UA!JH$28</f>
        <v>2525</v>
      </c>
      <c r="D24" s="10">
        <f>[11]MESA_UA!JI$23+[11]MESA_UA!JI$28</f>
        <v>3849</v>
      </c>
      <c r="E24" s="10">
        <f>[11]MESA_UA!JJ$23+[11]MESA_UA!JJ$28</f>
        <v>6462</v>
      </c>
      <c r="F24" s="10">
        <f>[11]MESA_UA!JK$23+[11]MESA_UA!JK$28</f>
        <v>5019</v>
      </c>
      <c r="G24" s="10">
        <f>[11]MESA_UA!JL$23+[11]MESA_UA!JL$28</f>
        <v>4702</v>
      </c>
      <c r="H24" s="10">
        <f>[11]MESA_UA!JM$23+[11]MESA_UA!JM$28</f>
        <v>2755</v>
      </c>
      <c r="I24" s="10">
        <f>[11]MESA_UA!JN$23+[11]MESA_UA!JN$28</f>
        <v>6578</v>
      </c>
      <c r="J24" s="10">
        <f>[11]MESA_UA!JO$23+[11]MESA_UA!JO$28</f>
        <v>6357</v>
      </c>
      <c r="K24" s="10">
        <f>[11]MESA_UA!JP$23+[11]MESA_UA!JP$28</f>
        <v>5687</v>
      </c>
      <c r="L24" s="10">
        <f>[11]MESA_UA!JQ$23+[11]MESA_UA!JQ$28</f>
        <v>5283</v>
      </c>
      <c r="M24" s="10">
        <f>[11]MESA_UA!JR$23+[11]MESA_UA!JR$28</f>
        <v>0</v>
      </c>
      <c r="N24" s="10">
        <f>[11]MESA_UA!JS$23+[11]MESA_UA!JS$28</f>
        <v>0</v>
      </c>
    </row>
    <row r="25" spans="2:14" x14ac:dyDescent="0.2">
      <c r="B25" t="s">
        <v>55</v>
      </c>
      <c r="C25" s="10">
        <f>[11]MESA!JH$23+[11]MESA!JH$28</f>
        <v>0</v>
      </c>
      <c r="D25" s="10">
        <f>[11]MESA!JI$23+[11]MESA!JI$28</f>
        <v>0</v>
      </c>
      <c r="E25" s="10">
        <f>[11]MESA!JJ$23+[11]MESA!JJ$28</f>
        <v>0</v>
      </c>
      <c r="F25" s="10">
        <f>[11]MESA!JK$23+[11]MESA!JK$28</f>
        <v>0</v>
      </c>
      <c r="G25" s="10">
        <f>[11]MESA!JL$23+[11]MESA!JL$28</f>
        <v>0</v>
      </c>
      <c r="H25" s="10">
        <f>[11]MESA!JM$23+[11]MESA!JM$28</f>
        <v>0</v>
      </c>
      <c r="I25" s="10">
        <f>[11]MESA!JN$23+[11]MESA!JN$28</f>
        <v>0</v>
      </c>
      <c r="J25" s="10">
        <f>[11]MESA!JO$23+[11]MESA!JO$28</f>
        <v>0</v>
      </c>
      <c r="K25" s="10">
        <f>[11]MESA!JP$23+[11]MESA!JP$28</f>
        <v>0</v>
      </c>
      <c r="L25" s="10">
        <f>[11]MESA!JQ$23+[11]MESA!JQ$28</f>
        <v>0</v>
      </c>
      <c r="M25" s="10">
        <f>[11]MESA!JR$23+[11]MESA!JR$28</f>
        <v>0</v>
      </c>
      <c r="N25" s="10">
        <f>[11]MESA!JS$23+[11]MESA!JS$28</f>
        <v>0</v>
      </c>
    </row>
    <row r="26" spans="2:14" x14ac:dyDescent="0.2">
      <c r="B26" s="53" t="s">
        <v>56</v>
      </c>
      <c r="C26" s="10">
        <f>[11]Republic!JH$23+[11]Republic!JH$28</f>
        <v>4153</v>
      </c>
      <c r="D26" s="10">
        <f>[11]Republic!JI$23+[11]Republic!JI$28</f>
        <v>3392</v>
      </c>
      <c r="E26" s="10">
        <f>[11]Republic!JJ$23+[11]Republic!JJ$28</f>
        <v>8410</v>
      </c>
      <c r="F26" s="10">
        <f>[11]Republic!JK$23+[11]Republic!JK$28</f>
        <v>5909</v>
      </c>
      <c r="G26" s="10">
        <f>[11]Republic!JL$23+[11]Republic!JL$28</f>
        <v>4798</v>
      </c>
      <c r="H26" s="10">
        <f>[11]Republic!JM$23+[11]Republic!JM$28</f>
        <v>7335</v>
      </c>
      <c r="I26" s="10">
        <f>[11]Republic!JN$23+[11]Republic!JN$28</f>
        <v>7550</v>
      </c>
      <c r="J26" s="10">
        <f>[11]Republic!JO$23+[11]Republic!JO$28</f>
        <v>8711</v>
      </c>
      <c r="K26" s="10">
        <f>[11]Republic!JP$23+[11]Republic!JP$28</f>
        <v>3142</v>
      </c>
      <c r="L26" s="10">
        <f>[11]Republic!JQ$23+[11]Republic!JQ$28</f>
        <v>8383</v>
      </c>
      <c r="M26" s="10">
        <f>[11]Republic!JR$23+[11]Republic!JR$28</f>
        <v>0</v>
      </c>
      <c r="N26" s="10">
        <f>[11]Republic!JS$23+[11]Republic!JS$28</f>
        <v>0</v>
      </c>
    </row>
    <row r="27" spans="2:14" x14ac:dyDescent="0.2">
      <c r="B27" s="53" t="s">
        <v>57</v>
      </c>
      <c r="C27" s="10">
        <f>[11]Republic_UA!JH$23+[11]Republic_UA!JH$28</f>
        <v>5599</v>
      </c>
      <c r="D27" s="10">
        <f>[11]Republic_UA!JI$23+[11]Republic_UA!JI$28</f>
        <v>5423</v>
      </c>
      <c r="E27" s="10">
        <f>[11]Republic_UA!JJ$23+[11]Republic_UA!JJ$28</f>
        <v>8112</v>
      </c>
      <c r="F27" s="10">
        <f>[11]Republic_UA!JK$23+[11]Republic_UA!JK$28</f>
        <v>3668</v>
      </c>
      <c r="G27" s="10">
        <f>[11]Republic_UA!JL$23+[11]Republic_UA!JL$28</f>
        <v>1502</v>
      </c>
      <c r="H27" s="10">
        <f>[11]Republic_UA!JM$23+[11]Republic_UA!JM$28</f>
        <v>3851</v>
      </c>
      <c r="I27" s="10">
        <f>[11]Republic_UA!JN$23+[11]Republic_UA!JN$28</f>
        <v>76</v>
      </c>
      <c r="J27" s="10">
        <f>[11]Republic_UA!JO$23+[11]Republic_UA!JO$28</f>
        <v>302</v>
      </c>
      <c r="K27" s="10">
        <f>[11]Republic_UA!JP$23+[11]Republic_UA!JP$28</f>
        <v>73</v>
      </c>
      <c r="L27" s="10">
        <f>[11]Republic_UA!JQ$23+[11]Republic_UA!JQ$28</f>
        <v>772</v>
      </c>
      <c r="M27" s="10">
        <f>[11]Republic_UA!JR$23+[11]Republic_UA!JR$28</f>
        <v>0</v>
      </c>
      <c r="N27" s="10">
        <f>[11]Republic_UA!JS$23+[11]Republic_UA!JS$28</f>
        <v>0</v>
      </c>
    </row>
    <row r="28" spans="2:14" x14ac:dyDescent="0.2">
      <c r="B28" s="53" t="s">
        <v>66</v>
      </c>
      <c r="C28" s="10">
        <f>'[11]Shuttle America'!JH$23+'[11]Shuttle America'!JH$28</f>
        <v>0</v>
      </c>
      <c r="D28" s="10">
        <f>'[11]Shuttle America'!JI$23+'[11]Shuttle America'!JI$28</f>
        <v>0</v>
      </c>
      <c r="E28" s="10">
        <f>'[11]Shuttle America'!JJ$23+'[11]Shuttle America'!JJ$28</f>
        <v>0</v>
      </c>
      <c r="F28" s="10">
        <f>'[11]Shuttle America'!JK$23+'[11]Shuttle America'!JK$28</f>
        <v>0</v>
      </c>
      <c r="G28" s="10">
        <f>'[11]Shuttle America'!JL$23+'[11]Shuttle America'!JL$28</f>
        <v>0</v>
      </c>
      <c r="H28" s="10">
        <f>'[11]Shuttle America'!JM$23+'[11]Shuttle America'!JM$28</f>
        <v>0</v>
      </c>
      <c r="I28" s="10">
        <f>'[11]Shuttle America'!JN$23+'[11]Shuttle America'!JN$28</f>
        <v>0</v>
      </c>
      <c r="J28" s="10">
        <f>'[11]Shuttle America'!JO$23+'[11]Shuttle America'!JO$28</f>
        <v>0</v>
      </c>
      <c r="K28" s="10">
        <f>'[11]Shuttle America'!JP$23+'[11]Shuttle America'!JP$28</f>
        <v>0</v>
      </c>
      <c r="L28" s="10">
        <f>'[11]Shuttle America'!JQ$23+'[11]Shuttle America'!JQ$28</f>
        <v>0</v>
      </c>
      <c r="M28" s="10">
        <f>'[11]Shuttle America'!JR$23+'[11]Shuttle America'!JR$28</f>
        <v>0</v>
      </c>
      <c r="N28" s="10">
        <f>'[11]Shuttle America'!JS$23+'[11]Shuttle America'!JS$28</f>
        <v>0</v>
      </c>
    </row>
    <row r="29" spans="2:14" x14ac:dyDescent="0.2">
      <c r="B29" t="s">
        <v>53</v>
      </c>
      <c r="C29" s="10">
        <f>'[11]Sky West_UA'!JH$23+'[11]Sky West_UA'!JH$28</f>
        <v>2345</v>
      </c>
      <c r="D29" s="10">
        <f>'[11]Sky West_UA'!JI$23+'[11]Sky West_UA'!JI$28</f>
        <v>2234</v>
      </c>
      <c r="E29" s="10">
        <f>'[11]Sky West_UA'!JJ$23+'[11]Sky West_UA'!JJ$28</f>
        <v>1918</v>
      </c>
      <c r="F29" s="10">
        <f>'[11]Sky West_UA'!JK$23+'[11]Sky West_UA'!JK$28</f>
        <v>2758</v>
      </c>
      <c r="G29" s="10">
        <f>'[11]Sky West_UA'!JL$23+'[11]Sky West_UA'!JL$28</f>
        <v>4540</v>
      </c>
      <c r="H29" s="10">
        <f>'[11]Sky West_UA'!JM$23+'[11]Sky West_UA'!JM$28</f>
        <v>3549</v>
      </c>
      <c r="I29" s="10">
        <f>'[11]Sky West_UA'!JN$23+'[11]Sky West_UA'!JN$28</f>
        <v>3499</v>
      </c>
      <c r="J29" s="10">
        <f>'[11]Sky West_UA'!JO$23+'[11]Sky West_UA'!JO$28</f>
        <v>4010</v>
      </c>
      <c r="K29" s="10">
        <f>'[11]Sky West_UA'!JP$23+'[11]Sky West_UA'!JP$28</f>
        <v>2920</v>
      </c>
      <c r="L29" s="10">
        <f>'[11]Sky West_UA'!JQ$23+'[11]Sky West_UA'!JQ$28</f>
        <v>2904</v>
      </c>
      <c r="M29" s="10">
        <f>'[11]Sky West_UA'!JR$23+'[11]Sky West_UA'!JR$28</f>
        <v>0</v>
      </c>
      <c r="N29" s="10">
        <f>'[11]Sky West_UA'!JS$23+'[11]Sky West_UA'!JS$28</f>
        <v>0</v>
      </c>
    </row>
    <row r="30" spans="2:14" x14ac:dyDescent="0.2">
      <c r="B30" t="s">
        <v>64</v>
      </c>
      <c r="C30" s="10">
        <f>'[11]Sky West_AA'!JH$23+'[11]Sky West_AA'!JH$28</f>
        <v>0</v>
      </c>
      <c r="D30" s="10">
        <f>'[11]Sky West_AA'!JI$23+'[11]Sky West_AA'!JI$28</f>
        <v>0</v>
      </c>
      <c r="E30" s="10">
        <f>'[11]Sky West_AA'!JJ$23+'[11]Sky West_AA'!JJ$28</f>
        <v>64</v>
      </c>
      <c r="F30" s="10">
        <f>'[11]Sky West_AA'!JK$23+'[11]Sky West_AA'!JK$28</f>
        <v>0</v>
      </c>
      <c r="G30" s="10">
        <f>'[11]Sky West_AA'!JL$23+'[11]Sky West_AA'!JL$28</f>
        <v>0</v>
      </c>
      <c r="H30" s="10">
        <f>'[11]Sky West_AA'!JM$23+'[11]Sky West_AA'!JM$28</f>
        <v>0</v>
      </c>
      <c r="I30" s="10">
        <f>'[11]Sky West_AA'!JN$23+'[11]Sky West_AA'!JN$28</f>
        <v>0</v>
      </c>
      <c r="J30" s="10">
        <f>'[11]Sky West_AA'!JO$23+'[11]Sky West_AA'!JO$28</f>
        <v>58</v>
      </c>
      <c r="K30" s="10">
        <f>'[11]Sky West_AA'!JP$23+'[11]Sky West_AA'!JP$28</f>
        <v>2164</v>
      </c>
      <c r="L30" s="10">
        <f>'[11]Sky West_AA'!JQ$23+'[11]Sky West_AA'!JQ$28</f>
        <v>541</v>
      </c>
      <c r="M30" s="10">
        <f>'[11]Sky West_AA'!JR$23+'[11]Sky West_AA'!JR$28</f>
        <v>0</v>
      </c>
      <c r="N30" s="10">
        <f>'[11]Sky West_AA'!JS$23+'[11]Sky West_AA'!JS$28</f>
        <v>0</v>
      </c>
    </row>
    <row r="31" spans="2:14" x14ac:dyDescent="0.2">
      <c r="B31" t="s">
        <v>58</v>
      </c>
      <c r="C31" s="10">
        <f>'[11]Sky West_AS'!JH$23+'[11]Sky West_AS'!JH$28</f>
        <v>0</v>
      </c>
      <c r="D31" s="10">
        <f>'[11]Sky West_AS'!JI$23+'[11]Sky West_AS'!JI$28</f>
        <v>0</v>
      </c>
      <c r="E31" s="10">
        <f>'[11]Sky West_AS'!JJ$23+'[11]Sky West_AS'!JJ$28</f>
        <v>0</v>
      </c>
      <c r="F31" s="10">
        <f>'[11]Sky West_AS'!JK$23+'[11]Sky West_AS'!JK$28</f>
        <v>0</v>
      </c>
      <c r="G31" s="10">
        <f>'[11]Sky West_AS'!JL$23+'[11]Sky West_AS'!JL$28</f>
        <v>0</v>
      </c>
      <c r="H31" s="10">
        <f>'[11]Sky West_AS'!JM$23+'[11]Sky West_AS'!JM$28</f>
        <v>0</v>
      </c>
      <c r="I31" s="10">
        <f>'[11]Sky West_AS'!JN$23+'[11]Sky West_AS'!JN$28</f>
        <v>0</v>
      </c>
      <c r="J31" s="10">
        <f>'[11]Sky West_AS'!JO$23+'[11]Sky West_AS'!JO$28</f>
        <v>0</v>
      </c>
      <c r="K31" s="10">
        <f>'[11]Sky West_AS'!JP$23+'[11]Sky West_AS'!JP$28</f>
        <v>0</v>
      </c>
      <c r="L31" s="10">
        <f>'[11]Sky West_AS'!JQ$23+'[11]Sky West_AS'!JQ$28</f>
        <v>0</v>
      </c>
      <c r="M31" s="10">
        <f>'[11]Sky West_AS'!JR$23+'[11]Sky West_AS'!JR$28</f>
        <v>0</v>
      </c>
      <c r="N31" s="10">
        <f>'[11]Sky West_AS'!JS$23+'[11]Sky West_AS'!JS$28</f>
        <v>0</v>
      </c>
    </row>
    <row r="32" spans="2:14" x14ac:dyDescent="0.2">
      <c r="B32" t="s">
        <v>48</v>
      </c>
      <c r="C32" s="10">
        <f>+[11]Spirit!JH$23+[11]Spirit!JH$28</f>
        <v>10298</v>
      </c>
      <c r="D32" s="10">
        <f>+[11]Spirit!JI$23+[11]Spirit!JI$28</f>
        <v>6906</v>
      </c>
      <c r="E32" s="10">
        <f>+[11]Spirit!JJ$23+[11]Spirit!JJ$28</f>
        <v>23124</v>
      </c>
      <c r="F32" s="10">
        <f>+[11]Spirit!JK$23+[11]Spirit!JK$28</f>
        <v>8055</v>
      </c>
      <c r="G32" s="10">
        <f>+[11]Spirit!JL$23+[11]Spirit!JL$28</f>
        <v>6132</v>
      </c>
      <c r="H32" s="10">
        <f>+[11]Spirit!JM$23+[11]Spirit!JM$28</f>
        <v>5933</v>
      </c>
      <c r="I32" s="10">
        <f>+[11]Spirit!JN$23+[11]Spirit!JN$28</f>
        <v>7101</v>
      </c>
      <c r="J32" s="10">
        <f>+[11]Spirit!JO$23+[11]Spirit!JO$28</f>
        <v>9015</v>
      </c>
      <c r="K32" s="10">
        <f>+[11]Spirit!JP$23+[11]Spirit!JP$28</f>
        <v>4105</v>
      </c>
      <c r="L32" s="10">
        <f>+[11]Spirit!JQ$23+[11]Spirit!JQ$28</f>
        <v>4464</v>
      </c>
      <c r="M32" s="10">
        <f>+[11]Spirit!JR$23+[11]Spirit!JR$28</f>
        <v>0</v>
      </c>
      <c r="N32" s="10">
        <f>+[11]Spirit!JS$23+[11]Spirit!JS$28</f>
        <v>0</v>
      </c>
    </row>
    <row r="33" spans="2:14" x14ac:dyDescent="0.2">
      <c r="B33" t="s">
        <v>40</v>
      </c>
      <c r="C33" s="10">
        <f>[11]United!JH$23+[11]United!JH$28</f>
        <v>44719</v>
      </c>
      <c r="D33" s="10">
        <f>[11]United!JI$23+[11]United!JI$28</f>
        <v>40992</v>
      </c>
      <c r="E33" s="10">
        <f>[11]United!JJ$23+[11]United!JJ$28</f>
        <v>46755</v>
      </c>
      <c r="F33" s="10">
        <f>[11]United!JK$23+[11]United!JK$28</f>
        <v>42193</v>
      </c>
      <c r="G33" s="10">
        <f>[11]United!JL$23+[11]United!JL$28</f>
        <v>53287</v>
      </c>
      <c r="H33" s="10">
        <f>[11]United!JM$23+[11]United!JM$28</f>
        <v>57113</v>
      </c>
      <c r="I33" s="10">
        <f>[11]United!JN$23+[11]United!JN$28</f>
        <v>61353</v>
      </c>
      <c r="J33" s="10">
        <f>[11]United!JO$23+[11]United!JO$28</f>
        <v>65920</v>
      </c>
      <c r="K33" s="10">
        <f>[11]United!JP$23+[11]United!JP$28</f>
        <v>67922</v>
      </c>
      <c r="L33" s="10">
        <f>[11]United!JQ$23+[11]United!JQ$28</f>
        <v>65009</v>
      </c>
      <c r="M33" s="10">
        <f>[11]United!JR$23+[11]United!JR$28</f>
        <v>0</v>
      </c>
      <c r="N33" s="10">
        <f>[11]United!JS$23+[11]United!JS$28</f>
        <v>0</v>
      </c>
    </row>
    <row r="34" spans="2:14" x14ac:dyDescent="0.2">
      <c r="B34" t="s">
        <v>75</v>
      </c>
      <c r="C34" s="10">
        <f>[11]WestJet!JH23+[11]WestJet!JH33</f>
        <v>4786</v>
      </c>
      <c r="D34" s="10">
        <f>[11]WestJet!JI23+[11]WestJet!JI33</f>
        <v>5164</v>
      </c>
      <c r="E34" s="10">
        <f>[11]WestJet!JJ23+[11]WestJet!JJ33</f>
        <v>5164</v>
      </c>
      <c r="F34" s="10">
        <f>[11]WestJet!JK23+[11]WestJet!JK33</f>
        <v>5778</v>
      </c>
      <c r="G34" s="10">
        <f>[11]WestJet!JL23+[11]WestJet!JL33</f>
        <v>9167</v>
      </c>
      <c r="H34" s="10">
        <f>[11]WestJet!JM23+[11]WestJet!JM33+[11]WestJet!$JM$28+[11]WestJet!$JM$38</f>
        <v>10749</v>
      </c>
      <c r="I34" s="10">
        <f>[11]WestJet!JN23+[11]WestJet!JN33</f>
        <v>10238</v>
      </c>
      <c r="J34" s="10">
        <f>[11]WestJet!JO23+[11]WestJet!JO33</f>
        <v>10991</v>
      </c>
      <c r="K34" s="10">
        <f>[11]WestJet!JP23+[11]WestJet!JP33</f>
        <v>7787</v>
      </c>
      <c r="L34" s="10">
        <f>[11]WestJet!JQ23+[11]WestJet!JQ33</f>
        <v>7698</v>
      </c>
      <c r="M34" s="10">
        <f>[11]WestJet!JR23+[11]WestJet!JR33</f>
        <v>0</v>
      </c>
      <c r="N34" s="10">
        <f>[11]WestJet!JS23+[11]WestJet!JS33</f>
        <v>0</v>
      </c>
    </row>
    <row r="36" spans="2:14" ht="27.75" customHeight="1" thickBot="1" x14ac:dyDescent="0.25">
      <c r="B36" s="14" t="s">
        <v>42</v>
      </c>
      <c r="C36" s="12">
        <f t="shared" ref="C36:N36" si="0">SUM(C10:C35)</f>
        <v>146865</v>
      </c>
      <c r="D36" s="12">
        <f>SUM(D10:D35)</f>
        <v>133958</v>
      </c>
      <c r="E36" s="12">
        <f t="shared" si="0"/>
        <v>184437</v>
      </c>
      <c r="F36" s="12">
        <f t="shared" si="0"/>
        <v>142821</v>
      </c>
      <c r="G36" s="12">
        <f t="shared" si="0"/>
        <v>173720</v>
      </c>
      <c r="H36" s="12">
        <f t="shared" si="0"/>
        <v>189856</v>
      </c>
      <c r="I36" s="12">
        <f t="shared" si="0"/>
        <v>202605</v>
      </c>
      <c r="J36" s="12">
        <f t="shared" si="0"/>
        <v>206136</v>
      </c>
      <c r="K36" s="12">
        <f t="shared" si="0"/>
        <v>183341</v>
      </c>
      <c r="L36" s="12">
        <f t="shared" si="0"/>
        <v>183415</v>
      </c>
      <c r="M36" s="12">
        <f t="shared" si="0"/>
        <v>0</v>
      </c>
      <c r="N36" s="12">
        <f t="shared" si="0"/>
        <v>0</v>
      </c>
    </row>
    <row r="37" spans="2:14" ht="13.5" thickTop="1" x14ac:dyDescent="0.2"/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0"/>
  <sheetViews>
    <sheetView workbookViewId="0">
      <selection activeCell="M30" sqref="M30"/>
    </sheetView>
  </sheetViews>
  <sheetFormatPr defaultRowHeight="12.75" x14ac:dyDescent="0.2"/>
  <cols>
    <col min="1" max="1" width="5.5703125" customWidth="1"/>
    <col min="2" max="2" width="24.28515625" bestFit="1" customWidth="1"/>
  </cols>
  <sheetData>
    <row r="4" spans="1:14" ht="20.25" x14ac:dyDescent="0.3">
      <c r="B4" s="16"/>
    </row>
    <row r="5" spans="1:14" ht="20.25" x14ac:dyDescent="0.3">
      <c r="B5" s="16"/>
    </row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22">
        <v>2025</v>
      </c>
      <c r="B9" s="27" t="s">
        <v>74</v>
      </c>
    </row>
    <row r="11" spans="1:14" x14ac:dyDescent="0.2">
      <c r="B11" s="53" t="s">
        <v>69</v>
      </c>
      <c r="C11" s="10">
        <f>[11]Southwest!JH$23+[11]Southwest!JH$28+[11]Southwest!JH$33+[11]Southwest!JH$38</f>
        <v>47570</v>
      </c>
      <c r="D11" s="10">
        <f>[11]Southwest!JI$23+[11]Southwest!JI$28+[11]Southwest!JI$33+[11]Southwest!JI$38</f>
        <v>46522</v>
      </c>
      <c r="E11" s="10">
        <f>[11]Southwest!JJ$23+[11]Southwest!JJ$28+[11]Southwest!JJ$33+[11]Southwest!JJ$38</f>
        <v>67931</v>
      </c>
      <c r="F11" s="10">
        <f>[11]Southwest!JK$23+[11]Southwest!JK$28+[11]Southwest!JK$33+[11]Southwest!JK$38</f>
        <v>53381</v>
      </c>
      <c r="G11" s="10">
        <f>[11]Southwest!JL$23+[11]Southwest!JL$28+[11]Southwest!JL$33+[11]Southwest!JL$38</f>
        <v>60389</v>
      </c>
      <c r="H11" s="10">
        <f>[11]Southwest!JM$23+[11]Southwest!JM$28+[11]Southwest!JM$33+[11]Southwest!JM$38</f>
        <v>72792</v>
      </c>
      <c r="I11" s="10">
        <f>[11]Southwest!JN$23+[11]Southwest!JN$28+[11]Southwest!JN$33+[11]Southwest!JN$38</f>
        <v>79114</v>
      </c>
      <c r="J11" s="10">
        <f>[11]Southwest!JO$23+[11]Southwest!JO$28+[11]Southwest!JO$33+[11]Southwest!JO$38</f>
        <v>80771</v>
      </c>
      <c r="K11" s="10">
        <f>[11]Southwest!JP$23+[11]Southwest!JP$28+[11]Southwest!JP$33+[11]Southwest!JP$38</f>
        <v>75602</v>
      </c>
      <c r="L11" s="10">
        <f>[11]Southwest!JQ$23+[11]Southwest!JQ$28+[11]Southwest!JQ$33+[11]Southwest!JQ$38</f>
        <v>77159</v>
      </c>
      <c r="M11" s="10">
        <f>[11]Southwest!JR$23+[11]Southwest!JR$28+[11]Southwest!JR$33+[11]Southwest!JR$38</f>
        <v>0</v>
      </c>
      <c r="N11" s="10">
        <f>[11]Southwest!JS$23+[11]Southwest!JS$28+[11]Southwest!JS$33+[11]Southwest!JS$38</f>
        <v>0</v>
      </c>
    </row>
    <row r="12" spans="1:14" x14ac:dyDescent="0.2">
      <c r="B12" t="s">
        <v>43</v>
      </c>
      <c r="C12" s="10">
        <f>[11]Icelandair!JH$23+[11]Icelandair!JH$28+[11]Icelandair!JH$33+[11]Icelandair!JH$38</f>
        <v>410</v>
      </c>
      <c r="D12" s="10">
        <f>[11]Icelandair!JI$23+[11]Icelandair!JI$28+[11]Icelandair!JI$33+[11]Icelandair!JI$38</f>
        <v>151</v>
      </c>
      <c r="E12" s="10">
        <f>[11]Icelandair!JJ$23+[11]Icelandair!JJ$28+[11]Icelandair!JJ$33+[11]Icelandair!JJ$38</f>
        <v>2978</v>
      </c>
      <c r="F12" s="10">
        <f>[11]Icelandair!JK$23+[11]Icelandair!JK$28+[11]Icelandair!JK$33+[11]Icelandair!JK$38</f>
        <v>2589</v>
      </c>
      <c r="G12" s="10">
        <f>[11]Icelandair!JL$23+[11]Icelandair!JL$28+[11]Icelandair!JL$33+[11]Icelandair!JL$38</f>
        <v>4516</v>
      </c>
      <c r="H12" s="10">
        <f>[11]Icelandair!JM$23+[11]Icelandair!JM$28+[11]Icelandair!JM$33+[11]Icelandair!JM$38</f>
        <v>4764</v>
      </c>
      <c r="I12" s="10">
        <f>[11]Icelandair!JN$23+[11]Icelandair!JN$28+[11]Icelandair!JN$33+[11]Icelandair!JN$38</f>
        <v>4696</v>
      </c>
      <c r="J12" s="10">
        <f>[11]Icelandair!JO$23+[11]Icelandair!JO$28+[11]Icelandair!JO$33+[11]Icelandair!JO$38</f>
        <v>5064</v>
      </c>
      <c r="K12" s="10">
        <f>[11]Icelandair!JP$23+[11]Icelandair!JP$28+[11]Icelandair!JP$33+[11]Icelandair!JP$38</f>
        <v>4642</v>
      </c>
      <c r="L12" s="10">
        <f>[11]Icelandair!JQ$23+[11]Icelandair!JQ$28+[11]Icelandair!JQ$33+[11]Icelandair!JQ$38</f>
        <v>3333</v>
      </c>
      <c r="M12" s="10">
        <f>[11]Icelandair!JR$23+[11]Icelandair!JR$28+[11]Icelandair!JR$33+[11]Icelandair!JR$38</f>
        <v>0</v>
      </c>
      <c r="N12" s="10">
        <f>[11]Icelandair!JS$23+[11]Icelandair!JS$28+[11]Icelandair!JS$33+[11]Icelandair!JS$38</f>
        <v>0</v>
      </c>
    </row>
    <row r="13" spans="1:14" x14ac:dyDescent="0.2">
      <c r="B13" t="s">
        <v>44</v>
      </c>
      <c r="C13" s="10">
        <f>'[11]Sun Country'!JH$23+'[11]Sun Country'!JH$28+'[11]Sun Country'!JH$33+'[11]Sun Country'!JH$38</f>
        <v>118953</v>
      </c>
      <c r="D13" s="10">
        <f>'[11]Sun Country'!JI$23+'[11]Sun Country'!JI$28+'[11]Sun Country'!JI$33+'[11]Sun Country'!JI$38</f>
        <v>168506</v>
      </c>
      <c r="E13" s="10">
        <f>'[11]Sun Country'!JJ$23+'[11]Sun Country'!JJ$28+'[11]Sun Country'!JJ$33+'[11]Sun Country'!JJ$38</f>
        <v>229354</v>
      </c>
      <c r="F13" s="10">
        <f>'[11]Sun Country'!JK$23+'[11]Sun Country'!JK$28+'[11]Sun Country'!JK$33+'[11]Sun Country'!JK$38</f>
        <v>149842</v>
      </c>
      <c r="G13" s="10">
        <f>'[11]Sun Country'!JL$23+'[11]Sun Country'!JL$28+'[11]Sun Country'!JL$33+'[11]Sun Country'!JL$38</f>
        <v>140124</v>
      </c>
      <c r="H13" s="10">
        <f>'[11]Sun Country'!JM$23+'[11]Sun Country'!JM$28+'[11]Sun Country'!JM$33+'[11]Sun Country'!JM$38</f>
        <v>202933</v>
      </c>
      <c r="I13" s="10">
        <f>'[11]Sun Country'!JN$23+'[11]Sun Country'!JN$28+'[11]Sun Country'!JN$33+'[11]Sun Country'!JN$38</f>
        <v>221723</v>
      </c>
      <c r="J13" s="10">
        <f>'[11]Sun Country'!JO$23+'[11]Sun Country'!JO$28+'[11]Sun Country'!JO$33+'[11]Sun Country'!JO$38</f>
        <v>173424</v>
      </c>
      <c r="K13" s="10">
        <f>'[11]Sun Country'!JP$23+'[11]Sun Country'!JP$28+'[11]Sun Country'!JP$33+'[11]Sun Country'!JP$38</f>
        <v>91163</v>
      </c>
      <c r="L13" s="10">
        <f>'[11]Sun Country'!JQ$23+'[11]Sun Country'!JQ$28+'[11]Sun Country'!JQ$33+'[11]Sun Country'!JQ$38</f>
        <v>155699</v>
      </c>
      <c r="M13" s="10">
        <f>'[11]Sun Country'!JR$23+'[11]Sun Country'!JR$28+'[11]Sun Country'!JR$33+'[11]Sun Country'!JR$38</f>
        <v>0</v>
      </c>
      <c r="N13" s="10">
        <f>'[11]Sun Country'!JS$23+'[11]Sun Country'!JS$28+'[11]Sun Country'!JS$33+'[11]Sun Country'!JS$38</f>
        <v>0</v>
      </c>
    </row>
    <row r="14" spans="1:14" x14ac:dyDescent="0.2">
      <c r="B14" t="s">
        <v>52</v>
      </c>
      <c r="C14" s="10">
        <f>[11]Condor!JH$23+[11]Condor!JH$28+[11]Condor!JH$33+[11]Condor!JH$38</f>
        <v>0</v>
      </c>
      <c r="D14" s="10">
        <f>[11]Condor!JI$23+[11]Condor!JI$28+[11]Condor!JI$33+[11]Condor!JI$38</f>
        <v>0</v>
      </c>
      <c r="E14" s="10">
        <f>[11]Condor!JJ$23+[11]Condor!JJ$28+[11]Condor!JJ$33+[11]Condor!JJ$38</f>
        <v>0</v>
      </c>
      <c r="F14" s="10">
        <f>[11]Condor!JK$23+[11]Condor!JK$28+[11]Condor!JK$33+[11]Condor!JK$38</f>
        <v>0</v>
      </c>
      <c r="G14" s="10">
        <f>[11]Condor!JL$23+[11]Condor!JL$28+[11]Condor!JL$33+[11]Condor!JL$38</f>
        <v>0</v>
      </c>
      <c r="H14" s="10">
        <f>[11]Condor!JM$23+[11]Condor!JM$28+[11]Condor!JM$33+[11]Condor!JM$38</f>
        <v>0</v>
      </c>
      <c r="I14" s="10">
        <f>[11]Condor!JN$23+[11]Condor!JN$28+[11]Condor!JN$33+[11]Condor!JN$38</f>
        <v>0</v>
      </c>
      <c r="J14" s="10">
        <f>[11]Condor!JO$23+[11]Condor!JO$28+[11]Condor!JO$33+[11]Condor!JO$38</f>
        <v>0</v>
      </c>
      <c r="K14" s="10">
        <f>[11]Condor!JP$23+[11]Condor!JP$28+[11]Condor!JP$33+[11]Condor!JP$38</f>
        <v>0</v>
      </c>
      <c r="L14" s="10">
        <f>[11]Condor!JQ$23+[11]Condor!JQ$28+[11]Condor!JQ$33+[11]Condor!JQ$38</f>
        <v>0</v>
      </c>
      <c r="M14" s="10">
        <f>[11]Condor!JR$23+[11]Condor!JR$28+[11]Condor!JR$33+[11]Condor!JR$38</f>
        <v>0</v>
      </c>
      <c r="N14" s="10">
        <f>[11]Condor!JS$23+[11]Condor!JS$28+[11]Condor!JS$33+[11]Condor!JS$38</f>
        <v>0</v>
      </c>
    </row>
    <row r="15" spans="1:14" x14ac:dyDescent="0.2">
      <c r="B15" t="s">
        <v>71</v>
      </c>
      <c r="C15" s="10">
        <f>'[11]Allegiant '!JH$23+'[11]Allegiant '!JH$28+'[11]Allegiant '!JH$33+'[11]Allegiant '!JH$38</f>
        <v>3730</v>
      </c>
      <c r="D15" s="10">
        <f>'[11]Allegiant '!JI$23+'[11]Allegiant '!JI$28+'[11]Allegiant '!JI$33+'[11]Allegiant '!JI$38</f>
        <v>4758</v>
      </c>
      <c r="E15" s="10">
        <f>'[11]Allegiant '!JJ$23+'[11]Allegiant '!JJ$28+'[11]Allegiant '!JJ$33+'[11]Allegiant '!JJ$38</f>
        <v>7488</v>
      </c>
      <c r="F15" s="10">
        <f>'[11]Allegiant '!JK$23+'[11]Allegiant '!JK$28+'[11]Allegiant '!JK$33+'[11]Allegiant '!JK$38</f>
        <v>2007</v>
      </c>
      <c r="G15" s="10">
        <f>'[11]Allegiant '!JL$23+'[11]Allegiant '!JL$28+'[11]Allegiant '!JL$33+'[11]Allegiant '!JL$38</f>
        <v>1194</v>
      </c>
      <c r="H15" s="10">
        <f>'[11]Allegiant '!JM$23+'[11]Allegiant '!JM$28+'[11]Allegiant '!JM$33+'[11]Allegiant '!JM$38</f>
        <v>2752</v>
      </c>
      <c r="I15" s="10">
        <f>'[11]Allegiant '!JN$23+'[11]Allegiant '!JN$28+'[11]Allegiant '!JN$33+'[11]Allegiant '!JN$38</f>
        <v>2623</v>
      </c>
      <c r="J15" s="10">
        <f>'[11]Allegiant '!JO$23+'[11]Allegiant '!JO$28+'[11]Allegiant '!JO$33+'[11]Allegiant '!JO$38</f>
        <v>1133</v>
      </c>
      <c r="K15" s="10">
        <f>'[11]Allegiant '!JP$23+'[11]Allegiant '!JP$28+'[11]Allegiant '!JP$33+'[11]Allegiant '!JP$38</f>
        <v>0</v>
      </c>
      <c r="L15" s="10">
        <f>'[11]Allegiant '!JQ$23+'[11]Allegiant '!JQ$28+'[11]Allegiant '!JQ$33+'[11]Allegiant '!JQ$38</f>
        <v>0</v>
      </c>
      <c r="M15" s="10">
        <f>'[11]Allegiant '!JR$23+'[11]Allegiant '!JR$28+'[11]Allegiant '!JR$33+'[11]Allegiant '!JR$38</f>
        <v>0</v>
      </c>
      <c r="N15" s="10">
        <f>'[11]Allegiant '!JS$23+'[11]Allegiant '!JS$28+'[11]Allegiant '!JS$33+'[11]Allegiant '!JS$38</f>
        <v>0</v>
      </c>
    </row>
    <row r="16" spans="1:14" x14ac:dyDescent="0.2">
      <c r="B16" t="s">
        <v>46</v>
      </c>
      <c r="C16" s="10">
        <f>'[11]Charter Misc'!JH$23+'[11]Charter Misc'!JH$28+'[11]Charter Misc'!JH$33+'[11]Charter Misc'!JH$38</f>
        <v>0</v>
      </c>
      <c r="D16" s="10">
        <f>'[11]Charter Misc'!JI$23+'[11]Charter Misc'!JI$28+'[11]Charter Misc'!JI$33+'[11]Charter Misc'!JI$38</f>
        <v>0</v>
      </c>
      <c r="E16" s="10">
        <f>'[11]Charter Misc'!JJ$23+'[11]Charter Misc'!JJ$28+'[11]Charter Misc'!JJ$33+'[11]Charter Misc'!JJ$38</f>
        <v>0</v>
      </c>
      <c r="F16" s="10">
        <f>'[11]Charter Misc'!JK$23+'[11]Charter Misc'!JK$28+'[11]Charter Misc'!JK$33+'[11]Charter Misc'!JK$38</f>
        <v>0</v>
      </c>
      <c r="G16" s="10">
        <f>'[11]Charter Misc'!JL$23+'[11]Charter Misc'!JL$28+'[11]Charter Misc'!JL$33+'[11]Charter Misc'!JL$38</f>
        <v>0</v>
      </c>
      <c r="H16" s="10">
        <f>'[11]Charter Misc'!JM$23+'[11]Charter Misc'!JM$28+'[11]Charter Misc'!JM$33+'[11]Charter Misc'!JM$38</f>
        <v>133</v>
      </c>
      <c r="I16" s="10">
        <f>'[11]Charter Misc'!JN$23+'[11]Charter Misc'!JN$28+'[11]Charter Misc'!JN$33+'[11]Charter Misc'!JN$38</f>
        <v>0</v>
      </c>
      <c r="J16" s="10">
        <f>'[11]Charter Misc'!JO$23+'[11]Charter Misc'!JO$28+'[11]Charter Misc'!JO$33+'[11]Charter Misc'!JO$38</f>
        <v>0</v>
      </c>
      <c r="K16" s="10">
        <f>'[11]Charter Misc'!JP$23+'[11]Charter Misc'!JP$28+'[11]Charter Misc'!JP$33+'[11]Charter Misc'!JP$38</f>
        <v>0</v>
      </c>
      <c r="L16" s="10">
        <f>'[11]Charter Misc'!JQ$23+'[11]Charter Misc'!JQ$28+'[11]Charter Misc'!JQ$33+'[11]Charter Misc'!JQ$38</f>
        <v>0</v>
      </c>
      <c r="M16" s="10">
        <f>'[11]Charter Misc'!JR$23+'[11]Charter Misc'!JR$28+'[11]Charter Misc'!JR$33+'[11]Charter Misc'!JR$38</f>
        <v>0</v>
      </c>
      <c r="N16" s="10">
        <f>'[11]Charter Misc'!JS$23+'[11]Charter Misc'!JS$28+'[11]Charter Misc'!JS$33+'[11]Charter Misc'!JS$38</f>
        <v>0</v>
      </c>
    </row>
    <row r="17" spans="2:14" x14ac:dyDescent="0.2">
      <c r="B17" t="s">
        <v>68</v>
      </c>
      <c r="C17" s="10">
        <f>'[11]Jet Blue'!JH$23+'[11]Jet Blue'!JH$28+'[11]Jet Blue'!JH$33+'[11]Jet Blue'!JH$38</f>
        <v>0</v>
      </c>
      <c r="D17" s="10">
        <f>'[11]Jet Blue'!JI$23+'[11]Jet Blue'!JI$28+'[11]Jet Blue'!JI$33+'[11]Jet Blue'!JI$38</f>
        <v>0</v>
      </c>
      <c r="E17" s="10">
        <f>'[11]Jet Blue'!JJ$23+'[11]Jet Blue'!JJ$28+'[11]Jet Blue'!JJ$33+'[11]Jet Blue'!JJ$38</f>
        <v>0</v>
      </c>
      <c r="F17" s="10">
        <f>'[11]Jet Blue'!JK$23+'[11]Jet Blue'!JK$28+'[11]Jet Blue'!JK$33+'[11]Jet Blue'!JK$38</f>
        <v>0</v>
      </c>
      <c r="G17" s="10">
        <f>'[11]Jet Blue'!JL$23+'[11]Jet Blue'!JL$28+'[11]Jet Blue'!JL$33+'[11]Jet Blue'!JL$38</f>
        <v>0</v>
      </c>
      <c r="H17" s="10">
        <f>'[11]Jet Blue'!JM$23+'[11]Jet Blue'!JM$28+'[11]Jet Blue'!JM$33+'[11]Jet Blue'!JM$38</f>
        <v>0</v>
      </c>
      <c r="I17" s="10">
        <f>'[11]Jet Blue'!JN$23+'[11]Jet Blue'!JN$28+'[11]Jet Blue'!JN$33+'[11]Jet Blue'!JN$38</f>
        <v>0</v>
      </c>
      <c r="J17" s="10">
        <f>'[11]Jet Blue'!JO$23+'[11]Jet Blue'!JO$28+'[11]Jet Blue'!JO$33+'[11]Jet Blue'!JO$38</f>
        <v>0</v>
      </c>
      <c r="K17" s="10">
        <f>'[11]Jet Blue'!JP$23+'[11]Jet Blue'!JP$28+'[11]Jet Blue'!JP$33+'[11]Jet Blue'!JP$38</f>
        <v>0</v>
      </c>
      <c r="L17" s="10">
        <f>'[11]Jet Blue'!JQ$23+'[11]Jet Blue'!JQ$28+'[11]Jet Blue'!JQ$33+'[11]Jet Blue'!JQ$38</f>
        <v>0</v>
      </c>
      <c r="M17" s="10">
        <f>'[11]Jet Blue'!JR$23+'[11]Jet Blue'!JR$28+'[11]Jet Blue'!JR$33+'[11]Jet Blue'!JR$38</f>
        <v>0</v>
      </c>
      <c r="N17" s="10">
        <f>'[11]Jet Blue'!JS$23+'[11]Jet Blue'!JS$28+'[11]Jet Blue'!JS$33+'[11]Jet Blue'!JS$38</f>
        <v>0</v>
      </c>
    </row>
    <row r="18" spans="2:14" x14ac:dyDescent="0.2">
      <c r="B18" t="s">
        <v>41</v>
      </c>
      <c r="C18" s="10">
        <f>[11]Frontier!JH$23+[11]Frontier!JH$28+[11]Frontier!JH$33+[11]Frontier!JH$38</f>
        <v>14719</v>
      </c>
      <c r="D18" s="10">
        <f>[11]Frontier!JI$23+[11]Frontier!JI$28+[11]Frontier!JI$33+[11]Frontier!JI$38</f>
        <v>17256</v>
      </c>
      <c r="E18" s="10">
        <f>[11]Frontier!JJ$23+[11]Frontier!JJ$28+[11]Frontier!JJ$33+[11]Frontier!JJ$38</f>
        <v>17718</v>
      </c>
      <c r="F18" s="10">
        <f>[11]Frontier!JK$23+[11]Frontier!JK$28+[11]Frontier!JK$33+[11]Frontier!JK$38</f>
        <v>11319</v>
      </c>
      <c r="G18" s="10">
        <f>[11]Frontier!JL$23+[11]Frontier!JL$28+[11]Frontier!JL$33+[11]Frontier!JL$38</f>
        <v>9810</v>
      </c>
      <c r="H18" s="10">
        <f>[11]Frontier!JM$23+[11]Frontier!JM$28+[11]Frontier!JM$33+[11]Frontier!JM$38</f>
        <v>11572</v>
      </c>
      <c r="I18" s="10">
        <f>[11]Frontier!JN$23+[11]Frontier!JN$28+[11]Frontier!JN$33+[11]Frontier!JN$38</f>
        <v>13562</v>
      </c>
      <c r="J18" s="10">
        <f>[11]Frontier!JO$23+[11]Frontier!JO$28+[11]Frontier!JO$33+[11]Frontier!JO$38</f>
        <v>13354</v>
      </c>
      <c r="K18" s="10">
        <f>[11]Frontier!JP$23+[11]Frontier!JP$28+[11]Frontier!JP$33+[11]Frontier!JP$38</f>
        <v>13435</v>
      </c>
      <c r="L18" s="10">
        <f>[11]Frontier!JQ$23+[11]Frontier!JQ$28+[11]Frontier!JQ$33+[11]Frontier!JQ$38</f>
        <v>16053</v>
      </c>
      <c r="M18" s="10">
        <f>[11]Frontier!JR$23+[11]Frontier!JR$28+[11]Frontier!JR$33+[11]Frontier!JR$38</f>
        <v>0</v>
      </c>
      <c r="N18" s="10">
        <f>[11]Frontier!JS$23+[11]Frontier!JS$28+[11]Frontier!JS$33+[11]Frontier!JS$38</f>
        <v>0</v>
      </c>
    </row>
    <row r="19" spans="2:14" x14ac:dyDescent="0.2">
      <c r="B19" t="s">
        <v>47</v>
      </c>
      <c r="C19" s="10">
        <f>[11]Xtra!IT23+[11]Xtra!IT28+[11]Xtra!IT33+[11]Xtra!IT38</f>
        <v>0</v>
      </c>
      <c r="D19" s="10">
        <f>[11]Xtra!IU23+[11]Xtra!IU28+[11]Xtra!IU33+[11]Xtra!IU38</f>
        <v>0</v>
      </c>
      <c r="E19" s="10">
        <f>[11]Xtra!IV23+[11]Xtra!IV28+[11]Xtra!IV33+[11]Xtra!IV38</f>
        <v>0</v>
      </c>
      <c r="F19" s="10">
        <f>[11]Xtra!IW23+[11]Xtra!IW28+[11]Xtra!IW33+[11]Xtra!IW38</f>
        <v>0</v>
      </c>
      <c r="G19" s="10">
        <f>[11]Xtra!IX23+[11]Xtra!IX28+[11]Xtra!IX33+[11]Xtra!IX38</f>
        <v>0</v>
      </c>
      <c r="H19" s="10">
        <f>[11]Xtra!IY23+[11]Xtra!IY28+[11]Xtra!IY33+[11]Xtra!IY38</f>
        <v>0</v>
      </c>
      <c r="I19" s="10">
        <f>[11]Xtra!IZ23+[11]Xtra!IZ28+[11]Xtra!IZ33+[11]Xtra!IZ38</f>
        <v>0</v>
      </c>
      <c r="J19" s="10">
        <f>[11]Xtra!JA23+[11]Xtra!JA28+[11]Xtra!JA33+[11]Xtra!JA38</f>
        <v>0</v>
      </c>
      <c r="K19" s="10">
        <f>[11]Xtra!JB23+[11]Xtra!JB28+[11]Xtra!JB33+[11]Xtra!JB38</f>
        <v>0</v>
      </c>
      <c r="L19" s="10">
        <f>[11]Xtra!JC23+[11]Xtra!JC28+[11]Xtra!JC33+[11]Xtra!JC38</f>
        <v>0</v>
      </c>
      <c r="M19" s="10">
        <f>[11]Xtra!JD23+[11]Xtra!JD28+[11]Xtra!JD33+[11]Xtra!JD38</f>
        <v>0</v>
      </c>
      <c r="N19" s="10">
        <f>[11]Xtra!JE23+[11]Xtra!JE28+[11]Xtra!JE33+[11]Xtra!JE38</f>
        <v>0</v>
      </c>
    </row>
    <row r="20" spans="2:14" x14ac:dyDescent="0.2">
      <c r="B20" t="s">
        <v>45</v>
      </c>
      <c r="C20" s="10">
        <f>[11]Omni!JH$23+[11]Omni!JH$28+[11]Omni!JH$33+[11]Omni!JH$38</f>
        <v>0</v>
      </c>
      <c r="D20" s="10">
        <f>[11]Omni!JI$23+[11]Omni!JI$28+[11]Omni!JI$33+[11]Omni!JI$38</f>
        <v>112</v>
      </c>
      <c r="E20" s="10">
        <f>[11]Omni!JJ$23+[11]Omni!JJ$28+[11]Omni!JJ$33+[11]Omni!JJ$38</f>
        <v>0</v>
      </c>
      <c r="F20" s="10">
        <f>[11]Omni!JK$23+[11]Omni!JK$28+[11]Omni!JK$33+[11]Omni!JK$38</f>
        <v>0</v>
      </c>
      <c r="G20" s="10">
        <f>[11]Omni!JL$23+[11]Omni!JL$28+[11]Omni!JL$33+[11]Omni!JL$38</f>
        <v>0</v>
      </c>
      <c r="H20" s="10">
        <f>[11]Omni!JM$23+[11]Omni!JM$28+[11]Omni!JM$33+[11]Omni!JM$38</f>
        <v>0</v>
      </c>
      <c r="I20" s="10">
        <f>[11]Omni!JN$23+[11]Omni!JN$28+[11]Omni!JN$33+[11]Omni!JN$38</f>
        <v>0</v>
      </c>
      <c r="J20" s="10">
        <f>[11]Omni!JO$23+[11]Omni!JO$28+[11]Omni!JO$33+[11]Omni!JO$38</f>
        <v>191</v>
      </c>
      <c r="K20" s="10">
        <f>[11]Omni!JP$23+[11]Omni!JP$28+[11]Omni!JP$33+[11]Omni!JP$38</f>
        <v>0</v>
      </c>
      <c r="L20" s="10">
        <f>[11]Omni!JQ$23+[11]Omni!JQ$28+[11]Omni!JQ$33+[11]Omni!JQ$38</f>
        <v>0</v>
      </c>
      <c r="M20" s="10">
        <f>[11]Omni!JR$23+[11]Omni!JR$28+[11]Omni!JR$33+[11]Omni!JR$38</f>
        <v>0</v>
      </c>
      <c r="N20" s="10">
        <f>[11]Omni!JS$23+[11]Omni!JS$28+[11]Omni!JS$33+[11]Omni!JS$38</f>
        <v>0</v>
      </c>
    </row>
    <row r="21" spans="2:14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6.25" thickBot="1" x14ac:dyDescent="0.25">
      <c r="B22" s="14" t="s">
        <v>42</v>
      </c>
      <c r="C22" s="11">
        <f t="shared" ref="C22" si="0">SUM(C11:C20)</f>
        <v>185382</v>
      </c>
      <c r="D22" s="11">
        <f t="shared" ref="D22:N22" si="1">SUM(D11:D20)</f>
        <v>237305</v>
      </c>
      <c r="E22" s="11">
        <f t="shared" si="1"/>
        <v>325469</v>
      </c>
      <c r="F22" s="11">
        <f t="shared" si="1"/>
        <v>219138</v>
      </c>
      <c r="G22" s="11">
        <f t="shared" si="1"/>
        <v>216033</v>
      </c>
      <c r="H22" s="11">
        <f t="shared" si="1"/>
        <v>294946</v>
      </c>
      <c r="I22" s="11">
        <f t="shared" si="1"/>
        <v>321718</v>
      </c>
      <c r="J22" s="11">
        <f t="shared" si="1"/>
        <v>273937</v>
      </c>
      <c r="K22" s="11">
        <f t="shared" si="1"/>
        <v>184842</v>
      </c>
      <c r="L22" s="11">
        <f t="shared" si="1"/>
        <v>252244</v>
      </c>
      <c r="M22" s="11">
        <f t="shared" si="1"/>
        <v>0</v>
      </c>
      <c r="N22" s="11">
        <f t="shared" si="1"/>
        <v>0</v>
      </c>
    </row>
    <row r="23" spans="2:14" ht="13.5" thickTop="1" x14ac:dyDescent="0.2"/>
    <row r="25" spans="2:14" x14ac:dyDescent="0.2">
      <c r="B25" s="10"/>
    </row>
    <row r="30" spans="2:14" x14ac:dyDescent="0.2">
      <c r="B30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2025-11-20T20:26:22Z</dcterms:modified>
</cp:coreProperties>
</file>