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641DAC9E-2FDF-4269-8EE3-DFED99E31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4" l="1"/>
  <c r="H34" i="2"/>
  <c r="H11" i="2"/>
  <c r="G31" i="4" l="1"/>
  <c r="G27" i="4"/>
  <c r="G28" i="4"/>
  <c r="F2" i="4"/>
  <c r="C11" i="2"/>
  <c r="D11" i="2"/>
  <c r="E11" i="2"/>
  <c r="F11" i="2"/>
  <c r="I11" i="2"/>
  <c r="J11" i="2"/>
  <c r="K11" i="2"/>
  <c r="L11" i="2"/>
  <c r="M11" i="2"/>
  <c r="N11" i="2"/>
  <c r="G11" i="2"/>
  <c r="E31" i="4" l="1"/>
  <c r="E28" i="4"/>
  <c r="E27" i="4"/>
  <c r="E26" i="4"/>
  <c r="B31" i="4" l="1"/>
  <c r="B2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4" i="2"/>
  <c r="E34" i="2"/>
  <c r="F34" i="2"/>
  <c r="G34" i="2"/>
  <c r="I34" i="2"/>
  <c r="J34" i="2"/>
  <c r="K34" i="2"/>
  <c r="L34" i="2"/>
  <c r="M34" i="2"/>
  <c r="N34" i="2"/>
  <c r="D36" i="2" l="1"/>
  <c r="C6" i="4" s="1"/>
  <c r="I22" i="3"/>
  <c r="H18" i="4" s="1"/>
  <c r="K36" i="2"/>
  <c r="J6" i="4" s="1"/>
  <c r="E36" i="2"/>
  <c r="D6" i="4" s="1"/>
  <c r="H22" i="3"/>
  <c r="G18" i="4" s="1"/>
  <c r="G22" i="3"/>
  <c r="F18" i="4" s="1"/>
  <c r="N36" i="2"/>
  <c r="M6" i="4" s="1"/>
  <c r="M36" i="2"/>
  <c r="L6" i="4" s="1"/>
  <c r="J36" i="2"/>
  <c r="I6" i="4" s="1"/>
  <c r="L36" i="2"/>
  <c r="K6" i="4" s="1"/>
  <c r="I36" i="2"/>
  <c r="H6" i="4" s="1"/>
  <c r="N22" i="3"/>
  <c r="M18" i="4" s="1"/>
  <c r="K22" i="3"/>
  <c r="J18" i="4" s="1"/>
  <c r="H36" i="2"/>
  <c r="G6" i="4" s="1"/>
  <c r="J22" i="3"/>
  <c r="I18" i="4" s="1"/>
  <c r="G36" i="2"/>
  <c r="F6" i="4" s="1"/>
  <c r="F36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6" i="2" l="1"/>
  <c r="B6" i="4" s="1"/>
  <c r="M29" i="4"/>
  <c r="M32" i="4" s="1"/>
  <c r="L29" i="4"/>
  <c r="L32" i="4" s="1"/>
  <c r="K29" i="4" l="1"/>
  <c r="K32" i="4" s="1"/>
  <c r="I29" i="4" l="1"/>
  <c r="I32" i="4" s="1"/>
  <c r="E29" i="4" l="1"/>
  <c r="E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E34" i="4" s="1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H29" i="4" l="1"/>
  <c r="H32" i="4" s="1"/>
  <c r="J29" i="4" l="1"/>
  <c r="J32" i="4" s="1"/>
  <c r="B28" i="4" l="1"/>
  <c r="B26" i="4" l="1"/>
  <c r="B27" i="4"/>
  <c r="B29" i="4" l="1"/>
  <c r="B32" i="4" s="1"/>
  <c r="B34" i="4" s="1"/>
  <c r="C28" i="4" l="1"/>
  <c r="C26" i="4" l="1"/>
  <c r="C27" i="4"/>
  <c r="C31" i="4"/>
  <c r="C29" i="4" l="1"/>
  <c r="C32" i="4" s="1"/>
  <c r="C34" i="4" s="1"/>
  <c r="D28" i="4" l="1"/>
  <c r="D26" i="4" l="1"/>
  <c r="D27" i="4"/>
  <c r="D31" i="4"/>
  <c r="D29" i="4" l="1"/>
  <c r="D32" i="4" s="1"/>
  <c r="D34" i="4" s="1"/>
  <c r="F28" i="4" l="1"/>
  <c r="N28" i="4" s="1"/>
  <c r="F26" i="4" l="1"/>
  <c r="F27" i="4"/>
  <c r="N27" i="4" s="1"/>
  <c r="F31" i="4"/>
  <c r="N31" i="4" s="1"/>
  <c r="F29" i="4" l="1"/>
  <c r="F32" i="4" s="1"/>
  <c r="F34" i="4" s="1"/>
  <c r="G26" i="4" l="1"/>
  <c r="G29" i="4" l="1"/>
  <c r="G32" i="4" s="1"/>
  <c r="G34" i="4" s="1"/>
  <c r="N26" i="4"/>
  <c r="N29" i="4" s="1"/>
  <c r="N32" i="4" s="1"/>
</calcChain>
</file>

<file path=xl/sharedStrings.xml><?xml version="1.0" encoding="utf-8"?>
<sst xmlns="http://schemas.openxmlformats.org/spreadsheetml/2006/main" count="108" uniqueCount="82">
  <si>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</si>
  <si>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</si>
  <si>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</si>
  <si>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</si>
  <si>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</si>
  <si>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</si>
  <si>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</si>
  <si>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</si>
  <si>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</si>
  <si>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</si>
  <si>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</si>
  <si>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</si>
  <si>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</si>
  <si>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</si>
  <si>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</si>
  <si>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</si>
  <si>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</si>
  <si>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</si>
  <si>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</si>
  <si>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</si>
  <si>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</si>
  <si>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</si>
  <si>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</si>
  <si>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</si>
  <si>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</si>
  <si>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</si>
  <si>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</si>
  <si>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</si>
  <si>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</si>
  <si>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</si>
  <si>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</si>
  <si>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</si>
  <si>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</si>
  <si>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</si>
  <si>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</si>
  <si>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</si>
  <si>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</si>
  <si>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</si>
  <si>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</si>
  <si>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</si>
  <si>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</si>
  <si>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</si>
  <si>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</si>
  <si>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</si>
  <si>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</si>
  <si>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</si>
  <si>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</si>
  <si>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</si>
  <si>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</si>
  <si>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</si>
  <si>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</si>
  <si>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</si>
  <si>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</si>
  <si>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</si>
  <si>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</si>
  <si>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</si>
  <si>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</si>
  <si>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</si>
  <si>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</si>
  <si>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</si>
  <si>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</si>
  <si>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</si>
  <si>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</si>
  <si>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</si>
  <si>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</si>
  <si>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</si>
  <si>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</si>
  <si>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</si>
  <si>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</si>
  <si>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</si>
  <si>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</si>
  <si>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</si>
  <si>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</si>
  <si>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</si>
  <si>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</si>
  <si>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</si>
  <si>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</si>
  <si>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</si>
  <si>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</si>
  <si>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</si>
  <si>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</si>
  <si>
    <t>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</si>
</sst>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y%202025.xlsx" TargetMode="External"/><Relationship Id="rId1" Type="http://schemas.openxmlformats.org/officeDocument/2006/relationships/externalLinkPath" Target="MSP%20May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une%202025.xlsx" TargetMode="External"/><Relationship Id="rId1" Type="http://schemas.openxmlformats.org/officeDocument/2006/relationships/externalLinkPath" Target="MSP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0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  <row r="6">
          <cell r="C6">
            <v>187393</v>
          </cell>
        </row>
        <row r="7">
          <cell r="C7">
            <v>112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  <row r="6">
          <cell r="C6">
            <v>224223</v>
          </cell>
        </row>
        <row r="7">
          <cell r="C7">
            <v>431</v>
          </cell>
        </row>
        <row r="10">
          <cell r="C10">
            <v>46527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  <row r="6">
          <cell r="C6">
            <v>214701</v>
          </cell>
        </row>
        <row r="7">
          <cell r="C7">
            <v>0</v>
          </cell>
        </row>
        <row r="10">
          <cell r="C10">
            <v>45651</v>
          </cell>
        </row>
      </sheetData>
      <sheetData sheetId="1"/>
      <sheetData sheetId="2"/>
      <sheetData sheetId="3"/>
      <sheetData sheetId="4"/>
      <sheetData sheetId="5">
        <row r="24">
          <cell r="B24">
            <v>162754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1248467</v>
          </cell>
        </row>
        <row r="6">
          <cell r="C6">
            <v>214043</v>
          </cell>
        </row>
        <row r="7">
          <cell r="C7">
            <v>0</v>
          </cell>
        </row>
        <row r="10">
          <cell r="C10">
            <v>47062</v>
          </cell>
        </row>
      </sheetData>
      <sheetData sheetId="1"/>
      <sheetData sheetId="2"/>
      <sheetData sheetId="3"/>
      <sheetData sheetId="4"/>
      <sheetData sheetId="5">
        <row r="25">
          <cell r="B25">
            <v>121940</v>
          </cell>
        </row>
      </sheetData>
      <sheetData sheetId="6"/>
      <sheetData sheetId="7">
        <row r="5">
          <cell r="I5">
            <v>39859.905014631469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Canada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Air Canada"/>
    </sheetNames>
    <sheetDataSet>
      <sheetData sheetId="0"/>
      <sheetData sheetId="1"/>
      <sheetData sheetId="2"/>
      <sheetData sheetId="3"/>
      <sheetData sheetId="4">
        <row r="4">
          <cell r="JM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>
            <v>4871</v>
          </cell>
          <cell r="JM33">
            <v>5776</v>
          </cell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>
            <v>84</v>
          </cell>
          <cell r="JM38">
            <v>100</v>
          </cell>
          <cell r="JN38"/>
          <cell r="JO38"/>
          <cell r="JP38"/>
          <cell r="JQ38"/>
          <cell r="JR38"/>
          <cell r="JS38"/>
        </row>
      </sheetData>
      <sheetData sheetId="5">
        <row r="8">
          <cell r="JM8"/>
        </row>
      </sheetData>
      <sheetData sheetId="6">
        <row r="4">
          <cell r="JM4">
            <v>18</v>
          </cell>
        </row>
        <row r="23">
          <cell r="JH23">
            <v>3730</v>
          </cell>
          <cell r="JI23">
            <v>4758</v>
          </cell>
          <cell r="JJ23">
            <v>7488</v>
          </cell>
          <cell r="JK23">
            <v>2007</v>
          </cell>
          <cell r="JL23">
            <v>1194</v>
          </cell>
          <cell r="JM23">
            <v>2752</v>
          </cell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7">
        <row r="4">
          <cell r="JM4"/>
        </row>
        <row r="33">
          <cell r="JH33"/>
          <cell r="JI33"/>
          <cell r="JJ33"/>
          <cell r="JK33">
            <v>2209</v>
          </cell>
          <cell r="JL33">
            <v>3561</v>
          </cell>
          <cell r="JM33">
            <v>3357</v>
          </cell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>
            <v>17</v>
          </cell>
          <cell r="JL38">
            <v>13</v>
          </cell>
          <cell r="JM38">
            <v>22</v>
          </cell>
          <cell r="JN38"/>
          <cell r="JO38"/>
          <cell r="JP38"/>
          <cell r="JQ38"/>
          <cell r="JR38"/>
          <cell r="JS38"/>
        </row>
      </sheetData>
      <sheetData sheetId="8">
        <row r="4">
          <cell r="JM4">
            <v>156</v>
          </cell>
        </row>
        <row r="23">
          <cell r="JH23">
            <v>9324</v>
          </cell>
          <cell r="JI23">
            <v>7494</v>
          </cell>
          <cell r="JJ23">
            <v>9834</v>
          </cell>
          <cell r="JK23">
            <v>9324</v>
          </cell>
          <cell r="JL23">
            <v>13286</v>
          </cell>
          <cell r="JM23">
            <v>19191</v>
          </cell>
          <cell r="JN23"/>
          <cell r="JO23"/>
          <cell r="JP23"/>
          <cell r="JQ23"/>
          <cell r="JR23"/>
          <cell r="JS23"/>
        </row>
        <row r="28">
          <cell r="JH28">
            <v>397</v>
          </cell>
          <cell r="JI28">
            <v>361</v>
          </cell>
          <cell r="JJ28">
            <v>484</v>
          </cell>
          <cell r="JK28">
            <v>397</v>
          </cell>
          <cell r="JL28">
            <v>631</v>
          </cell>
          <cell r="JM28">
            <v>763</v>
          </cell>
          <cell r="JN28"/>
          <cell r="JO28"/>
          <cell r="JP28"/>
          <cell r="JQ28"/>
          <cell r="JR28"/>
          <cell r="JS28"/>
        </row>
      </sheetData>
      <sheetData sheetId="9"/>
      <sheetData sheetId="10">
        <row r="4">
          <cell r="JM4">
            <v>411</v>
          </cell>
        </row>
        <row r="23">
          <cell r="JH23">
            <v>47360</v>
          </cell>
          <cell r="JI23">
            <v>43797</v>
          </cell>
          <cell r="JJ23">
            <v>58356</v>
          </cell>
          <cell r="JK23">
            <v>43688</v>
          </cell>
          <cell r="JL23">
            <v>50923</v>
          </cell>
          <cell r="JM23">
            <v>55861</v>
          </cell>
          <cell r="JN23"/>
          <cell r="JO23"/>
          <cell r="JP23"/>
          <cell r="JQ23"/>
          <cell r="JR23"/>
          <cell r="JS23"/>
        </row>
        <row r="28">
          <cell r="JH28">
            <v>1862</v>
          </cell>
          <cell r="JI28">
            <v>1626</v>
          </cell>
          <cell r="JJ28">
            <v>1844</v>
          </cell>
          <cell r="JK28">
            <v>2042</v>
          </cell>
          <cell r="JL28">
            <v>2053</v>
          </cell>
          <cell r="JM28">
            <v>2190</v>
          </cell>
          <cell r="JN28"/>
          <cell r="JO28"/>
          <cell r="JP28"/>
          <cell r="JQ28"/>
          <cell r="JR28"/>
          <cell r="JS28"/>
        </row>
      </sheetData>
      <sheetData sheetId="11"/>
      <sheetData sheetId="12"/>
      <sheetData sheetId="13">
        <row r="5">
          <cell r="JM5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4">
        <row r="4">
          <cell r="JM4">
            <v>6239</v>
          </cell>
        </row>
      </sheetData>
      <sheetData sheetId="15">
        <row r="4">
          <cell r="JM4">
            <v>78</v>
          </cell>
        </row>
        <row r="23">
          <cell r="JH23">
            <v>894</v>
          </cell>
          <cell r="JI23">
            <v>788</v>
          </cell>
          <cell r="JJ23">
            <v>844</v>
          </cell>
          <cell r="JK23">
            <v>563</v>
          </cell>
          <cell r="JL23">
            <v>801</v>
          </cell>
          <cell r="JM23">
            <v>893</v>
          </cell>
          <cell r="JN23"/>
          <cell r="JO23"/>
          <cell r="JP23"/>
          <cell r="JQ23"/>
          <cell r="JR23"/>
          <cell r="JS23"/>
        </row>
        <row r="28">
          <cell r="JH28">
            <v>20</v>
          </cell>
          <cell r="JI28">
            <v>39</v>
          </cell>
          <cell r="JJ28">
            <v>44</v>
          </cell>
          <cell r="JK28">
            <v>28</v>
          </cell>
          <cell r="JL28">
            <v>52</v>
          </cell>
          <cell r="JM28">
            <v>52</v>
          </cell>
          <cell r="JN28"/>
          <cell r="JO28"/>
          <cell r="JP28"/>
          <cell r="JQ28"/>
          <cell r="JR28"/>
          <cell r="JS28"/>
        </row>
      </sheetData>
      <sheetData sheetId="16">
        <row r="4">
          <cell r="JM4">
            <v>71</v>
          </cell>
        </row>
        <row r="23">
          <cell r="JH23">
            <v>14618</v>
          </cell>
          <cell r="JI23">
            <v>17106</v>
          </cell>
          <cell r="JJ23">
            <v>17618</v>
          </cell>
          <cell r="JK23">
            <v>11248</v>
          </cell>
          <cell r="JL23">
            <v>9757</v>
          </cell>
          <cell r="JM23">
            <v>11472</v>
          </cell>
          <cell r="JN23"/>
          <cell r="JO23"/>
          <cell r="JP23"/>
          <cell r="JQ23"/>
          <cell r="JR23"/>
          <cell r="JS23"/>
        </row>
        <row r="28">
          <cell r="JH28">
            <v>101</v>
          </cell>
          <cell r="JI28">
            <v>150</v>
          </cell>
          <cell r="JJ28">
            <v>100</v>
          </cell>
          <cell r="JK28">
            <v>71</v>
          </cell>
          <cell r="JL28">
            <v>53</v>
          </cell>
          <cell r="JM28">
            <v>100</v>
          </cell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7">
        <row r="8">
          <cell r="JM8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  <cell r="JL33">
            <v>4494</v>
          </cell>
          <cell r="JM33">
            <v>4736</v>
          </cell>
          <cell r="JN33"/>
          <cell r="JO33"/>
          <cell r="JP33"/>
          <cell r="JQ33"/>
          <cell r="JR33"/>
          <cell r="JS33"/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  <cell r="JL38">
            <v>22</v>
          </cell>
          <cell r="JM38">
            <v>28</v>
          </cell>
          <cell r="JN38"/>
          <cell r="JO38"/>
          <cell r="JP38"/>
          <cell r="JQ38"/>
          <cell r="JR38"/>
          <cell r="JS38"/>
        </row>
      </sheetData>
      <sheetData sheetId="18">
        <row r="4">
          <cell r="JM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19">
        <row r="4">
          <cell r="JM4"/>
        </row>
      </sheetData>
      <sheetData sheetId="20"/>
      <sheetData sheetId="21"/>
      <sheetData sheetId="22">
        <row r="4">
          <cell r="JM4"/>
        </row>
      </sheetData>
      <sheetData sheetId="23">
        <row r="4">
          <cell r="JM4">
            <v>569</v>
          </cell>
        </row>
        <row r="23">
          <cell r="JH23">
            <v>45755</v>
          </cell>
          <cell r="JI23">
            <v>45011</v>
          </cell>
          <cell r="JJ23">
            <v>66241</v>
          </cell>
          <cell r="JK23">
            <v>51658</v>
          </cell>
          <cell r="JL23">
            <v>58704</v>
          </cell>
          <cell r="JM23">
            <v>70474</v>
          </cell>
          <cell r="JN23"/>
          <cell r="JO23"/>
          <cell r="JP23"/>
          <cell r="JQ23"/>
          <cell r="JR23"/>
          <cell r="JS23"/>
        </row>
        <row r="28">
          <cell r="JH28">
            <v>1815</v>
          </cell>
          <cell r="JI28">
            <v>1511</v>
          </cell>
          <cell r="JJ28">
            <v>1690</v>
          </cell>
          <cell r="JK28">
            <v>1723</v>
          </cell>
          <cell r="JL28">
            <v>1685</v>
          </cell>
          <cell r="JM28">
            <v>2060</v>
          </cell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24">
        <row r="4">
          <cell r="JM4">
            <v>36</v>
          </cell>
        </row>
        <row r="23">
          <cell r="JH23">
            <v>10201</v>
          </cell>
          <cell r="JI23">
            <v>6844</v>
          </cell>
          <cell r="JJ23">
            <v>22975</v>
          </cell>
          <cell r="JK23">
            <v>7949</v>
          </cell>
          <cell r="JL23">
            <v>6068</v>
          </cell>
          <cell r="JM23">
            <v>5875</v>
          </cell>
          <cell r="JN23"/>
          <cell r="JO23"/>
          <cell r="JP23"/>
          <cell r="JQ23"/>
          <cell r="JR23"/>
          <cell r="JS23"/>
        </row>
        <row r="28">
          <cell r="JH28">
            <v>97</v>
          </cell>
          <cell r="JI28">
            <v>62</v>
          </cell>
          <cell r="JJ28">
            <v>149</v>
          </cell>
          <cell r="JK28">
            <v>106</v>
          </cell>
          <cell r="JL28">
            <v>64</v>
          </cell>
          <cell r="JM28">
            <v>58</v>
          </cell>
          <cell r="JN28"/>
          <cell r="JO28"/>
          <cell r="JP28"/>
          <cell r="JQ28"/>
          <cell r="JR28"/>
          <cell r="JS28"/>
        </row>
      </sheetData>
      <sheetData sheetId="25">
        <row r="4">
          <cell r="JM4">
            <v>1282</v>
          </cell>
        </row>
        <row r="23">
          <cell r="JH23">
            <v>116660</v>
          </cell>
          <cell r="JI23">
            <v>127174</v>
          </cell>
          <cell r="JJ23">
            <v>167909</v>
          </cell>
          <cell r="JK23">
            <v>138570</v>
          </cell>
          <cell r="JL23">
            <v>134596</v>
          </cell>
          <cell r="JM23">
            <v>195367</v>
          </cell>
          <cell r="JN23"/>
          <cell r="JO23"/>
          <cell r="JP23"/>
          <cell r="JQ23"/>
          <cell r="JR23"/>
          <cell r="JS23"/>
        </row>
        <row r="28">
          <cell r="JH28">
            <v>2285</v>
          </cell>
          <cell r="JI28">
            <v>2069</v>
          </cell>
          <cell r="JJ28">
            <v>3111</v>
          </cell>
          <cell r="JK28">
            <v>2754</v>
          </cell>
          <cell r="JL28">
            <v>2942</v>
          </cell>
          <cell r="JM28">
            <v>3511</v>
          </cell>
          <cell r="JN28"/>
          <cell r="JO28"/>
          <cell r="JP28"/>
          <cell r="JQ28"/>
          <cell r="JR28"/>
          <cell r="JS28"/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  <cell r="JL33">
            <v>2469</v>
          </cell>
          <cell r="JM33">
            <v>3978</v>
          </cell>
          <cell r="JN33"/>
          <cell r="JO33"/>
          <cell r="JP33"/>
          <cell r="JQ33"/>
          <cell r="JR33"/>
          <cell r="JS33"/>
        </row>
        <row r="38">
          <cell r="JH38"/>
          <cell r="JI38">
            <v>722</v>
          </cell>
          <cell r="JJ38">
            <v>745</v>
          </cell>
          <cell r="JK38">
            <v>319</v>
          </cell>
          <cell r="JL38">
            <v>117</v>
          </cell>
          <cell r="JM38">
            <v>77</v>
          </cell>
          <cell r="JN38"/>
          <cell r="JO38"/>
          <cell r="JP38"/>
          <cell r="JQ38"/>
          <cell r="JR38"/>
          <cell r="JS38"/>
        </row>
      </sheetData>
      <sheetData sheetId="26"/>
      <sheetData sheetId="27"/>
      <sheetData sheetId="28">
        <row r="4">
          <cell r="JM4">
            <v>429</v>
          </cell>
        </row>
        <row r="23">
          <cell r="JH23">
            <v>42502</v>
          </cell>
          <cell r="JI23">
            <v>39077</v>
          </cell>
          <cell r="JJ23">
            <v>45009</v>
          </cell>
          <cell r="JK23">
            <v>39886</v>
          </cell>
          <cell r="JL23">
            <v>50964</v>
          </cell>
          <cell r="JM23">
            <v>54626</v>
          </cell>
          <cell r="JN23"/>
          <cell r="JO23"/>
          <cell r="JP23"/>
          <cell r="JQ23"/>
          <cell r="JR23"/>
          <cell r="JS23"/>
        </row>
        <row r="28">
          <cell r="JH28">
            <v>2217</v>
          </cell>
          <cell r="JI28">
            <v>1915</v>
          </cell>
          <cell r="JJ28">
            <v>1746</v>
          </cell>
          <cell r="JK28">
            <v>2307</v>
          </cell>
          <cell r="JL28">
            <v>2323</v>
          </cell>
          <cell r="JM28">
            <v>2487</v>
          </cell>
          <cell r="JN28"/>
          <cell r="JO28"/>
          <cell r="JP28"/>
          <cell r="JQ28"/>
          <cell r="JR28"/>
          <cell r="JS28"/>
        </row>
      </sheetData>
      <sheetData sheetId="29">
        <row r="4">
          <cell r="JM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M28"/>
        </row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  <cell r="JL33">
            <v>9167</v>
          </cell>
          <cell r="JM33">
            <v>10748</v>
          </cell>
          <cell r="JN33"/>
          <cell r="JO33"/>
          <cell r="JP33"/>
          <cell r="JQ33"/>
          <cell r="JR33"/>
          <cell r="JS33"/>
        </row>
        <row r="38">
          <cell r="JM38">
            <v>1</v>
          </cell>
        </row>
      </sheetData>
      <sheetData sheetId="30"/>
      <sheetData sheetId="31">
        <row r="4">
          <cell r="JM4">
            <v>87</v>
          </cell>
        </row>
        <row r="23">
          <cell r="JH23">
            <v>4152</v>
          </cell>
          <cell r="JI23">
            <v>4471</v>
          </cell>
          <cell r="JJ23">
            <v>1068</v>
          </cell>
          <cell r="JK23">
            <v>2803</v>
          </cell>
          <cell r="JL23">
            <v>7296</v>
          </cell>
          <cell r="JM23">
            <v>5698</v>
          </cell>
          <cell r="JN23"/>
          <cell r="JO23"/>
          <cell r="JP23"/>
          <cell r="JQ23"/>
          <cell r="JR23"/>
          <cell r="JS23"/>
        </row>
        <row r="28">
          <cell r="JH28">
            <v>167</v>
          </cell>
          <cell r="JI28">
            <v>197</v>
          </cell>
          <cell r="JJ28">
            <v>53</v>
          </cell>
          <cell r="JK28">
            <v>137</v>
          </cell>
          <cell r="JL28">
            <v>284</v>
          </cell>
          <cell r="JM28">
            <v>262</v>
          </cell>
          <cell r="JN28"/>
          <cell r="JO28"/>
          <cell r="JP28"/>
          <cell r="JQ28"/>
          <cell r="JR28"/>
          <cell r="JS28"/>
        </row>
      </sheetData>
      <sheetData sheetId="32">
        <row r="4">
          <cell r="JM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44">
        <row r="4">
          <cell r="JM4">
            <v>60</v>
          </cell>
        </row>
        <row r="23">
          <cell r="JH23">
            <v>2246</v>
          </cell>
          <cell r="JI23">
            <v>2119</v>
          </cell>
          <cell r="JJ23">
            <v>1809</v>
          </cell>
          <cell r="JK23">
            <v>2623</v>
          </cell>
          <cell r="JL23">
            <v>4329</v>
          </cell>
          <cell r="JM23">
            <v>3380</v>
          </cell>
          <cell r="JN23"/>
          <cell r="JO23"/>
          <cell r="JP23"/>
          <cell r="JQ23"/>
          <cell r="JR23"/>
          <cell r="JS23"/>
        </row>
        <row r="28">
          <cell r="JH28">
            <v>99</v>
          </cell>
          <cell r="JI28">
            <v>115</v>
          </cell>
          <cell r="JJ28">
            <v>109</v>
          </cell>
          <cell r="JK28">
            <v>135</v>
          </cell>
          <cell r="JL28">
            <v>211</v>
          </cell>
          <cell r="JM28">
            <v>169</v>
          </cell>
          <cell r="JN28"/>
          <cell r="JO28"/>
          <cell r="JP28"/>
          <cell r="JQ28"/>
          <cell r="JR28"/>
          <cell r="JS28"/>
        </row>
      </sheetData>
      <sheetData sheetId="45">
        <row r="4">
          <cell r="JM4"/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  <cell r="JL33">
            <v>1988</v>
          </cell>
          <cell r="JM33">
            <v>2107</v>
          </cell>
          <cell r="JN33"/>
          <cell r="JO33"/>
          <cell r="JP33"/>
          <cell r="JQ33"/>
          <cell r="JR33"/>
          <cell r="JS33"/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  <cell r="JL38">
            <v>44</v>
          </cell>
          <cell r="JM38">
            <v>47</v>
          </cell>
          <cell r="JN38"/>
          <cell r="JO38"/>
          <cell r="JP38"/>
          <cell r="JQ38"/>
          <cell r="JR38"/>
          <cell r="JS38"/>
        </row>
      </sheetData>
      <sheetData sheetId="46">
        <row r="4">
          <cell r="JM4">
            <v>39</v>
          </cell>
        </row>
        <row r="23">
          <cell r="JH23">
            <v>2443</v>
          </cell>
          <cell r="JI23">
            <v>3703</v>
          </cell>
          <cell r="JJ23">
            <v>6308</v>
          </cell>
          <cell r="JK23">
            <v>4814</v>
          </cell>
          <cell r="JL23">
            <v>4534</v>
          </cell>
          <cell r="JM23">
            <v>2678</v>
          </cell>
          <cell r="JN23"/>
          <cell r="JO23"/>
          <cell r="JP23"/>
          <cell r="JQ23"/>
          <cell r="JR23"/>
          <cell r="JS23"/>
        </row>
        <row r="28">
          <cell r="JH28">
            <v>82</v>
          </cell>
          <cell r="JI28">
            <v>146</v>
          </cell>
          <cell r="JJ28">
            <v>154</v>
          </cell>
          <cell r="JK28">
            <v>205</v>
          </cell>
          <cell r="JL28">
            <v>168</v>
          </cell>
          <cell r="JM28">
            <v>77</v>
          </cell>
          <cell r="JN28"/>
          <cell r="JO28"/>
          <cell r="JP28"/>
          <cell r="JQ28"/>
          <cell r="JR28"/>
          <cell r="JS28"/>
        </row>
      </sheetData>
      <sheetData sheetId="47"/>
      <sheetData sheetId="48"/>
      <sheetData sheetId="49">
        <row r="4">
          <cell r="JM4">
            <v>937</v>
          </cell>
        </row>
      </sheetData>
      <sheetData sheetId="50">
        <row r="4">
          <cell r="JM4">
            <v>37</v>
          </cell>
        </row>
        <row r="23">
          <cell r="JH23">
            <v>4419</v>
          </cell>
          <cell r="JI23">
            <v>4335</v>
          </cell>
          <cell r="JJ23">
            <v>7120</v>
          </cell>
          <cell r="JK23">
            <v>4890</v>
          </cell>
          <cell r="JL23">
            <v>3622</v>
          </cell>
          <cell r="JM23">
            <v>2215</v>
          </cell>
          <cell r="JN23"/>
          <cell r="JO23"/>
          <cell r="JP23"/>
          <cell r="JQ23"/>
          <cell r="JR23"/>
          <cell r="JS23"/>
        </row>
        <row r="28">
          <cell r="JH28">
            <v>152</v>
          </cell>
          <cell r="JI28">
            <v>144</v>
          </cell>
          <cell r="JJ28">
            <v>182</v>
          </cell>
          <cell r="JK28">
            <v>190</v>
          </cell>
          <cell r="JL28">
            <v>83</v>
          </cell>
          <cell r="JM28">
            <v>37</v>
          </cell>
          <cell r="JN28"/>
          <cell r="JO28"/>
          <cell r="JP28"/>
          <cell r="JQ28"/>
          <cell r="JR28"/>
          <cell r="JS28"/>
        </row>
      </sheetData>
      <sheetData sheetId="51">
        <row r="4">
          <cell r="JM4">
            <v>107</v>
          </cell>
        </row>
        <row r="23">
          <cell r="JH23">
            <v>3952</v>
          </cell>
          <cell r="JI23">
            <v>3254</v>
          </cell>
          <cell r="JJ23">
            <v>8114</v>
          </cell>
          <cell r="JK23">
            <v>5674</v>
          </cell>
          <cell r="JL23">
            <v>4665</v>
          </cell>
          <cell r="JM23">
            <v>7090</v>
          </cell>
          <cell r="JN23"/>
          <cell r="JO23"/>
          <cell r="JP23"/>
          <cell r="JQ23"/>
          <cell r="JR23"/>
          <cell r="JS23"/>
        </row>
        <row r="28">
          <cell r="JH28">
            <v>201</v>
          </cell>
          <cell r="JI28">
            <v>138</v>
          </cell>
          <cell r="JJ28">
            <v>296</v>
          </cell>
          <cell r="JK28">
            <v>235</v>
          </cell>
          <cell r="JL28">
            <v>133</v>
          </cell>
          <cell r="JM28">
            <v>245</v>
          </cell>
          <cell r="JN28"/>
          <cell r="JO28"/>
          <cell r="JP28"/>
          <cell r="JQ28"/>
          <cell r="JR28"/>
          <cell r="JS28"/>
        </row>
      </sheetData>
      <sheetData sheetId="52">
        <row r="4">
          <cell r="JM4">
            <v>56</v>
          </cell>
        </row>
        <row r="23">
          <cell r="JH23">
            <v>5361</v>
          </cell>
          <cell r="JI23">
            <v>5209</v>
          </cell>
          <cell r="JJ23">
            <v>7896</v>
          </cell>
          <cell r="JK23">
            <v>3497</v>
          </cell>
          <cell r="JL23">
            <v>1451</v>
          </cell>
          <cell r="JM23">
            <v>3710</v>
          </cell>
          <cell r="JN23"/>
          <cell r="JO23"/>
          <cell r="JP23"/>
          <cell r="JQ23"/>
          <cell r="JR23"/>
          <cell r="JS23"/>
        </row>
        <row r="28">
          <cell r="JH28">
            <v>238</v>
          </cell>
          <cell r="JI28">
            <v>214</v>
          </cell>
          <cell r="JJ28">
            <v>216</v>
          </cell>
          <cell r="JK28">
            <v>171</v>
          </cell>
          <cell r="JL28">
            <v>51</v>
          </cell>
          <cell r="JM28">
            <v>141</v>
          </cell>
          <cell r="JN28"/>
          <cell r="JO28"/>
          <cell r="JP28"/>
          <cell r="JQ28"/>
          <cell r="JR28"/>
          <cell r="JS28"/>
        </row>
      </sheetData>
      <sheetData sheetId="53"/>
      <sheetData sheetId="54">
        <row r="4">
          <cell r="JM4">
            <v>2137</v>
          </cell>
        </row>
      </sheetData>
      <sheetData sheetId="55"/>
      <sheetData sheetId="56">
        <row r="4">
          <cell r="JM4"/>
        </row>
        <row r="23">
          <cell r="JH23"/>
          <cell r="JI23"/>
          <cell r="JJ23">
            <v>62</v>
          </cell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>
            <v>2</v>
          </cell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7"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M4"/>
        </row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5">
        <row r="4">
          <cell r="JM4"/>
        </row>
      </sheetData>
      <sheetData sheetId="66">
        <row r="4">
          <cell r="JM4">
            <v>0</v>
          </cell>
        </row>
        <row r="23"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>
            <v>112</v>
          </cell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7">
        <row r="4">
          <cell r="JM4">
            <v>1</v>
          </cell>
        </row>
        <row r="23">
          <cell r="JH23"/>
          <cell r="JI23"/>
          <cell r="JJ23"/>
          <cell r="JK23"/>
          <cell r="JL23"/>
          <cell r="JM23">
            <v>133</v>
          </cell>
          <cell r="JN23"/>
          <cell r="JO23"/>
          <cell r="JP23"/>
          <cell r="JQ23"/>
          <cell r="JR23"/>
          <cell r="JS23"/>
        </row>
        <row r="28">
          <cell r="JH28"/>
          <cell r="JI28"/>
          <cell r="JJ28"/>
          <cell r="JK28"/>
          <cell r="JL28"/>
          <cell r="JM28"/>
          <cell r="JN28"/>
          <cell r="JO28"/>
          <cell r="JP28"/>
          <cell r="JQ28"/>
          <cell r="JR28"/>
          <cell r="JS28"/>
        </row>
        <row r="33">
          <cell r="JH33"/>
          <cell r="JI33"/>
          <cell r="JJ33"/>
          <cell r="JK33"/>
          <cell r="JL33"/>
          <cell r="JM33"/>
          <cell r="JN33"/>
          <cell r="JO33"/>
          <cell r="JP33"/>
          <cell r="JQ33"/>
          <cell r="JR33"/>
          <cell r="JS33"/>
        </row>
        <row r="38">
          <cell r="JH38"/>
          <cell r="JI38"/>
          <cell r="JJ38"/>
          <cell r="JK38"/>
          <cell r="JL38"/>
          <cell r="JM38"/>
          <cell r="JN38"/>
          <cell r="JO38"/>
          <cell r="JP38"/>
          <cell r="JQ38"/>
          <cell r="JR38"/>
          <cell r="JS38"/>
        </row>
      </sheetData>
      <sheetData sheetId="68">
        <row r="4">
          <cell r="JM4"/>
        </row>
      </sheetData>
      <sheetData sheetId="69">
        <row r="4">
          <cell r="JM4">
            <v>113</v>
          </cell>
        </row>
      </sheetData>
      <sheetData sheetId="70">
        <row r="4">
          <cell r="JM4">
            <v>2</v>
          </cell>
        </row>
      </sheetData>
      <sheetData sheetId="71">
        <row r="4">
          <cell r="JM4">
            <v>0</v>
          </cell>
        </row>
      </sheetData>
      <sheetData sheetId="72">
        <row r="19">
          <cell r="IT19">
            <v>0</v>
          </cell>
        </row>
      </sheetData>
      <sheetData sheetId="73">
        <row r="4">
          <cell r="JM4"/>
        </row>
      </sheetData>
      <sheetData sheetId="74">
        <row r="4">
          <cell r="JM4">
            <v>39</v>
          </cell>
        </row>
      </sheetData>
      <sheetData sheetId="75">
        <row r="4">
          <cell r="JM4"/>
        </row>
      </sheetData>
      <sheetData sheetId="76">
        <row r="4">
          <cell r="JM4">
            <v>19</v>
          </cell>
        </row>
      </sheetData>
      <sheetData sheetId="77">
        <row r="4">
          <cell r="JM4"/>
        </row>
      </sheetData>
      <sheetData sheetId="78"/>
      <sheetData sheetId="79">
        <row r="4">
          <cell r="JM4"/>
        </row>
      </sheetData>
      <sheetData sheetId="80"/>
      <sheetData sheetId="81"/>
      <sheetData sheetId="82">
        <row r="4">
          <cell r="JM4">
            <v>66</v>
          </cell>
        </row>
      </sheetData>
      <sheetData sheetId="83">
        <row r="4">
          <cell r="JM4">
            <v>20</v>
          </cell>
        </row>
      </sheetData>
      <sheetData sheetId="84">
        <row r="4">
          <cell r="JM4">
            <v>16</v>
          </cell>
        </row>
      </sheetData>
      <sheetData sheetId="85">
        <row r="4">
          <cell r="JM4">
            <v>108</v>
          </cell>
        </row>
      </sheetData>
      <sheetData sheetId="86"/>
      <sheetData sheetId="87"/>
      <sheetData sheetId="88"/>
      <sheetData sheetId="89">
        <row r="4">
          <cell r="JM4">
            <v>141</v>
          </cell>
        </row>
      </sheetData>
      <sheetData sheetId="90"/>
      <sheetData sheetId="91">
        <row r="4">
          <cell r="JM4"/>
        </row>
      </sheetData>
      <sheetData sheetId="92">
        <row r="4">
          <cell r="JM4">
            <v>39</v>
          </cell>
        </row>
      </sheetData>
      <sheetData sheetId="93">
        <row r="4">
          <cell r="JM4">
            <v>988</v>
          </cell>
        </row>
      </sheetData>
      <sheetData sheetId="9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1434920</v>
          </cell>
        </row>
        <row r="6">
          <cell r="C6">
            <v>230778</v>
          </cell>
        </row>
        <row r="7">
          <cell r="C7">
            <v>133</v>
          </cell>
        </row>
        <row r="10">
          <cell r="C10">
            <v>49435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zoomScale="130" zoomScaleNormal="130" zoomScalePageLayoutView="115" workbookViewId="0">
      <selection activeCell="G36" sqref="G36:G41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9.7109375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f>2601+290050</f>
        <v>292651</v>
      </c>
      <c r="C2" s="28">
        <v>290458</v>
      </c>
      <c r="D2" s="51">
        <v>383151</v>
      </c>
      <c r="E2" s="28">
        <v>301947</v>
      </c>
      <c r="F2" s="28">
        <f>254606+6757+3377+2878+18</f>
        <v>267636</v>
      </c>
      <c r="G2" s="51">
        <f>265261+7275+5317+4049+34</f>
        <v>281936</v>
      </c>
      <c r="H2" s="28"/>
      <c r="I2" s="28"/>
      <c r="J2" s="28"/>
      <c r="K2" s="51"/>
      <c r="L2" s="51"/>
      <c r="M2" s="51"/>
      <c r="N2" s="20">
        <f>SUM(B2:M2)</f>
        <v>1817779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>
        <v>290285</v>
      </c>
      <c r="E4" s="29">
        <v>273866</v>
      </c>
      <c r="F4" s="29">
        <v>320934</v>
      </c>
      <c r="G4" s="29">
        <v>347595</v>
      </c>
      <c r="H4" s="29"/>
      <c r="I4" s="29"/>
      <c r="J4" s="29"/>
      <c r="K4" s="29"/>
      <c r="L4" s="29"/>
      <c r="M4" s="29"/>
      <c r="N4" s="20">
        <f t="shared" ref="N4:N12" si="0">SUM(B4:M4)</f>
        <v>1721503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Detail'!C36</f>
        <v>146865</v>
      </c>
      <c r="C6" s="4">
        <f>+'E Detail'!D36</f>
        <v>133958</v>
      </c>
      <c r="D6" s="4">
        <f>+'E Detail'!E36</f>
        <v>184437</v>
      </c>
      <c r="E6" s="4">
        <f>+'E Detail'!F36</f>
        <v>142821</v>
      </c>
      <c r="F6" s="4">
        <f>+'E Detail'!G36</f>
        <v>173720</v>
      </c>
      <c r="G6" s="4">
        <f>+'E Detail'!H36</f>
        <v>189856</v>
      </c>
      <c r="H6" s="4">
        <f>+'E Detail'!I36</f>
        <v>0</v>
      </c>
      <c r="I6" s="4">
        <f>+'E Detail'!J36</f>
        <v>0</v>
      </c>
      <c r="J6" s="4">
        <f>+'E Detail'!K36</f>
        <v>0</v>
      </c>
      <c r="K6" s="4">
        <f>+'E Detail'!L36</f>
        <v>0</v>
      </c>
      <c r="L6" s="4">
        <f>+'E Detail'!M36</f>
        <v>0</v>
      </c>
      <c r="M6" s="4">
        <f>+'E Detail'!N36</f>
        <v>0</v>
      </c>
      <c r="N6" s="20">
        <f t="shared" si="0"/>
        <v>971657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>
        <v>80932</v>
      </c>
      <c r="E8" s="29">
        <v>77372</v>
      </c>
      <c r="F8" s="29">
        <v>80351</v>
      </c>
      <c r="G8" s="29">
        <v>100092</v>
      </c>
      <c r="H8" s="29"/>
      <c r="I8" s="29"/>
      <c r="J8" s="29"/>
      <c r="K8" s="29"/>
      <c r="L8" s="29"/>
      <c r="M8" s="29"/>
      <c r="N8" s="20">
        <f t="shared" si="0"/>
        <v>478686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>
        <v>261044</v>
      </c>
      <c r="E10" s="28">
        <v>265945</v>
      </c>
      <c r="F10" s="28">
        <v>338177</v>
      </c>
      <c r="G10" s="28">
        <v>368658</v>
      </c>
      <c r="H10" s="28"/>
      <c r="I10" s="28"/>
      <c r="J10" s="28"/>
      <c r="K10" s="28"/>
      <c r="L10" s="28"/>
      <c r="M10" s="28"/>
      <c r="N10" s="20">
        <f t="shared" si="0"/>
        <v>1652962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>
        <v>24147</v>
      </c>
      <c r="E12" s="29">
        <v>23062</v>
      </c>
      <c r="F12" s="29">
        <v>37440</v>
      </c>
      <c r="G12" s="29">
        <v>46246</v>
      </c>
      <c r="H12" s="29"/>
      <c r="I12" s="29"/>
      <c r="J12" s="29"/>
      <c r="K12" s="29"/>
      <c r="L12" s="29"/>
      <c r="M12" s="29"/>
      <c r="N12" s="20">
        <f t="shared" si="0"/>
        <v>196924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>
        <v>90776</v>
      </c>
      <c r="E14" s="30">
        <v>79147</v>
      </c>
      <c r="F14" s="30">
        <v>75281</v>
      </c>
      <c r="G14" s="30">
        <v>86195</v>
      </c>
      <c r="H14" s="30"/>
      <c r="I14" s="61"/>
      <c r="J14" s="30"/>
      <c r="K14" s="30"/>
      <c r="L14" s="30"/>
      <c r="M14" s="30"/>
      <c r="N14" s="20">
        <f t="shared" si="1"/>
        <v>461651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1090867</v>
      </c>
      <c r="C16" s="3">
        <f t="shared" si="2"/>
        <v>1017246</v>
      </c>
      <c r="D16" s="3">
        <f t="shared" si="2"/>
        <v>1314772</v>
      </c>
      <c r="E16" s="3">
        <f t="shared" si="2"/>
        <v>1164160</v>
      </c>
      <c r="F16" s="3">
        <f t="shared" si="2"/>
        <v>1293539</v>
      </c>
      <c r="G16" s="3">
        <f t="shared" si="2"/>
        <v>1420578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7301162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325469</v>
      </c>
      <c r="E18" s="3">
        <f>+'Terminal 2'!F22</f>
        <v>219138</v>
      </c>
      <c r="F18" s="3">
        <f>+'Terminal 2'!G22</f>
        <v>216033</v>
      </c>
      <c r="G18" s="3">
        <f>+'Terminal 2'!H22</f>
        <v>294688</v>
      </c>
      <c r="H18" s="3">
        <f>+'Terminal 2'!I22</f>
        <v>0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1478015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1276249</v>
      </c>
      <c r="C20" s="36">
        <f t="shared" ref="C20:M20" si="4">C2+C4+C6+C8+C10+C12+C14+C18</f>
        <v>1254551</v>
      </c>
      <c r="D20" s="36">
        <f t="shared" si="4"/>
        <v>1640241</v>
      </c>
      <c r="E20" s="36">
        <f t="shared" si="4"/>
        <v>1383298</v>
      </c>
      <c r="F20" s="36">
        <f>F2+F4+F6+F8+F10+F12+F14+F18</f>
        <v>1509572</v>
      </c>
      <c r="G20" s="36">
        <f t="shared" si="4"/>
        <v>1715266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8779177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-9.3118933122193371E-3</v>
      </c>
      <c r="C22" s="40">
        <f t="shared" ref="C22:M22" si="6">(C20-C21)/C21</f>
        <v>-4.5417123204285363E-2</v>
      </c>
      <c r="D22" s="40">
        <f t="shared" si="6"/>
        <v>9.5014595615591554E-3</v>
      </c>
      <c r="E22" s="40">
        <f t="shared" si="6"/>
        <v>-4.6670025230579656E-2</v>
      </c>
      <c r="F22" s="40">
        <f t="shared" si="6"/>
        <v>-4.9154988218146636E-2</v>
      </c>
      <c r="G22" s="40">
        <f t="shared" si="6"/>
        <v>-2.6350863490016394E-2</v>
      </c>
      <c r="H22" s="40">
        <f t="shared" si="6"/>
        <v>-1</v>
      </c>
      <c r="I22" s="40">
        <f t="shared" si="6"/>
        <v>-1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-0.52738951088572983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1028546</v>
      </c>
      <c r="D26" s="3">
        <f>+'[3]Monthly Summary'!$C$5</f>
        <v>1369060</v>
      </c>
      <c r="E26" s="3">
        <f>+'[4]Monthly Summary'!$C$5</f>
        <v>1122946</v>
      </c>
      <c r="F26" s="3">
        <f>+'[5]Monthly Summary'!C5</f>
        <v>1248467</v>
      </c>
      <c r="G26" s="3">
        <f>+'[7]Monthly Summary'!C5</f>
        <v>1434920</v>
      </c>
      <c r="H26" s="3"/>
      <c r="I26" s="3"/>
      <c r="J26" s="3"/>
      <c r="K26" s="3"/>
      <c r="L26" s="3"/>
      <c r="M26" s="3"/>
      <c r="N26" s="55">
        <f>SUM(B26:M26)</f>
        <v>7237360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>
        <f>+'[3]Monthly Summary'!$C$6</f>
        <v>224223</v>
      </c>
      <c r="E27" s="3">
        <f>+'[4]Monthly Summary'!$C$6</f>
        <v>214701</v>
      </c>
      <c r="F27" s="3">
        <f>+'[5]Monthly Summary'!C6</f>
        <v>214043</v>
      </c>
      <c r="G27" s="3">
        <f>+'[7]Monthly Summary'!C6</f>
        <v>230778</v>
      </c>
      <c r="H27" s="3"/>
      <c r="I27" s="3"/>
      <c r="J27" s="3"/>
      <c r="K27" s="3"/>
      <c r="L27" s="3"/>
      <c r="M27" s="3"/>
      <c r="N27" s="56">
        <f>SUM(B27:M27)</f>
        <v>1274248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Summary'!$C$7</f>
        <v>112</v>
      </c>
      <c r="D28" s="3">
        <f>+'[3]Monthly Summary'!$C$7</f>
        <v>431</v>
      </c>
      <c r="E28" s="3">
        <f>+'[4]Monthly Summary'!$C$7</f>
        <v>0</v>
      </c>
      <c r="F28" s="3">
        <f>+'[5]Monthly Summary'!C7</f>
        <v>0</v>
      </c>
      <c r="G28" s="3">
        <f>+'[7]Monthly Summary'!C7</f>
        <v>133</v>
      </c>
      <c r="H28" s="3"/>
      <c r="I28" s="3"/>
      <c r="J28" s="3"/>
      <c r="K28" s="3"/>
      <c r="L28" s="3"/>
      <c r="M28" s="3"/>
      <c r="N28" s="57">
        <f>SUM(B28:M28)</f>
        <v>676</v>
      </c>
    </row>
    <row r="29" spans="1:16" ht="13.5" thickBot="1" x14ac:dyDescent="0.25">
      <c r="A29" t="s">
        <v>36</v>
      </c>
      <c r="B29" s="13">
        <f t="shared" ref="B29:M29" si="7">SUM(B26:B28)</f>
        <v>1236531</v>
      </c>
      <c r="C29" s="13">
        <f t="shared" si="7"/>
        <v>1216051</v>
      </c>
      <c r="D29" s="13">
        <f t="shared" ref="D29" si="8">SUM(D26:D28)</f>
        <v>1593714</v>
      </c>
      <c r="E29" s="13">
        <f t="shared" si="7"/>
        <v>1337647</v>
      </c>
      <c r="F29" s="13">
        <f t="shared" si="7"/>
        <v>1462510</v>
      </c>
      <c r="G29" s="13">
        <f t="shared" si="7"/>
        <v>1665831</v>
      </c>
      <c r="H29" s="13">
        <f t="shared" si="7"/>
        <v>0</v>
      </c>
      <c r="I29" s="13">
        <f t="shared" si="7"/>
        <v>0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9">SUM(N26:N28)</f>
        <v>8512284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>
        <f>+'[3]Monthly Summary'!$C$10</f>
        <v>46527</v>
      </c>
      <c r="E31" s="32">
        <f>+'[4]Monthly Summary'!$C$10</f>
        <v>45651</v>
      </c>
      <c r="F31" s="32">
        <f>+'[5]Monthly Summary'!C10</f>
        <v>47062</v>
      </c>
      <c r="G31" s="32">
        <f>+'[7]Monthly Summary'!C10</f>
        <v>49435</v>
      </c>
      <c r="H31" s="32"/>
      <c r="I31" s="32"/>
      <c r="J31" s="32"/>
      <c r="K31" s="32"/>
      <c r="L31" s="32"/>
      <c r="M31" s="65"/>
      <c r="N31" s="42">
        <f>SUM(B31:M31)</f>
        <v>266893</v>
      </c>
    </row>
    <row r="32" spans="1:16" ht="13.5" thickBot="1" x14ac:dyDescent="0.25">
      <c r="A32" t="s">
        <v>38</v>
      </c>
      <c r="B32" s="8">
        <f t="shared" ref="B32:H32" si="10">+B29+B31</f>
        <v>1276249</v>
      </c>
      <c r="C32" s="8">
        <f t="shared" si="10"/>
        <v>1254551</v>
      </c>
      <c r="D32" s="8">
        <f t="shared" ref="D32" si="11">+D29+D31</f>
        <v>1640241</v>
      </c>
      <c r="E32" s="8">
        <f t="shared" si="10"/>
        <v>1383298</v>
      </c>
      <c r="F32" s="8">
        <f t="shared" si="10"/>
        <v>1509572</v>
      </c>
      <c r="G32" s="8">
        <f t="shared" si="10"/>
        <v>1715266</v>
      </c>
      <c r="H32" s="8">
        <f t="shared" si="10"/>
        <v>0</v>
      </c>
      <c r="I32" s="8">
        <f>+I29+I31</f>
        <v>0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8779177</v>
      </c>
    </row>
    <row r="33" spans="1:14" ht="13.5" thickTop="1" x14ac:dyDescent="0.2">
      <c r="G33" s="3"/>
    </row>
    <row r="34" spans="1:14" x14ac:dyDescent="0.2">
      <c r="A34" s="5"/>
      <c r="B34" s="52">
        <f>+B32-B20</f>
        <v>0</v>
      </c>
      <c r="C34" s="52">
        <f>+C32-C20</f>
        <v>0</v>
      </c>
      <c r="D34" s="52">
        <f>+D32-D20</f>
        <v>0</v>
      </c>
      <c r="E34" s="52">
        <f>+E32-E20</f>
        <v>0</v>
      </c>
      <c r="F34" s="52">
        <f>+F32-F20</f>
        <v>0</v>
      </c>
      <c r="G34" s="52">
        <f>+G32-G20</f>
        <v>0</v>
      </c>
      <c r="H34" s="52"/>
      <c r="I34" s="52"/>
      <c r="J34" s="52"/>
      <c r="K34" s="52"/>
      <c r="L34" s="52"/>
      <c r="M34" s="52"/>
      <c r="N34" s="5"/>
    </row>
    <row r="35" spans="1:14" x14ac:dyDescent="0.2">
      <c r="B35" s="3"/>
      <c r="C35" s="3"/>
      <c r="D35" s="26"/>
      <c r="E35" s="26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D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7"/>
  <sheetViews>
    <sheetView workbookViewId="0">
      <selection activeCell="N51" sqref="N51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[6]Jazz_AC!JH$23+[6]Jazz_AC!JH$33+[6]Jazz_AC!JH$38+[6]Jazz_AC!JH$28</f>
        <v>3693</v>
      </c>
      <c r="D10" s="10">
        <f>[6]Jazz_AC!JI$23+[6]Jazz_AC!JI$33+[6]Jazz_AC!JI$38+[6]Jazz_AC!JI$28</f>
        <v>2746</v>
      </c>
      <c r="E10" s="10">
        <f>[6]Jazz_AC!JJ$23+[6]Jazz_AC!JJ$33+[6]Jazz_AC!JJ$38+[6]Jazz_AC!JJ$28</f>
        <v>4599</v>
      </c>
      <c r="F10" s="10">
        <f>[6]Jazz_AC!JK$23+[6]Jazz_AC!JK$33+[6]Jazz_AC!JK$38+[6]Jazz_AC!JK$28</f>
        <v>3153</v>
      </c>
      <c r="G10" s="10">
        <f>[6]Jazz_AC!JL$23+[6]Jazz_AC!JL$33+[6]Jazz_AC!JL$38+[6]Jazz_AC!JL$28</f>
        <v>2032</v>
      </c>
      <c r="H10" s="10">
        <f>[6]Jazz_AC!JM$23+[6]Jazz_AC!JM$33+[6]Jazz_AC!JM$38+[6]Jazz_AC!JM$28</f>
        <v>2154</v>
      </c>
      <c r="I10" s="10">
        <f>[6]Jazz_AC!JN$23+[6]Jazz_AC!JN$33+[6]Jazz_AC!JN$38+[6]Jazz_AC!JN$28</f>
        <v>0</v>
      </c>
      <c r="J10" s="10">
        <f>[6]Jazz_AC!JO$23+[6]Jazz_AC!JO$33+[6]Jazz_AC!JO$38+[6]Jazz_AC!JO$28</f>
        <v>0</v>
      </c>
      <c r="K10" s="10">
        <f>[6]Jazz_AC!JP$23+[6]Jazz_AC!JP$33+[6]Jazz_AC!JP$38+[6]Jazz_AC!JP$28</f>
        <v>0</v>
      </c>
      <c r="L10" s="10">
        <f>[6]Jazz_AC!JQ$23+[6]Jazz_AC!JQ$33+[6]Jazz_AC!JQ$38+[6]Jazz_AC!JQ$28</f>
        <v>0</v>
      </c>
      <c r="M10" s="10">
        <f>[6]Jazz_AC!JR$23+[6]Jazz_AC!JR$33+[6]Jazz_AC!JR$38+[6]Jazz_AC!JR$28</f>
        <v>0</v>
      </c>
      <c r="N10" s="10">
        <f>[6]Jazz_AC!JS$23+[6]Jazz_AC!JS$33+[6]Jazz_AC!JS$38+[6]Jazz_AC!JS$28</f>
        <v>0</v>
      </c>
    </row>
    <row r="11" spans="1:14" x14ac:dyDescent="0.2">
      <c r="B11" s="53" t="s">
        <v>81</v>
      </c>
      <c r="C11" s="10">
        <f>[6]AirCanada!JH$23+[6]AirCanada!JH$33+[6]AirCanada!JH$38+[6]AirCanada!JH$28</f>
        <v>0</v>
      </c>
      <c r="D11" s="10">
        <f>[6]AirCanada!JI$23+[6]AirCanada!JI$33+[6]AirCanada!JI$38+[6]AirCanada!JI$28</f>
        <v>0</v>
      </c>
      <c r="E11" s="10">
        <f>[6]AirCanada!JJ$23+[6]AirCanada!JJ$33+[6]AirCanada!JJ$38+[6]AirCanada!JJ$28</f>
        <v>0</v>
      </c>
      <c r="F11" s="10">
        <f>[6]AirCanada!JK$23+[6]AirCanada!JK$33+[6]AirCanada!JK$38+[6]AirCanada!JK$28</f>
        <v>0</v>
      </c>
      <c r="G11" s="10">
        <f>[6]AirCanada!JL$23+[6]AirCanada!JL$33+[6]AirCanada!JL$38+[6]AirCanada!JL$28</f>
        <v>4955</v>
      </c>
      <c r="H11" s="10">
        <f>[6]AirCanada!JM$23+[6]AirCanada!JM$33+[6]AirCanada!JM$38+[6]AirCanada!JM$28</f>
        <v>5876</v>
      </c>
      <c r="I11" s="10">
        <f>[6]AirCanada!JN$23+[6]AirCanada!JN$33+[6]AirCanada!JN$38+[6]AirCanada!JN$28</f>
        <v>0</v>
      </c>
      <c r="J11" s="10">
        <f>[6]AirCanada!JO$23+[6]AirCanada!JO$33+[6]AirCanada!JO$38+[6]AirCanada!JO$28</f>
        <v>0</v>
      </c>
      <c r="K11" s="10">
        <f>[6]AirCanada!JP$23+[6]AirCanada!JP$33+[6]AirCanada!JP$38+[6]AirCanada!JP$28</f>
        <v>0</v>
      </c>
      <c r="L11" s="10">
        <f>[6]AirCanada!JQ$23+[6]AirCanada!JQ$33+[6]AirCanada!JQ$38+[6]AirCanada!JQ$28</f>
        <v>0</v>
      </c>
      <c r="M11" s="10">
        <f>[6]AirCanada!JR$23+[6]AirCanada!JR$33+[6]AirCanada!JR$38+[6]AirCanada!JR$28</f>
        <v>0</v>
      </c>
      <c r="N11" s="10">
        <f>[6]AirCanada!JS$23+[6]AirCanada!JS$33+[6]AirCanada!JS$38+[6]AirCanada!JS$28</f>
        <v>0</v>
      </c>
    </row>
    <row r="12" spans="1:14" x14ac:dyDescent="0.2">
      <c r="B12" t="s">
        <v>59</v>
      </c>
      <c r="C12" s="10">
        <f>'[6]Air Georgian'!JH$33+'[6]Air Georgian'!JH$38</f>
        <v>0</v>
      </c>
      <c r="D12" s="10">
        <f>'[6]Air Georgian'!JI$33+'[6]Air Georgian'!JI$38</f>
        <v>0</v>
      </c>
      <c r="E12" s="10">
        <f>'[6]Air Georgian'!JJ$33+'[6]Air Georgian'!JJ$38</f>
        <v>0</v>
      </c>
      <c r="F12" s="10">
        <f>'[6]Air Georgian'!JK$33+'[6]Air Georgian'!JK$38</f>
        <v>0</v>
      </c>
      <c r="G12" s="10">
        <f>'[6]Air Georgian'!JL$33+'[6]Air Georgian'!JL$38</f>
        <v>0</v>
      </c>
      <c r="H12" s="10">
        <f>'[6]Air Georgian'!JM$33+'[6]Air Georgian'!JM$38</f>
        <v>0</v>
      </c>
      <c r="I12" s="10">
        <f>'[6]Air Georgian'!JN$33+'[6]Air Georgian'!JN$38</f>
        <v>0</v>
      </c>
      <c r="J12" s="10">
        <f>'[6]Air Georgian'!JO$33+'[6]Air Georgian'!JO$38</f>
        <v>0</v>
      </c>
      <c r="K12" s="10">
        <f>'[6]Air Georgian'!JP$33+'[6]Air Georgian'!JP$38</f>
        <v>0</v>
      </c>
      <c r="L12" s="10">
        <f>'[6]Air Georgian'!JQ$33+'[6]Air Georgian'!JQ$38</f>
        <v>0</v>
      </c>
      <c r="M12" s="10">
        <f>'[6]Air Georgian'!JR$33+'[6]Air Georgian'!JR$38</f>
        <v>0</v>
      </c>
      <c r="N12" s="10">
        <f>'[6]Air Georgian'!JS$33+'[6]Air Georgian'!JS$38</f>
        <v>0</v>
      </c>
    </row>
    <row r="13" spans="1:14" x14ac:dyDescent="0.2">
      <c r="B13" t="s">
        <v>65</v>
      </c>
      <c r="C13" s="10">
        <f>'[6]Sky Regional'!JH$33+'[6]Sky Regional'!JH$38</f>
        <v>0</v>
      </c>
      <c r="D13" s="10">
        <f>'[6]Sky Regional'!JI$33+'[6]Sky Regional'!JI$38</f>
        <v>0</v>
      </c>
      <c r="E13" s="10">
        <f>'[6]Sky Regional'!JJ$33+'[6]Sky Regional'!JJ$38</f>
        <v>0</v>
      </c>
      <c r="F13" s="10">
        <f>'[6]Sky Regional'!JK$33+'[6]Sky Regional'!JK$38</f>
        <v>0</v>
      </c>
      <c r="G13" s="10">
        <f>'[6]Sky Regional'!JL$33+'[6]Sky Regional'!JL$38</f>
        <v>0</v>
      </c>
      <c r="H13" s="10">
        <f>'[6]Sky Regional'!JM$33+'[6]Sky Regional'!JM$38</f>
        <v>0</v>
      </c>
      <c r="I13" s="10">
        <f>'[6]Sky Regional'!JN$33+'[6]Sky Regional'!JN$38</f>
        <v>0</v>
      </c>
      <c r="J13" s="10">
        <f>'[6]Sky Regional'!JO$33+'[6]Sky Regional'!JO$38</f>
        <v>0</v>
      </c>
      <c r="K13" s="10">
        <f>'[6]Sky Regional'!JP$33+'[6]Sky Regional'!JP$38</f>
        <v>0</v>
      </c>
      <c r="L13" s="10">
        <f>'[6]Sky Regional'!JQ$33+'[6]Sky Regional'!JQ$38</f>
        <v>0</v>
      </c>
      <c r="M13" s="10">
        <f>'[6]Sky Regional'!JR$33+'[6]Sky Regional'!JR$38</f>
        <v>0</v>
      </c>
      <c r="N13" s="10">
        <f>'[6]Sky Regional'!JS$33+'[6]Sky Regional'!JS$38</f>
        <v>0</v>
      </c>
    </row>
    <row r="14" spans="1:14" x14ac:dyDescent="0.2">
      <c r="B14" t="s">
        <v>76</v>
      </c>
      <c r="C14" s="10">
        <f>'[6]Aer Lingus'!JH$33+'[6]Aer Lingus'!JH$38</f>
        <v>0</v>
      </c>
      <c r="D14" s="10">
        <f>'[6]Aer Lingus'!JI$33+'[6]Aer Lingus'!JI$38</f>
        <v>0</v>
      </c>
      <c r="E14" s="10">
        <f>'[6]Aer Lingus'!JJ$33+'[6]Aer Lingus'!JJ$38</f>
        <v>0</v>
      </c>
      <c r="F14" s="10">
        <f>'[6]Aer Lingus'!JK$33+'[6]Aer Lingus'!JK$38</f>
        <v>2226</v>
      </c>
      <c r="G14" s="10">
        <f>'[6]Aer Lingus'!JL$33+'[6]Aer Lingus'!JL$38</f>
        <v>3574</v>
      </c>
      <c r="H14" s="10">
        <f>'[6]Aer Lingus'!JM$33+'[6]Aer Lingus'!JM$38</f>
        <v>3379</v>
      </c>
      <c r="I14" s="10">
        <f>'[6]Aer Lingus'!JN$33+'[6]Aer Lingus'!JN$38</f>
        <v>0</v>
      </c>
      <c r="J14" s="10">
        <f>'[6]Aer Lingus'!JO$33+'[6]Aer Lingus'!JO$38</f>
        <v>0</v>
      </c>
      <c r="K14" s="10">
        <f>'[6]Aer Lingus'!JP$33+'[6]Aer Lingus'!JP$38</f>
        <v>0</v>
      </c>
      <c r="L14" s="10">
        <f>'[6]Aer Lingus'!JQ$33+'[6]Aer Lingus'!JQ$38</f>
        <v>0</v>
      </c>
      <c r="M14" s="10">
        <f>'[6]Aer Lingus'!JR$33+'[6]Aer Lingus'!JR$38</f>
        <v>0</v>
      </c>
      <c r="N14" s="10">
        <f>'[6]Aer Lingus'!JS$33+'[6]Aer Lingus'!JS$38</f>
        <v>0</v>
      </c>
    </row>
    <row r="15" spans="1:14" x14ac:dyDescent="0.2">
      <c r="B15" t="s">
        <v>62</v>
      </c>
      <c r="C15" s="10">
        <f>'[6]Air Wisconsin'!JH$23+'[6]Air Wisconsin'!JH$28</f>
        <v>0</v>
      </c>
      <c r="D15" s="10">
        <f>'[6]Air Wisconsin'!JI$23+'[6]Air Wisconsin'!JI$28</f>
        <v>0</v>
      </c>
      <c r="E15" s="10">
        <f>'[6]Air Wisconsin'!JJ$23+'[6]Air Wisconsin'!JJ$28</f>
        <v>0</v>
      </c>
      <c r="F15" s="10">
        <f>'[6]Air Wisconsin'!JK$23+'[6]Air Wisconsin'!JK$28</f>
        <v>0</v>
      </c>
      <c r="G15" s="10">
        <f>'[6]Air Wisconsin'!JL$23+'[6]Air Wisconsin'!JL$28</f>
        <v>0</v>
      </c>
      <c r="H15" s="10">
        <f>'[6]Air Wisconsin'!JM$23+'[6]Air Wisconsin'!JM$28</f>
        <v>0</v>
      </c>
      <c r="I15" s="10">
        <f>'[6]Air Wisconsin'!JN$23+'[6]Air Wisconsin'!JN$28</f>
        <v>0</v>
      </c>
      <c r="J15" s="10">
        <f>'[6]Air Wisconsin'!JO$23+'[6]Air Wisconsin'!JO$28</f>
        <v>0</v>
      </c>
      <c r="K15" s="10">
        <f>'[6]Air Wisconsin'!JP$23+'[6]Air Wisconsin'!JP$28</f>
        <v>0</v>
      </c>
      <c r="L15" s="10">
        <f>'[6]Air Wisconsin'!JQ$23+'[6]Air Wisconsin'!JQ$28</f>
        <v>0</v>
      </c>
      <c r="M15" s="10">
        <f>'[6]Air Wisconsin'!JR$23+'[6]Air Wisconsin'!JR$28</f>
        <v>0</v>
      </c>
      <c r="N15" s="10">
        <f>'[6]Air Wisconsin'!JS$23+'[6]Air Wisconsin'!JS$28</f>
        <v>0</v>
      </c>
    </row>
    <row r="16" spans="1:14" x14ac:dyDescent="0.2">
      <c r="B16" t="s">
        <v>49</v>
      </c>
      <c r="C16" s="10">
        <f>[6]Alaska!JH$23+[6]Alaska!JH$28</f>
        <v>9721</v>
      </c>
      <c r="D16" s="10">
        <f>[6]Alaska!JI$23+[6]Alaska!JI$28</f>
        <v>7855</v>
      </c>
      <c r="E16" s="10">
        <f>[6]Alaska!JJ$23+[6]Alaska!JJ$28</f>
        <v>10318</v>
      </c>
      <c r="F16" s="10">
        <f>[6]Alaska!JK$23+[6]Alaska!JK$28</f>
        <v>9721</v>
      </c>
      <c r="G16" s="10">
        <f>[6]Alaska!JL$23+[6]Alaska!JL$28</f>
        <v>13917</v>
      </c>
      <c r="H16" s="10">
        <f>[6]Alaska!JM$23+[6]Alaska!JM$28</f>
        <v>19954</v>
      </c>
      <c r="I16" s="10">
        <f>[6]Alaska!JN$23+[6]Alaska!JN$28</f>
        <v>0</v>
      </c>
      <c r="J16" s="10">
        <f>[6]Alaska!JO$23+[6]Alaska!JO$28</f>
        <v>0</v>
      </c>
      <c r="K16" s="10">
        <f>[6]Alaska!JP$23+[6]Alaska!JP$28</f>
        <v>0</v>
      </c>
      <c r="L16" s="10">
        <f>[6]Alaska!JQ$23+[6]Alaska!JQ$28</f>
        <v>0</v>
      </c>
      <c r="M16" s="10">
        <f>[6]Alaska!JR$23+[6]Alaska!JR$28</f>
        <v>0</v>
      </c>
      <c r="N16" s="10">
        <f>[6]Alaska!JS$23+[6]Alaska!JS$28</f>
        <v>0</v>
      </c>
    </row>
    <row r="17" spans="2:14" x14ac:dyDescent="0.2">
      <c r="B17" t="s">
        <v>39</v>
      </c>
      <c r="C17" s="10">
        <f>[6]American!JH$23+[6]American!JH$28</f>
        <v>49222</v>
      </c>
      <c r="D17" s="10">
        <f>[6]American!JI$23+[6]American!JI$28</f>
        <v>45423</v>
      </c>
      <c r="E17" s="10">
        <f>[6]American!JJ$23+[6]American!JJ$28</f>
        <v>60200</v>
      </c>
      <c r="F17" s="10">
        <f>[6]American!JK$23+[6]American!JK$28</f>
        <v>45730</v>
      </c>
      <c r="G17" s="10">
        <f>[6]American!JL$23+[6]American!JL$28</f>
        <v>52976</v>
      </c>
      <c r="H17" s="10">
        <f>[6]American!JM$23+[6]American!JM$28</f>
        <v>58051</v>
      </c>
      <c r="I17" s="10">
        <f>[6]American!JN$23+[6]American!JN$28</f>
        <v>0</v>
      </c>
      <c r="J17" s="10">
        <f>[6]American!JO$23+[6]American!JO$28</f>
        <v>0</v>
      </c>
      <c r="K17" s="10">
        <f>[6]American!JP$23+[6]American!JP$28</f>
        <v>0</v>
      </c>
      <c r="L17" s="10">
        <f>[6]American!JQ$23+[6]American!JQ$28</f>
        <v>0</v>
      </c>
      <c r="M17" s="10">
        <f>[6]American!JR$23+[6]American!JR$28</f>
        <v>0</v>
      </c>
      <c r="N17" s="10">
        <f>[6]American!JS$23+[6]American!JS$28</f>
        <v>0</v>
      </c>
    </row>
    <row r="18" spans="2:14" x14ac:dyDescent="0.2">
      <c r="B18" t="s">
        <v>70</v>
      </c>
      <c r="C18" s="10">
        <f>'[6]Denver Air'!JH$23+'[6]Denver Air'!JH$28</f>
        <v>914</v>
      </c>
      <c r="D18" s="10">
        <f>'[6]Denver Air'!JI$23+'[6]Denver Air'!JI$28</f>
        <v>827</v>
      </c>
      <c r="E18" s="10">
        <f>'[6]Denver Air'!JJ$23+'[6]Denver Air'!JJ$28</f>
        <v>888</v>
      </c>
      <c r="F18" s="10">
        <f>'[6]Denver Air'!JK$23+'[6]Denver Air'!JK$28</f>
        <v>591</v>
      </c>
      <c r="G18" s="10">
        <f>'[6]Denver Air'!JL$23+'[6]Denver Air'!JL$28</f>
        <v>853</v>
      </c>
      <c r="H18" s="10">
        <f>'[6]Denver Air'!JM$23+'[6]Denver Air'!JM$28</f>
        <v>945</v>
      </c>
      <c r="I18" s="10">
        <f>'[6]Denver Air'!JN$23+'[6]Denver Air'!JN$28</f>
        <v>0</v>
      </c>
      <c r="J18" s="10">
        <f>'[6]Denver Air'!JO$23+'[6]Denver Air'!JO$28</f>
        <v>0</v>
      </c>
      <c r="K18" s="10">
        <f>'[6]Denver Air'!JP$23+'[6]Denver Air'!JP$28</f>
        <v>0</v>
      </c>
      <c r="L18" s="10">
        <f>'[6]Denver Air'!JQ$23+'[6]Denver Air'!JQ$28</f>
        <v>0</v>
      </c>
      <c r="M18" s="10">
        <f>'[6]Denver Air'!JR$23+'[6]Denver Air'!JR$28</f>
        <v>0</v>
      </c>
      <c r="N18" s="10">
        <f>'[6]Denver Air'!JS$23+'[6]Denver Air'!JS$28</f>
        <v>0</v>
      </c>
    </row>
    <row r="19" spans="2:14" x14ac:dyDescent="0.2">
      <c r="B19" t="s">
        <v>63</v>
      </c>
      <c r="C19" s="10">
        <f>[6]PSA!JH$23+[6]PSA!JH$28</f>
        <v>4571</v>
      </c>
      <c r="D19" s="10">
        <f>[6]PSA!JI$23+[6]PSA!JI$28</f>
        <v>4479</v>
      </c>
      <c r="E19" s="10">
        <f>[6]PSA!JJ$23+[6]PSA!JJ$28</f>
        <v>7302</v>
      </c>
      <c r="F19" s="10">
        <f>[6]PSA!JK$23+[6]PSA!JK$28</f>
        <v>5080</v>
      </c>
      <c r="G19" s="10">
        <f>[6]PSA!JL$23+[6]PSA!JL$28</f>
        <v>3705</v>
      </c>
      <c r="H19" s="10">
        <f>[6]PSA!JM$23+[6]PSA!JM$28</f>
        <v>2252</v>
      </c>
      <c r="I19" s="10">
        <f>[6]PSA!JN$23+[6]PSA!JN$28</f>
        <v>0</v>
      </c>
      <c r="J19" s="10">
        <f>[6]PSA!JO$23+[6]PSA!JO$28</f>
        <v>0</v>
      </c>
      <c r="K19" s="10">
        <f>[6]PSA!JP$23+[6]PSA!JP$28</f>
        <v>0</v>
      </c>
      <c r="L19" s="10">
        <f>[6]PSA!JQ$23+[6]PSA!JQ$28</f>
        <v>0</v>
      </c>
      <c r="M19" s="10">
        <f>[6]PSA!JR$23+[6]PSA!JR$28</f>
        <v>0</v>
      </c>
      <c r="N19" s="10">
        <f>[6]PSA!JS$23+[6]PSA!JS$28</f>
        <v>0</v>
      </c>
    </row>
    <row r="20" spans="2:14" x14ac:dyDescent="0.2">
      <c r="B20" t="s">
        <v>60</v>
      </c>
      <c r="C20" s="10">
        <f>'[6]American Eagle'!JH$23+'[6]American Eagle'!JH$28</f>
        <v>4319</v>
      </c>
      <c r="D20" s="10">
        <f>'[6]American Eagle'!JI$23+'[6]American Eagle'!JI$28</f>
        <v>4668</v>
      </c>
      <c r="E20" s="10">
        <f>'[6]American Eagle'!JJ$23+'[6]American Eagle'!JJ$28</f>
        <v>1121</v>
      </c>
      <c r="F20" s="10">
        <f>'[6]American Eagle'!JK$23+'[6]American Eagle'!JK$28</f>
        <v>2940</v>
      </c>
      <c r="G20" s="10">
        <f>'[6]American Eagle'!JL$23+'[6]American Eagle'!JL$28</f>
        <v>7580</v>
      </c>
      <c r="H20" s="10">
        <f>'[6]American Eagle'!JM$23+'[6]American Eagle'!JM$28</f>
        <v>5960</v>
      </c>
      <c r="I20" s="10">
        <f>'[6]American Eagle'!JN$23+'[6]American Eagle'!JN$28</f>
        <v>0</v>
      </c>
      <c r="J20" s="10">
        <f>'[6]American Eagle'!JO$23+'[6]American Eagle'!JO$28</f>
        <v>0</v>
      </c>
      <c r="K20" s="10">
        <f>'[6]American Eagle'!JP$23+'[6]American Eagle'!JP$28</f>
        <v>0</v>
      </c>
      <c r="L20" s="10">
        <f>'[6]American Eagle'!JQ$23+'[6]American Eagle'!JQ$28</f>
        <v>0</v>
      </c>
      <c r="M20" s="10">
        <f>'[6]American Eagle'!JR$23+'[6]American Eagle'!JR$28</f>
        <v>0</v>
      </c>
      <c r="N20" s="10">
        <f>'[6]American Eagle'!JS$23+'[6]American Eagle'!JS$28</f>
        <v>0</v>
      </c>
    </row>
    <row r="21" spans="2:14" x14ac:dyDescent="0.2">
      <c r="B21" s="53" t="s">
        <v>61</v>
      </c>
      <c r="C21" s="10">
        <f>'[6]Continental Express'!JH$23+'[6]Continental Express'!JH$28</f>
        <v>0</v>
      </c>
      <c r="D21" s="10">
        <f>'[6]Continental Express'!JI$23+'[6]Continental Express'!JI$28</f>
        <v>0</v>
      </c>
      <c r="E21" s="10">
        <f>'[6]Continental Express'!JJ$23+'[6]Continental Express'!JJ$28</f>
        <v>0</v>
      </c>
      <c r="F21" s="10">
        <f>'[6]Continental Express'!JK$23+'[6]Continental Express'!JK$28</f>
        <v>0</v>
      </c>
      <c r="G21" s="10">
        <f>'[6]Continental Express'!JL$23+'[6]Continental Express'!JL$28</f>
        <v>0</v>
      </c>
      <c r="H21" s="10">
        <f>'[6]Continental Express'!JM$23+'[6]Continental Express'!JM$28</f>
        <v>0</v>
      </c>
      <c r="I21" s="10">
        <f>'[6]Continental Express'!JN$23+'[6]Continental Express'!JN$28</f>
        <v>0</v>
      </c>
      <c r="J21" s="10">
        <f>'[6]Continental Express'!JO$23+'[6]Continental Express'!JO$28</f>
        <v>0</v>
      </c>
      <c r="K21" s="10">
        <f>'[6]Continental Express'!JP$23+'[6]Continental Express'!JP$28</f>
        <v>0</v>
      </c>
      <c r="L21" s="10">
        <f>'[6]Continental Express'!JQ$23+'[6]Continental Express'!JQ$28</f>
        <v>0</v>
      </c>
      <c r="M21" s="10">
        <f>'[6]Continental Express'!JR$23+'[6]Continental Express'!JR$28</f>
        <v>0</v>
      </c>
      <c r="N21" s="10">
        <f>'[6]Continental Express'!JS$23+'[6]Continental Express'!JS$28</f>
        <v>0</v>
      </c>
    </row>
    <row r="22" spans="2:14" x14ac:dyDescent="0.2">
      <c r="B22" t="s">
        <v>51</v>
      </c>
      <c r="C22" s="10">
        <f>'[6]Go Jet_UA'!JH$23+'[6]Go Jet_UA'!JH$28</f>
        <v>0</v>
      </c>
      <c r="D22" s="10">
        <f>'[6]Go Jet_UA'!JI$23+'[6]Go Jet_UA'!JI$28</f>
        <v>0</v>
      </c>
      <c r="E22" s="10">
        <f>'[6]Go Jet_UA'!JJ$23+'[6]Go Jet_UA'!JJ$28</f>
        <v>0</v>
      </c>
      <c r="F22" s="10">
        <f>'[6]Go Jet_UA'!JK$23+'[6]Go Jet_UA'!JK$28</f>
        <v>0</v>
      </c>
      <c r="G22" s="10">
        <f>'[6]Go Jet_UA'!JL$23+'[6]Go Jet_UA'!JL$28</f>
        <v>0</v>
      </c>
      <c r="H22" s="10">
        <f>'[6]Go Jet_UA'!JM$23+'[6]Go Jet_UA'!JM$28</f>
        <v>0</v>
      </c>
      <c r="I22" s="10">
        <f>'[6]Go Jet_UA'!JN$23+'[6]Go Jet_UA'!JN$28</f>
        <v>0</v>
      </c>
      <c r="J22" s="10">
        <f>'[6]Go Jet_UA'!JO$23+'[6]Go Jet_UA'!JO$28</f>
        <v>0</v>
      </c>
      <c r="K22" s="10">
        <f>'[6]Go Jet_UA'!JP$23+'[6]Go Jet_UA'!JP$28</f>
        <v>0</v>
      </c>
      <c r="L22" s="10">
        <f>'[6]Go Jet_UA'!JQ$23+'[6]Go Jet_UA'!JQ$28</f>
        <v>0</v>
      </c>
      <c r="M22" s="10">
        <f>'[6]Go Jet_UA'!JR$23+'[6]Go Jet_UA'!JR$28</f>
        <v>0</v>
      </c>
      <c r="N22" s="10">
        <f>'[6]Go Jet_UA'!JS$23+'[6]Go Jet_UA'!JS$28</f>
        <v>0</v>
      </c>
    </row>
    <row r="23" spans="2:14" x14ac:dyDescent="0.2">
      <c r="B23" t="s">
        <v>67</v>
      </c>
      <c r="C23" s="10">
        <f>[6]Horizon_AS!IT23+[6]Horizon_AS!IT33+[6]Horizon_AS!IT28+[6]Horizon_AS!IT38</f>
        <v>0</v>
      </c>
      <c r="D23" s="10">
        <f>[6]Horizon_AS!IU23+[6]Horizon_AS!IU33+[6]Horizon_AS!IU28+[6]Horizon_AS!IU38</f>
        <v>0</v>
      </c>
      <c r="E23" s="10">
        <f>[6]Horizon_AS!IV23+[6]Horizon_AS!IV33+[6]Horizon_AS!IV28+[6]Horizon_AS!IV38</f>
        <v>0</v>
      </c>
      <c r="F23" s="10">
        <f>[6]Horizon_AS!IW23+[6]Horizon_AS!IW33+[6]Horizon_AS!IW28+[6]Horizon_AS!IW38</f>
        <v>0</v>
      </c>
      <c r="G23" s="10">
        <f>[6]Horizon_AS!IX23+[6]Horizon_AS!IX33+[6]Horizon_AS!IX28+[6]Horizon_AS!IX38</f>
        <v>0</v>
      </c>
      <c r="H23" s="10">
        <f>[6]Horizon_AS!IY23+[6]Horizon_AS!IY33+[6]Horizon_AS!IY28+[6]Horizon_AS!IY38</f>
        <v>0</v>
      </c>
      <c r="I23" s="10">
        <f>[6]Horizon_AS!IZ23+[6]Horizon_AS!IZ33+[6]Horizon_AS!IZ28+[6]Horizon_AS!IZ38</f>
        <v>0</v>
      </c>
      <c r="J23" s="10">
        <f>[6]Horizon_AS!JA23+[6]Horizon_AS!JA33+[6]Horizon_AS!JA28+[6]Horizon_AS!JA38</f>
        <v>0</v>
      </c>
      <c r="K23" s="10">
        <f>[6]Horizon_AS!JB23+[6]Horizon_AS!JB33+[6]Horizon_AS!JB28+[6]Horizon_AS!JB38</f>
        <v>0</v>
      </c>
      <c r="L23" s="10">
        <f>[6]Horizon_AS!JC23+[6]Horizon_AS!JC33+[6]Horizon_AS!JC28+[6]Horizon_AS!JC38</f>
        <v>0</v>
      </c>
      <c r="M23" s="10">
        <f>[6]Horizon_AS!JD23+[6]Horizon_AS!JD33+[6]Horizon_AS!JD28+[6]Horizon_AS!JD38</f>
        <v>0</v>
      </c>
      <c r="N23" s="10">
        <f>[6]Horizon_AS!JE23+[6]Horizon_AS!JE33+[6]Horizon_AS!JE28+[6]Horizon_AS!JE38</f>
        <v>0</v>
      </c>
    </row>
    <row r="24" spans="2:14" x14ac:dyDescent="0.2">
      <c r="B24" t="s">
        <v>50</v>
      </c>
      <c r="C24" s="10">
        <f>[6]MESA_UA!JH$23+[6]MESA_UA!JH$28</f>
        <v>2525</v>
      </c>
      <c r="D24" s="10">
        <f>[6]MESA_UA!JI$23+[6]MESA_UA!JI$28</f>
        <v>3849</v>
      </c>
      <c r="E24" s="10">
        <f>[6]MESA_UA!JJ$23+[6]MESA_UA!JJ$28</f>
        <v>6462</v>
      </c>
      <c r="F24" s="10">
        <f>[6]MESA_UA!JK$23+[6]MESA_UA!JK$28</f>
        <v>5019</v>
      </c>
      <c r="G24" s="10">
        <f>[6]MESA_UA!JL$23+[6]MESA_UA!JL$28</f>
        <v>4702</v>
      </c>
      <c r="H24" s="10">
        <f>[6]MESA_UA!JM$23+[6]MESA_UA!JM$28</f>
        <v>2755</v>
      </c>
      <c r="I24" s="10">
        <f>[6]MESA_UA!JN$23+[6]MESA_UA!JN$28</f>
        <v>0</v>
      </c>
      <c r="J24" s="10">
        <f>[6]MESA_UA!JO$23+[6]MESA_UA!JO$28</f>
        <v>0</v>
      </c>
      <c r="K24" s="10">
        <f>[6]MESA_UA!JP$23+[6]MESA_UA!JP$28</f>
        <v>0</v>
      </c>
      <c r="L24" s="10">
        <f>[6]MESA_UA!JQ$23+[6]MESA_UA!JQ$28</f>
        <v>0</v>
      </c>
      <c r="M24" s="10">
        <f>[6]MESA_UA!JR$23+[6]MESA_UA!JR$28</f>
        <v>0</v>
      </c>
      <c r="N24" s="10">
        <f>[6]MESA_UA!JS$23+[6]MESA_UA!JS$28</f>
        <v>0</v>
      </c>
    </row>
    <row r="25" spans="2:14" x14ac:dyDescent="0.2">
      <c r="B25" t="s">
        <v>55</v>
      </c>
      <c r="C25" s="10">
        <f>[6]MESA!JH$23+[6]MESA!JH$28</f>
        <v>0</v>
      </c>
      <c r="D25" s="10">
        <f>[6]MESA!JI$23+[6]MESA!JI$28</f>
        <v>0</v>
      </c>
      <c r="E25" s="10">
        <f>[6]MESA!JJ$23+[6]MESA!JJ$28</f>
        <v>0</v>
      </c>
      <c r="F25" s="10">
        <f>[6]MESA!JK$23+[6]MESA!JK$28</f>
        <v>0</v>
      </c>
      <c r="G25" s="10">
        <f>[6]MESA!JL$23+[6]MESA!JL$28</f>
        <v>0</v>
      </c>
      <c r="H25" s="10">
        <f>[6]MESA!JM$23+[6]MESA!JM$28</f>
        <v>0</v>
      </c>
      <c r="I25" s="10">
        <f>[6]MESA!JN$23+[6]MESA!JN$28</f>
        <v>0</v>
      </c>
      <c r="J25" s="10">
        <f>[6]MESA!JO$23+[6]MESA!JO$28</f>
        <v>0</v>
      </c>
      <c r="K25" s="10">
        <f>[6]MESA!JP$23+[6]MESA!JP$28</f>
        <v>0</v>
      </c>
      <c r="L25" s="10">
        <f>[6]MESA!JQ$23+[6]MESA!JQ$28</f>
        <v>0</v>
      </c>
      <c r="M25" s="10">
        <f>[6]MESA!JR$23+[6]MESA!JR$28</f>
        <v>0</v>
      </c>
      <c r="N25" s="10">
        <f>[6]MESA!JS$23+[6]MESA!JS$28</f>
        <v>0</v>
      </c>
    </row>
    <row r="26" spans="2:14" x14ac:dyDescent="0.2">
      <c r="B26" s="53" t="s">
        <v>56</v>
      </c>
      <c r="C26" s="10">
        <f>[6]Republic!JH$23+[6]Republic!JH$28</f>
        <v>4153</v>
      </c>
      <c r="D26" s="10">
        <f>[6]Republic!JI$23+[6]Republic!JI$28</f>
        <v>3392</v>
      </c>
      <c r="E26" s="10">
        <f>[6]Republic!JJ$23+[6]Republic!JJ$28</f>
        <v>8410</v>
      </c>
      <c r="F26" s="10">
        <f>[6]Republic!JK$23+[6]Republic!JK$28</f>
        <v>5909</v>
      </c>
      <c r="G26" s="10">
        <f>[6]Republic!JL$23+[6]Republic!JL$28</f>
        <v>4798</v>
      </c>
      <c r="H26" s="10">
        <f>[6]Republic!JM$23+[6]Republic!JM$28</f>
        <v>7335</v>
      </c>
      <c r="I26" s="10">
        <f>[6]Republic!JN$23+[6]Republic!JN$28</f>
        <v>0</v>
      </c>
      <c r="J26" s="10">
        <f>[6]Republic!JO$23+[6]Republic!JO$28</f>
        <v>0</v>
      </c>
      <c r="K26" s="10">
        <f>[6]Republic!JP$23+[6]Republic!JP$28</f>
        <v>0</v>
      </c>
      <c r="L26" s="10">
        <f>[6]Republic!JQ$23+[6]Republic!JQ$28</f>
        <v>0</v>
      </c>
      <c r="M26" s="10">
        <f>[6]Republic!JR$23+[6]Republic!JR$28</f>
        <v>0</v>
      </c>
      <c r="N26" s="10">
        <f>[6]Republic!JS$23+[6]Republic!JS$28</f>
        <v>0</v>
      </c>
    </row>
    <row r="27" spans="2:14" x14ac:dyDescent="0.2">
      <c r="B27" s="53" t="s">
        <v>57</v>
      </c>
      <c r="C27" s="10">
        <f>[6]Republic_UA!JH$23+[6]Republic_UA!JH$28</f>
        <v>5599</v>
      </c>
      <c r="D27" s="10">
        <f>[6]Republic_UA!JI$23+[6]Republic_UA!JI$28</f>
        <v>5423</v>
      </c>
      <c r="E27" s="10">
        <f>[6]Republic_UA!JJ$23+[6]Republic_UA!JJ$28</f>
        <v>8112</v>
      </c>
      <c r="F27" s="10">
        <f>[6]Republic_UA!JK$23+[6]Republic_UA!JK$28</f>
        <v>3668</v>
      </c>
      <c r="G27" s="10">
        <f>[6]Republic_UA!JL$23+[6]Republic_UA!JL$28</f>
        <v>1502</v>
      </c>
      <c r="H27" s="10">
        <f>[6]Republic_UA!JM$23+[6]Republic_UA!JM$28</f>
        <v>3851</v>
      </c>
      <c r="I27" s="10">
        <f>[6]Republic_UA!JN$23+[6]Republic_UA!JN$28</f>
        <v>0</v>
      </c>
      <c r="J27" s="10">
        <f>[6]Republic_UA!JO$23+[6]Republic_UA!JO$28</f>
        <v>0</v>
      </c>
      <c r="K27" s="10">
        <f>[6]Republic_UA!JP$23+[6]Republic_UA!JP$28</f>
        <v>0</v>
      </c>
      <c r="L27" s="10">
        <f>[6]Republic_UA!JQ$23+[6]Republic_UA!JQ$28</f>
        <v>0</v>
      </c>
      <c r="M27" s="10">
        <f>[6]Republic_UA!JR$23+[6]Republic_UA!JR$28</f>
        <v>0</v>
      </c>
      <c r="N27" s="10">
        <f>[6]Republic_UA!JS$23+[6]Republic_UA!JS$28</f>
        <v>0</v>
      </c>
    </row>
    <row r="28" spans="2:14" x14ac:dyDescent="0.2">
      <c r="B28" s="53" t="s">
        <v>66</v>
      </c>
      <c r="C28" s="10">
        <f>'[6]Shuttle America'!JH$23+'[6]Shuttle America'!JH$28</f>
        <v>0</v>
      </c>
      <c r="D28" s="10">
        <f>'[6]Shuttle America'!JI$23+'[6]Shuttle America'!JI$28</f>
        <v>0</v>
      </c>
      <c r="E28" s="10">
        <f>'[6]Shuttle America'!JJ$23+'[6]Shuttle America'!JJ$28</f>
        <v>0</v>
      </c>
      <c r="F28" s="10">
        <f>'[6]Shuttle America'!JK$23+'[6]Shuttle America'!JK$28</f>
        <v>0</v>
      </c>
      <c r="G28" s="10">
        <f>'[6]Shuttle America'!JL$23+'[6]Shuttle America'!JL$28</f>
        <v>0</v>
      </c>
      <c r="H28" s="10">
        <f>'[6]Shuttle America'!JM$23+'[6]Shuttle America'!JM$28</f>
        <v>0</v>
      </c>
      <c r="I28" s="10">
        <f>'[6]Shuttle America'!JN$23+'[6]Shuttle America'!JN$28</f>
        <v>0</v>
      </c>
      <c r="J28" s="10">
        <f>'[6]Shuttle America'!JO$23+'[6]Shuttle America'!JO$28</f>
        <v>0</v>
      </c>
      <c r="K28" s="10">
        <f>'[6]Shuttle America'!JP$23+'[6]Shuttle America'!JP$28</f>
        <v>0</v>
      </c>
      <c r="L28" s="10">
        <f>'[6]Shuttle America'!JQ$23+'[6]Shuttle America'!JQ$28</f>
        <v>0</v>
      </c>
      <c r="M28" s="10">
        <f>'[6]Shuttle America'!JR$23+'[6]Shuttle America'!JR$28</f>
        <v>0</v>
      </c>
      <c r="N28" s="10">
        <f>'[6]Shuttle America'!JS$23+'[6]Shuttle America'!JS$28</f>
        <v>0</v>
      </c>
    </row>
    <row r="29" spans="2:14" x14ac:dyDescent="0.2">
      <c r="B29" t="s">
        <v>53</v>
      </c>
      <c r="C29" s="10">
        <f>'[6]Sky West_UA'!JH$23+'[6]Sky West_UA'!JH$28</f>
        <v>2345</v>
      </c>
      <c r="D29" s="10">
        <f>'[6]Sky West_UA'!JI$23+'[6]Sky West_UA'!JI$28</f>
        <v>2234</v>
      </c>
      <c r="E29" s="10">
        <f>'[6]Sky West_UA'!JJ$23+'[6]Sky West_UA'!JJ$28</f>
        <v>1918</v>
      </c>
      <c r="F29" s="10">
        <f>'[6]Sky West_UA'!JK$23+'[6]Sky West_UA'!JK$28</f>
        <v>2758</v>
      </c>
      <c r="G29" s="10">
        <f>'[6]Sky West_UA'!JL$23+'[6]Sky West_UA'!JL$28</f>
        <v>4540</v>
      </c>
      <c r="H29" s="10">
        <f>'[6]Sky West_UA'!JM$23+'[6]Sky West_UA'!JM$28</f>
        <v>3549</v>
      </c>
      <c r="I29" s="10">
        <f>'[6]Sky West_UA'!JN$23+'[6]Sky West_UA'!JN$28</f>
        <v>0</v>
      </c>
      <c r="J29" s="10">
        <f>'[6]Sky West_UA'!JO$23+'[6]Sky West_UA'!JO$28</f>
        <v>0</v>
      </c>
      <c r="K29" s="10">
        <f>'[6]Sky West_UA'!JP$23+'[6]Sky West_UA'!JP$28</f>
        <v>0</v>
      </c>
      <c r="L29" s="10">
        <f>'[6]Sky West_UA'!JQ$23+'[6]Sky West_UA'!JQ$28</f>
        <v>0</v>
      </c>
      <c r="M29" s="10">
        <f>'[6]Sky West_UA'!JR$23+'[6]Sky West_UA'!JR$28</f>
        <v>0</v>
      </c>
      <c r="N29" s="10">
        <f>'[6]Sky West_UA'!JS$23+'[6]Sky West_UA'!JS$28</f>
        <v>0</v>
      </c>
    </row>
    <row r="30" spans="2:14" x14ac:dyDescent="0.2">
      <c r="B30" t="s">
        <v>64</v>
      </c>
      <c r="C30" s="10">
        <f>'[6]Sky West_AA'!JH$23+'[6]Sky West_AA'!JH$28</f>
        <v>0</v>
      </c>
      <c r="D30" s="10">
        <f>'[6]Sky West_AA'!JI$23+'[6]Sky West_AA'!JI$28</f>
        <v>0</v>
      </c>
      <c r="E30" s="10">
        <f>'[6]Sky West_AA'!JJ$23+'[6]Sky West_AA'!JJ$28</f>
        <v>64</v>
      </c>
      <c r="F30" s="10">
        <f>'[6]Sky West_AA'!JK$23+'[6]Sky West_AA'!JK$28</f>
        <v>0</v>
      </c>
      <c r="G30" s="10">
        <f>'[6]Sky West_AA'!JL$23+'[6]Sky West_AA'!JL$28</f>
        <v>0</v>
      </c>
      <c r="H30" s="10">
        <f>'[6]Sky West_AA'!JM$23+'[6]Sky West_AA'!JM$28</f>
        <v>0</v>
      </c>
      <c r="I30" s="10">
        <f>'[6]Sky West_AA'!JN$23+'[6]Sky West_AA'!JN$28</f>
        <v>0</v>
      </c>
      <c r="J30" s="10">
        <f>'[6]Sky West_AA'!JO$23+'[6]Sky West_AA'!JO$28</f>
        <v>0</v>
      </c>
      <c r="K30" s="10">
        <f>'[6]Sky West_AA'!JP$23+'[6]Sky West_AA'!JP$28</f>
        <v>0</v>
      </c>
      <c r="L30" s="10">
        <f>'[6]Sky West_AA'!JQ$23+'[6]Sky West_AA'!JQ$28</f>
        <v>0</v>
      </c>
      <c r="M30" s="10">
        <f>'[6]Sky West_AA'!JR$23+'[6]Sky West_AA'!JR$28</f>
        <v>0</v>
      </c>
      <c r="N30" s="10">
        <f>'[6]Sky West_AA'!JS$23+'[6]Sky West_AA'!JS$28</f>
        <v>0</v>
      </c>
    </row>
    <row r="31" spans="2:14" x14ac:dyDescent="0.2">
      <c r="B31" t="s">
        <v>58</v>
      </c>
      <c r="C31" s="10">
        <f>'[6]Sky West_AS'!JH$23+'[6]Sky West_AS'!JH$28</f>
        <v>0</v>
      </c>
      <c r="D31" s="10">
        <f>'[6]Sky West_AS'!JI$23+'[6]Sky West_AS'!JI$28</f>
        <v>0</v>
      </c>
      <c r="E31" s="10">
        <f>'[6]Sky West_AS'!JJ$23+'[6]Sky West_AS'!JJ$28</f>
        <v>0</v>
      </c>
      <c r="F31" s="10">
        <f>'[6]Sky West_AS'!JK$23+'[6]Sky West_AS'!JK$28</f>
        <v>0</v>
      </c>
      <c r="G31" s="10">
        <f>'[6]Sky West_AS'!JL$23+'[6]Sky West_AS'!JL$28</f>
        <v>0</v>
      </c>
      <c r="H31" s="10">
        <f>'[6]Sky West_AS'!JM$23+'[6]Sky West_AS'!JM$28</f>
        <v>0</v>
      </c>
      <c r="I31" s="10">
        <f>'[6]Sky West_AS'!JN$23+'[6]Sky West_AS'!JN$28</f>
        <v>0</v>
      </c>
      <c r="J31" s="10">
        <f>'[6]Sky West_AS'!JO$23+'[6]Sky West_AS'!JO$28</f>
        <v>0</v>
      </c>
      <c r="K31" s="10">
        <f>'[6]Sky West_AS'!JP$23+'[6]Sky West_AS'!JP$28</f>
        <v>0</v>
      </c>
      <c r="L31" s="10">
        <f>'[6]Sky West_AS'!JQ$23+'[6]Sky West_AS'!JQ$28</f>
        <v>0</v>
      </c>
      <c r="M31" s="10">
        <f>'[6]Sky West_AS'!JR$23+'[6]Sky West_AS'!JR$28</f>
        <v>0</v>
      </c>
      <c r="N31" s="10">
        <f>'[6]Sky West_AS'!JS$23+'[6]Sky West_AS'!JS$28</f>
        <v>0</v>
      </c>
    </row>
    <row r="32" spans="2:14" x14ac:dyDescent="0.2">
      <c r="B32" t="s">
        <v>48</v>
      </c>
      <c r="C32" s="10">
        <f>+[6]Spirit!JH$23+[6]Spirit!JH$28</f>
        <v>10298</v>
      </c>
      <c r="D32" s="10">
        <f>+[6]Spirit!JI$23+[6]Spirit!JI$28</f>
        <v>6906</v>
      </c>
      <c r="E32" s="10">
        <f>+[6]Spirit!JJ$23+[6]Spirit!JJ$28</f>
        <v>23124</v>
      </c>
      <c r="F32" s="10">
        <f>+[6]Spirit!JK$23+[6]Spirit!JK$28</f>
        <v>8055</v>
      </c>
      <c r="G32" s="10">
        <f>+[6]Spirit!JL$23+[6]Spirit!JL$28</f>
        <v>6132</v>
      </c>
      <c r="H32" s="10">
        <f>+[6]Spirit!JM$23+[6]Spirit!JM$28</f>
        <v>5933</v>
      </c>
      <c r="I32" s="10">
        <f>+[6]Spirit!JN$23+[6]Spirit!JN$28</f>
        <v>0</v>
      </c>
      <c r="J32" s="10">
        <f>+[6]Spirit!JO$23+[6]Spirit!JO$28</f>
        <v>0</v>
      </c>
      <c r="K32" s="10">
        <f>+[6]Spirit!JP$23+[6]Spirit!JP$28</f>
        <v>0</v>
      </c>
      <c r="L32" s="10">
        <f>+[6]Spirit!JQ$23+[6]Spirit!JQ$28</f>
        <v>0</v>
      </c>
      <c r="M32" s="10">
        <f>+[6]Spirit!JR$23+[6]Spirit!JR$28</f>
        <v>0</v>
      </c>
      <c r="N32" s="10">
        <f>+[6]Spirit!JS$23+[6]Spirit!JS$28</f>
        <v>0</v>
      </c>
    </row>
    <row r="33" spans="2:14" x14ac:dyDescent="0.2">
      <c r="B33" t="s">
        <v>40</v>
      </c>
      <c r="C33" s="10">
        <f>[6]United!JH$23+[6]United!JH$28</f>
        <v>44719</v>
      </c>
      <c r="D33" s="10">
        <f>[6]United!JI$23+[6]United!JI$28</f>
        <v>40992</v>
      </c>
      <c r="E33" s="10">
        <f>[6]United!JJ$23+[6]United!JJ$28</f>
        <v>46755</v>
      </c>
      <c r="F33" s="10">
        <f>[6]United!JK$23+[6]United!JK$28</f>
        <v>42193</v>
      </c>
      <c r="G33" s="10">
        <f>[6]United!JL$23+[6]United!JL$28</f>
        <v>53287</v>
      </c>
      <c r="H33" s="10">
        <f>[6]United!JM$23+[6]United!JM$28</f>
        <v>57113</v>
      </c>
      <c r="I33" s="10">
        <f>[6]United!JN$23+[6]United!JN$28</f>
        <v>0</v>
      </c>
      <c r="J33" s="10">
        <f>[6]United!JO$23+[6]United!JO$28</f>
        <v>0</v>
      </c>
      <c r="K33" s="10">
        <f>[6]United!JP$23+[6]United!JP$28</f>
        <v>0</v>
      </c>
      <c r="L33" s="10">
        <f>[6]United!JQ$23+[6]United!JQ$28</f>
        <v>0</v>
      </c>
      <c r="M33" s="10">
        <f>[6]United!JR$23+[6]United!JR$28</f>
        <v>0</v>
      </c>
      <c r="N33" s="10">
        <f>[6]United!JS$23+[6]United!JS$28</f>
        <v>0</v>
      </c>
    </row>
    <row r="34" spans="2:14" x14ac:dyDescent="0.2">
      <c r="B34" t="s">
        <v>75</v>
      </c>
      <c r="C34" s="10">
        <f>[6]WestJet!JH23+[6]WestJet!JH33</f>
        <v>4786</v>
      </c>
      <c r="D34" s="10">
        <f>[6]WestJet!JI23+[6]WestJet!JI33</f>
        <v>5164</v>
      </c>
      <c r="E34" s="10">
        <f>[6]WestJet!JJ23+[6]WestJet!JJ33</f>
        <v>5164</v>
      </c>
      <c r="F34" s="10">
        <f>[6]WestJet!JK23+[6]WestJet!JK33</f>
        <v>5778</v>
      </c>
      <c r="G34" s="10">
        <f>[6]WestJet!JL23+[6]WestJet!JL33</f>
        <v>9167</v>
      </c>
      <c r="H34" s="10">
        <f>[6]WestJet!JM23+[6]WestJet!JM33+[6]WestJet!$JM$28+[6]WestJet!$JM$38</f>
        <v>10749</v>
      </c>
      <c r="I34" s="10">
        <f>[6]WestJet!JN23+[6]WestJet!JN33</f>
        <v>0</v>
      </c>
      <c r="J34" s="10">
        <f>[6]WestJet!JO23+[6]WestJet!JO33</f>
        <v>0</v>
      </c>
      <c r="K34" s="10">
        <f>[6]WestJet!JP23+[6]WestJet!JP33</f>
        <v>0</v>
      </c>
      <c r="L34" s="10">
        <f>[6]WestJet!JQ23+[6]WestJet!JQ33</f>
        <v>0</v>
      </c>
      <c r="M34" s="10">
        <f>[6]WestJet!JR23+[6]WestJet!JR33</f>
        <v>0</v>
      </c>
      <c r="N34" s="10">
        <f>[6]WestJet!JS23+[6]WestJet!JS33</f>
        <v>0</v>
      </c>
    </row>
    <row r="36" spans="2:14" ht="27.75" customHeight="1" thickBot="1" x14ac:dyDescent="0.25">
      <c r="B36" s="14" t="s">
        <v>42</v>
      </c>
      <c r="C36" s="12">
        <f t="shared" ref="C36:N36" si="0">SUM(C10:C35)</f>
        <v>146865</v>
      </c>
      <c r="D36" s="12">
        <f>SUM(D10:D35)</f>
        <v>133958</v>
      </c>
      <c r="E36" s="12">
        <f t="shared" si="0"/>
        <v>184437</v>
      </c>
      <c r="F36" s="12">
        <f t="shared" si="0"/>
        <v>142821</v>
      </c>
      <c r="G36" s="12">
        <f t="shared" si="0"/>
        <v>173720</v>
      </c>
      <c r="H36" s="12">
        <f t="shared" si="0"/>
        <v>189856</v>
      </c>
      <c r="I36" s="12">
        <f t="shared" si="0"/>
        <v>0</v>
      </c>
      <c r="J36" s="12">
        <f t="shared" si="0"/>
        <v>0</v>
      </c>
      <c r="K36" s="12">
        <f t="shared" si="0"/>
        <v>0</v>
      </c>
      <c r="L36" s="12">
        <f t="shared" si="0"/>
        <v>0</v>
      </c>
      <c r="M36" s="12">
        <f t="shared" si="0"/>
        <v>0</v>
      </c>
      <c r="N36" s="12">
        <f t="shared" si="0"/>
        <v>0</v>
      </c>
    </row>
    <row r="37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M30" sqref="M30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[6]Southwest!JH$23+[6]Southwest!JH$28+[6]Southwest!JH$33+[6]Southwest!JH$38</f>
        <v>47570</v>
      </c>
      <c r="D11" s="10">
        <f>[6]Southwest!JI$23+[6]Southwest!JI$28+[6]Southwest!JI$33+[6]Southwest!JI$38</f>
        <v>46522</v>
      </c>
      <c r="E11" s="10">
        <f>[6]Southwest!JJ$23+[6]Southwest!JJ$28+[6]Southwest!JJ$33+[6]Southwest!JJ$38</f>
        <v>67931</v>
      </c>
      <c r="F11" s="10">
        <f>[6]Southwest!JK$23+[6]Southwest!JK$28+[6]Southwest!JK$33+[6]Southwest!JK$38</f>
        <v>53381</v>
      </c>
      <c r="G11" s="10">
        <f>[6]Southwest!JL$23+[6]Southwest!JL$28+[6]Southwest!JL$33+[6]Southwest!JL$38</f>
        <v>60389</v>
      </c>
      <c r="H11" s="10">
        <f>[6]Southwest!JM$23+[6]Southwest!JM$28+[6]Southwest!JM$33+[6]Southwest!JM$38</f>
        <v>72534</v>
      </c>
      <c r="I11" s="10">
        <f>[6]Southwest!JN$23+[6]Southwest!JN$28+[6]Southwest!JN$33+[6]Southwest!JN$38</f>
        <v>0</v>
      </c>
      <c r="J11" s="10">
        <f>[6]Southwest!JO$23+[6]Southwest!JO$28+[6]Southwest!JO$33+[6]Southwest!JO$38</f>
        <v>0</v>
      </c>
      <c r="K11" s="10">
        <f>[6]Southwest!JP$23+[6]Southwest!JP$28+[6]Southwest!JP$33+[6]Southwest!JP$38</f>
        <v>0</v>
      </c>
      <c r="L11" s="10">
        <f>[6]Southwest!JQ$23+[6]Southwest!JQ$28+[6]Southwest!JQ$33+[6]Southwest!JQ$38</f>
        <v>0</v>
      </c>
      <c r="M11" s="10">
        <f>[6]Southwest!JR$23+[6]Southwest!JR$28+[6]Southwest!JR$33+[6]Southwest!JR$38</f>
        <v>0</v>
      </c>
      <c r="N11" s="10">
        <f>[6]Southwest!JS$23+[6]Southwest!JS$28+[6]Southwest!JS$33+[6]Southwest!JS$38</f>
        <v>0</v>
      </c>
    </row>
    <row r="12" spans="1:14" x14ac:dyDescent="0.2">
      <c r="B12" t="s">
        <v>43</v>
      </c>
      <c r="C12" s="10">
        <f>[6]Icelandair!JH$23+[6]Icelandair!JH$28+[6]Icelandair!JH$33+[6]Icelandair!JH$38</f>
        <v>410</v>
      </c>
      <c r="D12" s="10">
        <f>[6]Icelandair!JI$23+[6]Icelandair!JI$28+[6]Icelandair!JI$33+[6]Icelandair!JI$38</f>
        <v>151</v>
      </c>
      <c r="E12" s="10">
        <f>[6]Icelandair!JJ$23+[6]Icelandair!JJ$28+[6]Icelandair!JJ$33+[6]Icelandair!JJ$38</f>
        <v>2978</v>
      </c>
      <c r="F12" s="10">
        <f>[6]Icelandair!JK$23+[6]Icelandair!JK$28+[6]Icelandair!JK$33+[6]Icelandair!JK$38</f>
        <v>2589</v>
      </c>
      <c r="G12" s="10">
        <f>[6]Icelandair!JL$23+[6]Icelandair!JL$28+[6]Icelandair!JL$33+[6]Icelandair!JL$38</f>
        <v>4516</v>
      </c>
      <c r="H12" s="10">
        <f>[6]Icelandair!JM$23+[6]Icelandair!JM$28+[6]Icelandair!JM$33+[6]Icelandair!JM$38</f>
        <v>4764</v>
      </c>
      <c r="I12" s="10">
        <f>[6]Icelandair!JN$23+[6]Icelandair!JN$28+[6]Icelandair!JN$33+[6]Icelandair!JN$38</f>
        <v>0</v>
      </c>
      <c r="J12" s="10">
        <f>[6]Icelandair!JO$23+[6]Icelandair!JO$28+[6]Icelandair!JO$33+[6]Icelandair!JO$38</f>
        <v>0</v>
      </c>
      <c r="K12" s="10">
        <f>[6]Icelandair!JP$23+[6]Icelandair!JP$28+[6]Icelandair!JP$33+[6]Icelandair!JP$38</f>
        <v>0</v>
      </c>
      <c r="L12" s="10">
        <f>[6]Icelandair!JQ$23+[6]Icelandair!JQ$28+[6]Icelandair!JQ$33+[6]Icelandair!JQ$38</f>
        <v>0</v>
      </c>
      <c r="M12" s="10">
        <f>[6]Icelandair!JR$23+[6]Icelandair!JR$28+[6]Icelandair!JR$33+[6]Icelandair!JR$38</f>
        <v>0</v>
      </c>
      <c r="N12" s="10">
        <f>[6]Icelandair!JS$23+[6]Icelandair!JS$28+[6]Icelandair!JS$33+[6]Icelandair!JS$38</f>
        <v>0</v>
      </c>
    </row>
    <row r="13" spans="1:14" x14ac:dyDescent="0.2">
      <c r="B13" t="s">
        <v>44</v>
      </c>
      <c r="C13" s="10">
        <f>'[6]Sun Country'!JH$23+'[6]Sun Country'!JH$28+'[6]Sun Country'!JH$33+'[6]Sun Country'!JH$38</f>
        <v>118953</v>
      </c>
      <c r="D13" s="10">
        <f>'[6]Sun Country'!JI$23+'[6]Sun Country'!JI$28+'[6]Sun Country'!JI$33+'[6]Sun Country'!JI$38</f>
        <v>168506</v>
      </c>
      <c r="E13" s="10">
        <f>'[6]Sun Country'!JJ$23+'[6]Sun Country'!JJ$28+'[6]Sun Country'!JJ$33+'[6]Sun Country'!JJ$38</f>
        <v>229354</v>
      </c>
      <c r="F13" s="10">
        <f>'[6]Sun Country'!JK$23+'[6]Sun Country'!JK$28+'[6]Sun Country'!JK$33+'[6]Sun Country'!JK$38</f>
        <v>149842</v>
      </c>
      <c r="G13" s="10">
        <f>'[6]Sun Country'!JL$23+'[6]Sun Country'!JL$28+'[6]Sun Country'!JL$33+'[6]Sun Country'!JL$38</f>
        <v>140124</v>
      </c>
      <c r="H13" s="10">
        <f>'[6]Sun Country'!JM$23+'[6]Sun Country'!JM$28+'[6]Sun Country'!JM$33+'[6]Sun Country'!JM$38</f>
        <v>202933</v>
      </c>
      <c r="I13" s="10">
        <f>'[6]Sun Country'!JN$23+'[6]Sun Country'!JN$28+'[6]Sun Country'!JN$33+'[6]Sun Country'!JN$38</f>
        <v>0</v>
      </c>
      <c r="J13" s="10">
        <f>'[6]Sun Country'!JO$23+'[6]Sun Country'!JO$28+'[6]Sun Country'!JO$33+'[6]Sun Country'!JO$38</f>
        <v>0</v>
      </c>
      <c r="K13" s="10">
        <f>'[6]Sun Country'!JP$23+'[6]Sun Country'!JP$28+'[6]Sun Country'!JP$33+'[6]Sun Country'!JP$38</f>
        <v>0</v>
      </c>
      <c r="L13" s="10">
        <f>'[6]Sun Country'!JQ$23+'[6]Sun Country'!JQ$28+'[6]Sun Country'!JQ$33+'[6]Sun Country'!JQ$38</f>
        <v>0</v>
      </c>
      <c r="M13" s="10">
        <f>'[6]Sun Country'!JR$23+'[6]Sun Country'!JR$28+'[6]Sun Country'!JR$33+'[6]Sun Country'!JR$38</f>
        <v>0</v>
      </c>
      <c r="N13" s="10">
        <f>'[6]Sun Country'!JS$23+'[6]Sun Country'!JS$28+'[6]Sun Country'!JS$33+'[6]Sun Country'!JS$38</f>
        <v>0</v>
      </c>
    </row>
    <row r="14" spans="1:14" x14ac:dyDescent="0.2">
      <c r="B14" t="s">
        <v>52</v>
      </c>
      <c r="C14" s="10">
        <f>[6]Condor!JH$23+[6]Condor!JH$28+[6]Condor!JH$33+[6]Condor!JH$38</f>
        <v>0</v>
      </c>
      <c r="D14" s="10">
        <f>[6]Condor!JI$23+[6]Condor!JI$28+[6]Condor!JI$33+[6]Condor!JI$38</f>
        <v>0</v>
      </c>
      <c r="E14" s="10">
        <f>[6]Condor!JJ$23+[6]Condor!JJ$28+[6]Condor!JJ$33+[6]Condor!JJ$38</f>
        <v>0</v>
      </c>
      <c r="F14" s="10">
        <f>[6]Condor!JK$23+[6]Condor!JK$28+[6]Condor!JK$33+[6]Condor!JK$38</f>
        <v>0</v>
      </c>
      <c r="G14" s="10">
        <f>[6]Condor!JL$23+[6]Condor!JL$28+[6]Condor!JL$33+[6]Condor!JL$38</f>
        <v>0</v>
      </c>
      <c r="H14" s="10">
        <f>[6]Condor!JM$23+[6]Condor!JM$28+[6]Condor!JM$33+[6]Condor!JM$38</f>
        <v>0</v>
      </c>
      <c r="I14" s="10">
        <f>[6]Condor!JN$23+[6]Condor!JN$28+[6]Condor!JN$33+[6]Condor!JN$38</f>
        <v>0</v>
      </c>
      <c r="J14" s="10">
        <f>[6]Condor!JO$23+[6]Condor!JO$28+[6]Condor!JO$33+[6]Condor!JO$38</f>
        <v>0</v>
      </c>
      <c r="K14" s="10">
        <f>[6]Condor!JP$23+[6]Condor!JP$28+[6]Condor!JP$33+[6]Condor!JP$38</f>
        <v>0</v>
      </c>
      <c r="L14" s="10">
        <f>[6]Condor!JQ$23+[6]Condor!JQ$28+[6]Condor!JQ$33+[6]Condor!JQ$38</f>
        <v>0</v>
      </c>
      <c r="M14" s="10">
        <f>[6]Condor!JR$23+[6]Condor!JR$28+[6]Condor!JR$33+[6]Condor!JR$38</f>
        <v>0</v>
      </c>
      <c r="N14" s="10">
        <f>[6]Condor!JS$23+[6]Condor!JS$28+[6]Condor!JS$33+[6]Condor!JS$38</f>
        <v>0</v>
      </c>
    </row>
    <row r="15" spans="1:14" x14ac:dyDescent="0.2">
      <c r="B15" t="s">
        <v>71</v>
      </c>
      <c r="C15" s="10">
        <f>'[6]Allegiant '!JH$23+'[6]Allegiant '!JH$28+'[6]Allegiant '!JH$33+'[6]Allegiant '!JH$38</f>
        <v>3730</v>
      </c>
      <c r="D15" s="10">
        <f>'[6]Allegiant '!JI$23+'[6]Allegiant '!JI$28+'[6]Allegiant '!JI$33+'[6]Allegiant '!JI$38</f>
        <v>4758</v>
      </c>
      <c r="E15" s="10">
        <f>'[6]Allegiant '!JJ$23+'[6]Allegiant '!JJ$28+'[6]Allegiant '!JJ$33+'[6]Allegiant '!JJ$38</f>
        <v>7488</v>
      </c>
      <c r="F15" s="10">
        <f>'[6]Allegiant '!JK$23+'[6]Allegiant '!JK$28+'[6]Allegiant '!JK$33+'[6]Allegiant '!JK$38</f>
        <v>2007</v>
      </c>
      <c r="G15" s="10">
        <f>'[6]Allegiant '!JL$23+'[6]Allegiant '!JL$28+'[6]Allegiant '!JL$33+'[6]Allegiant '!JL$38</f>
        <v>1194</v>
      </c>
      <c r="H15" s="10">
        <f>'[6]Allegiant '!JM$23+'[6]Allegiant '!JM$28+'[6]Allegiant '!JM$33+'[6]Allegiant '!JM$38</f>
        <v>2752</v>
      </c>
      <c r="I15" s="10">
        <f>'[6]Allegiant '!JN$23+'[6]Allegiant '!JN$28+'[6]Allegiant '!JN$33+'[6]Allegiant '!JN$38</f>
        <v>0</v>
      </c>
      <c r="J15" s="10">
        <f>'[6]Allegiant '!JO$23+'[6]Allegiant '!JO$28+'[6]Allegiant '!JO$33+'[6]Allegiant '!JO$38</f>
        <v>0</v>
      </c>
      <c r="K15" s="10">
        <f>'[6]Allegiant '!JP$23+'[6]Allegiant '!JP$28+'[6]Allegiant '!JP$33+'[6]Allegiant '!JP$38</f>
        <v>0</v>
      </c>
      <c r="L15" s="10">
        <f>'[6]Allegiant '!JQ$23+'[6]Allegiant '!JQ$28+'[6]Allegiant '!JQ$33+'[6]Allegiant '!JQ$38</f>
        <v>0</v>
      </c>
      <c r="M15" s="10">
        <f>'[6]Allegiant '!JR$23+'[6]Allegiant '!JR$28+'[6]Allegiant '!JR$33+'[6]Allegiant '!JR$38</f>
        <v>0</v>
      </c>
      <c r="N15" s="10">
        <f>'[6]Allegiant '!JS$23+'[6]Allegiant '!JS$28+'[6]Allegiant '!JS$33+'[6]Allegiant '!JS$38</f>
        <v>0</v>
      </c>
    </row>
    <row r="16" spans="1:14" x14ac:dyDescent="0.2">
      <c r="B16" t="s">
        <v>46</v>
      </c>
      <c r="C16" s="10">
        <f>'[6]Charter Misc'!JH$23+'[6]Charter Misc'!JH$28+'[6]Charter Misc'!JH$33+'[6]Charter Misc'!JH$38</f>
        <v>0</v>
      </c>
      <c r="D16" s="10">
        <f>'[6]Charter Misc'!JI$23+'[6]Charter Misc'!JI$28+'[6]Charter Misc'!JI$33+'[6]Charter Misc'!JI$38</f>
        <v>0</v>
      </c>
      <c r="E16" s="10">
        <f>'[6]Charter Misc'!JJ$23+'[6]Charter Misc'!JJ$28+'[6]Charter Misc'!JJ$33+'[6]Charter Misc'!JJ$38</f>
        <v>0</v>
      </c>
      <c r="F16" s="10">
        <f>'[6]Charter Misc'!JK$23+'[6]Charter Misc'!JK$28+'[6]Charter Misc'!JK$33+'[6]Charter Misc'!JK$38</f>
        <v>0</v>
      </c>
      <c r="G16" s="10">
        <f>'[6]Charter Misc'!JL$23+'[6]Charter Misc'!JL$28+'[6]Charter Misc'!JL$33+'[6]Charter Misc'!JL$38</f>
        <v>0</v>
      </c>
      <c r="H16" s="10">
        <f>'[6]Charter Misc'!JM$23+'[6]Charter Misc'!JM$28+'[6]Charter Misc'!JM$33+'[6]Charter Misc'!JM$38</f>
        <v>133</v>
      </c>
      <c r="I16" s="10">
        <f>'[6]Charter Misc'!JN$23+'[6]Charter Misc'!JN$28+'[6]Charter Misc'!JN$33+'[6]Charter Misc'!JN$38</f>
        <v>0</v>
      </c>
      <c r="J16" s="10">
        <f>'[6]Charter Misc'!JO$23+'[6]Charter Misc'!JO$28+'[6]Charter Misc'!JO$33+'[6]Charter Misc'!JO$38</f>
        <v>0</v>
      </c>
      <c r="K16" s="10">
        <f>'[6]Charter Misc'!JP$23+'[6]Charter Misc'!JP$28+'[6]Charter Misc'!JP$33+'[6]Charter Misc'!JP$38</f>
        <v>0</v>
      </c>
      <c r="L16" s="10">
        <f>'[6]Charter Misc'!JQ$23+'[6]Charter Misc'!JQ$28+'[6]Charter Misc'!JQ$33+'[6]Charter Misc'!JQ$38</f>
        <v>0</v>
      </c>
      <c r="M16" s="10">
        <f>'[6]Charter Misc'!JR$23+'[6]Charter Misc'!JR$28+'[6]Charter Misc'!JR$33+'[6]Charter Misc'!JR$38</f>
        <v>0</v>
      </c>
      <c r="N16" s="10">
        <f>'[6]Charter Misc'!JS$23+'[6]Charter Misc'!JS$28+'[6]Charter Misc'!JS$33+'[6]Charter Misc'!JS$38</f>
        <v>0</v>
      </c>
    </row>
    <row r="17" spans="2:14" x14ac:dyDescent="0.2">
      <c r="B17" t="s">
        <v>68</v>
      </c>
      <c r="C17" s="10">
        <f>'[6]Jet Blue'!JH$23+'[6]Jet Blue'!JH$28+'[6]Jet Blue'!JH$33+'[6]Jet Blue'!JH$38</f>
        <v>0</v>
      </c>
      <c r="D17" s="10">
        <f>'[6]Jet Blue'!JI$23+'[6]Jet Blue'!JI$28+'[6]Jet Blue'!JI$33+'[6]Jet Blue'!JI$38</f>
        <v>0</v>
      </c>
      <c r="E17" s="10">
        <f>'[6]Jet Blue'!JJ$23+'[6]Jet Blue'!JJ$28+'[6]Jet Blue'!JJ$33+'[6]Jet Blue'!JJ$38</f>
        <v>0</v>
      </c>
      <c r="F17" s="10">
        <f>'[6]Jet Blue'!JK$23+'[6]Jet Blue'!JK$28+'[6]Jet Blue'!JK$33+'[6]Jet Blue'!JK$38</f>
        <v>0</v>
      </c>
      <c r="G17" s="10">
        <f>'[6]Jet Blue'!JL$23+'[6]Jet Blue'!JL$28+'[6]Jet Blue'!JL$33+'[6]Jet Blue'!JL$38</f>
        <v>0</v>
      </c>
      <c r="H17" s="10">
        <f>'[6]Jet Blue'!JM$23+'[6]Jet Blue'!JM$28+'[6]Jet Blue'!JM$33+'[6]Jet Blue'!JM$38</f>
        <v>0</v>
      </c>
      <c r="I17" s="10">
        <f>'[6]Jet Blue'!JN$23+'[6]Jet Blue'!JN$28+'[6]Jet Blue'!JN$33+'[6]Jet Blue'!JN$38</f>
        <v>0</v>
      </c>
      <c r="J17" s="10">
        <f>'[6]Jet Blue'!JO$23+'[6]Jet Blue'!JO$28+'[6]Jet Blue'!JO$33+'[6]Jet Blue'!JO$38</f>
        <v>0</v>
      </c>
      <c r="K17" s="10">
        <f>'[6]Jet Blue'!JP$23+'[6]Jet Blue'!JP$28+'[6]Jet Blue'!JP$33+'[6]Jet Blue'!JP$38</f>
        <v>0</v>
      </c>
      <c r="L17" s="10">
        <f>'[6]Jet Blue'!JQ$23+'[6]Jet Blue'!JQ$28+'[6]Jet Blue'!JQ$33+'[6]Jet Blue'!JQ$38</f>
        <v>0</v>
      </c>
      <c r="M17" s="10">
        <f>'[6]Jet Blue'!JR$23+'[6]Jet Blue'!JR$28+'[6]Jet Blue'!JR$33+'[6]Jet Blue'!JR$38</f>
        <v>0</v>
      </c>
      <c r="N17" s="10">
        <f>'[6]Jet Blue'!JS$23+'[6]Jet Blue'!JS$28+'[6]Jet Blue'!JS$33+'[6]Jet Blue'!JS$38</f>
        <v>0</v>
      </c>
    </row>
    <row r="18" spans="2:14" x14ac:dyDescent="0.2">
      <c r="B18" t="s">
        <v>41</v>
      </c>
      <c r="C18" s="10">
        <f>[6]Frontier!JH$23+[6]Frontier!JH$28+[6]Frontier!JH$33+[6]Frontier!JH$38</f>
        <v>14719</v>
      </c>
      <c r="D18" s="10">
        <f>[6]Frontier!JI$23+[6]Frontier!JI$28+[6]Frontier!JI$33+[6]Frontier!JI$38</f>
        <v>17256</v>
      </c>
      <c r="E18" s="10">
        <f>[6]Frontier!JJ$23+[6]Frontier!JJ$28+[6]Frontier!JJ$33+[6]Frontier!JJ$38</f>
        <v>17718</v>
      </c>
      <c r="F18" s="10">
        <f>[6]Frontier!JK$23+[6]Frontier!JK$28+[6]Frontier!JK$33+[6]Frontier!JK$38</f>
        <v>11319</v>
      </c>
      <c r="G18" s="10">
        <f>[6]Frontier!JL$23+[6]Frontier!JL$28+[6]Frontier!JL$33+[6]Frontier!JL$38</f>
        <v>9810</v>
      </c>
      <c r="H18" s="10">
        <f>[6]Frontier!JM$23+[6]Frontier!JM$28+[6]Frontier!JM$33+[6]Frontier!JM$38</f>
        <v>11572</v>
      </c>
      <c r="I18" s="10">
        <f>[6]Frontier!JN$23+[6]Frontier!JN$28+[6]Frontier!JN$33+[6]Frontier!JN$38</f>
        <v>0</v>
      </c>
      <c r="J18" s="10">
        <f>[6]Frontier!JO$23+[6]Frontier!JO$28+[6]Frontier!JO$33+[6]Frontier!JO$38</f>
        <v>0</v>
      </c>
      <c r="K18" s="10">
        <f>[6]Frontier!JP$23+[6]Frontier!JP$28+[6]Frontier!JP$33+[6]Frontier!JP$38</f>
        <v>0</v>
      </c>
      <c r="L18" s="10">
        <f>[6]Frontier!JQ$23+[6]Frontier!JQ$28+[6]Frontier!JQ$33+[6]Frontier!JQ$38</f>
        <v>0</v>
      </c>
      <c r="M18" s="10">
        <f>[6]Frontier!JR$23+[6]Frontier!JR$28+[6]Frontier!JR$33+[6]Frontier!JR$38</f>
        <v>0</v>
      </c>
      <c r="N18" s="10">
        <f>[6]Frontier!JS$23+[6]Frontier!JS$28+[6]Frontier!JS$33+[6]Frontier!JS$38</f>
        <v>0</v>
      </c>
    </row>
    <row r="19" spans="2:14" x14ac:dyDescent="0.2">
      <c r="B19" t="s">
        <v>47</v>
      </c>
      <c r="C19" s="10">
        <f>[6]Xtra!IT23+[6]Xtra!IT28+[6]Xtra!IT33+[6]Xtra!IT38</f>
        <v>0</v>
      </c>
      <c r="D19" s="10">
        <f>[6]Xtra!IU23+[6]Xtra!IU28+[6]Xtra!IU33+[6]Xtra!IU38</f>
        <v>0</v>
      </c>
      <c r="E19" s="10">
        <f>[6]Xtra!IV23+[6]Xtra!IV28+[6]Xtra!IV33+[6]Xtra!IV38</f>
        <v>0</v>
      </c>
      <c r="F19" s="10">
        <f>[6]Xtra!IW23+[6]Xtra!IW28+[6]Xtra!IW33+[6]Xtra!IW38</f>
        <v>0</v>
      </c>
      <c r="G19" s="10">
        <f>[6]Xtra!IX23+[6]Xtra!IX28+[6]Xtra!IX33+[6]Xtra!IX38</f>
        <v>0</v>
      </c>
      <c r="H19" s="10">
        <f>[6]Xtra!IY23+[6]Xtra!IY28+[6]Xtra!IY33+[6]Xtra!IY38</f>
        <v>0</v>
      </c>
      <c r="I19" s="10">
        <f>[6]Xtra!IZ23+[6]Xtra!IZ28+[6]Xtra!IZ33+[6]Xtra!IZ38</f>
        <v>0</v>
      </c>
      <c r="J19" s="10">
        <f>[6]Xtra!JA23+[6]Xtra!JA28+[6]Xtra!JA33+[6]Xtra!JA38</f>
        <v>0</v>
      </c>
      <c r="K19" s="10">
        <f>[6]Xtra!JB23+[6]Xtra!JB28+[6]Xtra!JB33+[6]Xtra!JB38</f>
        <v>0</v>
      </c>
      <c r="L19" s="10">
        <f>[6]Xtra!JC23+[6]Xtra!JC28+[6]Xtra!JC33+[6]Xtra!JC38</f>
        <v>0</v>
      </c>
      <c r="M19" s="10">
        <f>[6]Xtra!JD23+[6]Xtra!JD28+[6]Xtra!JD33+[6]Xtra!JD38</f>
        <v>0</v>
      </c>
      <c r="N19" s="10">
        <f>[6]Xtra!JE23+[6]Xtra!JE28+[6]Xtra!JE33+[6]Xtra!JE38</f>
        <v>0</v>
      </c>
    </row>
    <row r="20" spans="2:14" x14ac:dyDescent="0.2">
      <c r="B20" t="s">
        <v>45</v>
      </c>
      <c r="C20" s="10">
        <f>[6]Omni!JH$23+[6]Omni!JH$28+[6]Omni!JH$33+[6]Omni!JH$38</f>
        <v>0</v>
      </c>
      <c r="D20" s="10">
        <f>[6]Omni!JI$23+[6]Omni!JI$28+[6]Omni!JI$33+[6]Omni!JI$38</f>
        <v>112</v>
      </c>
      <c r="E20" s="10">
        <f>[6]Omni!JJ$23+[6]Omni!JJ$28+[6]Omni!JJ$33+[6]Omni!JJ$38</f>
        <v>0</v>
      </c>
      <c r="F20" s="10">
        <f>[6]Omni!JK$23+[6]Omni!JK$28+[6]Omni!JK$33+[6]Omni!JK$38</f>
        <v>0</v>
      </c>
      <c r="G20" s="10">
        <f>[6]Omni!JL$23+[6]Omni!JL$28+[6]Omni!JL$33+[6]Omni!JL$38</f>
        <v>0</v>
      </c>
      <c r="H20" s="10">
        <f>[6]Omni!JM$23+[6]Omni!JM$28+[6]Omni!JM$33+[6]Omni!JM$38</f>
        <v>0</v>
      </c>
      <c r="I20" s="10">
        <f>[6]Omni!JN$23+[6]Omni!JN$28+[6]Omni!JN$33+[6]Omni!JN$38</f>
        <v>0</v>
      </c>
      <c r="J20" s="10">
        <f>[6]Omni!JO$23+[6]Omni!JO$28+[6]Omni!JO$33+[6]Omni!JO$38</f>
        <v>0</v>
      </c>
      <c r="K20" s="10">
        <f>[6]Omni!JP$23+[6]Omni!JP$28+[6]Omni!JP$33+[6]Omni!JP$38</f>
        <v>0</v>
      </c>
      <c r="L20" s="10">
        <f>[6]Omni!JQ$23+[6]Omni!JQ$28+[6]Omni!JQ$33+[6]Omni!JQ$38</f>
        <v>0</v>
      </c>
      <c r="M20" s="10">
        <f>[6]Omni!JR$23+[6]Omni!JR$28+[6]Omni!JR$33+[6]Omni!JR$38</f>
        <v>0</v>
      </c>
      <c r="N20" s="10">
        <f>[6]Omni!JS$23+[6]Omni!JS$28+[6]Omni!JS$33+[6]Omni!JS$38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325469</v>
      </c>
      <c r="F22" s="11">
        <f t="shared" si="1"/>
        <v>219138</v>
      </c>
      <c r="G22" s="11">
        <f t="shared" si="1"/>
        <v>216033</v>
      </c>
      <c r="H22" s="11">
        <f t="shared" si="1"/>
        <v>294688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2025-07-23T14:55:22Z</dcterms:modified>
</cp:coreProperties>
</file>