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26\"/>
    </mc:Choice>
  </mc:AlternateContent>
  <xr:revisionPtr revIDLastSave="0" documentId="13_ncr:1_{50E2BCE9-A92C-4F8D-98E9-2FE1435645E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oncourse Report" sheetId="4" r:id="rId1"/>
    <sheet name="E Detail" sheetId="2" r:id="rId2"/>
    <sheet name="Terminal 2" sheetId="3" r:id="rId3"/>
  </sheets>
  <externalReferences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1" i="4" l="1"/>
  <c r="B28" i="4"/>
  <c r="B27" i="4"/>
  <c r="B26" i="4"/>
  <c r="D11" i="3" l="1"/>
  <c r="E11" i="3"/>
  <c r="F11" i="3"/>
  <c r="G11" i="3"/>
  <c r="H11" i="3"/>
  <c r="I11" i="3"/>
  <c r="J11" i="3"/>
  <c r="K11" i="3"/>
  <c r="L11" i="3"/>
  <c r="M11" i="3"/>
  <c r="N11" i="3"/>
  <c r="D12" i="3"/>
  <c r="E12" i="3"/>
  <c r="F12" i="3"/>
  <c r="G12" i="3"/>
  <c r="H12" i="3"/>
  <c r="I12" i="3"/>
  <c r="J12" i="3"/>
  <c r="K12" i="3"/>
  <c r="L12" i="3"/>
  <c r="M12" i="3"/>
  <c r="N12" i="3"/>
  <c r="D13" i="3"/>
  <c r="E13" i="3"/>
  <c r="F13" i="3"/>
  <c r="G13" i="3"/>
  <c r="H13" i="3"/>
  <c r="I13" i="3"/>
  <c r="J13" i="3"/>
  <c r="K13" i="3"/>
  <c r="L13" i="3"/>
  <c r="M13" i="3"/>
  <c r="N13" i="3"/>
  <c r="D14" i="3"/>
  <c r="E14" i="3"/>
  <c r="F14" i="3"/>
  <c r="G14" i="3"/>
  <c r="H14" i="3"/>
  <c r="I14" i="3"/>
  <c r="J14" i="3"/>
  <c r="K14" i="3"/>
  <c r="L14" i="3"/>
  <c r="M14" i="3"/>
  <c r="N14" i="3"/>
  <c r="D15" i="3"/>
  <c r="E15" i="3"/>
  <c r="F15" i="3"/>
  <c r="G15" i="3"/>
  <c r="H15" i="3"/>
  <c r="I15" i="3"/>
  <c r="J15" i="3"/>
  <c r="K15" i="3"/>
  <c r="L15" i="3"/>
  <c r="M15" i="3"/>
  <c r="N15" i="3"/>
  <c r="D16" i="3"/>
  <c r="E16" i="3"/>
  <c r="F16" i="3"/>
  <c r="G16" i="3"/>
  <c r="H16" i="3"/>
  <c r="I16" i="3"/>
  <c r="J16" i="3"/>
  <c r="K16" i="3"/>
  <c r="L16" i="3"/>
  <c r="M16" i="3"/>
  <c r="N16" i="3"/>
  <c r="D17" i="3"/>
  <c r="E17" i="3"/>
  <c r="F17" i="3"/>
  <c r="G17" i="3"/>
  <c r="H17" i="3"/>
  <c r="I17" i="3"/>
  <c r="J17" i="3"/>
  <c r="K17" i="3"/>
  <c r="L17" i="3"/>
  <c r="M17" i="3"/>
  <c r="N17" i="3"/>
  <c r="D18" i="3"/>
  <c r="E18" i="3"/>
  <c r="F18" i="3"/>
  <c r="G18" i="3"/>
  <c r="H18" i="3"/>
  <c r="I18" i="3"/>
  <c r="J18" i="3"/>
  <c r="K18" i="3"/>
  <c r="L18" i="3"/>
  <c r="M18" i="3"/>
  <c r="N18" i="3"/>
  <c r="D19" i="3"/>
  <c r="E19" i="3"/>
  <c r="F19" i="3"/>
  <c r="G19" i="3"/>
  <c r="H19" i="3"/>
  <c r="I19" i="3"/>
  <c r="J19" i="3"/>
  <c r="K19" i="3"/>
  <c r="L19" i="3"/>
  <c r="M19" i="3"/>
  <c r="N19" i="3"/>
  <c r="D20" i="3"/>
  <c r="E20" i="3"/>
  <c r="F20" i="3"/>
  <c r="G20" i="3"/>
  <c r="H20" i="3"/>
  <c r="I20" i="3"/>
  <c r="J20" i="3"/>
  <c r="K20" i="3"/>
  <c r="L20" i="3"/>
  <c r="M20" i="3"/>
  <c r="N20" i="3"/>
  <c r="C20" i="3"/>
  <c r="C18" i="3"/>
  <c r="C17" i="3"/>
  <c r="C16" i="3"/>
  <c r="C15" i="3"/>
  <c r="C14" i="3"/>
  <c r="C13" i="3"/>
  <c r="C12" i="3"/>
  <c r="C11" i="3"/>
  <c r="D34" i="2"/>
  <c r="E34" i="2"/>
  <c r="F34" i="2"/>
  <c r="G34" i="2"/>
  <c r="H34" i="2"/>
  <c r="I34" i="2"/>
  <c r="J34" i="2"/>
  <c r="K34" i="2"/>
  <c r="L34" i="2"/>
  <c r="M34" i="2"/>
  <c r="N34" i="2"/>
  <c r="C34" i="2"/>
  <c r="D10" i="2"/>
  <c r="E10" i="2"/>
  <c r="F10" i="2"/>
  <c r="G10" i="2"/>
  <c r="H10" i="2"/>
  <c r="I10" i="2"/>
  <c r="J10" i="2"/>
  <c r="K10" i="2"/>
  <c r="L10" i="2"/>
  <c r="M10" i="2"/>
  <c r="N10" i="2"/>
  <c r="D11" i="2"/>
  <c r="E11" i="2"/>
  <c r="F11" i="2"/>
  <c r="G11" i="2"/>
  <c r="H11" i="2"/>
  <c r="I11" i="2"/>
  <c r="J11" i="2"/>
  <c r="K11" i="2"/>
  <c r="L11" i="2"/>
  <c r="M11" i="2"/>
  <c r="N11" i="2"/>
  <c r="D12" i="2"/>
  <c r="E12" i="2"/>
  <c r="F12" i="2"/>
  <c r="G12" i="2"/>
  <c r="H12" i="2"/>
  <c r="I12" i="2"/>
  <c r="J12" i="2"/>
  <c r="K12" i="2"/>
  <c r="L12" i="2"/>
  <c r="M12" i="2"/>
  <c r="N12" i="2"/>
  <c r="D13" i="2"/>
  <c r="E13" i="2"/>
  <c r="F13" i="2"/>
  <c r="G13" i="2"/>
  <c r="H13" i="2"/>
  <c r="I13" i="2"/>
  <c r="J13" i="2"/>
  <c r="K13" i="2"/>
  <c r="L13" i="2"/>
  <c r="M13" i="2"/>
  <c r="N13" i="2"/>
  <c r="D14" i="2"/>
  <c r="E14" i="2"/>
  <c r="F14" i="2"/>
  <c r="G14" i="2"/>
  <c r="H14" i="2"/>
  <c r="I14" i="2"/>
  <c r="J14" i="2"/>
  <c r="K14" i="2"/>
  <c r="L14" i="2"/>
  <c r="M14" i="2"/>
  <c r="N14" i="2"/>
  <c r="D15" i="2"/>
  <c r="E15" i="2"/>
  <c r="F15" i="2"/>
  <c r="G15" i="2"/>
  <c r="H15" i="2"/>
  <c r="I15" i="2"/>
  <c r="J15" i="2"/>
  <c r="K15" i="2"/>
  <c r="L15" i="2"/>
  <c r="M15" i="2"/>
  <c r="N15" i="2"/>
  <c r="D16" i="2"/>
  <c r="E16" i="2"/>
  <c r="F16" i="2"/>
  <c r="G16" i="2"/>
  <c r="H16" i="2"/>
  <c r="I16" i="2"/>
  <c r="J16" i="2"/>
  <c r="K16" i="2"/>
  <c r="L16" i="2"/>
  <c r="M16" i="2"/>
  <c r="N16" i="2"/>
  <c r="D17" i="2"/>
  <c r="E17" i="2"/>
  <c r="F17" i="2"/>
  <c r="G17" i="2"/>
  <c r="H17" i="2"/>
  <c r="I17" i="2"/>
  <c r="J17" i="2"/>
  <c r="K17" i="2"/>
  <c r="L17" i="2"/>
  <c r="M17" i="2"/>
  <c r="N17" i="2"/>
  <c r="D18" i="2"/>
  <c r="E18" i="2"/>
  <c r="F18" i="2"/>
  <c r="G18" i="2"/>
  <c r="H18" i="2"/>
  <c r="I18" i="2"/>
  <c r="J18" i="2"/>
  <c r="K18" i="2"/>
  <c r="L18" i="2"/>
  <c r="M18" i="2"/>
  <c r="N18" i="2"/>
  <c r="D19" i="2"/>
  <c r="E19" i="2"/>
  <c r="F19" i="2"/>
  <c r="G19" i="2"/>
  <c r="H19" i="2"/>
  <c r="I19" i="2"/>
  <c r="J19" i="2"/>
  <c r="K19" i="2"/>
  <c r="L19" i="2"/>
  <c r="M19" i="2"/>
  <c r="N19" i="2"/>
  <c r="D20" i="2"/>
  <c r="E20" i="2"/>
  <c r="F20" i="2"/>
  <c r="G20" i="2"/>
  <c r="H20" i="2"/>
  <c r="I20" i="2"/>
  <c r="J20" i="2"/>
  <c r="K20" i="2"/>
  <c r="L20" i="2"/>
  <c r="M20" i="2"/>
  <c r="N20" i="2"/>
  <c r="D21" i="2"/>
  <c r="E21" i="2"/>
  <c r="F21" i="2"/>
  <c r="G21" i="2"/>
  <c r="H21" i="2"/>
  <c r="I21" i="2"/>
  <c r="J21" i="2"/>
  <c r="K21" i="2"/>
  <c r="L21" i="2"/>
  <c r="M21" i="2"/>
  <c r="N21" i="2"/>
  <c r="D22" i="2"/>
  <c r="E22" i="2"/>
  <c r="F22" i="2"/>
  <c r="G22" i="2"/>
  <c r="H22" i="2"/>
  <c r="I22" i="2"/>
  <c r="J22" i="2"/>
  <c r="K22" i="2"/>
  <c r="L22" i="2"/>
  <c r="M22" i="2"/>
  <c r="N22" i="2"/>
  <c r="D23" i="2"/>
  <c r="E23" i="2"/>
  <c r="F23" i="2"/>
  <c r="G23" i="2"/>
  <c r="H23" i="2"/>
  <c r="I23" i="2"/>
  <c r="J23" i="2"/>
  <c r="K23" i="2"/>
  <c r="L23" i="2"/>
  <c r="M23" i="2"/>
  <c r="N23" i="2"/>
  <c r="D24" i="2"/>
  <c r="E24" i="2"/>
  <c r="F24" i="2"/>
  <c r="G24" i="2"/>
  <c r="H24" i="2"/>
  <c r="I24" i="2"/>
  <c r="J24" i="2"/>
  <c r="K24" i="2"/>
  <c r="L24" i="2"/>
  <c r="M24" i="2"/>
  <c r="N24" i="2"/>
  <c r="D25" i="2"/>
  <c r="E25" i="2"/>
  <c r="F25" i="2"/>
  <c r="G25" i="2"/>
  <c r="H25" i="2"/>
  <c r="I25" i="2"/>
  <c r="J25" i="2"/>
  <c r="K25" i="2"/>
  <c r="L25" i="2"/>
  <c r="M25" i="2"/>
  <c r="N25" i="2"/>
  <c r="D26" i="2"/>
  <c r="E26" i="2"/>
  <c r="F26" i="2"/>
  <c r="G26" i="2"/>
  <c r="H26" i="2"/>
  <c r="I26" i="2"/>
  <c r="J26" i="2"/>
  <c r="K26" i="2"/>
  <c r="L26" i="2"/>
  <c r="M26" i="2"/>
  <c r="N26" i="2"/>
  <c r="D27" i="2"/>
  <c r="E27" i="2"/>
  <c r="F27" i="2"/>
  <c r="G27" i="2"/>
  <c r="H27" i="2"/>
  <c r="I27" i="2"/>
  <c r="J27" i="2"/>
  <c r="K27" i="2"/>
  <c r="L27" i="2"/>
  <c r="M27" i="2"/>
  <c r="N27" i="2"/>
  <c r="D28" i="2"/>
  <c r="E28" i="2"/>
  <c r="F28" i="2"/>
  <c r="G28" i="2"/>
  <c r="H28" i="2"/>
  <c r="I28" i="2"/>
  <c r="J28" i="2"/>
  <c r="K28" i="2"/>
  <c r="L28" i="2"/>
  <c r="M28" i="2"/>
  <c r="N28" i="2"/>
  <c r="D29" i="2"/>
  <c r="E29" i="2"/>
  <c r="F29" i="2"/>
  <c r="G29" i="2"/>
  <c r="H29" i="2"/>
  <c r="I29" i="2"/>
  <c r="J29" i="2"/>
  <c r="K29" i="2"/>
  <c r="L29" i="2"/>
  <c r="M29" i="2"/>
  <c r="N29" i="2"/>
  <c r="D30" i="2"/>
  <c r="E30" i="2"/>
  <c r="F30" i="2"/>
  <c r="G30" i="2"/>
  <c r="H30" i="2"/>
  <c r="I30" i="2"/>
  <c r="J30" i="2"/>
  <c r="K30" i="2"/>
  <c r="L30" i="2"/>
  <c r="M30" i="2"/>
  <c r="N30" i="2"/>
  <c r="D31" i="2"/>
  <c r="E31" i="2"/>
  <c r="F31" i="2"/>
  <c r="G31" i="2"/>
  <c r="H31" i="2"/>
  <c r="I31" i="2"/>
  <c r="J31" i="2"/>
  <c r="K31" i="2"/>
  <c r="L31" i="2"/>
  <c r="M31" i="2"/>
  <c r="N31" i="2"/>
  <c r="D32" i="2"/>
  <c r="E32" i="2"/>
  <c r="F32" i="2"/>
  <c r="G32" i="2"/>
  <c r="H32" i="2"/>
  <c r="I32" i="2"/>
  <c r="J32" i="2"/>
  <c r="K32" i="2"/>
  <c r="L32" i="2"/>
  <c r="M32" i="2"/>
  <c r="N32" i="2"/>
  <c r="D33" i="2"/>
  <c r="E33" i="2"/>
  <c r="F33" i="2"/>
  <c r="G33" i="2"/>
  <c r="H33" i="2"/>
  <c r="I33" i="2"/>
  <c r="J33" i="2"/>
  <c r="K33" i="2"/>
  <c r="L33" i="2"/>
  <c r="M33" i="2"/>
  <c r="N33" i="2"/>
  <c r="C33" i="2"/>
  <c r="C32" i="2"/>
  <c r="C31" i="2"/>
  <c r="C30" i="2"/>
  <c r="C29" i="2"/>
  <c r="C28" i="2"/>
  <c r="C27" i="2"/>
  <c r="C26" i="2"/>
  <c r="C25" i="2"/>
  <c r="C24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19" i="3" l="1"/>
  <c r="D36" i="2" l="1"/>
  <c r="C6" i="4" s="1"/>
  <c r="I22" i="3"/>
  <c r="H18" i="4" s="1"/>
  <c r="K36" i="2"/>
  <c r="J6" i="4" s="1"/>
  <c r="E36" i="2"/>
  <c r="D6" i="4" s="1"/>
  <c r="H22" i="3"/>
  <c r="G18" i="4" s="1"/>
  <c r="G22" i="3"/>
  <c r="F18" i="4" s="1"/>
  <c r="N36" i="2"/>
  <c r="M6" i="4" s="1"/>
  <c r="M36" i="2"/>
  <c r="L6" i="4" s="1"/>
  <c r="J36" i="2"/>
  <c r="I6" i="4" s="1"/>
  <c r="L36" i="2"/>
  <c r="K6" i="4" s="1"/>
  <c r="I36" i="2"/>
  <c r="H6" i="4" s="1"/>
  <c r="N22" i="3"/>
  <c r="M18" i="4" s="1"/>
  <c r="K22" i="3"/>
  <c r="J18" i="4" s="1"/>
  <c r="H36" i="2"/>
  <c r="G6" i="4" s="1"/>
  <c r="J22" i="3"/>
  <c r="I18" i="4" s="1"/>
  <c r="G36" i="2"/>
  <c r="F6" i="4" s="1"/>
  <c r="F36" i="2"/>
  <c r="E6" i="4" s="1"/>
  <c r="E22" i="3"/>
  <c r="D18" i="4" s="1"/>
  <c r="D22" i="3"/>
  <c r="C18" i="4" s="1"/>
  <c r="L22" i="3"/>
  <c r="K18" i="4" s="1"/>
  <c r="F22" i="3"/>
  <c r="E18" i="4" s="1"/>
  <c r="M22" i="3"/>
  <c r="L18" i="4" s="1"/>
  <c r="C22" i="3"/>
  <c r="B18" i="4" s="1"/>
  <c r="C23" i="2" l="1"/>
  <c r="C36" i="2" l="1"/>
  <c r="B6" i="4" s="1"/>
  <c r="M29" i="4"/>
  <c r="M32" i="4" s="1"/>
  <c r="K29" i="4" l="1"/>
  <c r="K32" i="4" s="1"/>
  <c r="I29" i="4" l="1"/>
  <c r="I32" i="4" s="1"/>
  <c r="E29" i="4" l="1"/>
  <c r="E32" i="4" s="1"/>
  <c r="N15" i="4" l="1"/>
  <c r="N14" i="4"/>
  <c r="N19" i="4" l="1"/>
  <c r="N13" i="4"/>
  <c r="M17" i="4" l="1"/>
  <c r="M21" i="4" s="1"/>
  <c r="L17" i="4"/>
  <c r="L21" i="4" s="1"/>
  <c r="K17" i="4"/>
  <c r="K21" i="4" s="1"/>
  <c r="J17" i="4"/>
  <c r="J21" i="4" s="1"/>
  <c r="I17" i="4"/>
  <c r="I21" i="4" s="1"/>
  <c r="H17" i="4"/>
  <c r="H21" i="4" s="1"/>
  <c r="G17" i="4"/>
  <c r="G21" i="4" s="1"/>
  <c r="F17" i="4"/>
  <c r="F21" i="4" s="1"/>
  <c r="E17" i="4"/>
  <c r="E21" i="4" s="1"/>
  <c r="D17" i="4"/>
  <c r="D21" i="4" s="1"/>
  <c r="C17" i="4"/>
  <c r="C21" i="4" s="1"/>
  <c r="B17" i="4"/>
  <c r="N12" i="4"/>
  <c r="N11" i="4"/>
  <c r="N9" i="4"/>
  <c r="N8" i="4"/>
  <c r="N7" i="4"/>
  <c r="N5" i="4"/>
  <c r="N4" i="4"/>
  <c r="N3" i="4"/>
  <c r="N2" i="4"/>
  <c r="B21" i="4" l="1"/>
  <c r="N21" i="4" s="1"/>
  <c r="N17" i="4"/>
  <c r="B16" i="4"/>
  <c r="N10" i="4"/>
  <c r="D20" i="4" l="1"/>
  <c r="F20" i="4" l="1"/>
  <c r="E20" i="4"/>
  <c r="M20" i="4"/>
  <c r="H20" i="4"/>
  <c r="H16" i="4"/>
  <c r="K20" i="4"/>
  <c r="K16" i="4"/>
  <c r="D22" i="4"/>
  <c r="D16" i="4"/>
  <c r="I20" i="4"/>
  <c r="I16" i="4"/>
  <c r="L20" i="4"/>
  <c r="L16" i="4"/>
  <c r="G20" i="4"/>
  <c r="G16" i="4"/>
  <c r="C20" i="4"/>
  <c r="C16" i="4"/>
  <c r="J16" i="4"/>
  <c r="J20" i="4"/>
  <c r="B20" i="4"/>
  <c r="F16" i="4" l="1"/>
  <c r="E16" i="4"/>
  <c r="M22" i="4"/>
  <c r="N18" i="4"/>
  <c r="M16" i="4"/>
  <c r="N6" i="4"/>
  <c r="L22" i="4"/>
  <c r="K22" i="4"/>
  <c r="J22" i="4"/>
  <c r="I22" i="4"/>
  <c r="H22" i="4"/>
  <c r="G22" i="4"/>
  <c r="F22" i="4"/>
  <c r="E22" i="4"/>
  <c r="C22" i="4"/>
  <c r="N16" i="4" l="1"/>
  <c r="N20" i="4"/>
  <c r="N22" i="4" s="1"/>
  <c r="B22" i="4"/>
  <c r="B29" i="4" l="1"/>
  <c r="B32" i="4" s="1"/>
  <c r="C29" i="4" l="1"/>
  <c r="C32" i="4" s="1"/>
  <c r="D29" i="4" l="1"/>
  <c r="D32" i="4" s="1"/>
  <c r="F29" i="4" l="1"/>
  <c r="F32" i="4" s="1"/>
  <c r="G29" i="4" l="1"/>
  <c r="G32" i="4" s="1"/>
  <c r="H29" i="4" l="1"/>
  <c r="H32" i="4" s="1"/>
  <c r="J29" i="4" l="1"/>
  <c r="J32" i="4" s="1"/>
  <c r="N28" i="4" l="1"/>
  <c r="N27" i="4" l="1"/>
  <c r="N31" i="4"/>
  <c r="L29" i="4" l="1"/>
  <c r="L32" i="4" s="1"/>
  <c r="N26" i="4"/>
  <c r="N29" i="4" s="1"/>
  <c r="N32" i="4" s="1"/>
</calcChain>
</file>

<file path=xl/sharedStrings.xml><?xml version="1.0" encoding="utf-8"?>
<sst xmlns="http://schemas.openxmlformats.org/spreadsheetml/2006/main" count="108" uniqueCount="82">
  <si>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</si>
  <si>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</si>
  <si>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</si>
  <si>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</si>
  <si>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</si>
  <si>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</si>
  <si>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</si>
  <si>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</si>
  <si>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</si>
  <si>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 xml:space="preserve">October </t>
  </si>
  <si>
    <t>November</t>
  </si>
  <si>
    <t>December</t>
  </si>
  <si>
    <t>TOTAL</t>
  </si>
  <si>
    <t>Concourse G (1-22)</t>
  </si>
  <si>
    <t>Concourse F (1-16)</t>
  </si>
  <si>
    <t>Concourse E (1-16)</t>
  </si>
  <si>
    <t>Concourse D (1-6)</t>
  </si>
  <si>
    <t>Concourse C (1-25)</t>
  </si>
  <si>
    <t>Concourse B</t>
  </si>
  <si>
    <t>Concourse A</t>
  </si>
  <si>
    <t>% change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</si>
  <si>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</si>
  <si>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</si>
  <si>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</si>
  <si>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</si>
  <si>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</si>
  <si>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</si>
  <si>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</si>
  <si>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</si>
  <si>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</si>
  <si>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</si>
  <si>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</si>
  <si>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ENPLANED 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</si>
  <si>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</si>
  <si>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</si>
  <si>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</si>
  <si>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</si>
  <si>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</si>
  <si>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GRAND TOTAL</t>
  </si>
  <si>
    <t>American</t>
  </si>
  <si>
    <t>United</t>
  </si>
  <si>
    <t>Frontier</t>
  </si>
  <si>
    <t>Total Rev/Non-Rev Enplanements</t>
  </si>
  <si>
    <t>Iceland Air</t>
  </si>
  <si>
    <t>Sun Country</t>
  </si>
  <si>
    <t>Omni</t>
  </si>
  <si>
    <t>Charters</t>
  </si>
  <si>
    <t>Xtra</t>
  </si>
  <si>
    <t>Spirit</t>
  </si>
  <si>
    <t>Alaska Airlines</t>
  </si>
  <si>
    <t>Mesa (UA)</t>
  </si>
  <si>
    <t>Go Jet (UA)</t>
  </si>
  <si>
    <t>Condor</t>
  </si>
  <si>
    <t>Sky West (UA)</t>
  </si>
  <si>
    <t>Terminal 1 - Lindbergh E Concourse enplanements</t>
  </si>
  <si>
    <t>Mesa (AA)</t>
  </si>
  <si>
    <t>Republic (AA)</t>
  </si>
  <si>
    <t>Republic (UA)</t>
  </si>
  <si>
    <t>Sky West (AS)</t>
  </si>
  <si>
    <t>Air Georgian (AC)</t>
  </si>
  <si>
    <t>Envoy (AA)</t>
  </si>
  <si>
    <t>Express Jet (UA)</t>
  </si>
  <si>
    <t>Air Wisconsin (AA)</t>
  </si>
  <si>
    <t>PSA (AA)</t>
  </si>
  <si>
    <t>Sky West (AA)</t>
  </si>
  <si>
    <t>Sky Regional (AC)</t>
  </si>
  <si>
    <t>Shuttle America (UA)</t>
  </si>
  <si>
    <t>Horizon Air (AS)</t>
  </si>
  <si>
    <t>Jet Blue</t>
  </si>
  <si>
    <t>Southwest</t>
  </si>
  <si>
    <t>Denver Air</t>
  </si>
  <si>
    <t>Allegiant</t>
  </si>
  <si>
    <t>Jazz (AC)</t>
  </si>
  <si>
    <t>October</t>
  </si>
  <si>
    <t xml:space="preserve">Terminal 2 </t>
  </si>
  <si>
    <t>WestJet</t>
  </si>
  <si>
    <t>Aer Lingus</t>
  </si>
  <si>
    <t>Air Canada</t>
  </si>
  <si>
    <t>Terminal 1 - 2026</t>
  </si>
  <si>
    <t>Terminal 2 - 2026</t>
  </si>
  <si>
    <t>2026 Grand TOTAL</t>
  </si>
  <si>
    <t>2025 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</si>
</sst>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* #,##0.000_);_(* \(#,##0.000\);_(* &quot;-&quot;??_);_(@_)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i/>
      <u/>
      <sz val="10"/>
      <name val="Arial"/>
      <family val="2"/>
    </font>
    <font>
      <sz val="16"/>
      <color indexed="10"/>
      <name val="Arial"/>
      <family val="2"/>
    </font>
    <font>
      <b/>
      <sz val="8"/>
      <color indexed="10"/>
      <name val="Arial"/>
      <family val="2"/>
    </font>
    <font>
      <b/>
      <i/>
      <sz val="10"/>
      <color indexed="58"/>
      <name val="Arial"/>
      <family val="2"/>
    </font>
    <font>
      <b/>
      <sz val="10"/>
      <color indexed="9"/>
      <name val="Arial"/>
      <family val="2"/>
    </font>
    <font>
      <b/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</fills>
  <borders count="21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1" xfId="0" applyBorder="1"/>
    <xf numFmtId="1" fontId="0" fillId="0" borderId="2" xfId="0" applyNumberFormat="1" applyBorder="1" applyAlignment="1">
      <alignment horizontal="right"/>
    </xf>
    <xf numFmtId="3" fontId="0" fillId="0" borderId="0" xfId="0" applyNumberFormat="1"/>
    <xf numFmtId="3" fontId="0" fillId="0" borderId="1" xfId="0" applyNumberFormat="1" applyBorder="1"/>
    <xf numFmtId="10" fontId="0" fillId="0" borderId="0" xfId="0" applyNumberFormat="1" applyAlignment="1">
      <alignment horizontal="right"/>
    </xf>
    <xf numFmtId="3" fontId="0" fillId="2" borderId="3" xfId="0" applyNumberFormat="1" applyFill="1" applyBorder="1"/>
    <xf numFmtId="3" fontId="4" fillId="0" borderId="2" xfId="0" applyNumberFormat="1" applyFont="1" applyBorder="1" applyAlignment="1">
      <alignment horizontal="center"/>
    </xf>
    <xf numFmtId="3" fontId="4" fillId="0" borderId="5" xfId="0" applyNumberFormat="1" applyFont="1" applyBorder="1"/>
    <xf numFmtId="0" fontId="2" fillId="0" borderId="6" xfId="0" applyFont="1" applyBorder="1" applyAlignment="1">
      <alignment horizontal="center"/>
    </xf>
    <xf numFmtId="41" fontId="0" fillId="0" borderId="0" xfId="0" applyNumberFormat="1"/>
    <xf numFmtId="41" fontId="4" fillId="0" borderId="7" xfId="0" applyNumberFormat="1" applyFont="1" applyBorder="1"/>
    <xf numFmtId="41" fontId="2" fillId="0" borderId="7" xfId="0" applyNumberFormat="1" applyFont="1" applyBorder="1"/>
    <xf numFmtId="3" fontId="2" fillId="0" borderId="8" xfId="0" applyNumberFormat="1" applyFont="1" applyBorder="1"/>
    <xf numFmtId="0" fontId="2" fillId="0" borderId="0" xfId="0" applyFont="1" applyAlignment="1">
      <alignment wrapText="1"/>
    </xf>
    <xf numFmtId="0" fontId="5" fillId="0" borderId="0" xfId="0" applyFont="1"/>
    <xf numFmtId="0" fontId="6" fillId="0" borderId="0" xfId="0" applyFont="1"/>
    <xf numFmtId="3" fontId="0" fillId="3" borderId="2" xfId="0" applyNumberFormat="1" applyFill="1" applyBorder="1"/>
    <xf numFmtId="3" fontId="0" fillId="4" borderId="2" xfId="0" applyNumberFormat="1" applyFill="1" applyBorder="1"/>
    <xf numFmtId="0" fontId="7" fillId="0" borderId="0" xfId="0" applyFont="1" applyAlignment="1">
      <alignment horizontal="center"/>
    </xf>
    <xf numFmtId="3" fontId="2" fillId="2" borderId="9" xfId="0" applyNumberFormat="1" applyFont="1" applyFill="1" applyBorder="1"/>
    <xf numFmtId="165" fontId="0" fillId="0" borderId="0" xfId="1" applyNumberFormat="1" applyFont="1" applyBorder="1"/>
    <xf numFmtId="0" fontId="4" fillId="0" borderId="0" xfId="0" applyFont="1"/>
    <xf numFmtId="164" fontId="0" fillId="0" borderId="4" xfId="0" applyNumberFormat="1" applyBorder="1"/>
    <xf numFmtId="3" fontId="0" fillId="0" borderId="4" xfId="0" applyNumberFormat="1" applyBorder="1"/>
    <xf numFmtId="3" fontId="2" fillId="2" borderId="11" xfId="0" applyNumberFormat="1" applyFont="1" applyFill="1" applyBorder="1"/>
    <xf numFmtId="3" fontId="1" fillId="0" borderId="0" xfId="0" applyNumberFormat="1" applyFont="1"/>
    <xf numFmtId="0" fontId="8" fillId="0" borderId="0" xfId="0" applyFont="1"/>
    <xf numFmtId="165" fontId="0" fillId="0" borderId="1" xfId="0" applyNumberFormat="1" applyBorder="1"/>
    <xf numFmtId="165" fontId="0" fillId="0" borderId="0" xfId="0" applyNumberFormat="1"/>
    <xf numFmtId="165" fontId="0" fillId="0" borderId="1" xfId="0" quotePrefix="1" applyNumberFormat="1" applyBorder="1"/>
    <xf numFmtId="3" fontId="4" fillId="2" borderId="12" xfId="0" applyNumberFormat="1" applyFont="1" applyFill="1" applyBorder="1"/>
    <xf numFmtId="3" fontId="0" fillId="0" borderId="13" xfId="0" applyNumberFormat="1" applyBorder="1"/>
    <xf numFmtId="3" fontId="3" fillId="0" borderId="7" xfId="0" applyNumberFormat="1" applyFont="1" applyBorder="1"/>
    <xf numFmtId="3" fontId="3" fillId="0" borderId="14" xfId="0" applyNumberFormat="1" applyFont="1" applyBorder="1"/>
    <xf numFmtId="3" fontId="0" fillId="0" borderId="11" xfId="0" applyNumberFormat="1" applyBorder="1"/>
    <xf numFmtId="3" fontId="9" fillId="5" borderId="1" xfId="0" applyNumberFormat="1" applyFont="1" applyFill="1" applyBorder="1"/>
    <xf numFmtId="3" fontId="9" fillId="5" borderId="9" xfId="0" applyNumberFormat="1" applyFont="1" applyFill="1" applyBorder="1"/>
    <xf numFmtId="0" fontId="9" fillId="5" borderId="0" xfId="0" applyFont="1" applyFill="1" applyAlignment="1">
      <alignment horizontal="right"/>
    </xf>
    <xf numFmtId="165" fontId="0" fillId="3" borderId="2" xfId="0" applyNumberFormat="1" applyFill="1" applyBorder="1"/>
    <xf numFmtId="10" fontId="0" fillId="0" borderId="0" xfId="0" applyNumberFormat="1"/>
    <xf numFmtId="165" fontId="0" fillId="0" borderId="0" xfId="1" applyNumberFormat="1" applyFont="1"/>
    <xf numFmtId="3" fontId="2" fillId="2" borderId="15" xfId="0" applyNumberFormat="1" applyFont="1" applyFill="1" applyBorder="1"/>
    <xf numFmtId="0" fontId="10" fillId="0" borderId="0" xfId="0" applyFont="1"/>
    <xf numFmtId="3" fontId="11" fillId="0" borderId="16" xfId="0" applyNumberFormat="1" applyFont="1" applyBorder="1" applyAlignment="1">
      <alignment horizontal="center"/>
    </xf>
    <xf numFmtId="3" fontId="11" fillId="2" borderId="17" xfId="0" applyNumberFormat="1" applyFont="1" applyFill="1" applyBorder="1" applyAlignment="1">
      <alignment horizontal="center"/>
    </xf>
    <xf numFmtId="0" fontId="12" fillId="0" borderId="0" xfId="0" applyFont="1"/>
    <xf numFmtId="0" fontId="2" fillId="0" borderId="0" xfId="0" applyFont="1"/>
    <xf numFmtId="0" fontId="2" fillId="0" borderId="1" xfId="0" applyFont="1" applyBorder="1"/>
    <xf numFmtId="43" fontId="0" fillId="0" borderId="0" xfId="1" applyFont="1"/>
    <xf numFmtId="10" fontId="0" fillId="0" borderId="0" xfId="2" applyNumberFormat="1" applyFont="1"/>
    <xf numFmtId="165" fontId="1" fillId="0" borderId="1" xfId="0" applyNumberFormat="1" applyFont="1" applyBorder="1"/>
    <xf numFmtId="165" fontId="0" fillId="0" borderId="0" xfId="1" applyNumberFormat="1" applyFont="1" applyAlignment="1">
      <alignment horizontal="right"/>
    </xf>
    <xf numFmtId="0" fontId="1" fillId="0" borderId="0" xfId="0" applyFont="1"/>
    <xf numFmtId="41" fontId="1" fillId="0" borderId="0" xfId="0" applyNumberFormat="1" applyFont="1"/>
    <xf numFmtId="3" fontId="2" fillId="2" borderId="18" xfId="0" applyNumberFormat="1" applyFont="1" applyFill="1" applyBorder="1"/>
    <xf numFmtId="3" fontId="2" fillId="2" borderId="4" xfId="0" applyNumberFormat="1" applyFont="1" applyFill="1" applyBorder="1"/>
    <xf numFmtId="3" fontId="2" fillId="2" borderId="19" xfId="0" applyNumberFormat="1" applyFont="1" applyFill="1" applyBorder="1"/>
    <xf numFmtId="3" fontId="2" fillId="2" borderId="10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10" fontId="1" fillId="0" borderId="0" xfId="2" applyNumberFormat="1" applyFont="1"/>
    <xf numFmtId="165" fontId="1" fillId="0" borderId="1" xfId="0" quotePrefix="1" applyNumberFormat="1" applyFont="1" applyBorder="1"/>
    <xf numFmtId="165" fontId="1" fillId="0" borderId="0" xfId="0" applyNumberFormat="1" applyFont="1"/>
    <xf numFmtId="166" fontId="0" fillId="0" borderId="0" xfId="0" applyNumberFormat="1"/>
    <xf numFmtId="10" fontId="0" fillId="0" borderId="0" xfId="2" applyNumberFormat="1" applyFont="1" applyBorder="1"/>
    <xf numFmtId="3" fontId="0" fillId="0" borderId="20" xfId="0" applyNumberFormat="1" applyBorder="1"/>
  </cellXfs>
  <cellStyles count="3">
    <cellStyle name="Comma" xfId="1" builtinId="3"/>
    <cellStyle name="Normal" xfId="0" builtinId="0"/>
    <cellStyle name="Percent" xfId="2" builtinId="5"/>
  </cellStyles>
  <dxfs count="1"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Airline%20Stats\carier%20data%20entry.xlsx" TargetMode="External"/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data\Finance%20Stats\Monthly%20Operations%20report\2026\MSP%20January%202026.xlsx" TargetMode="External"/><Relationship Id="rId1" Type="http://schemas.openxmlformats.org/officeDocument/2006/relationships/externalLinkPath" Target="MSP%20January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Template"/>
      <sheetName val="NWA"/>
      <sheetName val="Air Choice One"/>
      <sheetName val="AirTran"/>
      <sheetName val="AirCanada"/>
      <sheetName val="Air France"/>
      <sheetName val="Allegiant "/>
      <sheetName val="Aer Lingus"/>
      <sheetName val="Alaska"/>
      <sheetName val="America West"/>
      <sheetName val="American"/>
      <sheetName val="Continental"/>
      <sheetName val="Boutique Air"/>
      <sheetName val="Condor"/>
      <sheetName val="Delta"/>
      <sheetName val="Denver Air"/>
      <sheetName val="Frontier"/>
      <sheetName val="Icelandair"/>
      <sheetName val="Jet Blue"/>
      <sheetName val="KLM"/>
      <sheetName val="Great Lakes"/>
      <sheetName val="Midwest"/>
      <sheetName val="Lufthansa"/>
      <sheetName val="Southwest"/>
      <sheetName val="Spirit"/>
      <sheetName val="Sun Country"/>
      <sheetName val="US Airways"/>
      <sheetName val="Jazz Air"/>
      <sheetName val="United"/>
      <sheetName val="WestJet"/>
      <sheetName val="Air Georgian"/>
      <sheetName val="American Eagle"/>
      <sheetName val="Air Wisconsin"/>
      <sheetName val="Horizon_AS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Sky West_UA"/>
      <sheetName val="Jazz_AC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Red Way"/>
      <sheetName val="Omni"/>
      <sheetName val="Charter Misc"/>
      <sheetName val="Atlas Air"/>
      <sheetName val="Sun Country Cargo"/>
      <sheetName val="Airborne"/>
      <sheetName val="DHL"/>
      <sheetName val="DHL_Atlas"/>
      <sheetName val="DHL_Amerijet"/>
      <sheetName val="DHL_Bemidji"/>
      <sheetName val="DHL_Encore"/>
      <sheetName val="DHL_Kalitta"/>
      <sheetName val="DHL_Mesa"/>
      <sheetName val="DHL_Southair"/>
      <sheetName val="DHL_Swift"/>
      <sheetName val="Encore"/>
      <sheetName val="Suburban Air Freight"/>
      <sheetName val="FedEx"/>
      <sheetName val="Mountain Cargo"/>
      <sheetName val="IFL"/>
      <sheetName val="UPS"/>
      <sheetName val="UPSSCS"/>
      <sheetName val="AM Intl_kittyhawk"/>
      <sheetName val="ATI_BAX"/>
      <sheetName val="CSA Air"/>
      <sheetName val="Bemidji"/>
      <sheetName val="Misc Cargo"/>
      <sheetName val="Military "/>
      <sheetName val="General Avation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5">
          <cell r="JV15">
            <v>5</v>
          </cell>
        </row>
        <row r="33">
          <cell r="JV33">
            <v>284</v>
          </cell>
        </row>
        <row r="38">
          <cell r="JV38">
            <v>1</v>
          </cell>
        </row>
      </sheetData>
      <sheetData sheetId="5">
        <row r="19">
          <cell r="JH19">
            <v>0</v>
          </cell>
        </row>
      </sheetData>
      <sheetData sheetId="6">
        <row r="19">
          <cell r="JH19">
            <v>54</v>
          </cell>
        </row>
      </sheetData>
      <sheetData sheetId="7">
        <row r="15">
          <cell r="JV15">
            <v>17</v>
          </cell>
        </row>
        <row r="33">
          <cell r="JV33">
            <v>1316</v>
          </cell>
        </row>
        <row r="38">
          <cell r="JV38">
            <v>8</v>
          </cell>
        </row>
      </sheetData>
      <sheetData sheetId="8">
        <row r="4">
          <cell r="JV4">
            <v>57</v>
          </cell>
        </row>
        <row r="23">
          <cell r="JV23">
            <v>9163</v>
          </cell>
        </row>
        <row r="28">
          <cell r="JV28">
            <v>332</v>
          </cell>
        </row>
      </sheetData>
      <sheetData sheetId="9" refreshError="1"/>
      <sheetData sheetId="10">
        <row r="4">
          <cell r="JV4">
            <v>294</v>
          </cell>
        </row>
        <row r="23">
          <cell r="JV23">
            <v>38128</v>
          </cell>
        </row>
        <row r="28">
          <cell r="JV28">
            <v>1503</v>
          </cell>
        </row>
      </sheetData>
      <sheetData sheetId="11"/>
      <sheetData sheetId="12" refreshError="1"/>
      <sheetData sheetId="13"/>
      <sheetData sheetId="14">
        <row r="4">
          <cell r="JV4">
            <v>4550</v>
          </cell>
        </row>
      </sheetData>
      <sheetData sheetId="15">
        <row r="4">
          <cell r="JV4">
            <v>79</v>
          </cell>
        </row>
        <row r="23">
          <cell r="JV23">
            <v>816</v>
          </cell>
        </row>
        <row r="28">
          <cell r="JV28">
            <v>34</v>
          </cell>
        </row>
      </sheetData>
      <sheetData sheetId="16">
        <row r="4">
          <cell r="JV4">
            <v>77</v>
          </cell>
        </row>
        <row r="23">
          <cell r="JV23">
            <v>12645</v>
          </cell>
        </row>
        <row r="28">
          <cell r="JV28">
            <v>124</v>
          </cell>
        </row>
      </sheetData>
      <sheetData sheetId="17">
        <row r="15">
          <cell r="JV15">
            <v>17</v>
          </cell>
        </row>
        <row r="33">
          <cell r="JV33">
            <v>2014</v>
          </cell>
        </row>
        <row r="38">
          <cell r="JV38">
            <v>42</v>
          </cell>
        </row>
      </sheetData>
      <sheetData sheetId="18"/>
      <sheetData sheetId="19">
        <row r="19">
          <cell r="JH19">
            <v>0</v>
          </cell>
        </row>
      </sheetData>
      <sheetData sheetId="20" refreshError="1"/>
      <sheetData sheetId="21" refreshError="1"/>
      <sheetData sheetId="22">
        <row r="19">
          <cell r="JH19">
            <v>34</v>
          </cell>
        </row>
      </sheetData>
      <sheetData sheetId="23">
        <row r="4">
          <cell r="JV4">
            <v>378</v>
          </cell>
        </row>
        <row r="23">
          <cell r="JV23">
            <v>42361</v>
          </cell>
        </row>
        <row r="28">
          <cell r="JV28">
            <v>1672</v>
          </cell>
        </row>
      </sheetData>
      <sheetData sheetId="24">
        <row r="19">
          <cell r="JH19">
            <v>150</v>
          </cell>
        </row>
      </sheetData>
      <sheetData sheetId="25">
        <row r="4">
          <cell r="JV4">
            <v>637</v>
          </cell>
        </row>
        <row r="23">
          <cell r="JV23">
            <v>104072</v>
          </cell>
        </row>
        <row r="28">
          <cell r="JV28">
            <v>2367</v>
          </cell>
        </row>
        <row r="33">
          <cell r="JV33">
            <v>28510</v>
          </cell>
        </row>
        <row r="38">
          <cell r="JV38">
            <v>672</v>
          </cell>
        </row>
      </sheetData>
      <sheetData sheetId="26" refreshError="1"/>
      <sheetData sheetId="27" refreshError="1"/>
      <sheetData sheetId="28">
        <row r="4">
          <cell r="JV4">
            <v>358</v>
          </cell>
        </row>
        <row r="23">
          <cell r="JV23">
            <v>42137</v>
          </cell>
        </row>
        <row r="28">
          <cell r="JV28">
            <v>2010</v>
          </cell>
        </row>
      </sheetData>
      <sheetData sheetId="29">
        <row r="15">
          <cell r="JV15">
            <v>61</v>
          </cell>
        </row>
        <row r="33">
          <cell r="JV33">
            <v>5057</v>
          </cell>
        </row>
      </sheetData>
      <sheetData sheetId="30"/>
      <sheetData sheetId="31">
        <row r="4">
          <cell r="JV4">
            <v>97</v>
          </cell>
        </row>
        <row r="23">
          <cell r="JV23">
            <v>5363</v>
          </cell>
        </row>
        <row r="28">
          <cell r="JV28">
            <v>242</v>
          </cell>
        </row>
      </sheetData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/>
      <sheetData sheetId="43"/>
      <sheetData sheetId="44">
        <row r="4">
          <cell r="JV4">
            <v>25</v>
          </cell>
        </row>
        <row r="23">
          <cell r="JV23">
            <v>1885</v>
          </cell>
        </row>
        <row r="28">
          <cell r="JV28">
            <v>78</v>
          </cell>
        </row>
      </sheetData>
      <sheetData sheetId="45">
        <row r="15">
          <cell r="JV15">
            <v>22</v>
          </cell>
        </row>
        <row r="33">
          <cell r="JV33">
            <v>1399</v>
          </cell>
        </row>
        <row r="38">
          <cell r="JV38">
            <v>44</v>
          </cell>
        </row>
      </sheetData>
      <sheetData sheetId="46">
        <row r="4">
          <cell r="JV4">
            <v>45</v>
          </cell>
        </row>
        <row r="23">
          <cell r="JV23">
            <v>2982</v>
          </cell>
        </row>
        <row r="28">
          <cell r="JV28">
            <v>116</v>
          </cell>
        </row>
      </sheetData>
      <sheetData sheetId="47"/>
      <sheetData sheetId="48" refreshError="1"/>
      <sheetData sheetId="49">
        <row r="4">
          <cell r="JV4">
            <v>1495</v>
          </cell>
        </row>
      </sheetData>
      <sheetData sheetId="50">
        <row r="4">
          <cell r="JV4">
            <v>83</v>
          </cell>
        </row>
        <row r="23">
          <cell r="JV23">
            <v>4233</v>
          </cell>
        </row>
        <row r="28">
          <cell r="JV28">
            <v>122</v>
          </cell>
        </row>
      </sheetData>
      <sheetData sheetId="51">
        <row r="4">
          <cell r="JV4">
            <v>52</v>
          </cell>
        </row>
        <row r="23">
          <cell r="JV23">
            <v>2994</v>
          </cell>
        </row>
        <row r="28">
          <cell r="JV28">
            <v>130</v>
          </cell>
        </row>
      </sheetData>
      <sheetData sheetId="52">
        <row r="4">
          <cell r="JV4">
            <v>72</v>
          </cell>
        </row>
        <row r="23">
          <cell r="JV23">
            <v>4188</v>
          </cell>
        </row>
        <row r="28">
          <cell r="JV28">
            <v>175</v>
          </cell>
        </row>
      </sheetData>
      <sheetData sheetId="53"/>
      <sheetData sheetId="54">
        <row r="4">
          <cell r="JV4">
            <v>1944</v>
          </cell>
        </row>
      </sheetData>
      <sheetData sheetId="55"/>
      <sheetData sheetId="56">
        <row r="4">
          <cell r="JV4">
            <v>5</v>
          </cell>
        </row>
        <row r="23">
          <cell r="JV23">
            <v>308</v>
          </cell>
        </row>
        <row r="28">
          <cell r="JV28">
            <v>16</v>
          </cell>
        </row>
      </sheetData>
      <sheetData sheetId="57"/>
      <sheetData sheetId="58"/>
      <sheetData sheetId="59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>
        <row r="15">
          <cell r="JV15">
            <v>1</v>
          </cell>
        </row>
      </sheetData>
      <sheetData sheetId="68">
        <row r="19">
          <cell r="JH19">
            <v>8</v>
          </cell>
        </row>
      </sheetData>
      <sheetData sheetId="69">
        <row r="4">
          <cell r="JV4">
            <v>56</v>
          </cell>
        </row>
      </sheetData>
      <sheetData sheetId="70">
        <row r="4">
          <cell r="JV4">
            <v>18</v>
          </cell>
        </row>
      </sheetData>
      <sheetData sheetId="71">
        <row r="4">
          <cell r="JV4">
            <v>1</v>
          </cell>
        </row>
      </sheetData>
      <sheetData sheetId="72">
        <row r="19">
          <cell r="JH19">
            <v>0</v>
          </cell>
        </row>
      </sheetData>
      <sheetData sheetId="73">
        <row r="19">
          <cell r="JH19">
            <v>0</v>
          </cell>
        </row>
      </sheetData>
      <sheetData sheetId="74">
        <row r="4">
          <cell r="JV4">
            <v>37</v>
          </cell>
        </row>
      </sheetData>
      <sheetData sheetId="75">
        <row r="12">
          <cell r="JV12">
            <v>0</v>
          </cell>
        </row>
      </sheetData>
      <sheetData sheetId="76">
        <row r="19">
          <cell r="JH19">
            <v>32</v>
          </cell>
        </row>
      </sheetData>
      <sheetData sheetId="77">
        <row r="19">
          <cell r="JH19">
            <v>0</v>
          </cell>
        </row>
      </sheetData>
      <sheetData sheetId="78" refreshError="1"/>
      <sheetData sheetId="79">
        <row r="19">
          <cell r="JH19">
            <v>0</v>
          </cell>
        </row>
      </sheetData>
      <sheetData sheetId="80"/>
      <sheetData sheetId="81" refreshError="1"/>
      <sheetData sheetId="82">
        <row r="4">
          <cell r="JV4">
            <v>70</v>
          </cell>
        </row>
      </sheetData>
      <sheetData sheetId="83">
        <row r="4">
          <cell r="JV4">
            <v>19</v>
          </cell>
        </row>
      </sheetData>
      <sheetData sheetId="84">
        <row r="4">
          <cell r="JV4">
            <v>12</v>
          </cell>
        </row>
      </sheetData>
      <sheetData sheetId="85">
        <row r="4">
          <cell r="JV4">
            <v>90</v>
          </cell>
        </row>
      </sheetData>
      <sheetData sheetId="86" refreshError="1"/>
      <sheetData sheetId="87" refreshError="1"/>
      <sheetData sheetId="88" refreshError="1"/>
      <sheetData sheetId="89"/>
      <sheetData sheetId="90">
        <row r="4">
          <cell r="JV4">
            <v>128</v>
          </cell>
        </row>
      </sheetData>
      <sheetData sheetId="91">
        <row r="19">
          <cell r="JH19">
            <v>2</v>
          </cell>
        </row>
      </sheetData>
      <sheetData sheetId="92">
        <row r="4">
          <cell r="JV4">
            <v>29</v>
          </cell>
        </row>
      </sheetData>
      <sheetData sheetId="93">
        <row r="4">
          <cell r="JV4">
            <v>658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C5">
            <v>998727</v>
          </cell>
        </row>
        <row r="6">
          <cell r="C6">
            <v>205646</v>
          </cell>
        </row>
        <row r="7">
          <cell r="C7">
            <v>0</v>
          </cell>
        </row>
        <row r="10">
          <cell r="C10">
            <v>42009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6E8DF-DCC2-4E85-8441-21C2D1854515}">
  <dimension ref="A1:T49"/>
  <sheetViews>
    <sheetView tabSelected="1" showWhiteSpace="0" zoomScaleNormal="100" zoomScalePageLayoutView="115" workbookViewId="0">
      <selection activeCell="D35" sqref="D35"/>
    </sheetView>
  </sheetViews>
  <sheetFormatPr defaultRowHeight="12.75" x14ac:dyDescent="0.2"/>
  <cols>
    <col min="1" max="1" width="32.28515625" bestFit="1" customWidth="1"/>
    <col min="2" max="2" width="9.85546875" bestFit="1" customWidth="1"/>
    <col min="3" max="3" width="10.42578125" bestFit="1" customWidth="1"/>
    <col min="4" max="4" width="9.7109375" bestFit="1" customWidth="1"/>
    <col min="5" max="5" width="10.42578125" bestFit="1" customWidth="1"/>
    <col min="6" max="6" width="9.85546875" bestFit="1" customWidth="1"/>
    <col min="7" max="7" width="9.7109375" bestFit="1" customWidth="1"/>
    <col min="8" max="8" width="10.42578125" bestFit="1" customWidth="1"/>
    <col min="9" max="9" width="11" bestFit="1" customWidth="1"/>
    <col min="10" max="10" width="12.140625" bestFit="1" customWidth="1"/>
    <col min="11" max="11" width="10.42578125" bestFit="1" customWidth="1"/>
    <col min="12" max="12" width="11.5703125" bestFit="1" customWidth="1"/>
    <col min="13" max="13" width="11.42578125" bestFit="1" customWidth="1"/>
    <col min="14" max="14" width="12.28515625" bestFit="1" customWidth="1"/>
    <col min="15" max="15" width="11.28515625" bestFit="1" customWidth="1"/>
    <col min="16" max="16" width="13" bestFit="1" customWidth="1"/>
    <col min="17" max="17" width="11.28515625" bestFit="1" customWidth="1"/>
    <col min="18" max="18" width="12.28515625" bestFit="1" customWidth="1"/>
  </cols>
  <sheetData>
    <row r="1" spans="1:20" s="46" customFormat="1" ht="15.75" thickBot="1" x14ac:dyDescent="0.3">
      <c r="A1" s="43"/>
      <c r="B1" s="44" t="s">
        <v>0</v>
      </c>
      <c r="C1" s="44" t="s">
        <v>1</v>
      </c>
      <c r="D1" s="44" t="s">
        <v>2</v>
      </c>
      <c r="E1" s="44" t="s">
        <v>3</v>
      </c>
      <c r="F1" s="44" t="s">
        <v>4</v>
      </c>
      <c r="G1" s="44" t="s">
        <v>5</v>
      </c>
      <c r="H1" s="44" t="s">
        <v>6</v>
      </c>
      <c r="I1" s="44" t="s">
        <v>7</v>
      </c>
      <c r="J1" s="44" t="s">
        <v>8</v>
      </c>
      <c r="K1" s="44" t="s">
        <v>9</v>
      </c>
      <c r="L1" s="44" t="s">
        <v>10</v>
      </c>
      <c r="M1" s="44" t="s">
        <v>11</v>
      </c>
      <c r="N1" s="45" t="s">
        <v>12</v>
      </c>
    </row>
    <row r="2" spans="1:20" ht="13.5" thickTop="1" x14ac:dyDescent="0.2">
      <c r="A2" s="1" t="s">
        <v>13</v>
      </c>
      <c r="B2" s="51">
        <v>274287</v>
      </c>
      <c r="C2" s="28"/>
      <c r="D2" s="51"/>
      <c r="E2" s="28"/>
      <c r="F2" s="28"/>
      <c r="G2" s="51"/>
      <c r="H2" s="28"/>
      <c r="I2" s="28"/>
      <c r="J2" s="28"/>
      <c r="K2" s="51"/>
      <c r="L2" s="51"/>
      <c r="M2" s="51"/>
      <c r="N2" s="20">
        <f>SUM(B2:M2)</f>
        <v>274287</v>
      </c>
      <c r="O2" s="29"/>
      <c r="P2" s="21"/>
      <c r="Q2" s="64"/>
      <c r="R2" s="21"/>
      <c r="S2" s="21"/>
      <c r="T2" s="21"/>
    </row>
    <row r="3" spans="1:20" ht="13.5" thickBot="1" x14ac:dyDescent="0.25">
      <c r="A3" s="2">
        <v>2025</v>
      </c>
      <c r="B3" s="39">
        <v>292754</v>
      </c>
      <c r="C3" s="39">
        <v>290622</v>
      </c>
      <c r="D3" s="39">
        <v>383151</v>
      </c>
      <c r="E3" s="39">
        <v>301947</v>
      </c>
      <c r="F3" s="39">
        <v>267636</v>
      </c>
      <c r="G3" s="39">
        <v>281936</v>
      </c>
      <c r="H3" s="39">
        <v>295514</v>
      </c>
      <c r="I3" s="39">
        <v>278665</v>
      </c>
      <c r="J3" s="39">
        <v>243324</v>
      </c>
      <c r="K3" s="39">
        <v>258634</v>
      </c>
      <c r="L3" s="39">
        <v>235777</v>
      </c>
      <c r="M3" s="39">
        <v>281416</v>
      </c>
      <c r="N3" s="6">
        <f>SUM(B3:M3)</f>
        <v>3411376</v>
      </c>
      <c r="O3" s="50"/>
      <c r="P3" s="21"/>
      <c r="Q3" s="10"/>
      <c r="R3" s="10"/>
      <c r="S3" s="10"/>
      <c r="T3" s="10"/>
    </row>
    <row r="4" spans="1:20" ht="13.5" thickTop="1" x14ac:dyDescent="0.2">
      <c r="A4" t="s">
        <v>14</v>
      </c>
      <c r="B4" s="29">
        <v>230163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0">
        <f t="shared" ref="N4:N12" si="0">SUM(B4:M4)</f>
        <v>230163</v>
      </c>
      <c r="Q4" s="21"/>
      <c r="S4" s="3"/>
    </row>
    <row r="5" spans="1:20" ht="13.5" thickBot="1" x14ac:dyDescent="0.25">
      <c r="A5" s="2">
        <v>2025</v>
      </c>
      <c r="B5" s="39">
        <v>251085</v>
      </c>
      <c r="C5" s="39">
        <v>237738</v>
      </c>
      <c r="D5" s="39">
        <v>290285</v>
      </c>
      <c r="E5" s="39">
        <v>273866</v>
      </c>
      <c r="F5" s="39">
        <v>320934</v>
      </c>
      <c r="G5" s="39">
        <v>347595</v>
      </c>
      <c r="H5" s="39">
        <v>372618</v>
      </c>
      <c r="I5" s="39">
        <v>347060</v>
      </c>
      <c r="J5" s="39">
        <v>301205</v>
      </c>
      <c r="K5" s="39">
        <v>303237</v>
      </c>
      <c r="L5" s="39">
        <v>248305</v>
      </c>
      <c r="M5" s="39">
        <v>254892</v>
      </c>
      <c r="N5" s="6">
        <f t="shared" si="0"/>
        <v>3548820</v>
      </c>
      <c r="O5" s="29"/>
      <c r="P5" s="63"/>
      <c r="Q5" s="21"/>
      <c r="S5" s="3"/>
    </row>
    <row r="6" spans="1:20" ht="13.5" thickTop="1" x14ac:dyDescent="0.2">
      <c r="A6" s="1" t="s">
        <v>15</v>
      </c>
      <c r="B6" s="4">
        <f>+'E Detail'!C36</f>
        <v>125064</v>
      </c>
      <c r="C6" s="4">
        <f>+'E Detail'!D36</f>
        <v>0</v>
      </c>
      <c r="D6" s="4">
        <f>+'E Detail'!E36</f>
        <v>0</v>
      </c>
      <c r="E6" s="4">
        <f>+'E Detail'!F36</f>
        <v>0</v>
      </c>
      <c r="F6" s="4">
        <f>+'E Detail'!G36</f>
        <v>0</v>
      </c>
      <c r="G6" s="4">
        <f>+'E Detail'!H36</f>
        <v>0</v>
      </c>
      <c r="H6" s="4">
        <f>+'E Detail'!I36</f>
        <v>0</v>
      </c>
      <c r="I6" s="4">
        <f>+'E Detail'!J36</f>
        <v>0</v>
      </c>
      <c r="J6" s="4">
        <f>+'E Detail'!K36</f>
        <v>0</v>
      </c>
      <c r="K6" s="4">
        <f>+'E Detail'!L36</f>
        <v>0</v>
      </c>
      <c r="L6" s="4">
        <f>+'E Detail'!M36</f>
        <v>0</v>
      </c>
      <c r="M6" s="4">
        <f>+'E Detail'!N36</f>
        <v>0</v>
      </c>
      <c r="N6" s="20">
        <f t="shared" si="0"/>
        <v>125064</v>
      </c>
      <c r="P6" s="49"/>
      <c r="Q6" s="21"/>
    </row>
    <row r="7" spans="1:20" ht="13.5" thickBot="1" x14ac:dyDescent="0.25">
      <c r="A7" s="2">
        <v>2025</v>
      </c>
      <c r="B7" s="17">
        <v>146865</v>
      </c>
      <c r="C7" s="17">
        <v>133958</v>
      </c>
      <c r="D7" s="17">
        <v>184437</v>
      </c>
      <c r="E7" s="17">
        <v>142821</v>
      </c>
      <c r="F7" s="17">
        <v>173720</v>
      </c>
      <c r="G7" s="17">
        <v>189856</v>
      </c>
      <c r="H7" s="17">
        <v>202605</v>
      </c>
      <c r="I7" s="17">
        <v>206136</v>
      </c>
      <c r="J7" s="17">
        <v>183341</v>
      </c>
      <c r="K7" s="17">
        <v>183415</v>
      </c>
      <c r="L7" s="17">
        <v>137855</v>
      </c>
      <c r="M7" s="17">
        <v>141758</v>
      </c>
      <c r="N7" s="6">
        <f t="shared" si="0"/>
        <v>2026767</v>
      </c>
      <c r="O7" s="29"/>
      <c r="P7" s="29"/>
      <c r="Q7" s="21"/>
      <c r="S7" s="3"/>
    </row>
    <row r="8" spans="1:20" ht="13.5" thickTop="1" x14ac:dyDescent="0.2">
      <c r="A8" t="s">
        <v>16</v>
      </c>
      <c r="B8" s="29">
        <v>63610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0">
        <f t="shared" si="0"/>
        <v>63610</v>
      </c>
      <c r="S8" s="3"/>
    </row>
    <row r="9" spans="1:20" ht="13.5" thickBot="1" x14ac:dyDescent="0.25">
      <c r="A9" s="2">
        <v>2025</v>
      </c>
      <c r="B9" s="39">
        <v>74813</v>
      </c>
      <c r="C9" s="39">
        <v>65126</v>
      </c>
      <c r="D9" s="39">
        <v>80932</v>
      </c>
      <c r="E9" s="39">
        <v>77372</v>
      </c>
      <c r="F9" s="39">
        <v>80351</v>
      </c>
      <c r="G9" s="39">
        <v>100092</v>
      </c>
      <c r="H9" s="39">
        <v>111014</v>
      </c>
      <c r="I9" s="39">
        <v>101154</v>
      </c>
      <c r="J9" s="39">
        <v>80167</v>
      </c>
      <c r="K9" s="39">
        <v>87304</v>
      </c>
      <c r="L9" s="39">
        <v>73352</v>
      </c>
      <c r="M9" s="39">
        <v>76407</v>
      </c>
      <c r="N9" s="6">
        <f t="shared" si="0"/>
        <v>1008084</v>
      </c>
      <c r="O9" s="29"/>
      <c r="P9" s="29"/>
    </row>
    <row r="10" spans="1:20" ht="13.5" thickTop="1" x14ac:dyDescent="0.2">
      <c r="A10" s="1" t="s">
        <v>17</v>
      </c>
      <c r="B10" s="28">
        <v>250280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0">
        <f t="shared" si="0"/>
        <v>250280</v>
      </c>
    </row>
    <row r="11" spans="1:20" ht="13.5" thickBot="1" x14ac:dyDescent="0.25">
      <c r="A11" s="2">
        <v>2025</v>
      </c>
      <c r="B11" s="39">
        <v>215929</v>
      </c>
      <c r="C11" s="39">
        <v>202942</v>
      </c>
      <c r="D11" s="39">
        <v>260613</v>
      </c>
      <c r="E11" s="39">
        <v>265945</v>
      </c>
      <c r="F11" s="39">
        <v>338177</v>
      </c>
      <c r="G11" s="39">
        <v>368658</v>
      </c>
      <c r="H11" s="39">
        <v>394202</v>
      </c>
      <c r="I11" s="39">
        <v>371583</v>
      </c>
      <c r="J11" s="39">
        <v>321437</v>
      </c>
      <c r="K11" s="39">
        <v>322177</v>
      </c>
      <c r="L11" s="39">
        <v>262109</v>
      </c>
      <c r="M11" s="39">
        <v>261061</v>
      </c>
      <c r="N11" s="6">
        <f t="shared" si="0"/>
        <v>3584833</v>
      </c>
      <c r="O11" s="29"/>
      <c r="P11" s="29"/>
    </row>
    <row r="12" spans="1:20" ht="13.5" thickTop="1" x14ac:dyDescent="0.2">
      <c r="A12" t="s">
        <v>18</v>
      </c>
      <c r="B12" s="29">
        <v>36268</v>
      </c>
      <c r="C12" s="62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0">
        <f t="shared" si="0"/>
        <v>36268</v>
      </c>
      <c r="O12" s="29"/>
    </row>
    <row r="13" spans="1:20" ht="13.5" thickBot="1" x14ac:dyDescent="0.25">
      <c r="A13" s="2">
        <v>2025</v>
      </c>
      <c r="B13" s="39">
        <v>41363</v>
      </c>
      <c r="C13" s="39">
        <v>24666</v>
      </c>
      <c r="D13" s="39">
        <v>24147</v>
      </c>
      <c r="E13" s="39">
        <v>23062</v>
      </c>
      <c r="F13" s="39">
        <v>37440</v>
      </c>
      <c r="G13" s="39">
        <v>46246</v>
      </c>
      <c r="H13" s="39">
        <v>43757</v>
      </c>
      <c r="I13" s="39">
        <v>45047</v>
      </c>
      <c r="J13" s="39">
        <v>40213</v>
      </c>
      <c r="K13" s="39">
        <v>45612</v>
      </c>
      <c r="L13" s="39">
        <v>33819</v>
      </c>
      <c r="M13" s="39">
        <v>48185</v>
      </c>
      <c r="N13" s="6">
        <f t="shared" ref="N13:N21" si="1">SUM(B13:M13)</f>
        <v>453557</v>
      </c>
      <c r="O13" s="29"/>
      <c r="P13" s="29"/>
    </row>
    <row r="14" spans="1:20" ht="13.5" thickTop="1" x14ac:dyDescent="0.2">
      <c r="A14" s="1" t="s">
        <v>19</v>
      </c>
      <c r="B14" s="61">
        <v>72231</v>
      </c>
      <c r="C14" s="30"/>
      <c r="D14" s="30"/>
      <c r="E14" s="30"/>
      <c r="F14" s="30"/>
      <c r="G14" s="30"/>
      <c r="H14" s="30"/>
      <c r="I14" s="61"/>
      <c r="J14" s="30"/>
      <c r="K14" s="30"/>
      <c r="L14" s="30"/>
      <c r="M14" s="30"/>
      <c r="N14" s="20">
        <f t="shared" si="1"/>
        <v>72231</v>
      </c>
    </row>
    <row r="15" spans="1:20" ht="13.5" thickBot="1" x14ac:dyDescent="0.25">
      <c r="A15" s="2">
        <v>2025</v>
      </c>
      <c r="B15" s="39">
        <v>68058</v>
      </c>
      <c r="C15" s="39">
        <v>62194</v>
      </c>
      <c r="D15" s="39">
        <v>90776</v>
      </c>
      <c r="E15" s="39">
        <v>79147</v>
      </c>
      <c r="F15" s="39">
        <v>75281</v>
      </c>
      <c r="G15" s="39">
        <v>86195</v>
      </c>
      <c r="H15" s="39">
        <v>85396</v>
      </c>
      <c r="I15" s="39">
        <v>88176</v>
      </c>
      <c r="J15" s="39">
        <v>87144</v>
      </c>
      <c r="K15" s="39">
        <v>94111</v>
      </c>
      <c r="L15" s="39">
        <v>87342</v>
      </c>
      <c r="M15" s="39">
        <v>74451</v>
      </c>
      <c r="N15" s="6">
        <f t="shared" si="1"/>
        <v>978271</v>
      </c>
      <c r="O15" s="29"/>
      <c r="P15" s="29"/>
    </row>
    <row r="16" spans="1:20" ht="13.5" thickTop="1" x14ac:dyDescent="0.2">
      <c r="A16" s="47" t="s">
        <v>78</v>
      </c>
      <c r="B16" s="3">
        <f t="shared" ref="B16:M16" si="2">+B14+B12+B10+B8+B6+B4+B2</f>
        <v>1051903</v>
      </c>
      <c r="C16" s="3">
        <f t="shared" si="2"/>
        <v>0</v>
      </c>
      <c r="D16" s="3">
        <f t="shared" si="2"/>
        <v>0</v>
      </c>
      <c r="E16" s="3">
        <f t="shared" si="2"/>
        <v>0</v>
      </c>
      <c r="F16" s="3">
        <f t="shared" si="2"/>
        <v>0</v>
      </c>
      <c r="G16" s="3">
        <f t="shared" si="2"/>
        <v>0</v>
      </c>
      <c r="H16" s="3">
        <f t="shared" si="2"/>
        <v>0</v>
      </c>
      <c r="I16" s="3">
        <f t="shared" si="2"/>
        <v>0</v>
      </c>
      <c r="J16" s="3">
        <f t="shared" si="2"/>
        <v>0</v>
      </c>
      <c r="K16" s="3">
        <f t="shared" si="2"/>
        <v>0</v>
      </c>
      <c r="L16" s="3">
        <f t="shared" si="2"/>
        <v>0</v>
      </c>
      <c r="M16" s="3">
        <f t="shared" si="2"/>
        <v>0</v>
      </c>
      <c r="N16" s="20">
        <f t="shared" si="1"/>
        <v>1051903</v>
      </c>
    </row>
    <row r="17" spans="1:16" ht="13.5" thickBot="1" x14ac:dyDescent="0.25">
      <c r="A17" s="2">
        <v>2025</v>
      </c>
      <c r="B17" s="18">
        <f t="shared" ref="B17:M17" si="3">+B15+B13+B11+B9+B7+B5+B3</f>
        <v>1090867</v>
      </c>
      <c r="C17" s="18">
        <f t="shared" si="3"/>
        <v>1017246</v>
      </c>
      <c r="D17" s="18">
        <f t="shared" si="3"/>
        <v>1314341</v>
      </c>
      <c r="E17" s="18">
        <f t="shared" si="3"/>
        <v>1164160</v>
      </c>
      <c r="F17" s="18">
        <f t="shared" si="3"/>
        <v>1293539</v>
      </c>
      <c r="G17" s="18">
        <f t="shared" si="3"/>
        <v>1420578</v>
      </c>
      <c r="H17" s="18">
        <f t="shared" si="3"/>
        <v>1505106</v>
      </c>
      <c r="I17" s="18">
        <f t="shared" si="3"/>
        <v>1437821</v>
      </c>
      <c r="J17" s="18">
        <f t="shared" si="3"/>
        <v>1256831</v>
      </c>
      <c r="K17" s="18">
        <f t="shared" si="3"/>
        <v>1294490</v>
      </c>
      <c r="L17" s="18">
        <f t="shared" si="3"/>
        <v>1078559</v>
      </c>
      <c r="M17" s="18">
        <f t="shared" si="3"/>
        <v>1138170</v>
      </c>
      <c r="N17" s="6">
        <f t="shared" si="1"/>
        <v>15011708</v>
      </c>
      <c r="O17" s="29"/>
      <c r="P17" s="29"/>
    </row>
    <row r="18" spans="1:16" ht="13.5" thickTop="1" x14ac:dyDescent="0.2">
      <c r="A18" s="48" t="s">
        <v>79</v>
      </c>
      <c r="B18" s="3">
        <f>+'Terminal 2'!C22</f>
        <v>194479</v>
      </c>
      <c r="C18" s="3">
        <f>+'Terminal 2'!D22</f>
        <v>0</v>
      </c>
      <c r="D18" s="3">
        <f>+'Terminal 2'!E22</f>
        <v>0</v>
      </c>
      <c r="E18" s="3">
        <f>+'Terminal 2'!F22</f>
        <v>0</v>
      </c>
      <c r="F18" s="3">
        <f>+'Terminal 2'!G22</f>
        <v>0</v>
      </c>
      <c r="G18" s="3">
        <f>+'Terminal 2'!H22</f>
        <v>0</v>
      </c>
      <c r="H18" s="3">
        <f>+'Terminal 2'!I22</f>
        <v>0</v>
      </c>
      <c r="I18" s="3">
        <f>+'Terminal 2'!J22</f>
        <v>0</v>
      </c>
      <c r="J18" s="3">
        <f>+'Terminal 2'!K22</f>
        <v>0</v>
      </c>
      <c r="K18" s="3">
        <f>+'Terminal 2'!L22</f>
        <v>0</v>
      </c>
      <c r="L18" s="3">
        <f>+'Terminal 2'!M22</f>
        <v>0</v>
      </c>
      <c r="M18" s="3">
        <f>+'Terminal 2'!N22</f>
        <v>0</v>
      </c>
      <c r="N18" s="20">
        <f t="shared" si="1"/>
        <v>194479</v>
      </c>
      <c r="P18" s="3"/>
    </row>
    <row r="19" spans="1:16" ht="13.5" thickBot="1" x14ac:dyDescent="0.25">
      <c r="A19" s="2">
        <v>2025</v>
      </c>
      <c r="B19" s="18">
        <v>231336</v>
      </c>
      <c r="C19" s="18">
        <v>281283</v>
      </c>
      <c r="D19" s="18">
        <v>358303</v>
      </c>
      <c r="E19" s="18">
        <v>267397</v>
      </c>
      <c r="F19" s="18">
        <v>267027</v>
      </c>
      <c r="G19" s="18">
        <v>332092</v>
      </c>
      <c r="H19" s="18">
        <v>376395</v>
      </c>
      <c r="I19" s="18">
        <v>310471</v>
      </c>
      <c r="J19" s="18">
        <v>201426</v>
      </c>
      <c r="K19" s="18">
        <v>254953</v>
      </c>
      <c r="L19" s="18">
        <v>230503</v>
      </c>
      <c r="M19" s="18">
        <v>302823</v>
      </c>
      <c r="N19" s="6">
        <f t="shared" si="1"/>
        <v>3414009</v>
      </c>
      <c r="O19" s="29"/>
      <c r="P19" s="50"/>
    </row>
    <row r="20" spans="1:16" ht="13.5" thickTop="1" x14ac:dyDescent="0.2">
      <c r="A20" s="38" t="s">
        <v>80</v>
      </c>
      <c r="B20" s="36">
        <f t="shared" ref="B20:M20" si="4">B2+B4+B6+B8+B10+B12+B14+B18</f>
        <v>1246382</v>
      </c>
      <c r="C20" s="36">
        <f t="shared" si="4"/>
        <v>0</v>
      </c>
      <c r="D20" s="36">
        <f t="shared" si="4"/>
        <v>0</v>
      </c>
      <c r="E20" s="36">
        <f t="shared" si="4"/>
        <v>0</v>
      </c>
      <c r="F20" s="36">
        <f t="shared" si="4"/>
        <v>0</v>
      </c>
      <c r="G20" s="36">
        <f t="shared" si="4"/>
        <v>0</v>
      </c>
      <c r="H20" s="36">
        <f t="shared" si="4"/>
        <v>0</v>
      </c>
      <c r="I20" s="36">
        <f t="shared" si="4"/>
        <v>0</v>
      </c>
      <c r="J20" s="36">
        <f t="shared" si="4"/>
        <v>0</v>
      </c>
      <c r="K20" s="36">
        <f t="shared" si="4"/>
        <v>0</v>
      </c>
      <c r="L20" s="36">
        <f t="shared" si="4"/>
        <v>0</v>
      </c>
      <c r="M20" s="36">
        <f t="shared" si="4"/>
        <v>0</v>
      </c>
      <c r="N20" s="37">
        <f t="shared" si="1"/>
        <v>1246382</v>
      </c>
    </row>
    <row r="21" spans="1:16" ht="13.5" thickBot="1" x14ac:dyDescent="0.25">
      <c r="A21" s="59" t="s">
        <v>81</v>
      </c>
      <c r="B21" s="33">
        <f>+B19+B17</f>
        <v>1322203</v>
      </c>
      <c r="C21" s="33">
        <f t="shared" ref="C21:M21" si="5">+C19+C17</f>
        <v>1298529</v>
      </c>
      <c r="D21" s="33">
        <f t="shared" si="5"/>
        <v>1672644</v>
      </c>
      <c r="E21" s="33">
        <f t="shared" si="5"/>
        <v>1431557</v>
      </c>
      <c r="F21" s="33">
        <f t="shared" si="5"/>
        <v>1560566</v>
      </c>
      <c r="G21" s="33">
        <f t="shared" si="5"/>
        <v>1752670</v>
      </c>
      <c r="H21" s="33">
        <f t="shared" si="5"/>
        <v>1881501</v>
      </c>
      <c r="I21" s="33">
        <f>+I19+I17</f>
        <v>1748292</v>
      </c>
      <c r="J21" s="33">
        <f t="shared" si="5"/>
        <v>1458257</v>
      </c>
      <c r="K21" s="33">
        <f t="shared" si="5"/>
        <v>1549443</v>
      </c>
      <c r="L21" s="33">
        <f t="shared" si="5"/>
        <v>1309062</v>
      </c>
      <c r="M21" s="34">
        <f t="shared" si="5"/>
        <v>1440993</v>
      </c>
      <c r="N21" s="35">
        <f t="shared" si="1"/>
        <v>18425717</v>
      </c>
    </row>
    <row r="22" spans="1:16" ht="13.5" thickTop="1" x14ac:dyDescent="0.2">
      <c r="A22" s="5" t="s">
        <v>20</v>
      </c>
      <c r="B22" s="40">
        <f>(B20-B21)/B21</f>
        <v>-5.7344447108348719E-2</v>
      </c>
      <c r="C22" s="40">
        <f t="shared" ref="C22:M22" si="6">(C20-C21)/C21</f>
        <v>-1</v>
      </c>
      <c r="D22" s="40">
        <f t="shared" si="6"/>
        <v>-1</v>
      </c>
      <c r="E22" s="40">
        <f t="shared" si="6"/>
        <v>-1</v>
      </c>
      <c r="F22" s="40">
        <f t="shared" si="6"/>
        <v>-1</v>
      </c>
      <c r="G22" s="40">
        <f t="shared" si="6"/>
        <v>-1</v>
      </c>
      <c r="H22" s="40">
        <f t="shared" si="6"/>
        <v>-1</v>
      </c>
      <c r="I22" s="40">
        <f t="shared" si="6"/>
        <v>-1</v>
      </c>
      <c r="J22" s="40">
        <f t="shared" si="6"/>
        <v>-1</v>
      </c>
      <c r="K22" s="40">
        <f t="shared" si="6"/>
        <v>-1</v>
      </c>
      <c r="L22" s="40">
        <f>(L20-L21)/L21</f>
        <v>-1</v>
      </c>
      <c r="M22" s="40">
        <f t="shared" si="6"/>
        <v>-1</v>
      </c>
      <c r="N22" s="23">
        <f>(N20-N21)/N21</f>
        <v>-0.93235639079879495</v>
      </c>
    </row>
    <row r="23" spans="1:16" ht="13.5" thickBo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24"/>
    </row>
    <row r="24" spans="1:16" ht="13.5" thickBot="1" x14ac:dyDescent="0.25">
      <c r="B24" s="7" t="s">
        <v>0</v>
      </c>
      <c r="C24" s="7" t="s">
        <v>1</v>
      </c>
      <c r="D24" s="7" t="s">
        <v>2</v>
      </c>
      <c r="E24" s="7" t="s">
        <v>3</v>
      </c>
      <c r="F24" s="7" t="s">
        <v>4</v>
      </c>
      <c r="G24" s="7" t="s">
        <v>5</v>
      </c>
      <c r="H24" s="7" t="s">
        <v>6</v>
      </c>
      <c r="I24" s="7" t="s">
        <v>7</v>
      </c>
      <c r="J24" s="7" t="s">
        <v>8</v>
      </c>
      <c r="K24" s="7" t="s">
        <v>73</v>
      </c>
      <c r="L24" s="7" t="s">
        <v>10</v>
      </c>
      <c r="M24" s="7" t="s">
        <v>11</v>
      </c>
      <c r="N24" s="58" t="s">
        <v>12</v>
      </c>
    </row>
    <row r="25" spans="1:16" ht="13.5" thickTop="1" x14ac:dyDescent="0.2">
      <c r="A25" t="s">
        <v>32</v>
      </c>
      <c r="B25" s="3"/>
      <c r="C25" s="3"/>
      <c r="D25" s="19"/>
      <c r="E25" s="3"/>
      <c r="F25" s="3"/>
      <c r="G25" s="3"/>
      <c r="H25" s="3"/>
      <c r="I25" s="3"/>
      <c r="J25" s="3"/>
      <c r="K25" s="3"/>
      <c r="L25" s="3"/>
      <c r="M25" s="3"/>
      <c r="N25" s="24"/>
    </row>
    <row r="26" spans="1:16" x14ac:dyDescent="0.2">
      <c r="A26" t="s">
        <v>33</v>
      </c>
      <c r="B26" s="3">
        <f>+'[2]Monthly Summary'!C5</f>
        <v>998727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55">
        <f>SUM(B26:M26)</f>
        <v>998727</v>
      </c>
    </row>
    <row r="27" spans="1:16" x14ac:dyDescent="0.2">
      <c r="A27" t="s">
        <v>34</v>
      </c>
      <c r="B27" s="3">
        <f>+'[2]Monthly Summary'!C6</f>
        <v>205646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56">
        <f>SUM(B27:M27)</f>
        <v>205646</v>
      </c>
    </row>
    <row r="28" spans="1:16" x14ac:dyDescent="0.2">
      <c r="A28" t="s">
        <v>35</v>
      </c>
      <c r="B28" s="3">
        <f>+'[2]Monthly Summary'!C7</f>
        <v>0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57">
        <f>SUM(B28:M28)</f>
        <v>0</v>
      </c>
    </row>
    <row r="29" spans="1:16" ht="13.5" thickBot="1" x14ac:dyDescent="0.25">
      <c r="A29" t="s">
        <v>36</v>
      </c>
      <c r="B29" s="13">
        <f t="shared" ref="B29:M29" si="7">SUM(B26:B28)</f>
        <v>1204373</v>
      </c>
      <c r="C29" s="13">
        <f t="shared" si="7"/>
        <v>0</v>
      </c>
      <c r="D29" s="13">
        <f t="shared" ref="D29" si="8">SUM(D26:D28)</f>
        <v>0</v>
      </c>
      <c r="E29" s="13">
        <f t="shared" si="7"/>
        <v>0</v>
      </c>
      <c r="F29" s="13">
        <f t="shared" si="7"/>
        <v>0</v>
      </c>
      <c r="G29" s="13">
        <f t="shared" si="7"/>
        <v>0</v>
      </c>
      <c r="H29" s="13">
        <f t="shared" si="7"/>
        <v>0</v>
      </c>
      <c r="I29" s="13">
        <f t="shared" si="7"/>
        <v>0</v>
      </c>
      <c r="J29" s="13">
        <f t="shared" si="7"/>
        <v>0</v>
      </c>
      <c r="K29" s="13">
        <f t="shared" si="7"/>
        <v>0</v>
      </c>
      <c r="L29" s="13">
        <f t="shared" si="7"/>
        <v>0</v>
      </c>
      <c r="M29" s="13">
        <f t="shared" si="7"/>
        <v>0</v>
      </c>
      <c r="N29" s="25">
        <f t="shared" ref="N29" si="9">SUM(N26:N28)</f>
        <v>1204373</v>
      </c>
    </row>
    <row r="30" spans="1:16" ht="14.25" thickTop="1" thickBo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24"/>
    </row>
    <row r="31" spans="1:16" x14ac:dyDescent="0.2">
      <c r="A31" t="s">
        <v>37</v>
      </c>
      <c r="B31" s="32">
        <f>+'[2]Monthly Summary'!C10</f>
        <v>42009</v>
      </c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65"/>
      <c r="N31" s="42">
        <f>SUM(B31:M31)</f>
        <v>42009</v>
      </c>
    </row>
    <row r="32" spans="1:16" ht="13.5" thickBot="1" x14ac:dyDescent="0.25">
      <c r="A32" t="s">
        <v>38</v>
      </c>
      <c r="B32" s="8">
        <f t="shared" ref="B32:H32" si="10">+B29+B31</f>
        <v>1246382</v>
      </c>
      <c r="C32" s="8">
        <f t="shared" si="10"/>
        <v>0</v>
      </c>
      <c r="D32" s="8">
        <f t="shared" ref="D32" si="11">+D29+D31</f>
        <v>0</v>
      </c>
      <c r="E32" s="8">
        <f t="shared" si="10"/>
        <v>0</v>
      </c>
      <c r="F32" s="8">
        <f t="shared" si="10"/>
        <v>0</v>
      </c>
      <c r="G32" s="8">
        <f t="shared" si="10"/>
        <v>0</v>
      </c>
      <c r="H32" s="8">
        <f t="shared" si="10"/>
        <v>0</v>
      </c>
      <c r="I32" s="8">
        <f>+I29+I31</f>
        <v>0</v>
      </c>
      <c r="J32" s="8">
        <f>+J29+J31</f>
        <v>0</v>
      </c>
      <c r="K32" s="8">
        <f>+K29+K31</f>
        <v>0</v>
      </c>
      <c r="L32" s="8">
        <f>+L29+L31</f>
        <v>0</v>
      </c>
      <c r="M32" s="8">
        <f>+M29+M31</f>
        <v>0</v>
      </c>
      <c r="N32" s="31">
        <f>SUM(N29+N31)</f>
        <v>1246382</v>
      </c>
    </row>
    <row r="33" spans="1:14" ht="13.5" thickTop="1" x14ac:dyDescent="0.2">
      <c r="G33" s="3"/>
    </row>
    <row r="34" spans="1:14" x14ac:dyDescent="0.2">
      <c r="A34" s="5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"/>
    </row>
    <row r="35" spans="1:14" x14ac:dyDescent="0.2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26"/>
    </row>
    <row r="36" spans="1:14" x14ac:dyDescent="0.2">
      <c r="B36" s="54"/>
      <c r="C36" s="54"/>
      <c r="D36" s="54"/>
      <c r="E36" s="54"/>
      <c r="F36" s="54"/>
      <c r="G36" s="10"/>
      <c r="H36" s="10"/>
      <c r="I36" s="10"/>
      <c r="J36" s="10"/>
      <c r="K36" s="10"/>
      <c r="L36" s="10"/>
      <c r="M36" s="3"/>
    </row>
    <row r="37" spans="1:14" x14ac:dyDescent="0.2">
      <c r="C37" s="41"/>
      <c r="E37" s="41"/>
      <c r="F37" s="60"/>
      <c r="G37" s="41"/>
      <c r="H37" s="50"/>
      <c r="I37" s="3"/>
      <c r="J37" s="3"/>
      <c r="K37" s="3"/>
      <c r="L37" s="26"/>
      <c r="M37" s="3"/>
      <c r="N37" s="26"/>
    </row>
    <row r="38" spans="1:14" x14ac:dyDescent="0.2">
      <c r="C38" s="29"/>
      <c r="D38" s="29"/>
      <c r="E38" s="41"/>
      <c r="F38" s="53"/>
      <c r="G38" s="41"/>
      <c r="H38" s="50"/>
      <c r="J38" s="10"/>
      <c r="K38" s="10"/>
      <c r="L38" s="10"/>
    </row>
    <row r="39" spans="1:14" x14ac:dyDescent="0.2">
      <c r="C39" s="41"/>
      <c r="D39" s="41"/>
      <c r="E39" s="41"/>
      <c r="F39" s="53"/>
      <c r="G39" s="41"/>
      <c r="H39" s="50"/>
      <c r="I39" s="29"/>
      <c r="J39" s="3"/>
      <c r="K39" s="3"/>
      <c r="L39" s="26"/>
      <c r="M39" s="3"/>
      <c r="N39" s="26"/>
    </row>
    <row r="40" spans="1:14" x14ac:dyDescent="0.2">
      <c r="C40" s="41"/>
      <c r="E40" s="41"/>
      <c r="F40" s="53"/>
      <c r="G40" s="41"/>
      <c r="H40" s="50"/>
      <c r="J40" s="10"/>
      <c r="K40" s="10"/>
      <c r="L40" s="10"/>
    </row>
    <row r="41" spans="1:14" x14ac:dyDescent="0.2">
      <c r="C41" s="41"/>
      <c r="E41" s="41"/>
      <c r="F41" s="53"/>
      <c r="G41" s="41"/>
      <c r="H41" s="50"/>
      <c r="J41" s="3"/>
      <c r="K41" s="3"/>
      <c r="L41" s="26"/>
      <c r="M41" s="3"/>
      <c r="N41" s="26"/>
    </row>
    <row r="42" spans="1:14" x14ac:dyDescent="0.2">
      <c r="B42" s="50"/>
      <c r="C42" s="50"/>
      <c r="D42" s="50"/>
      <c r="G42" s="49"/>
      <c r="H42" s="50"/>
      <c r="J42" s="10"/>
      <c r="K42" s="10"/>
      <c r="L42" s="10"/>
    </row>
    <row r="43" spans="1:14" x14ac:dyDescent="0.2">
      <c r="C43" s="41"/>
      <c r="E43" s="29"/>
      <c r="G43" s="29"/>
      <c r="H43" s="50"/>
      <c r="J43" s="3"/>
      <c r="K43" s="3"/>
      <c r="L43" s="26"/>
      <c r="M43" s="3"/>
      <c r="N43" s="26"/>
    </row>
    <row r="44" spans="1:14" x14ac:dyDescent="0.2">
      <c r="G44" s="49"/>
      <c r="H44" s="50"/>
      <c r="J44" s="10"/>
      <c r="K44" s="10"/>
      <c r="L44" s="10"/>
    </row>
    <row r="45" spans="1:14" x14ac:dyDescent="0.2">
      <c r="G45" s="49"/>
      <c r="H45" s="50"/>
      <c r="J45" s="3"/>
      <c r="K45" s="3"/>
      <c r="L45" s="26"/>
      <c r="M45" s="3"/>
      <c r="N45" s="26"/>
    </row>
    <row r="46" spans="1:14" x14ac:dyDescent="0.2">
      <c r="H46" s="50"/>
      <c r="J46" s="10"/>
      <c r="K46" s="10"/>
      <c r="L46" s="10"/>
    </row>
    <row r="47" spans="1:14" x14ac:dyDescent="0.2">
      <c r="H47" s="50"/>
      <c r="J47" s="3"/>
      <c r="K47" s="3"/>
      <c r="L47" s="26"/>
      <c r="M47" s="3"/>
      <c r="N47" s="26"/>
    </row>
    <row r="48" spans="1:14" x14ac:dyDescent="0.2">
      <c r="H48" s="50"/>
      <c r="J48" s="10"/>
      <c r="K48" s="10"/>
      <c r="L48" s="10"/>
    </row>
    <row r="49" spans="10:14" x14ac:dyDescent="0.2">
      <c r="J49" s="3"/>
      <c r="K49" s="3"/>
      <c r="L49" s="26"/>
      <c r="M49" s="3"/>
      <c r="N49" s="26"/>
    </row>
  </sheetData>
  <phoneticPr fontId="13" type="noConversion"/>
  <conditionalFormatting sqref="N35 L37 N37 L39 N39 L41 N41 L43 N43 L45 N45 L47 N47 L49 N49">
    <cfRule type="expression" dxfId="0" priority="1" stopIfTrue="1">
      <formula>"*.*"</formula>
    </cfRule>
  </conditionalFormatting>
  <pageMargins left="0.7" right="0.7" top="0.75" bottom="0.75" header="0.3" footer="0.3"/>
  <pageSetup scale="49" orientation="portrait" horizontalDpi="1200" verticalDpi="1200" r:id="rId1"/>
  <headerFooter>
    <oddHeader>&amp;C
&amp;"Arial,Bold"&amp;14 2025 MSP Enplanements by concourse/Terminal</oddHeader>
  </headerFooter>
  <ignoredErrors>
    <ignoredError sqref="N3 N5 N7 N9 N11 N13 N19 N1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R37"/>
  <sheetViews>
    <sheetView workbookViewId="0">
      <selection activeCell="B17" sqref="B17"/>
    </sheetView>
  </sheetViews>
  <sheetFormatPr defaultRowHeight="12.75" x14ac:dyDescent="0.2"/>
  <cols>
    <col min="1" max="1" width="5.42578125" customWidth="1"/>
    <col min="2" max="2" width="47.85546875" bestFit="1" customWidth="1"/>
    <col min="3" max="3" width="10.28515625" bestFit="1" customWidth="1"/>
  </cols>
  <sheetData>
    <row r="7" spans="1:18" ht="13.5" thickBot="1" x14ac:dyDescent="0.25">
      <c r="C7" s="9" t="s">
        <v>21</v>
      </c>
      <c r="D7" s="9" t="s">
        <v>22</v>
      </c>
      <c r="E7" s="9" t="s">
        <v>23</v>
      </c>
      <c r="F7" s="9" t="s">
        <v>24</v>
      </c>
      <c r="G7" s="9" t="s">
        <v>4</v>
      </c>
      <c r="H7" s="9" t="s">
        <v>25</v>
      </c>
      <c r="I7" s="9" t="s">
        <v>26</v>
      </c>
      <c r="J7" s="9" t="s">
        <v>27</v>
      </c>
      <c r="K7" s="9" t="s">
        <v>28</v>
      </c>
      <c r="L7" s="9" t="s">
        <v>29</v>
      </c>
      <c r="M7" s="9" t="s">
        <v>30</v>
      </c>
      <c r="N7" s="9" t="s">
        <v>31</v>
      </c>
    </row>
    <row r="9" spans="1:18" x14ac:dyDescent="0.2">
      <c r="A9" s="15">
        <v>2026</v>
      </c>
      <c r="B9" s="15" t="s">
        <v>54</v>
      </c>
    </row>
    <row r="10" spans="1:18" x14ac:dyDescent="0.2">
      <c r="B10" s="53" t="s">
        <v>72</v>
      </c>
      <c r="C10" s="10">
        <f>[1]Jazz_AC!JV$23+[1]Jazz_AC!JV$33+[1]Jazz_AC!JV$38+[1]Jazz_AC!JV$28</f>
        <v>1443</v>
      </c>
      <c r="D10" s="10">
        <f>[1]Jazz_AC!JW$23+[1]Jazz_AC!JW$33+[1]Jazz_AC!JW$38+[1]Jazz_AC!JW$28</f>
        <v>0</v>
      </c>
      <c r="E10" s="10">
        <f>[1]Jazz_AC!JX$23+[1]Jazz_AC!JX$33+[1]Jazz_AC!JX$38+[1]Jazz_AC!JX$28</f>
        <v>0</v>
      </c>
      <c r="F10" s="10">
        <f>[1]Jazz_AC!JY$23+[1]Jazz_AC!JY$33+[1]Jazz_AC!JY$38+[1]Jazz_AC!JY$28</f>
        <v>0</v>
      </c>
      <c r="G10" s="10">
        <f>[1]Jazz_AC!JZ$23+[1]Jazz_AC!JZ$33+[1]Jazz_AC!JZ$38+[1]Jazz_AC!JZ$28</f>
        <v>0</v>
      </c>
      <c r="H10" s="10">
        <f>[1]Jazz_AC!KA$23+[1]Jazz_AC!KA$33+[1]Jazz_AC!KA$38+[1]Jazz_AC!KA$28</f>
        <v>0</v>
      </c>
      <c r="I10" s="10">
        <f>[1]Jazz_AC!KB$23+[1]Jazz_AC!KB$33+[1]Jazz_AC!KB$38+[1]Jazz_AC!KB$28</f>
        <v>0</v>
      </c>
      <c r="J10" s="10">
        <f>[1]Jazz_AC!KC$23+[1]Jazz_AC!KC$33+[1]Jazz_AC!KC$38+[1]Jazz_AC!KC$28</f>
        <v>0</v>
      </c>
      <c r="K10" s="10">
        <f>[1]Jazz_AC!KD$23+[1]Jazz_AC!KD$33+[1]Jazz_AC!KD$38+[1]Jazz_AC!KD$28</f>
        <v>0</v>
      </c>
      <c r="L10" s="10">
        <f>[1]Jazz_AC!KE$23+[1]Jazz_AC!KE$33+[1]Jazz_AC!KE$38+[1]Jazz_AC!KE$28</f>
        <v>0</v>
      </c>
      <c r="M10" s="10">
        <f>[1]Jazz_AC!KF$23+[1]Jazz_AC!KF$33+[1]Jazz_AC!KF$38+[1]Jazz_AC!KF$28</f>
        <v>0</v>
      </c>
      <c r="N10" s="10">
        <f>[1]Jazz_AC!KG$23+[1]Jazz_AC!KG$33+[1]Jazz_AC!KG$38+[1]Jazz_AC!KG$28</f>
        <v>0</v>
      </c>
      <c r="R10" s="10"/>
    </row>
    <row r="11" spans="1:18" x14ac:dyDescent="0.2">
      <c r="B11" s="53" t="s">
        <v>77</v>
      </c>
      <c r="C11" s="10">
        <f>[1]AirCanada!JV$23+[1]AirCanada!JV$33+[1]AirCanada!JV$38+[1]AirCanada!JV$28</f>
        <v>285</v>
      </c>
      <c r="D11" s="10">
        <f>[1]AirCanada!JW$23+[1]AirCanada!JW$33+[1]AirCanada!JW$38+[1]AirCanada!JW$28</f>
        <v>0</v>
      </c>
      <c r="E11" s="10">
        <f>[1]AirCanada!JX$23+[1]AirCanada!JX$33+[1]AirCanada!JX$38+[1]AirCanada!JX$28</f>
        <v>0</v>
      </c>
      <c r="F11" s="10">
        <f>[1]AirCanada!JY$23+[1]AirCanada!JY$33+[1]AirCanada!JY$38+[1]AirCanada!JY$28</f>
        <v>0</v>
      </c>
      <c r="G11" s="10">
        <f>[1]AirCanada!JZ$23+[1]AirCanada!JZ$33+[1]AirCanada!JZ$38+[1]AirCanada!JZ$28</f>
        <v>0</v>
      </c>
      <c r="H11" s="10">
        <f>[1]AirCanada!KA$23+[1]AirCanada!KA$33+[1]AirCanada!KA$38+[1]AirCanada!KA$28</f>
        <v>0</v>
      </c>
      <c r="I11" s="10">
        <f>[1]AirCanada!KB$23+[1]AirCanada!KB$33+[1]AirCanada!KB$38+[1]AirCanada!KB$28</f>
        <v>0</v>
      </c>
      <c r="J11" s="10">
        <f>[1]AirCanada!KC$23+[1]AirCanada!KC$33+[1]AirCanada!KC$38+[1]AirCanada!KC$28</f>
        <v>0</v>
      </c>
      <c r="K11" s="10">
        <f>[1]AirCanada!KD$23+[1]AirCanada!KD$33+[1]AirCanada!KD$38+[1]AirCanada!KD$28</f>
        <v>0</v>
      </c>
      <c r="L11" s="10">
        <f>[1]AirCanada!KE$23+[1]AirCanada!KE$33+[1]AirCanada!KE$38+[1]AirCanada!KE$28</f>
        <v>0</v>
      </c>
      <c r="M11" s="10">
        <f>[1]AirCanada!KF$23+[1]AirCanada!KF$33+[1]AirCanada!KF$38+[1]AirCanada!KF$28</f>
        <v>0</v>
      </c>
      <c r="N11" s="10">
        <f>[1]AirCanada!KG$23+[1]AirCanada!KG$33+[1]AirCanada!KG$38+[1]AirCanada!KG$28</f>
        <v>0</v>
      </c>
      <c r="R11" s="10"/>
    </row>
    <row r="12" spans="1:18" hidden="1" x14ac:dyDescent="0.2">
      <c r="B12" t="s">
        <v>59</v>
      </c>
      <c r="C12" s="10">
        <f>'[1]Air Georgian'!JV$33+'[1]Air Georgian'!JV$38</f>
        <v>0</v>
      </c>
      <c r="D12" s="10">
        <f>'[1]Air Georgian'!JW$33+'[1]Air Georgian'!JW$38</f>
        <v>0</v>
      </c>
      <c r="E12" s="10">
        <f>'[1]Air Georgian'!JX$33+'[1]Air Georgian'!JX$38</f>
        <v>0</v>
      </c>
      <c r="F12" s="10">
        <f>'[1]Air Georgian'!JY$33+'[1]Air Georgian'!JY$38</f>
        <v>0</v>
      </c>
      <c r="G12" s="10">
        <f>'[1]Air Georgian'!JZ$33+'[1]Air Georgian'!JZ$38</f>
        <v>0</v>
      </c>
      <c r="H12" s="10">
        <f>'[1]Air Georgian'!KA$33+'[1]Air Georgian'!KA$38</f>
        <v>0</v>
      </c>
      <c r="I12" s="10">
        <f>'[1]Air Georgian'!KB$33+'[1]Air Georgian'!KB$38</f>
        <v>0</v>
      </c>
      <c r="J12" s="10">
        <f>'[1]Air Georgian'!KC$33+'[1]Air Georgian'!KC$38</f>
        <v>0</v>
      </c>
      <c r="K12" s="10">
        <f>'[1]Air Georgian'!KD$33+'[1]Air Georgian'!KD$38</f>
        <v>0</v>
      </c>
      <c r="L12" s="10">
        <f>'[1]Air Georgian'!KE$33+'[1]Air Georgian'!KE$38</f>
        <v>0</v>
      </c>
      <c r="M12" s="10">
        <f>'[1]Air Georgian'!KF$33+'[1]Air Georgian'!KF$38</f>
        <v>0</v>
      </c>
      <c r="N12" s="10">
        <f>'[1]Air Georgian'!KG$33+'[1]Air Georgian'!KG$38</f>
        <v>0</v>
      </c>
      <c r="R12" s="10"/>
    </row>
    <row r="13" spans="1:18" hidden="1" x14ac:dyDescent="0.2">
      <c r="B13" t="s">
        <v>65</v>
      </c>
      <c r="C13" s="10">
        <f>'[1]Sky Regional'!JV$33+'[1]Sky Regional'!JV$38</f>
        <v>0</v>
      </c>
      <c r="D13" s="10">
        <f>'[1]Sky Regional'!JW$33+'[1]Sky Regional'!JW$38</f>
        <v>0</v>
      </c>
      <c r="E13" s="10">
        <f>'[1]Sky Regional'!JX$33+'[1]Sky Regional'!JX$38</f>
        <v>0</v>
      </c>
      <c r="F13" s="10">
        <f>'[1]Sky Regional'!JY$33+'[1]Sky Regional'!JY$38</f>
        <v>0</v>
      </c>
      <c r="G13" s="10">
        <f>'[1]Sky Regional'!JZ$33+'[1]Sky Regional'!JZ$38</f>
        <v>0</v>
      </c>
      <c r="H13" s="10">
        <f>'[1]Sky Regional'!KA$33+'[1]Sky Regional'!KA$38</f>
        <v>0</v>
      </c>
      <c r="I13" s="10">
        <f>'[1]Sky Regional'!KB$33+'[1]Sky Regional'!KB$38</f>
        <v>0</v>
      </c>
      <c r="J13" s="10">
        <f>'[1]Sky Regional'!KC$33+'[1]Sky Regional'!KC$38</f>
        <v>0</v>
      </c>
      <c r="K13" s="10">
        <f>'[1]Sky Regional'!KD$33+'[1]Sky Regional'!KD$38</f>
        <v>0</v>
      </c>
      <c r="L13" s="10">
        <f>'[1]Sky Regional'!KE$33+'[1]Sky Regional'!KE$38</f>
        <v>0</v>
      </c>
      <c r="M13" s="10">
        <f>'[1]Sky Regional'!KF$33+'[1]Sky Regional'!KF$38</f>
        <v>0</v>
      </c>
      <c r="N13" s="10">
        <f>'[1]Sky Regional'!KG$33+'[1]Sky Regional'!KG$38</f>
        <v>0</v>
      </c>
      <c r="R13" s="10"/>
    </row>
    <row r="14" spans="1:18" x14ac:dyDescent="0.2">
      <c r="B14" t="s">
        <v>76</v>
      </c>
      <c r="C14" s="10">
        <f>'[1]Aer Lingus'!JV$33+'[1]Aer Lingus'!JV$38</f>
        <v>1324</v>
      </c>
      <c r="D14" s="10">
        <f>'[1]Aer Lingus'!JW$33+'[1]Aer Lingus'!JW$38</f>
        <v>0</v>
      </c>
      <c r="E14" s="10">
        <f>'[1]Aer Lingus'!JX$33+'[1]Aer Lingus'!JX$38</f>
        <v>0</v>
      </c>
      <c r="F14" s="10">
        <f>'[1]Aer Lingus'!JY$33+'[1]Aer Lingus'!JY$38</f>
        <v>0</v>
      </c>
      <c r="G14" s="10">
        <f>'[1]Aer Lingus'!JZ$33+'[1]Aer Lingus'!JZ$38</f>
        <v>0</v>
      </c>
      <c r="H14" s="10">
        <f>'[1]Aer Lingus'!KA$33+'[1]Aer Lingus'!KA$38</f>
        <v>0</v>
      </c>
      <c r="I14" s="10">
        <f>'[1]Aer Lingus'!KB$33+'[1]Aer Lingus'!KB$38</f>
        <v>0</v>
      </c>
      <c r="J14" s="10">
        <f>'[1]Aer Lingus'!KC$33+'[1]Aer Lingus'!KC$38</f>
        <v>0</v>
      </c>
      <c r="K14" s="10">
        <f>'[1]Aer Lingus'!KD$33+'[1]Aer Lingus'!KD$38</f>
        <v>0</v>
      </c>
      <c r="L14" s="10">
        <f>'[1]Aer Lingus'!KE$33+'[1]Aer Lingus'!KE$38</f>
        <v>0</v>
      </c>
      <c r="M14" s="10">
        <f>'[1]Aer Lingus'!KF$33+'[1]Aer Lingus'!KF$38</f>
        <v>0</v>
      </c>
      <c r="N14" s="10">
        <f>'[1]Aer Lingus'!KG$33+'[1]Aer Lingus'!KG$38</f>
        <v>0</v>
      </c>
      <c r="R14" s="10"/>
    </row>
    <row r="15" spans="1:18" hidden="1" x14ac:dyDescent="0.2">
      <c r="B15" t="s">
        <v>62</v>
      </c>
      <c r="C15" s="10">
        <f>'[1]Air Wisconsin'!JV$23+'[1]Air Wisconsin'!JV$28</f>
        <v>0</v>
      </c>
      <c r="D15" s="10">
        <f>'[1]Air Wisconsin'!JW$23+'[1]Air Wisconsin'!JW$28</f>
        <v>0</v>
      </c>
      <c r="E15" s="10">
        <f>'[1]Air Wisconsin'!JX$23+'[1]Air Wisconsin'!JX$28</f>
        <v>0</v>
      </c>
      <c r="F15" s="10">
        <f>'[1]Air Wisconsin'!JY$23+'[1]Air Wisconsin'!JY$28</f>
        <v>0</v>
      </c>
      <c r="G15" s="10">
        <f>'[1]Air Wisconsin'!JZ$23+'[1]Air Wisconsin'!JZ$28</f>
        <v>0</v>
      </c>
      <c r="H15" s="10">
        <f>'[1]Air Wisconsin'!KA$23+'[1]Air Wisconsin'!KA$28</f>
        <v>0</v>
      </c>
      <c r="I15" s="10">
        <f>'[1]Air Wisconsin'!KB$23+'[1]Air Wisconsin'!KB$28</f>
        <v>0</v>
      </c>
      <c r="J15" s="10">
        <f>'[1]Air Wisconsin'!KC$23+'[1]Air Wisconsin'!KC$28</f>
        <v>0</v>
      </c>
      <c r="K15" s="10">
        <f>'[1]Air Wisconsin'!KD$23+'[1]Air Wisconsin'!KD$28</f>
        <v>0</v>
      </c>
      <c r="L15" s="10">
        <f>'[1]Air Wisconsin'!KE$23+'[1]Air Wisconsin'!KE$28</f>
        <v>0</v>
      </c>
      <c r="M15" s="10">
        <f>'[1]Air Wisconsin'!KF$23+'[1]Air Wisconsin'!KF$28</f>
        <v>0</v>
      </c>
      <c r="N15" s="10">
        <f>'[1]Air Wisconsin'!KG$23+'[1]Air Wisconsin'!KG$28</f>
        <v>0</v>
      </c>
      <c r="R15" s="10"/>
    </row>
    <row r="16" spans="1:18" x14ac:dyDescent="0.2">
      <c r="B16" t="s">
        <v>49</v>
      </c>
      <c r="C16" s="10">
        <f>[1]Alaska!JV$23+[1]Alaska!JV$28</f>
        <v>9495</v>
      </c>
      <c r="D16" s="10">
        <f>[1]Alaska!JW$23+[1]Alaska!JW$28</f>
        <v>0</v>
      </c>
      <c r="E16" s="10">
        <f>[1]Alaska!JX$23+[1]Alaska!JX$28</f>
        <v>0</v>
      </c>
      <c r="F16" s="10">
        <f>[1]Alaska!JY$23+[1]Alaska!JY$28</f>
        <v>0</v>
      </c>
      <c r="G16" s="10">
        <f>[1]Alaska!JZ$23+[1]Alaska!JZ$28</f>
        <v>0</v>
      </c>
      <c r="H16" s="10">
        <f>[1]Alaska!KA$23+[1]Alaska!KA$28</f>
        <v>0</v>
      </c>
      <c r="I16" s="10">
        <f>[1]Alaska!KB$23+[1]Alaska!KB$28</f>
        <v>0</v>
      </c>
      <c r="J16" s="10">
        <f>[1]Alaska!KC$23+[1]Alaska!KC$28</f>
        <v>0</v>
      </c>
      <c r="K16" s="10">
        <f>[1]Alaska!KD$23+[1]Alaska!KD$28</f>
        <v>0</v>
      </c>
      <c r="L16" s="10">
        <f>[1]Alaska!KE$23+[1]Alaska!KE$28</f>
        <v>0</v>
      </c>
      <c r="M16" s="10">
        <f>[1]Alaska!KF$23+[1]Alaska!KF$28</f>
        <v>0</v>
      </c>
      <c r="N16" s="10">
        <f>[1]Alaska!KG$23+[1]Alaska!KG$28</f>
        <v>0</v>
      </c>
      <c r="R16" s="10"/>
    </row>
    <row r="17" spans="2:18" x14ac:dyDescent="0.2">
      <c r="B17" t="s">
        <v>39</v>
      </c>
      <c r="C17" s="10">
        <f>[1]American!JV$23+[1]American!JV$28</f>
        <v>39631</v>
      </c>
      <c r="D17" s="10">
        <f>[1]American!JW$23+[1]American!JW$28</f>
        <v>0</v>
      </c>
      <c r="E17" s="10">
        <f>[1]American!JX$23+[1]American!JX$28</f>
        <v>0</v>
      </c>
      <c r="F17" s="10">
        <f>[1]American!JY$23+[1]American!JY$28</f>
        <v>0</v>
      </c>
      <c r="G17" s="10">
        <f>[1]American!JZ$23+[1]American!JZ$28</f>
        <v>0</v>
      </c>
      <c r="H17" s="10">
        <f>[1]American!KA$23+[1]American!KA$28</f>
        <v>0</v>
      </c>
      <c r="I17" s="10">
        <f>[1]American!KB$23+[1]American!KB$28</f>
        <v>0</v>
      </c>
      <c r="J17" s="10">
        <f>[1]American!KC$23+[1]American!KC$28</f>
        <v>0</v>
      </c>
      <c r="K17" s="10">
        <f>[1]American!KD$23+[1]American!KD$28</f>
        <v>0</v>
      </c>
      <c r="L17" s="10">
        <f>[1]American!KE$23+[1]American!KE$28</f>
        <v>0</v>
      </c>
      <c r="M17" s="10">
        <f>[1]American!KF$23+[1]American!KF$28</f>
        <v>0</v>
      </c>
      <c r="N17" s="10">
        <f>[1]American!KG$23+[1]American!KG$28</f>
        <v>0</v>
      </c>
      <c r="R17" s="10"/>
    </row>
    <row r="18" spans="2:18" x14ac:dyDescent="0.2">
      <c r="B18" t="s">
        <v>70</v>
      </c>
      <c r="C18" s="10">
        <f>'[1]Denver Air'!JV$23+'[1]Denver Air'!JV$28</f>
        <v>850</v>
      </c>
      <c r="D18" s="10">
        <f>'[1]Denver Air'!JW$23+'[1]Denver Air'!JW$28</f>
        <v>0</v>
      </c>
      <c r="E18" s="10">
        <f>'[1]Denver Air'!JX$23+'[1]Denver Air'!JX$28</f>
        <v>0</v>
      </c>
      <c r="F18" s="10">
        <f>'[1]Denver Air'!JY$23+'[1]Denver Air'!JY$28</f>
        <v>0</v>
      </c>
      <c r="G18" s="10">
        <f>'[1]Denver Air'!JZ$23+'[1]Denver Air'!JZ$28</f>
        <v>0</v>
      </c>
      <c r="H18" s="10">
        <f>'[1]Denver Air'!KA$23+'[1]Denver Air'!KA$28</f>
        <v>0</v>
      </c>
      <c r="I18" s="10">
        <f>'[1]Denver Air'!KB$23+'[1]Denver Air'!KB$28</f>
        <v>0</v>
      </c>
      <c r="J18" s="10">
        <f>'[1]Denver Air'!KC$23+'[1]Denver Air'!KC$28</f>
        <v>0</v>
      </c>
      <c r="K18" s="10">
        <f>'[1]Denver Air'!KD$23+'[1]Denver Air'!KD$28</f>
        <v>0</v>
      </c>
      <c r="L18" s="10">
        <f>'[1]Denver Air'!KE$23+'[1]Denver Air'!KE$28</f>
        <v>0</v>
      </c>
      <c r="M18" s="10">
        <f>'[1]Denver Air'!KF$23+'[1]Denver Air'!KF$28</f>
        <v>0</v>
      </c>
      <c r="N18" s="10">
        <f>'[1]Denver Air'!KG$23+'[1]Denver Air'!KG$28</f>
        <v>0</v>
      </c>
      <c r="R18" s="10"/>
    </row>
    <row r="19" spans="2:18" x14ac:dyDescent="0.2">
      <c r="B19" t="s">
        <v>63</v>
      </c>
      <c r="C19" s="10">
        <f>[1]PSA!JV$23+[1]PSA!JV$28</f>
        <v>4355</v>
      </c>
      <c r="D19" s="10">
        <f>[1]PSA!JW$23+[1]PSA!JW$28</f>
        <v>0</v>
      </c>
      <c r="E19" s="10">
        <f>[1]PSA!JX$23+[1]PSA!JX$28</f>
        <v>0</v>
      </c>
      <c r="F19" s="10">
        <f>[1]PSA!JY$23+[1]PSA!JY$28</f>
        <v>0</v>
      </c>
      <c r="G19" s="10">
        <f>[1]PSA!JZ$23+[1]PSA!JZ$28</f>
        <v>0</v>
      </c>
      <c r="H19" s="10">
        <f>[1]PSA!KA$23+[1]PSA!KA$28</f>
        <v>0</v>
      </c>
      <c r="I19" s="10">
        <f>[1]PSA!KB$23+[1]PSA!KB$28</f>
        <v>0</v>
      </c>
      <c r="J19" s="10">
        <f>[1]PSA!KC$23+[1]PSA!KC$28</f>
        <v>0</v>
      </c>
      <c r="K19" s="10">
        <f>[1]PSA!KD$23+[1]PSA!KD$28</f>
        <v>0</v>
      </c>
      <c r="L19" s="10">
        <f>[1]PSA!KE$23+[1]PSA!KE$28</f>
        <v>0</v>
      </c>
      <c r="M19" s="10">
        <f>[1]PSA!KF$23+[1]PSA!KF$28</f>
        <v>0</v>
      </c>
      <c r="N19" s="10">
        <f>[1]PSA!KG$23+[1]PSA!KG$28</f>
        <v>0</v>
      </c>
      <c r="R19" s="10"/>
    </row>
    <row r="20" spans="2:18" x14ac:dyDescent="0.2">
      <c r="B20" t="s">
        <v>60</v>
      </c>
      <c r="C20" s="10">
        <f>'[1]American Eagle'!JV$23+'[1]American Eagle'!JV$28</f>
        <v>5605</v>
      </c>
      <c r="D20" s="10">
        <f>'[1]American Eagle'!JW$23+'[1]American Eagle'!JW$28</f>
        <v>0</v>
      </c>
      <c r="E20" s="10">
        <f>'[1]American Eagle'!JX$23+'[1]American Eagle'!JX$28</f>
        <v>0</v>
      </c>
      <c r="F20" s="10">
        <f>'[1]American Eagle'!JY$23+'[1]American Eagle'!JY$28</f>
        <v>0</v>
      </c>
      <c r="G20" s="10">
        <f>'[1]American Eagle'!JZ$23+'[1]American Eagle'!JZ$28</f>
        <v>0</v>
      </c>
      <c r="H20" s="10">
        <f>'[1]American Eagle'!KA$23+'[1]American Eagle'!KA$28</f>
        <v>0</v>
      </c>
      <c r="I20" s="10">
        <f>'[1]American Eagle'!KB$23+'[1]American Eagle'!KB$28</f>
        <v>0</v>
      </c>
      <c r="J20" s="10">
        <f>'[1]American Eagle'!KC$23+'[1]American Eagle'!KC$28</f>
        <v>0</v>
      </c>
      <c r="K20" s="10">
        <f>'[1]American Eagle'!KD$23+'[1]American Eagle'!KD$28</f>
        <v>0</v>
      </c>
      <c r="L20" s="10">
        <f>'[1]American Eagle'!KE$23+'[1]American Eagle'!KE$28</f>
        <v>0</v>
      </c>
      <c r="M20" s="10">
        <f>'[1]American Eagle'!KF$23+'[1]American Eagle'!KF$28</f>
        <v>0</v>
      </c>
      <c r="N20" s="10">
        <f>'[1]American Eagle'!KG$23+'[1]American Eagle'!KG$28</f>
        <v>0</v>
      </c>
      <c r="R20" s="10"/>
    </row>
    <row r="21" spans="2:18" hidden="1" x14ac:dyDescent="0.2">
      <c r="B21" s="53" t="s">
        <v>61</v>
      </c>
      <c r="C21" s="10">
        <f>'[1]Continental Express'!JV$23+'[1]Continental Express'!JV$28</f>
        <v>0</v>
      </c>
      <c r="D21" s="10">
        <f>'[1]Continental Express'!JW$23+'[1]Continental Express'!JW$28</f>
        <v>0</v>
      </c>
      <c r="E21" s="10">
        <f>'[1]Continental Express'!JX$23+'[1]Continental Express'!JX$28</f>
        <v>0</v>
      </c>
      <c r="F21" s="10">
        <f>'[1]Continental Express'!JY$23+'[1]Continental Express'!JY$28</f>
        <v>0</v>
      </c>
      <c r="G21" s="10">
        <f>'[1]Continental Express'!JZ$23+'[1]Continental Express'!JZ$28</f>
        <v>0</v>
      </c>
      <c r="H21" s="10">
        <f>'[1]Continental Express'!KA$23+'[1]Continental Express'!KA$28</f>
        <v>0</v>
      </c>
      <c r="I21" s="10">
        <f>'[1]Continental Express'!KB$23+'[1]Continental Express'!KB$28</f>
        <v>0</v>
      </c>
      <c r="J21" s="10">
        <f>'[1]Continental Express'!KC$23+'[1]Continental Express'!KC$28</f>
        <v>0</v>
      </c>
      <c r="K21" s="10">
        <f>'[1]Continental Express'!KD$23+'[1]Continental Express'!KD$28</f>
        <v>0</v>
      </c>
      <c r="L21" s="10">
        <f>'[1]Continental Express'!KE$23+'[1]Continental Express'!KE$28</f>
        <v>0</v>
      </c>
      <c r="M21" s="10">
        <f>'[1]Continental Express'!KF$23+'[1]Continental Express'!KF$28</f>
        <v>0</v>
      </c>
      <c r="N21" s="10">
        <f>'[1]Continental Express'!KG$23+'[1]Continental Express'!KG$28</f>
        <v>0</v>
      </c>
      <c r="R21" s="10"/>
    </row>
    <row r="22" spans="2:18" hidden="1" x14ac:dyDescent="0.2">
      <c r="B22" t="s">
        <v>51</v>
      </c>
      <c r="C22" s="10">
        <f>'[1]Go Jet_UA'!JV$23+'[1]Go Jet_UA'!JV$28</f>
        <v>0</v>
      </c>
      <c r="D22" s="10">
        <f>'[1]Go Jet_UA'!JW$23+'[1]Go Jet_UA'!JW$28</f>
        <v>0</v>
      </c>
      <c r="E22" s="10">
        <f>'[1]Go Jet_UA'!JX$23+'[1]Go Jet_UA'!JX$28</f>
        <v>0</v>
      </c>
      <c r="F22" s="10">
        <f>'[1]Go Jet_UA'!JY$23+'[1]Go Jet_UA'!JY$28</f>
        <v>0</v>
      </c>
      <c r="G22" s="10">
        <f>'[1]Go Jet_UA'!JZ$23+'[1]Go Jet_UA'!JZ$28</f>
        <v>0</v>
      </c>
      <c r="H22" s="10">
        <f>'[1]Go Jet_UA'!KA$23+'[1]Go Jet_UA'!KA$28</f>
        <v>0</v>
      </c>
      <c r="I22" s="10">
        <f>'[1]Go Jet_UA'!KB$23+'[1]Go Jet_UA'!KB$28</f>
        <v>0</v>
      </c>
      <c r="J22" s="10">
        <f>'[1]Go Jet_UA'!KC$23+'[1]Go Jet_UA'!KC$28</f>
        <v>0</v>
      </c>
      <c r="K22" s="10">
        <f>'[1]Go Jet_UA'!KD$23+'[1]Go Jet_UA'!KD$28</f>
        <v>0</v>
      </c>
      <c r="L22" s="10">
        <f>'[1]Go Jet_UA'!KE$23+'[1]Go Jet_UA'!KE$28</f>
        <v>0</v>
      </c>
      <c r="M22" s="10">
        <f>'[1]Go Jet_UA'!KF$23+'[1]Go Jet_UA'!KF$28</f>
        <v>0</v>
      </c>
      <c r="N22" s="10">
        <f>'[1]Go Jet_UA'!KG$23+'[1]Go Jet_UA'!KG$28</f>
        <v>0</v>
      </c>
      <c r="R22" s="10"/>
    </row>
    <row r="23" spans="2:18" hidden="1" x14ac:dyDescent="0.2">
      <c r="B23" t="s">
        <v>67</v>
      </c>
      <c r="C23" s="10">
        <f>[1]Horizon_AS!IT23+[1]Horizon_AS!IT33+[1]Horizon_AS!IT28+[1]Horizon_AS!IT38</f>
        <v>0</v>
      </c>
      <c r="D23" s="10">
        <f>[1]Horizon_AS!IU23+[1]Horizon_AS!IU33+[1]Horizon_AS!IU28+[1]Horizon_AS!IU38</f>
        <v>0</v>
      </c>
      <c r="E23" s="10">
        <f>[1]Horizon_AS!IV23+[1]Horizon_AS!IV33+[1]Horizon_AS!IV28+[1]Horizon_AS!IV38</f>
        <v>0</v>
      </c>
      <c r="F23" s="10">
        <f>[1]Horizon_AS!IW23+[1]Horizon_AS!IW33+[1]Horizon_AS!IW28+[1]Horizon_AS!IW38</f>
        <v>0</v>
      </c>
      <c r="G23" s="10">
        <f>[1]Horizon_AS!IX23+[1]Horizon_AS!IX33+[1]Horizon_AS!IX28+[1]Horizon_AS!IX38</f>
        <v>0</v>
      </c>
      <c r="H23" s="10">
        <f>[1]Horizon_AS!IY23+[1]Horizon_AS!IY33+[1]Horizon_AS!IY28+[1]Horizon_AS!IY38</f>
        <v>0</v>
      </c>
      <c r="I23" s="10">
        <f>[1]Horizon_AS!IZ23+[1]Horizon_AS!IZ33+[1]Horizon_AS!IZ28+[1]Horizon_AS!IZ38</f>
        <v>0</v>
      </c>
      <c r="J23" s="10">
        <f>[1]Horizon_AS!JA23+[1]Horizon_AS!JA33+[1]Horizon_AS!JA28+[1]Horizon_AS!JA38</f>
        <v>0</v>
      </c>
      <c r="K23" s="10">
        <f>[1]Horizon_AS!JB23+[1]Horizon_AS!JB33+[1]Horizon_AS!JB28+[1]Horizon_AS!JB38</f>
        <v>0</v>
      </c>
      <c r="L23" s="10">
        <f>[1]Horizon_AS!JC23+[1]Horizon_AS!JC33+[1]Horizon_AS!JC28+[1]Horizon_AS!JC38</f>
        <v>0</v>
      </c>
      <c r="M23" s="10">
        <f>[1]Horizon_AS!JD23+[1]Horizon_AS!JD33+[1]Horizon_AS!JD28+[1]Horizon_AS!JD38</f>
        <v>0</v>
      </c>
      <c r="N23" s="10">
        <f>[1]Horizon_AS!JE23+[1]Horizon_AS!JE33+[1]Horizon_AS!JE28+[1]Horizon_AS!JE38</f>
        <v>0</v>
      </c>
      <c r="R23" s="10"/>
    </row>
    <row r="24" spans="2:18" x14ac:dyDescent="0.2">
      <c r="B24" t="s">
        <v>50</v>
      </c>
      <c r="C24" s="10">
        <f>[1]MESA_UA!JV$23+[1]MESA_UA!JV$28</f>
        <v>3098</v>
      </c>
      <c r="D24" s="10">
        <f>[1]MESA_UA!JW$23+[1]MESA_UA!JW$28</f>
        <v>0</v>
      </c>
      <c r="E24" s="10">
        <f>[1]MESA_UA!JX$23+[1]MESA_UA!JX$28</f>
        <v>0</v>
      </c>
      <c r="F24" s="10">
        <f>[1]MESA_UA!JY$23+[1]MESA_UA!JY$28</f>
        <v>0</v>
      </c>
      <c r="G24" s="10">
        <f>[1]MESA_UA!JZ$23+[1]MESA_UA!JZ$28</f>
        <v>0</v>
      </c>
      <c r="H24" s="10">
        <f>[1]MESA_UA!KA$23+[1]MESA_UA!KA$28</f>
        <v>0</v>
      </c>
      <c r="I24" s="10">
        <f>[1]MESA_UA!KB$23+[1]MESA_UA!KB$28</f>
        <v>0</v>
      </c>
      <c r="J24" s="10">
        <f>[1]MESA_UA!KC$23+[1]MESA_UA!KC$28</f>
        <v>0</v>
      </c>
      <c r="K24" s="10">
        <f>[1]MESA_UA!KD$23+[1]MESA_UA!KD$28</f>
        <v>0</v>
      </c>
      <c r="L24" s="10">
        <f>[1]MESA_UA!KE$23+[1]MESA_UA!KE$28</f>
        <v>0</v>
      </c>
      <c r="M24" s="10">
        <f>[1]MESA_UA!KF$23+[1]MESA_UA!KF$28</f>
        <v>0</v>
      </c>
      <c r="N24" s="10">
        <f>[1]MESA_UA!KG$23+[1]MESA_UA!KG$28</f>
        <v>0</v>
      </c>
      <c r="R24" s="10"/>
    </row>
    <row r="25" spans="2:18" hidden="1" x14ac:dyDescent="0.2">
      <c r="B25" t="s">
        <v>55</v>
      </c>
      <c r="C25" s="10">
        <f>[1]MESA!JV$23+[1]MESA!JV$28</f>
        <v>0</v>
      </c>
      <c r="D25" s="10">
        <f>[1]MESA!JW$23+[1]MESA!JW$28</f>
        <v>0</v>
      </c>
      <c r="E25" s="10">
        <f>[1]MESA!JX$23+[1]MESA!JX$28</f>
        <v>0</v>
      </c>
      <c r="F25" s="10">
        <f>[1]MESA!JY$23+[1]MESA!JY$28</f>
        <v>0</v>
      </c>
      <c r="G25" s="10">
        <f>[1]MESA!JZ$23+[1]MESA!JZ$28</f>
        <v>0</v>
      </c>
      <c r="H25" s="10">
        <f>[1]MESA!KA$23+[1]MESA!KA$28</f>
        <v>0</v>
      </c>
      <c r="I25" s="10">
        <f>[1]MESA!KB$23+[1]MESA!KB$28</f>
        <v>0</v>
      </c>
      <c r="J25" s="10">
        <f>[1]MESA!KC$23+[1]MESA!KC$28</f>
        <v>0</v>
      </c>
      <c r="K25" s="10">
        <f>[1]MESA!KD$23+[1]MESA!KD$28</f>
        <v>0</v>
      </c>
      <c r="L25" s="10">
        <f>[1]MESA!KE$23+[1]MESA!KE$28</f>
        <v>0</v>
      </c>
      <c r="M25" s="10">
        <f>[1]MESA!KF$23+[1]MESA!KF$28</f>
        <v>0</v>
      </c>
      <c r="N25" s="10">
        <f>[1]MESA!KG$23+[1]MESA!KG$28</f>
        <v>0</v>
      </c>
      <c r="R25" s="10"/>
    </row>
    <row r="26" spans="2:18" x14ac:dyDescent="0.2">
      <c r="B26" s="53" t="s">
        <v>56</v>
      </c>
      <c r="C26" s="10">
        <f>[1]Republic!JV$23+[1]Republic!JV$28</f>
        <v>3124</v>
      </c>
      <c r="D26" s="10">
        <f>[1]Republic!JW$23+[1]Republic!JW$28</f>
        <v>0</v>
      </c>
      <c r="E26" s="10">
        <f>[1]Republic!JX$23+[1]Republic!JX$28</f>
        <v>0</v>
      </c>
      <c r="F26" s="10">
        <f>[1]Republic!JY$23+[1]Republic!JY$28</f>
        <v>0</v>
      </c>
      <c r="G26" s="10">
        <f>[1]Republic!JZ$23+[1]Republic!JZ$28</f>
        <v>0</v>
      </c>
      <c r="H26" s="10">
        <f>[1]Republic!KA$23+[1]Republic!KA$28</f>
        <v>0</v>
      </c>
      <c r="I26" s="10">
        <f>[1]Republic!KB$23+[1]Republic!KB$28</f>
        <v>0</v>
      </c>
      <c r="J26" s="10">
        <f>[1]Republic!KC$23+[1]Republic!KC$28</f>
        <v>0</v>
      </c>
      <c r="K26" s="10">
        <f>[1]Republic!KD$23+[1]Republic!KD$28</f>
        <v>0</v>
      </c>
      <c r="L26" s="10">
        <f>[1]Republic!KE$23+[1]Republic!KE$28</f>
        <v>0</v>
      </c>
      <c r="M26" s="10">
        <f>[1]Republic!KF$23+[1]Republic!KF$28</f>
        <v>0</v>
      </c>
      <c r="N26" s="10">
        <f>[1]Republic!KG$23+[1]Republic!KG$28</f>
        <v>0</v>
      </c>
      <c r="R26" s="10"/>
    </row>
    <row r="27" spans="2:18" x14ac:dyDescent="0.2">
      <c r="B27" s="53" t="s">
        <v>57</v>
      </c>
      <c r="C27" s="10">
        <f>[1]Republic_UA!JV$23+[1]Republic_UA!JV$28</f>
        <v>4363</v>
      </c>
      <c r="D27" s="10">
        <f>[1]Republic_UA!JW$23+[1]Republic_UA!JW$28</f>
        <v>0</v>
      </c>
      <c r="E27" s="10">
        <f>[1]Republic_UA!JX$23+[1]Republic_UA!JX$28</f>
        <v>0</v>
      </c>
      <c r="F27" s="10">
        <f>[1]Republic_UA!JY$23+[1]Republic_UA!JY$28</f>
        <v>0</v>
      </c>
      <c r="G27" s="10">
        <f>[1]Republic_UA!JZ$23+[1]Republic_UA!JZ$28</f>
        <v>0</v>
      </c>
      <c r="H27" s="10">
        <f>[1]Republic_UA!KA$23+[1]Republic_UA!KA$28</f>
        <v>0</v>
      </c>
      <c r="I27" s="10">
        <f>[1]Republic_UA!KB$23+[1]Republic_UA!KB$28</f>
        <v>0</v>
      </c>
      <c r="J27" s="10">
        <f>[1]Republic_UA!KC$23+[1]Republic_UA!KC$28</f>
        <v>0</v>
      </c>
      <c r="K27" s="10">
        <f>[1]Republic_UA!KD$23+[1]Republic_UA!KD$28</f>
        <v>0</v>
      </c>
      <c r="L27" s="10">
        <f>[1]Republic_UA!KE$23+[1]Republic_UA!KE$28</f>
        <v>0</v>
      </c>
      <c r="M27" s="10">
        <f>[1]Republic_UA!KF$23+[1]Republic_UA!KF$28</f>
        <v>0</v>
      </c>
      <c r="N27" s="10">
        <f>[1]Republic_UA!KG$23+[1]Republic_UA!KG$28</f>
        <v>0</v>
      </c>
      <c r="R27" s="10"/>
    </row>
    <row r="28" spans="2:18" hidden="1" x14ac:dyDescent="0.2">
      <c r="B28" s="53" t="s">
        <v>66</v>
      </c>
      <c r="C28" s="10">
        <f>'[1]Shuttle America'!JV$23+'[1]Shuttle America'!JV$28</f>
        <v>0</v>
      </c>
      <c r="D28" s="10">
        <f>'[1]Shuttle America'!JW$23+'[1]Shuttle America'!JW$28</f>
        <v>0</v>
      </c>
      <c r="E28" s="10">
        <f>'[1]Shuttle America'!JX$23+'[1]Shuttle America'!JX$28</f>
        <v>0</v>
      </c>
      <c r="F28" s="10">
        <f>'[1]Shuttle America'!JY$23+'[1]Shuttle America'!JY$28</f>
        <v>0</v>
      </c>
      <c r="G28" s="10">
        <f>'[1]Shuttle America'!JZ$23+'[1]Shuttle America'!JZ$28</f>
        <v>0</v>
      </c>
      <c r="H28" s="10">
        <f>'[1]Shuttle America'!KA$23+'[1]Shuttle America'!KA$28</f>
        <v>0</v>
      </c>
      <c r="I28" s="10">
        <f>'[1]Shuttle America'!KB$23+'[1]Shuttle America'!KB$28</f>
        <v>0</v>
      </c>
      <c r="J28" s="10">
        <f>'[1]Shuttle America'!KC$23+'[1]Shuttle America'!KC$28</f>
        <v>0</v>
      </c>
      <c r="K28" s="10">
        <f>'[1]Shuttle America'!KD$23+'[1]Shuttle America'!KD$28</f>
        <v>0</v>
      </c>
      <c r="L28" s="10">
        <f>'[1]Shuttle America'!KE$23+'[1]Shuttle America'!KE$28</f>
        <v>0</v>
      </c>
      <c r="M28" s="10">
        <f>'[1]Shuttle America'!KF$23+'[1]Shuttle America'!KF$28</f>
        <v>0</v>
      </c>
      <c r="N28" s="10">
        <f>'[1]Shuttle America'!KG$23+'[1]Shuttle America'!KG$28</f>
        <v>0</v>
      </c>
      <c r="R28" s="10"/>
    </row>
    <row r="29" spans="2:18" x14ac:dyDescent="0.2">
      <c r="B29" t="s">
        <v>53</v>
      </c>
      <c r="C29" s="10">
        <f>'[1]Sky West_UA'!JV$23+'[1]Sky West_UA'!JV$28</f>
        <v>1963</v>
      </c>
      <c r="D29" s="10">
        <f>'[1]Sky West_UA'!JW$23+'[1]Sky West_UA'!JW$28</f>
        <v>0</v>
      </c>
      <c r="E29" s="10">
        <f>'[1]Sky West_UA'!JX$23+'[1]Sky West_UA'!JX$28</f>
        <v>0</v>
      </c>
      <c r="F29" s="10">
        <f>'[1]Sky West_UA'!JY$23+'[1]Sky West_UA'!JY$28</f>
        <v>0</v>
      </c>
      <c r="G29" s="10">
        <f>'[1]Sky West_UA'!JZ$23+'[1]Sky West_UA'!JZ$28</f>
        <v>0</v>
      </c>
      <c r="H29" s="10">
        <f>'[1]Sky West_UA'!KA$23+'[1]Sky West_UA'!KA$28</f>
        <v>0</v>
      </c>
      <c r="I29" s="10">
        <f>'[1]Sky West_UA'!KB$23+'[1]Sky West_UA'!KB$28</f>
        <v>0</v>
      </c>
      <c r="J29" s="10">
        <f>'[1]Sky West_UA'!KC$23+'[1]Sky West_UA'!KC$28</f>
        <v>0</v>
      </c>
      <c r="K29" s="10">
        <f>'[1]Sky West_UA'!KD$23+'[1]Sky West_UA'!KD$28</f>
        <v>0</v>
      </c>
      <c r="L29" s="10">
        <f>'[1]Sky West_UA'!KE$23+'[1]Sky West_UA'!KE$28</f>
        <v>0</v>
      </c>
      <c r="M29" s="10">
        <f>'[1]Sky West_UA'!KF$23+'[1]Sky West_UA'!KF$28</f>
        <v>0</v>
      </c>
      <c r="N29" s="10">
        <f>'[1]Sky West_UA'!KG$23+'[1]Sky West_UA'!KG$28</f>
        <v>0</v>
      </c>
      <c r="R29" s="10"/>
    </row>
    <row r="30" spans="2:18" x14ac:dyDescent="0.2">
      <c r="B30" t="s">
        <v>64</v>
      </c>
      <c r="C30" s="10">
        <f>'[1]Sky West_AA'!JV$23+'[1]Sky West_AA'!JV$28</f>
        <v>324</v>
      </c>
      <c r="D30" s="10">
        <f>'[1]Sky West_AA'!JW$23+'[1]Sky West_AA'!JW$28</f>
        <v>0</v>
      </c>
      <c r="E30" s="10">
        <f>'[1]Sky West_AA'!JX$23+'[1]Sky West_AA'!JX$28</f>
        <v>0</v>
      </c>
      <c r="F30" s="10">
        <f>'[1]Sky West_AA'!JY$23+'[1]Sky West_AA'!JY$28</f>
        <v>0</v>
      </c>
      <c r="G30" s="10">
        <f>'[1]Sky West_AA'!JZ$23+'[1]Sky West_AA'!JZ$28</f>
        <v>0</v>
      </c>
      <c r="H30" s="10">
        <f>'[1]Sky West_AA'!KA$23+'[1]Sky West_AA'!KA$28</f>
        <v>0</v>
      </c>
      <c r="I30" s="10">
        <f>'[1]Sky West_AA'!KB$23+'[1]Sky West_AA'!KB$28</f>
        <v>0</v>
      </c>
      <c r="J30" s="10">
        <f>'[1]Sky West_AA'!KC$23+'[1]Sky West_AA'!KC$28</f>
        <v>0</v>
      </c>
      <c r="K30" s="10">
        <f>'[1]Sky West_AA'!KD$23+'[1]Sky West_AA'!KD$28</f>
        <v>0</v>
      </c>
      <c r="L30" s="10">
        <f>'[1]Sky West_AA'!KE$23+'[1]Sky West_AA'!KE$28</f>
        <v>0</v>
      </c>
      <c r="M30" s="10">
        <f>'[1]Sky West_AA'!KF$23+'[1]Sky West_AA'!KF$28</f>
        <v>0</v>
      </c>
      <c r="N30" s="10">
        <f>'[1]Sky West_AA'!KG$23+'[1]Sky West_AA'!KG$28</f>
        <v>0</v>
      </c>
      <c r="R30" s="10"/>
    </row>
    <row r="31" spans="2:18" hidden="1" x14ac:dyDescent="0.2">
      <c r="B31" t="s">
        <v>58</v>
      </c>
      <c r="C31" s="10">
        <f>'[1]Sky West_AS'!JV$23+'[1]Sky West_AS'!JV$28</f>
        <v>0</v>
      </c>
      <c r="D31" s="10">
        <f>'[1]Sky West_AS'!JW$23+'[1]Sky West_AS'!JW$28</f>
        <v>0</v>
      </c>
      <c r="E31" s="10">
        <f>'[1]Sky West_AS'!JX$23+'[1]Sky West_AS'!JX$28</f>
        <v>0</v>
      </c>
      <c r="F31" s="10">
        <f>'[1]Sky West_AS'!JY$23+'[1]Sky West_AS'!JY$28</f>
        <v>0</v>
      </c>
      <c r="G31" s="10">
        <f>'[1]Sky West_AS'!JZ$23+'[1]Sky West_AS'!JZ$28</f>
        <v>0</v>
      </c>
      <c r="H31" s="10">
        <f>'[1]Sky West_AS'!KA$23+'[1]Sky West_AS'!KA$28</f>
        <v>0</v>
      </c>
      <c r="I31" s="10">
        <f>'[1]Sky West_AS'!KB$23+'[1]Sky West_AS'!KB$28</f>
        <v>0</v>
      </c>
      <c r="J31" s="10">
        <f>'[1]Sky West_AS'!KC$23+'[1]Sky West_AS'!KC$28</f>
        <v>0</v>
      </c>
      <c r="K31" s="10">
        <f>'[1]Sky West_AS'!KD$23+'[1]Sky West_AS'!KD$28</f>
        <v>0</v>
      </c>
      <c r="L31" s="10">
        <f>'[1]Sky West_AS'!KE$23+'[1]Sky West_AS'!KE$28</f>
        <v>0</v>
      </c>
      <c r="M31" s="10">
        <f>'[1]Sky West_AS'!KF$23+'[1]Sky West_AS'!KF$28</f>
        <v>0</v>
      </c>
      <c r="N31" s="10">
        <f>'[1]Sky West_AS'!KG$23+'[1]Sky West_AS'!KG$28</f>
        <v>0</v>
      </c>
      <c r="R31" s="10"/>
    </row>
    <row r="32" spans="2:18" x14ac:dyDescent="0.2">
      <c r="B32" t="s">
        <v>48</v>
      </c>
      <c r="C32" s="10">
        <f>+[1]Spirit!JV$23+[1]Spirit!JV$28</f>
        <v>0</v>
      </c>
      <c r="D32" s="10">
        <f>+[1]Spirit!JW$23+[1]Spirit!JW$28</f>
        <v>0</v>
      </c>
      <c r="E32" s="10">
        <f>+[1]Spirit!JX$23+[1]Spirit!JX$28</f>
        <v>0</v>
      </c>
      <c r="F32" s="10">
        <f>+[1]Spirit!JY$23+[1]Spirit!JY$28</f>
        <v>0</v>
      </c>
      <c r="G32" s="10">
        <f>+[1]Spirit!JZ$23+[1]Spirit!JZ$28</f>
        <v>0</v>
      </c>
      <c r="H32" s="10">
        <f>+[1]Spirit!KA$23+[1]Spirit!KA$28</f>
        <v>0</v>
      </c>
      <c r="I32" s="10">
        <f>+[1]Spirit!KB$23+[1]Spirit!KB$28</f>
        <v>0</v>
      </c>
      <c r="J32" s="10">
        <f>+[1]Spirit!KC$23+[1]Spirit!KC$28</f>
        <v>0</v>
      </c>
      <c r="K32" s="10">
        <f>+[1]Spirit!KD$23+[1]Spirit!KD$28</f>
        <v>0</v>
      </c>
      <c r="L32" s="10">
        <f>+[1]Spirit!KE$23+[1]Spirit!KE$28</f>
        <v>0</v>
      </c>
      <c r="M32" s="10">
        <f>+[1]Spirit!KF$23+[1]Spirit!KF$28</f>
        <v>0</v>
      </c>
      <c r="N32" s="10">
        <f>+[1]Spirit!KG$23+[1]Spirit!KG$28</f>
        <v>0</v>
      </c>
      <c r="R32" s="10"/>
    </row>
    <row r="33" spans="2:18" x14ac:dyDescent="0.2">
      <c r="B33" t="s">
        <v>40</v>
      </c>
      <c r="C33" s="10">
        <f>[1]United!JV$23+[1]United!JV$28</f>
        <v>44147</v>
      </c>
      <c r="D33" s="10">
        <f>[1]United!JW$23+[1]United!JW$28</f>
        <v>0</v>
      </c>
      <c r="E33" s="10">
        <f>[1]United!JX$23+[1]United!JX$28</f>
        <v>0</v>
      </c>
      <c r="F33" s="10">
        <f>[1]United!JY$23+[1]United!JY$28</f>
        <v>0</v>
      </c>
      <c r="G33" s="10">
        <f>[1]United!JZ$23+[1]United!JZ$28</f>
        <v>0</v>
      </c>
      <c r="H33" s="10">
        <f>[1]United!KA$23+[1]United!KA$28</f>
        <v>0</v>
      </c>
      <c r="I33" s="10">
        <f>[1]United!KB$23+[1]United!KB$28</f>
        <v>0</v>
      </c>
      <c r="J33" s="10">
        <f>[1]United!KC$23+[1]United!KC$28</f>
        <v>0</v>
      </c>
      <c r="K33" s="10">
        <f>[1]United!KD$23+[1]United!KD$28</f>
        <v>0</v>
      </c>
      <c r="L33" s="10">
        <f>[1]United!KE$23+[1]United!KE$28</f>
        <v>0</v>
      </c>
      <c r="M33" s="10">
        <f>[1]United!KF$23+[1]United!KF$28</f>
        <v>0</v>
      </c>
      <c r="N33" s="10">
        <f>[1]United!KG$23+[1]United!KG$28</f>
        <v>0</v>
      </c>
      <c r="R33" s="10"/>
    </row>
    <row r="34" spans="2:18" x14ac:dyDescent="0.2">
      <c r="B34" t="s">
        <v>75</v>
      </c>
      <c r="C34" s="10">
        <f>[1]WestJet!JV$23+[1]WestJet!JV$33</f>
        <v>5057</v>
      </c>
      <c r="D34" s="10">
        <f>[1]WestJet!JW$23+[1]WestJet!JW$33</f>
        <v>0</v>
      </c>
      <c r="E34" s="10">
        <f>[1]WestJet!JX$23+[1]WestJet!JX$33</f>
        <v>0</v>
      </c>
      <c r="F34" s="10">
        <f>[1]WestJet!JY$23+[1]WestJet!JY$33</f>
        <v>0</v>
      </c>
      <c r="G34" s="10">
        <f>[1]WestJet!JZ$23+[1]WestJet!JZ$33</f>
        <v>0</v>
      </c>
      <c r="H34" s="10">
        <f>[1]WestJet!KA$23+[1]WestJet!KA$33</f>
        <v>0</v>
      </c>
      <c r="I34" s="10">
        <f>[1]WestJet!KB$23+[1]WestJet!KB$33</f>
        <v>0</v>
      </c>
      <c r="J34" s="10">
        <f>[1]WestJet!KC$23+[1]WestJet!KC$33</f>
        <v>0</v>
      </c>
      <c r="K34" s="10">
        <f>[1]WestJet!KD$23+[1]WestJet!KD$33</f>
        <v>0</v>
      </c>
      <c r="L34" s="10">
        <f>[1]WestJet!KE$23+[1]WestJet!KE$33</f>
        <v>0</v>
      </c>
      <c r="M34" s="10">
        <f>[1]WestJet!KF$23+[1]WestJet!KF$33</f>
        <v>0</v>
      </c>
      <c r="N34" s="10">
        <f>[1]WestJet!KG$23+[1]WestJet!KG$33</f>
        <v>0</v>
      </c>
      <c r="R34" s="10"/>
    </row>
    <row r="36" spans="2:18" ht="27.75" customHeight="1" thickBot="1" x14ac:dyDescent="0.25">
      <c r="B36" s="14" t="s">
        <v>42</v>
      </c>
      <c r="C36" s="12">
        <f t="shared" ref="C36:N36" si="0">SUM(C10:C35)</f>
        <v>125064</v>
      </c>
      <c r="D36" s="12">
        <f>SUM(D10:D35)</f>
        <v>0</v>
      </c>
      <c r="E36" s="12">
        <f t="shared" si="0"/>
        <v>0</v>
      </c>
      <c r="F36" s="12">
        <f t="shared" si="0"/>
        <v>0</v>
      </c>
      <c r="G36" s="12">
        <f t="shared" si="0"/>
        <v>0</v>
      </c>
      <c r="H36" s="12">
        <f t="shared" si="0"/>
        <v>0</v>
      </c>
      <c r="I36" s="12">
        <f t="shared" si="0"/>
        <v>0</v>
      </c>
      <c r="J36" s="12">
        <f t="shared" si="0"/>
        <v>0</v>
      </c>
      <c r="K36" s="12">
        <f t="shared" si="0"/>
        <v>0</v>
      </c>
      <c r="L36" s="12">
        <f t="shared" si="0"/>
        <v>0</v>
      </c>
      <c r="M36" s="12">
        <f t="shared" si="0"/>
        <v>0</v>
      </c>
      <c r="N36" s="12">
        <f t="shared" si="0"/>
        <v>0</v>
      </c>
    </row>
    <row r="37" spans="2:18" ht="13.5" thickTop="1" x14ac:dyDescent="0.2"/>
  </sheetData>
  <phoneticPr fontId="0" type="noConversion"/>
  <pageMargins left="0.5" right="0.5" top="1" bottom="1" header="0.5" footer="0.5"/>
  <pageSetup scale="9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4:N30"/>
  <sheetViews>
    <sheetView workbookViewId="0">
      <selection activeCell="P18" sqref="P18"/>
    </sheetView>
  </sheetViews>
  <sheetFormatPr defaultRowHeight="12.75" x14ac:dyDescent="0.2"/>
  <cols>
    <col min="1" max="1" width="5.5703125" customWidth="1"/>
    <col min="2" max="2" width="24.28515625" bestFit="1" customWidth="1"/>
  </cols>
  <sheetData>
    <row r="4" spans="1:14" ht="20.25" x14ac:dyDescent="0.3">
      <c r="B4" s="16"/>
    </row>
    <row r="5" spans="1:14" ht="20.25" x14ac:dyDescent="0.3">
      <c r="B5" s="16"/>
    </row>
    <row r="7" spans="1:14" ht="13.5" thickBot="1" x14ac:dyDescent="0.25">
      <c r="C7" s="9" t="s">
        <v>21</v>
      </c>
      <c r="D7" s="9" t="s">
        <v>22</v>
      </c>
      <c r="E7" s="9" t="s">
        <v>23</v>
      </c>
      <c r="F7" s="9" t="s">
        <v>24</v>
      </c>
      <c r="G7" s="9" t="s">
        <v>4</v>
      </c>
      <c r="H7" s="9" t="s">
        <v>25</v>
      </c>
      <c r="I7" s="9" t="s">
        <v>26</v>
      </c>
      <c r="J7" s="9" t="s">
        <v>27</v>
      </c>
      <c r="K7" s="9" t="s">
        <v>28</v>
      </c>
      <c r="L7" s="9" t="s">
        <v>29</v>
      </c>
      <c r="M7" s="9" t="s">
        <v>30</v>
      </c>
      <c r="N7" s="9" t="s">
        <v>31</v>
      </c>
    </row>
    <row r="9" spans="1:14" x14ac:dyDescent="0.2">
      <c r="A9" s="22">
        <v>2026</v>
      </c>
      <c r="B9" s="27" t="s">
        <v>74</v>
      </c>
    </row>
    <row r="11" spans="1:14" x14ac:dyDescent="0.2">
      <c r="B11" s="53" t="s">
        <v>69</v>
      </c>
      <c r="C11" s="10">
        <f>[1]Southwest!JV$23+[1]Southwest!JV$28+[1]Southwest!JV$33+[1]Southwest!JV$38</f>
        <v>44033</v>
      </c>
      <c r="D11" s="10">
        <f>[1]Southwest!JW$23+[1]Southwest!JW$28+[1]Southwest!JW$33+[1]Southwest!JW$38</f>
        <v>0</v>
      </c>
      <c r="E11" s="10">
        <f>[1]Southwest!JX$23+[1]Southwest!JX$28+[1]Southwest!JX$33+[1]Southwest!JX$38</f>
        <v>0</v>
      </c>
      <c r="F11" s="10">
        <f>[1]Southwest!JY$23+[1]Southwest!JY$28+[1]Southwest!JY$33+[1]Southwest!JY$38</f>
        <v>0</v>
      </c>
      <c r="G11" s="10">
        <f>[1]Southwest!JZ$23+[1]Southwest!JZ$28+[1]Southwest!JZ$33+[1]Southwest!JZ$38</f>
        <v>0</v>
      </c>
      <c r="H11" s="10">
        <f>[1]Southwest!KA$23+[1]Southwest!KA$28+[1]Southwest!KA$33+[1]Southwest!KA$38</f>
        <v>0</v>
      </c>
      <c r="I11" s="10">
        <f>[1]Southwest!KB$23+[1]Southwest!KB$28+[1]Southwest!KB$33+[1]Southwest!KB$38</f>
        <v>0</v>
      </c>
      <c r="J11" s="10">
        <f>[1]Southwest!KC$23+[1]Southwest!KC$28+[1]Southwest!KC$33+[1]Southwest!KC$38</f>
        <v>0</v>
      </c>
      <c r="K11" s="10">
        <f>[1]Southwest!KD$23+[1]Southwest!KD$28+[1]Southwest!KD$33+[1]Southwest!KD$38</f>
        <v>0</v>
      </c>
      <c r="L11" s="10">
        <f>[1]Southwest!KE$23+[1]Southwest!KE$28+[1]Southwest!KE$33+[1]Southwest!KE$38</f>
        <v>0</v>
      </c>
      <c r="M11" s="10">
        <f>[1]Southwest!KF$23+[1]Southwest!KF$28+[1]Southwest!KF$33+[1]Southwest!KF$38</f>
        <v>0</v>
      </c>
      <c r="N11" s="10">
        <f>[1]Southwest!KG$23+[1]Southwest!KG$28+[1]Southwest!KG$33+[1]Southwest!KG$38</f>
        <v>0</v>
      </c>
    </row>
    <row r="12" spans="1:14" x14ac:dyDescent="0.2">
      <c r="B12" t="s">
        <v>43</v>
      </c>
      <c r="C12" s="10">
        <f>[1]Icelandair!JV$23+[1]Icelandair!JV$28+[1]Icelandair!JV$33+[1]Icelandair!JV$38</f>
        <v>2056</v>
      </c>
      <c r="D12" s="10">
        <f>[1]Icelandair!JW$23+[1]Icelandair!JW$28+[1]Icelandair!JW$33+[1]Icelandair!JW$38</f>
        <v>0</v>
      </c>
      <c r="E12" s="10">
        <f>[1]Icelandair!JX$23+[1]Icelandair!JX$28+[1]Icelandair!JX$33+[1]Icelandair!JX$38</f>
        <v>0</v>
      </c>
      <c r="F12" s="10">
        <f>[1]Icelandair!JY$23+[1]Icelandair!JY$28+[1]Icelandair!JY$33+[1]Icelandair!JY$38</f>
        <v>0</v>
      </c>
      <c r="G12" s="10">
        <f>[1]Icelandair!JZ$23+[1]Icelandair!JZ$28+[1]Icelandair!JZ$33+[1]Icelandair!JZ$38</f>
        <v>0</v>
      </c>
      <c r="H12" s="10">
        <f>[1]Icelandair!KA$23+[1]Icelandair!KA$28+[1]Icelandair!KA$33+[1]Icelandair!KA$38</f>
        <v>0</v>
      </c>
      <c r="I12" s="10">
        <f>[1]Icelandair!KB$23+[1]Icelandair!KB$28+[1]Icelandair!KB$33+[1]Icelandair!KB$38</f>
        <v>0</v>
      </c>
      <c r="J12" s="10">
        <f>[1]Icelandair!KC$23+[1]Icelandair!KC$28+[1]Icelandair!KC$33+[1]Icelandair!KC$38</f>
        <v>0</v>
      </c>
      <c r="K12" s="10">
        <f>[1]Icelandair!KD$23+[1]Icelandair!KD$28+[1]Icelandair!KD$33+[1]Icelandair!KD$38</f>
        <v>0</v>
      </c>
      <c r="L12" s="10">
        <f>[1]Icelandair!KE$23+[1]Icelandair!KE$28+[1]Icelandair!KE$33+[1]Icelandair!KE$38</f>
        <v>0</v>
      </c>
      <c r="M12" s="10">
        <f>[1]Icelandair!KF$23+[1]Icelandair!KF$28+[1]Icelandair!KF$33+[1]Icelandair!KF$38</f>
        <v>0</v>
      </c>
      <c r="N12" s="10">
        <f>[1]Icelandair!KG$23+[1]Icelandair!KG$28+[1]Icelandair!KG$33+[1]Icelandair!KG$38</f>
        <v>0</v>
      </c>
    </row>
    <row r="13" spans="1:14" x14ac:dyDescent="0.2">
      <c r="B13" t="s">
        <v>44</v>
      </c>
      <c r="C13" s="10">
        <f>'[1]Sun Country'!JV$23+'[1]Sun Country'!JV$28+'[1]Sun Country'!JV$33+'[1]Sun Country'!JV$38</f>
        <v>135621</v>
      </c>
      <c r="D13" s="10">
        <f>'[1]Sun Country'!JW$23+'[1]Sun Country'!JW$28+'[1]Sun Country'!JW$33+'[1]Sun Country'!JW$38</f>
        <v>0</v>
      </c>
      <c r="E13" s="10">
        <f>'[1]Sun Country'!JX$23+'[1]Sun Country'!JX$28+'[1]Sun Country'!JX$33+'[1]Sun Country'!JX$38</f>
        <v>0</v>
      </c>
      <c r="F13" s="10">
        <f>'[1]Sun Country'!JY$23+'[1]Sun Country'!JY$28+'[1]Sun Country'!JY$33+'[1]Sun Country'!JY$38</f>
        <v>0</v>
      </c>
      <c r="G13" s="10">
        <f>'[1]Sun Country'!JZ$23+'[1]Sun Country'!JZ$28+'[1]Sun Country'!JZ$33+'[1]Sun Country'!JZ$38</f>
        <v>0</v>
      </c>
      <c r="H13" s="10">
        <f>'[1]Sun Country'!KA$23+'[1]Sun Country'!KA$28+'[1]Sun Country'!KA$33+'[1]Sun Country'!KA$38</f>
        <v>0</v>
      </c>
      <c r="I13" s="10">
        <f>'[1]Sun Country'!KB$23+'[1]Sun Country'!KB$28+'[1]Sun Country'!KB$33+'[1]Sun Country'!KB$38</f>
        <v>0</v>
      </c>
      <c r="J13" s="10">
        <f>'[1]Sun Country'!KC$23+'[1]Sun Country'!KC$28+'[1]Sun Country'!KC$33+'[1]Sun Country'!KC$38</f>
        <v>0</v>
      </c>
      <c r="K13" s="10">
        <f>'[1]Sun Country'!KD$23+'[1]Sun Country'!KD$28+'[1]Sun Country'!KD$33+'[1]Sun Country'!KD$38</f>
        <v>0</v>
      </c>
      <c r="L13" s="10">
        <f>'[1]Sun Country'!KE$23+'[1]Sun Country'!KE$28+'[1]Sun Country'!KE$33+'[1]Sun Country'!KE$38</f>
        <v>0</v>
      </c>
      <c r="M13" s="10">
        <f>'[1]Sun Country'!KF$23+'[1]Sun Country'!KF$28+'[1]Sun Country'!KF$33+'[1]Sun Country'!KF$38</f>
        <v>0</v>
      </c>
      <c r="N13" s="10">
        <f>'[1]Sun Country'!KG$23+'[1]Sun Country'!KG$28+'[1]Sun Country'!KG$33+'[1]Sun Country'!KG$38</f>
        <v>0</v>
      </c>
    </row>
    <row r="14" spans="1:14" x14ac:dyDescent="0.2">
      <c r="B14" t="s">
        <v>52</v>
      </c>
      <c r="C14" s="10">
        <f>[1]Condor!JV$23+[1]Condor!JV$28+[1]Condor!JV$33+[1]Condor!JV$38</f>
        <v>0</v>
      </c>
      <c r="D14" s="10">
        <f>[1]Condor!JW$23+[1]Condor!JW$28+[1]Condor!JW$33+[1]Condor!JW$38</f>
        <v>0</v>
      </c>
      <c r="E14" s="10">
        <f>[1]Condor!JX$23+[1]Condor!JX$28+[1]Condor!JX$33+[1]Condor!JX$38</f>
        <v>0</v>
      </c>
      <c r="F14" s="10">
        <f>[1]Condor!JY$23+[1]Condor!JY$28+[1]Condor!JY$33+[1]Condor!JY$38</f>
        <v>0</v>
      </c>
      <c r="G14" s="10">
        <f>[1]Condor!JZ$23+[1]Condor!JZ$28+[1]Condor!JZ$33+[1]Condor!JZ$38</f>
        <v>0</v>
      </c>
      <c r="H14" s="10">
        <f>[1]Condor!KA$23+[1]Condor!KA$28+[1]Condor!KA$33+[1]Condor!KA$38</f>
        <v>0</v>
      </c>
      <c r="I14" s="10">
        <f>[1]Condor!KB$23+[1]Condor!KB$28+[1]Condor!KB$33+[1]Condor!KB$38</f>
        <v>0</v>
      </c>
      <c r="J14" s="10">
        <f>[1]Condor!KC$23+[1]Condor!KC$28+[1]Condor!KC$33+[1]Condor!KC$38</f>
        <v>0</v>
      </c>
      <c r="K14" s="10">
        <f>[1]Condor!KD$23+[1]Condor!KD$28+[1]Condor!KD$33+[1]Condor!KD$38</f>
        <v>0</v>
      </c>
      <c r="L14" s="10">
        <f>[1]Condor!KE$23+[1]Condor!KE$28+[1]Condor!KE$33+[1]Condor!KE$38</f>
        <v>0</v>
      </c>
      <c r="M14" s="10">
        <f>[1]Condor!KF$23+[1]Condor!KF$28+[1]Condor!KF$33+[1]Condor!KF$38</f>
        <v>0</v>
      </c>
      <c r="N14" s="10">
        <f>[1]Condor!KG$23+[1]Condor!KG$28+[1]Condor!KG$33+[1]Condor!KG$38</f>
        <v>0</v>
      </c>
    </row>
    <row r="15" spans="1:14" x14ac:dyDescent="0.2">
      <c r="B15" t="s">
        <v>71</v>
      </c>
      <c r="C15" s="10">
        <f>'[1]Allegiant '!JV$23+'[1]Allegiant '!JV$28+'[1]Allegiant '!JV$33+'[1]Allegiant '!JV$38</f>
        <v>0</v>
      </c>
      <c r="D15" s="10">
        <f>'[1]Allegiant '!JW$23+'[1]Allegiant '!JW$28+'[1]Allegiant '!JW$33+'[1]Allegiant '!JW$38</f>
        <v>0</v>
      </c>
      <c r="E15" s="10">
        <f>'[1]Allegiant '!JX$23+'[1]Allegiant '!JX$28+'[1]Allegiant '!JX$33+'[1]Allegiant '!JX$38</f>
        <v>0</v>
      </c>
      <c r="F15" s="10">
        <f>'[1]Allegiant '!JY$23+'[1]Allegiant '!JY$28+'[1]Allegiant '!JY$33+'[1]Allegiant '!JY$38</f>
        <v>0</v>
      </c>
      <c r="G15" s="10">
        <f>'[1]Allegiant '!JZ$23+'[1]Allegiant '!JZ$28+'[1]Allegiant '!JZ$33+'[1]Allegiant '!JZ$38</f>
        <v>0</v>
      </c>
      <c r="H15" s="10">
        <f>'[1]Allegiant '!KA$23+'[1]Allegiant '!KA$28+'[1]Allegiant '!KA$33+'[1]Allegiant '!KA$38</f>
        <v>0</v>
      </c>
      <c r="I15" s="10">
        <f>'[1]Allegiant '!KB$23+'[1]Allegiant '!KB$28+'[1]Allegiant '!KB$33+'[1]Allegiant '!KB$38</f>
        <v>0</v>
      </c>
      <c r="J15" s="10">
        <f>'[1]Allegiant '!KC$23+'[1]Allegiant '!KC$28+'[1]Allegiant '!KC$33+'[1]Allegiant '!KC$38</f>
        <v>0</v>
      </c>
      <c r="K15" s="10">
        <f>'[1]Allegiant '!KD$23+'[1]Allegiant '!KD$28+'[1]Allegiant '!KD$33+'[1]Allegiant '!KD$38</f>
        <v>0</v>
      </c>
      <c r="L15" s="10">
        <f>'[1]Allegiant '!KE$23+'[1]Allegiant '!KE$28+'[1]Allegiant '!KE$33+'[1]Allegiant '!KE$38</f>
        <v>0</v>
      </c>
      <c r="M15" s="10">
        <f>'[1]Allegiant '!KF$23+'[1]Allegiant '!KF$28+'[1]Allegiant '!KF$33+'[1]Allegiant '!KF$38</f>
        <v>0</v>
      </c>
      <c r="N15" s="10">
        <f>'[1]Allegiant '!KG$23+'[1]Allegiant '!KG$28+'[1]Allegiant '!KG$33+'[1]Allegiant '!KG$38</f>
        <v>0</v>
      </c>
    </row>
    <row r="16" spans="1:14" x14ac:dyDescent="0.2">
      <c r="B16" t="s">
        <v>46</v>
      </c>
      <c r="C16" s="10">
        <f>'[1]Charter Misc'!JV$23+'[1]Charter Misc'!JV$28+'[1]Charter Misc'!JV$33+'[1]Charter Misc'!JV$38</f>
        <v>0</v>
      </c>
      <c r="D16" s="10">
        <f>'[1]Charter Misc'!JW$23+'[1]Charter Misc'!JW$28+'[1]Charter Misc'!JW$33+'[1]Charter Misc'!JW$38</f>
        <v>0</v>
      </c>
      <c r="E16" s="10">
        <f>'[1]Charter Misc'!JX$23+'[1]Charter Misc'!JX$28+'[1]Charter Misc'!JX$33+'[1]Charter Misc'!JX$38</f>
        <v>0</v>
      </c>
      <c r="F16" s="10">
        <f>'[1]Charter Misc'!JY$23+'[1]Charter Misc'!JY$28+'[1]Charter Misc'!JY$33+'[1]Charter Misc'!JY$38</f>
        <v>0</v>
      </c>
      <c r="G16" s="10">
        <f>'[1]Charter Misc'!JZ$23+'[1]Charter Misc'!JZ$28+'[1]Charter Misc'!JZ$33+'[1]Charter Misc'!JZ$38</f>
        <v>0</v>
      </c>
      <c r="H16" s="10">
        <f>'[1]Charter Misc'!KA$23+'[1]Charter Misc'!KA$28+'[1]Charter Misc'!KA$33+'[1]Charter Misc'!KA$38</f>
        <v>0</v>
      </c>
      <c r="I16" s="10">
        <f>'[1]Charter Misc'!KB$23+'[1]Charter Misc'!KB$28+'[1]Charter Misc'!KB$33+'[1]Charter Misc'!KB$38</f>
        <v>0</v>
      </c>
      <c r="J16" s="10">
        <f>'[1]Charter Misc'!KC$23+'[1]Charter Misc'!KC$28+'[1]Charter Misc'!KC$33+'[1]Charter Misc'!KC$38</f>
        <v>0</v>
      </c>
      <c r="K16" s="10">
        <f>'[1]Charter Misc'!KD$23+'[1]Charter Misc'!KD$28+'[1]Charter Misc'!KD$33+'[1]Charter Misc'!KD$38</f>
        <v>0</v>
      </c>
      <c r="L16" s="10">
        <f>'[1]Charter Misc'!KE$23+'[1]Charter Misc'!KE$28+'[1]Charter Misc'!KE$33+'[1]Charter Misc'!KE$38</f>
        <v>0</v>
      </c>
      <c r="M16" s="10">
        <f>'[1]Charter Misc'!KF$23+'[1]Charter Misc'!KF$28+'[1]Charter Misc'!KF$33+'[1]Charter Misc'!KF$38</f>
        <v>0</v>
      </c>
      <c r="N16" s="10">
        <f>'[1]Charter Misc'!KG$23+'[1]Charter Misc'!KG$28+'[1]Charter Misc'!KG$33+'[1]Charter Misc'!KG$38</f>
        <v>0</v>
      </c>
    </row>
    <row r="17" spans="2:14" x14ac:dyDescent="0.2">
      <c r="B17" t="s">
        <v>68</v>
      </c>
      <c r="C17" s="10">
        <f>'[1]Jet Blue'!JV$23+'[1]Jet Blue'!JV$28+'[1]Jet Blue'!JV$33+'[1]Jet Blue'!JV$38</f>
        <v>0</v>
      </c>
      <c r="D17" s="10">
        <f>'[1]Jet Blue'!JW$23+'[1]Jet Blue'!JW$28+'[1]Jet Blue'!JW$33+'[1]Jet Blue'!JW$38</f>
        <v>0</v>
      </c>
      <c r="E17" s="10">
        <f>'[1]Jet Blue'!JX$23+'[1]Jet Blue'!JX$28+'[1]Jet Blue'!JX$33+'[1]Jet Blue'!JX$38</f>
        <v>0</v>
      </c>
      <c r="F17" s="10">
        <f>'[1]Jet Blue'!JY$23+'[1]Jet Blue'!JY$28+'[1]Jet Blue'!JY$33+'[1]Jet Blue'!JY$38</f>
        <v>0</v>
      </c>
      <c r="G17" s="10">
        <f>'[1]Jet Blue'!JZ$23+'[1]Jet Blue'!JZ$28+'[1]Jet Blue'!JZ$33+'[1]Jet Blue'!JZ$38</f>
        <v>0</v>
      </c>
      <c r="H17" s="10">
        <f>'[1]Jet Blue'!KA$23+'[1]Jet Blue'!KA$28+'[1]Jet Blue'!KA$33+'[1]Jet Blue'!KA$38</f>
        <v>0</v>
      </c>
      <c r="I17" s="10">
        <f>'[1]Jet Blue'!KB$23+'[1]Jet Blue'!KB$28+'[1]Jet Blue'!KB$33+'[1]Jet Blue'!KB$38</f>
        <v>0</v>
      </c>
      <c r="J17" s="10">
        <f>'[1]Jet Blue'!KC$23+'[1]Jet Blue'!KC$28+'[1]Jet Blue'!KC$33+'[1]Jet Blue'!KC$38</f>
        <v>0</v>
      </c>
      <c r="K17" s="10">
        <f>'[1]Jet Blue'!KD$23+'[1]Jet Blue'!KD$28+'[1]Jet Blue'!KD$33+'[1]Jet Blue'!KD$38</f>
        <v>0</v>
      </c>
      <c r="L17" s="10">
        <f>'[1]Jet Blue'!KE$23+'[1]Jet Blue'!KE$28+'[1]Jet Blue'!KE$33+'[1]Jet Blue'!KE$38</f>
        <v>0</v>
      </c>
      <c r="M17" s="10">
        <f>'[1]Jet Blue'!KF$23+'[1]Jet Blue'!KF$28+'[1]Jet Blue'!KF$33+'[1]Jet Blue'!KF$38</f>
        <v>0</v>
      </c>
      <c r="N17" s="10">
        <f>'[1]Jet Blue'!KG$23+'[1]Jet Blue'!KG$28+'[1]Jet Blue'!KG$33+'[1]Jet Blue'!KG$38</f>
        <v>0</v>
      </c>
    </row>
    <row r="18" spans="2:14" x14ac:dyDescent="0.2">
      <c r="B18" t="s">
        <v>41</v>
      </c>
      <c r="C18" s="10">
        <f>[1]Frontier!JV$23+[1]Frontier!JV$28+[1]Frontier!JV$33+[1]Frontier!JV$38</f>
        <v>12769</v>
      </c>
      <c r="D18" s="10">
        <f>[1]Frontier!JW$23+[1]Frontier!JW$28+[1]Frontier!JW$33+[1]Frontier!JW$38</f>
        <v>0</v>
      </c>
      <c r="E18" s="10">
        <f>[1]Frontier!JX$23+[1]Frontier!JX$28+[1]Frontier!JX$33+[1]Frontier!JX$38</f>
        <v>0</v>
      </c>
      <c r="F18" s="10">
        <f>[1]Frontier!JY$23+[1]Frontier!JY$28+[1]Frontier!JY$33+[1]Frontier!JY$38</f>
        <v>0</v>
      </c>
      <c r="G18" s="10">
        <f>[1]Frontier!JZ$23+[1]Frontier!JZ$28+[1]Frontier!JZ$33+[1]Frontier!JZ$38</f>
        <v>0</v>
      </c>
      <c r="H18" s="10">
        <f>[1]Frontier!KA$23+[1]Frontier!KA$28+[1]Frontier!KA$33+[1]Frontier!KA$38</f>
        <v>0</v>
      </c>
      <c r="I18" s="10">
        <f>[1]Frontier!KB$23+[1]Frontier!KB$28+[1]Frontier!KB$33+[1]Frontier!KB$38</f>
        <v>0</v>
      </c>
      <c r="J18" s="10">
        <f>[1]Frontier!KC$23+[1]Frontier!KC$28+[1]Frontier!KC$33+[1]Frontier!KC$38</f>
        <v>0</v>
      </c>
      <c r="K18" s="10">
        <f>[1]Frontier!KD$23+[1]Frontier!KD$28+[1]Frontier!KD$33+[1]Frontier!KD$38</f>
        <v>0</v>
      </c>
      <c r="L18" s="10">
        <f>[1]Frontier!KE$23+[1]Frontier!KE$28+[1]Frontier!KE$33+[1]Frontier!KE$38</f>
        <v>0</v>
      </c>
      <c r="M18" s="10">
        <f>[1]Frontier!KF$23+[1]Frontier!KF$28+[1]Frontier!KF$33+[1]Frontier!KF$38</f>
        <v>0</v>
      </c>
      <c r="N18" s="10">
        <f>[1]Frontier!KG$23+[1]Frontier!KG$28+[1]Frontier!KG$33+[1]Frontier!KG$38</f>
        <v>0</v>
      </c>
    </row>
    <row r="19" spans="2:14" x14ac:dyDescent="0.2">
      <c r="B19" t="s">
        <v>47</v>
      </c>
      <c r="C19" s="10">
        <f>[1]Xtra!IT23+[1]Xtra!IT28+[1]Xtra!IT33+[1]Xtra!IT38</f>
        <v>0</v>
      </c>
      <c r="D19" s="10">
        <f>[1]Xtra!IU23+[1]Xtra!IU28+[1]Xtra!IU33+[1]Xtra!IU38</f>
        <v>0</v>
      </c>
      <c r="E19" s="10">
        <f>[1]Xtra!IV23+[1]Xtra!IV28+[1]Xtra!IV33+[1]Xtra!IV38</f>
        <v>0</v>
      </c>
      <c r="F19" s="10">
        <f>[1]Xtra!IW23+[1]Xtra!IW28+[1]Xtra!IW33+[1]Xtra!IW38</f>
        <v>0</v>
      </c>
      <c r="G19" s="10">
        <f>[1]Xtra!IX23+[1]Xtra!IX28+[1]Xtra!IX33+[1]Xtra!IX38</f>
        <v>0</v>
      </c>
      <c r="H19" s="10">
        <f>[1]Xtra!IY23+[1]Xtra!IY28+[1]Xtra!IY33+[1]Xtra!IY38</f>
        <v>0</v>
      </c>
      <c r="I19" s="10">
        <f>[1]Xtra!IZ23+[1]Xtra!IZ28+[1]Xtra!IZ33+[1]Xtra!IZ38</f>
        <v>0</v>
      </c>
      <c r="J19" s="10">
        <f>[1]Xtra!JA23+[1]Xtra!JA28+[1]Xtra!JA33+[1]Xtra!JA38</f>
        <v>0</v>
      </c>
      <c r="K19" s="10">
        <f>[1]Xtra!JB23+[1]Xtra!JB28+[1]Xtra!JB33+[1]Xtra!JB38</f>
        <v>0</v>
      </c>
      <c r="L19" s="10">
        <f>[1]Xtra!JC23+[1]Xtra!JC28+[1]Xtra!JC33+[1]Xtra!JC38</f>
        <v>0</v>
      </c>
      <c r="M19" s="10">
        <f>[1]Xtra!JD23+[1]Xtra!JD28+[1]Xtra!JD33+[1]Xtra!JD38</f>
        <v>0</v>
      </c>
      <c r="N19" s="10">
        <f>[1]Xtra!JE23+[1]Xtra!JE28+[1]Xtra!JE33+[1]Xtra!JE38</f>
        <v>0</v>
      </c>
    </row>
    <row r="20" spans="2:14" x14ac:dyDescent="0.2">
      <c r="B20" t="s">
        <v>45</v>
      </c>
      <c r="C20" s="10">
        <f>[1]Omni!JV$23+[1]Omni!JV$28+[1]Omni!JV$33+[1]Omni!JV$38</f>
        <v>0</v>
      </c>
      <c r="D20" s="10">
        <f>[1]Omni!JW$23+[1]Omni!JW$28+[1]Omni!JW$33+[1]Omni!JW$38</f>
        <v>0</v>
      </c>
      <c r="E20" s="10">
        <f>[1]Omni!JX$23+[1]Omni!JX$28+[1]Omni!JX$33+[1]Omni!JX$38</f>
        <v>0</v>
      </c>
      <c r="F20" s="10">
        <f>[1]Omni!JY$23+[1]Omni!JY$28+[1]Omni!JY$33+[1]Omni!JY$38</f>
        <v>0</v>
      </c>
      <c r="G20" s="10">
        <f>[1]Omni!JZ$23+[1]Omni!JZ$28+[1]Omni!JZ$33+[1]Omni!JZ$38</f>
        <v>0</v>
      </c>
      <c r="H20" s="10">
        <f>[1]Omni!KA$23+[1]Omni!KA$28+[1]Omni!KA$33+[1]Omni!KA$38</f>
        <v>0</v>
      </c>
      <c r="I20" s="10">
        <f>[1]Omni!KB$23+[1]Omni!KB$28+[1]Omni!KB$33+[1]Omni!KB$38</f>
        <v>0</v>
      </c>
      <c r="J20" s="10">
        <f>[1]Omni!KC$23+[1]Omni!KC$28+[1]Omni!KC$33+[1]Omni!KC$38</f>
        <v>0</v>
      </c>
      <c r="K20" s="10">
        <f>[1]Omni!KD$23+[1]Omni!KD$28+[1]Omni!KD$33+[1]Omni!KD$38</f>
        <v>0</v>
      </c>
      <c r="L20" s="10">
        <f>[1]Omni!KE$23+[1]Omni!KE$28+[1]Omni!KE$33+[1]Omni!KE$38</f>
        <v>0</v>
      </c>
      <c r="M20" s="10">
        <f>[1]Omni!KF$23+[1]Omni!KF$28+[1]Omni!KF$33+[1]Omni!KF$38</f>
        <v>0</v>
      </c>
      <c r="N20" s="10">
        <f>[1]Omni!KG$23+[1]Omni!KG$28+[1]Omni!KG$33+[1]Omni!KG$38</f>
        <v>0</v>
      </c>
    </row>
    <row r="21" spans="2:14" x14ac:dyDescent="0.2"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</row>
    <row r="22" spans="2:14" ht="26.25" thickBot="1" x14ac:dyDescent="0.25">
      <c r="B22" s="14" t="s">
        <v>42</v>
      </c>
      <c r="C22" s="11">
        <f t="shared" ref="C22" si="0">SUM(C11:C20)</f>
        <v>194479</v>
      </c>
      <c r="D22" s="11">
        <f t="shared" ref="D22:N22" si="1">SUM(D11:D20)</f>
        <v>0</v>
      </c>
      <c r="E22" s="11">
        <f t="shared" si="1"/>
        <v>0</v>
      </c>
      <c r="F22" s="11">
        <f t="shared" si="1"/>
        <v>0</v>
      </c>
      <c r="G22" s="11">
        <f t="shared" si="1"/>
        <v>0</v>
      </c>
      <c r="H22" s="11">
        <f t="shared" si="1"/>
        <v>0</v>
      </c>
      <c r="I22" s="11">
        <f t="shared" si="1"/>
        <v>0</v>
      </c>
      <c r="J22" s="11">
        <f t="shared" si="1"/>
        <v>0</v>
      </c>
      <c r="K22" s="11">
        <f t="shared" si="1"/>
        <v>0</v>
      </c>
      <c r="L22" s="11">
        <f t="shared" si="1"/>
        <v>0</v>
      </c>
      <c r="M22" s="11">
        <f t="shared" si="1"/>
        <v>0</v>
      </c>
      <c r="N22" s="11">
        <f t="shared" si="1"/>
        <v>0</v>
      </c>
    </row>
    <row r="23" spans="2:14" ht="13.5" thickTop="1" x14ac:dyDescent="0.2"/>
    <row r="25" spans="2:14" x14ac:dyDescent="0.2">
      <c r="B25" s="10"/>
    </row>
    <row r="30" spans="2:14" x14ac:dyDescent="0.2">
      <c r="B30" s="10"/>
    </row>
  </sheetData>
  <phoneticPr fontId="0" type="noConversion"/>
  <pageMargins left="0.59" right="0.5" top="1" bottom="1" header="0.5" footer="0.5"/>
  <pageSetup scale="9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Concourse Report</vt:lpstr>
      <vt:lpstr>E Detail</vt:lpstr>
      <vt:lpstr>Terminal 2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2017-01-25T18:43:07Z</cp:lastPrinted>
  <dcterms:created xsi:type="dcterms:W3CDTF">2008-03-10T18:44:02Z</dcterms:created>
  <dcterms:modified xsi:type="dcterms:W3CDTF">2026-02-25T19:56:24Z</dcterms:modified>
</cp:coreProperties>
</file>