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4EE69C2A-1953-481B-ADE6-F4657D8293BA}" xr6:coauthVersionLast="47" xr6:coauthVersionMax="47" xr10:uidLastSave="{00000000-0000-0000-0000-000000000000}"/>
  <bookViews>
    <workbookView xWindow="-120" yWindow="-120" windowWidth="29040" windowHeight="15840" tabRatio="892" xr2:uid="{00000000-000D-0000-FFFF-FFFF00000000}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Market Share" sheetId="19" r:id="rId9"/>
    <sheet name="Ops - PAX activity" sheetId="17" r:id="rId10"/>
    <sheet name="Intl Detail" sheetId="18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'Annual Summary'!$A$1:$F$36</definedName>
    <definedName name="_xlnm.Print_Area" localSheetId="6">Cargo!$A$1:$T$37</definedName>
    <definedName name="_xlnm.Print_Area" localSheetId="8">'Cargo Market Share'!$A$1:$O$36</definedName>
    <definedName name="_xlnm.Print_Area" localSheetId="5">Charter!$A$1:$Q$41</definedName>
    <definedName name="_xlnm.Print_Area" localSheetId="1">'Major Airline Stats'!$A$1:$K$50</definedName>
    <definedName name="_xlnm.Print_Area" localSheetId="9">'Ops - PAX activity'!$A$1:$U$66</definedName>
    <definedName name="SummaryYTD">'Annual Summary'!#REF!,'Annual Summary'!#REF!,'Annual Summary'!#REF!,'Annual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0" i="17" l="1"/>
  <c r="Y59" i="17"/>
  <c r="Y58" i="17"/>
  <c r="Y57" i="17"/>
  <c r="Y56" i="17"/>
  <c r="Y55" i="17"/>
  <c r="Y52" i="17"/>
  <c r="Z52" i="17" s="1"/>
  <c r="Y50" i="17"/>
  <c r="Y48" i="17"/>
  <c r="Y46" i="17"/>
  <c r="Y44" i="17"/>
  <c r="Y42" i="17"/>
  <c r="Y40" i="17"/>
  <c r="Y38" i="17"/>
  <c r="Y36" i="17"/>
  <c r="Y34" i="17"/>
  <c r="Y33" i="17"/>
  <c r="Y32" i="17"/>
  <c r="Y29" i="17"/>
  <c r="Y27" i="17"/>
  <c r="Y25" i="17"/>
  <c r="Y24" i="17"/>
  <c r="Y23" i="17"/>
  <c r="Y22" i="17"/>
  <c r="Y21" i="17"/>
  <c r="Y20" i="17"/>
  <c r="Y17" i="17"/>
  <c r="Y16" i="17"/>
  <c r="Y15" i="17"/>
  <c r="Y14" i="17"/>
  <c r="Y11" i="17"/>
  <c r="Y9" i="17"/>
  <c r="Y7" i="17"/>
  <c r="Z7" i="17" s="1"/>
  <c r="Y4" i="17"/>
  <c r="X60" i="17"/>
  <c r="X59" i="17"/>
  <c r="X58" i="17"/>
  <c r="X57" i="17"/>
  <c r="X56" i="17"/>
  <c r="X55" i="17"/>
  <c r="X52" i="17"/>
  <c r="X50" i="17"/>
  <c r="X48" i="17"/>
  <c r="X46" i="17"/>
  <c r="X44" i="17"/>
  <c r="X42" i="17"/>
  <c r="X40" i="17"/>
  <c r="X38" i="17"/>
  <c r="X36" i="17"/>
  <c r="X34" i="17"/>
  <c r="X33" i="17"/>
  <c r="X32" i="17"/>
  <c r="X29" i="17"/>
  <c r="X27" i="17"/>
  <c r="X25" i="17"/>
  <c r="X24" i="17"/>
  <c r="Z24" i="17" s="1"/>
  <c r="X23" i="17"/>
  <c r="X22" i="17"/>
  <c r="Z22" i="17" s="1"/>
  <c r="X21" i="17"/>
  <c r="X20" i="17"/>
  <c r="X17" i="17"/>
  <c r="X16" i="17"/>
  <c r="X15" i="17"/>
  <c r="X14" i="17"/>
  <c r="X11" i="17"/>
  <c r="X9" i="17"/>
  <c r="X7" i="17"/>
  <c r="X6" i="17" s="1"/>
  <c r="X4" i="17"/>
  <c r="Z36" i="17" l="1"/>
  <c r="Z55" i="17"/>
  <c r="Z56" i="17"/>
  <c r="Z44" i="17"/>
  <c r="Z32" i="17"/>
  <c r="Z57" i="17"/>
  <c r="Y19" i="17"/>
  <c r="Z33" i="17"/>
  <c r="X13" i="17"/>
  <c r="Z34" i="17"/>
  <c r="Z59" i="17"/>
  <c r="Z50" i="17"/>
  <c r="X65" i="17"/>
  <c r="Y6" i="17"/>
  <c r="Y65" i="17" s="1"/>
  <c r="Z25" i="17"/>
  <c r="Z20" i="17"/>
  <c r="X19" i="17"/>
  <c r="Z38" i="17"/>
  <c r="Z58" i="17"/>
  <c r="Y13" i="17"/>
  <c r="Z23" i="17"/>
  <c r="Y31" i="17"/>
  <c r="Y54" i="17"/>
  <c r="Z14" i="17"/>
  <c r="Z29" i="17"/>
  <c r="Z40" i="17"/>
  <c r="Z60" i="17"/>
  <c r="X31" i="17"/>
  <c r="Z42" i="17"/>
  <c r="X54" i="17"/>
  <c r="Z17" i="17"/>
  <c r="Z48" i="17"/>
  <c r="D21" i="8"/>
  <c r="D16" i="8"/>
  <c r="Z6" i="17" l="1"/>
  <c r="Z65" i="17"/>
  <c r="Z13" i="17"/>
  <c r="Y66" i="17"/>
  <c r="AB13" i="17" s="1"/>
  <c r="X66" i="17"/>
  <c r="AA31" i="17" s="1"/>
  <c r="AA54" i="17"/>
  <c r="Z19" i="17"/>
  <c r="Z31" i="17"/>
  <c r="Z54" i="17"/>
  <c r="M16" i="18"/>
  <c r="M15" i="18"/>
  <c r="M10" i="18"/>
  <c r="M9" i="18"/>
  <c r="M5" i="18"/>
  <c r="M4" i="18"/>
  <c r="O16" i="18"/>
  <c r="N16" i="18"/>
  <c r="L16" i="18"/>
  <c r="K16" i="18"/>
  <c r="J16" i="18"/>
  <c r="I16" i="18"/>
  <c r="H16" i="18"/>
  <c r="G16" i="18"/>
  <c r="F16" i="18"/>
  <c r="E16" i="18"/>
  <c r="D16" i="18"/>
  <c r="C16" i="18"/>
  <c r="B16" i="18"/>
  <c r="O15" i="18"/>
  <c r="N15" i="18"/>
  <c r="L15" i="18"/>
  <c r="K15" i="18"/>
  <c r="J15" i="18"/>
  <c r="I15" i="18"/>
  <c r="H15" i="18"/>
  <c r="G15" i="18"/>
  <c r="F15" i="18"/>
  <c r="E15" i="18"/>
  <c r="D15" i="18"/>
  <c r="C15" i="18"/>
  <c r="B15" i="18"/>
  <c r="O10" i="18"/>
  <c r="N10" i="18"/>
  <c r="L10" i="18"/>
  <c r="K10" i="18"/>
  <c r="J10" i="18"/>
  <c r="I10" i="18"/>
  <c r="H10" i="18"/>
  <c r="G10" i="18"/>
  <c r="F10" i="18"/>
  <c r="E10" i="18"/>
  <c r="D10" i="18"/>
  <c r="C10" i="18"/>
  <c r="B10" i="18"/>
  <c r="O9" i="18"/>
  <c r="N9" i="18"/>
  <c r="L9" i="18"/>
  <c r="K9" i="18"/>
  <c r="J9" i="18"/>
  <c r="I9" i="18"/>
  <c r="H9" i="18"/>
  <c r="G9" i="18"/>
  <c r="F9" i="18"/>
  <c r="E9" i="18"/>
  <c r="D9" i="18"/>
  <c r="C9" i="18"/>
  <c r="B9" i="18"/>
  <c r="O5" i="18"/>
  <c r="N5" i="18"/>
  <c r="L5" i="18"/>
  <c r="K5" i="18"/>
  <c r="J5" i="18"/>
  <c r="I5" i="18"/>
  <c r="H5" i="18"/>
  <c r="G5" i="18"/>
  <c r="F5" i="18"/>
  <c r="E5" i="18"/>
  <c r="D5" i="18"/>
  <c r="C5" i="18"/>
  <c r="B5" i="18"/>
  <c r="O4" i="18"/>
  <c r="N4" i="18"/>
  <c r="L4" i="18"/>
  <c r="K4" i="18"/>
  <c r="J4" i="18"/>
  <c r="I4" i="18"/>
  <c r="H4" i="18"/>
  <c r="G4" i="18"/>
  <c r="F4" i="18"/>
  <c r="E4" i="18"/>
  <c r="D4" i="18"/>
  <c r="C4" i="18"/>
  <c r="B4" i="18"/>
  <c r="R46" i="17"/>
  <c r="Q46" i="17"/>
  <c r="K46" i="17"/>
  <c r="J46" i="17"/>
  <c r="D46" i="17"/>
  <c r="C46" i="17"/>
  <c r="R60" i="17"/>
  <c r="Q60" i="17"/>
  <c r="K60" i="17"/>
  <c r="J60" i="17"/>
  <c r="D60" i="17"/>
  <c r="C60" i="17"/>
  <c r="R59" i="17"/>
  <c r="K59" i="17"/>
  <c r="D59" i="17"/>
  <c r="R58" i="17"/>
  <c r="K58" i="17"/>
  <c r="D58" i="17"/>
  <c r="R57" i="17"/>
  <c r="K57" i="17"/>
  <c r="D57" i="17"/>
  <c r="R56" i="17"/>
  <c r="K56" i="17"/>
  <c r="D56" i="17"/>
  <c r="R55" i="17"/>
  <c r="K55" i="17"/>
  <c r="D55" i="17"/>
  <c r="R52" i="17"/>
  <c r="K52" i="17"/>
  <c r="D52" i="17"/>
  <c r="R50" i="17"/>
  <c r="K50" i="17"/>
  <c r="D50" i="17"/>
  <c r="R48" i="17"/>
  <c r="K48" i="17"/>
  <c r="D48" i="17"/>
  <c r="R44" i="17"/>
  <c r="K44" i="17"/>
  <c r="D44" i="17"/>
  <c r="R42" i="17"/>
  <c r="K42" i="17"/>
  <c r="D42" i="17"/>
  <c r="R40" i="17"/>
  <c r="K40" i="17"/>
  <c r="D40" i="17"/>
  <c r="R38" i="17"/>
  <c r="K38" i="17"/>
  <c r="D38" i="17"/>
  <c r="R36" i="17"/>
  <c r="K36" i="17"/>
  <c r="D36" i="17"/>
  <c r="R34" i="17"/>
  <c r="K34" i="17"/>
  <c r="D34" i="17"/>
  <c r="R33" i="17"/>
  <c r="K33" i="17"/>
  <c r="D33" i="17"/>
  <c r="R32" i="17"/>
  <c r="K32" i="17"/>
  <c r="D32" i="17"/>
  <c r="R29" i="17"/>
  <c r="K29" i="17"/>
  <c r="D29" i="17"/>
  <c r="R27" i="17"/>
  <c r="K27" i="17"/>
  <c r="D27" i="17"/>
  <c r="R25" i="17"/>
  <c r="K25" i="17"/>
  <c r="D25" i="17"/>
  <c r="R24" i="17"/>
  <c r="K24" i="17"/>
  <c r="D24" i="17"/>
  <c r="R23" i="17"/>
  <c r="K23" i="17"/>
  <c r="D23" i="17"/>
  <c r="R22" i="17"/>
  <c r="K22" i="17"/>
  <c r="D22" i="17"/>
  <c r="R21" i="17"/>
  <c r="K21" i="17"/>
  <c r="D21" i="17"/>
  <c r="R20" i="17"/>
  <c r="K20" i="17"/>
  <c r="D20" i="17"/>
  <c r="R17" i="17"/>
  <c r="K17" i="17"/>
  <c r="D17" i="17"/>
  <c r="R16" i="17"/>
  <c r="K16" i="17"/>
  <c r="D16" i="17"/>
  <c r="R15" i="17"/>
  <c r="K15" i="17"/>
  <c r="D15" i="17"/>
  <c r="R14" i="17"/>
  <c r="K14" i="17"/>
  <c r="D14" i="17"/>
  <c r="R11" i="17"/>
  <c r="K11" i="17"/>
  <c r="D11" i="17"/>
  <c r="R9" i="17"/>
  <c r="K9" i="17"/>
  <c r="D9" i="17"/>
  <c r="R7" i="17"/>
  <c r="K7" i="17"/>
  <c r="D7" i="17"/>
  <c r="R4" i="17"/>
  <c r="K4" i="17"/>
  <c r="D4" i="17"/>
  <c r="Q59" i="17"/>
  <c r="J59" i="17"/>
  <c r="C59" i="17"/>
  <c r="Q58" i="17"/>
  <c r="J58" i="17"/>
  <c r="C58" i="17"/>
  <c r="Q57" i="17"/>
  <c r="J57" i="17"/>
  <c r="C57" i="17"/>
  <c r="Q56" i="17"/>
  <c r="J56" i="17"/>
  <c r="C56" i="17"/>
  <c r="Q55" i="17"/>
  <c r="J55" i="17"/>
  <c r="C55" i="17"/>
  <c r="Q52" i="17"/>
  <c r="J52" i="17"/>
  <c r="C52" i="17"/>
  <c r="Q50" i="17"/>
  <c r="J50" i="17"/>
  <c r="C50" i="17"/>
  <c r="Q48" i="17"/>
  <c r="J48" i="17"/>
  <c r="C48" i="17"/>
  <c r="Q44" i="17"/>
  <c r="J44" i="17"/>
  <c r="C44" i="17"/>
  <c r="Q42" i="17"/>
  <c r="J42" i="17"/>
  <c r="C42" i="17"/>
  <c r="Q40" i="17"/>
  <c r="J40" i="17"/>
  <c r="C40" i="17"/>
  <c r="Q38" i="17"/>
  <c r="J38" i="17"/>
  <c r="C38" i="17"/>
  <c r="Q36" i="17"/>
  <c r="J36" i="17"/>
  <c r="C36" i="17"/>
  <c r="Q34" i="17"/>
  <c r="J34" i="17"/>
  <c r="C34" i="17"/>
  <c r="Q33" i="17"/>
  <c r="J33" i="17"/>
  <c r="C33" i="17"/>
  <c r="Q32" i="17"/>
  <c r="J32" i="17"/>
  <c r="C32" i="17"/>
  <c r="Q29" i="17"/>
  <c r="J29" i="17"/>
  <c r="C29" i="17"/>
  <c r="Q27" i="17"/>
  <c r="J27" i="17"/>
  <c r="C27" i="17"/>
  <c r="Q25" i="17"/>
  <c r="J25" i="17"/>
  <c r="C25" i="17"/>
  <c r="Q24" i="17"/>
  <c r="J24" i="17"/>
  <c r="C24" i="17"/>
  <c r="Q23" i="17"/>
  <c r="J23" i="17"/>
  <c r="C23" i="17"/>
  <c r="Q22" i="17"/>
  <c r="J22" i="17"/>
  <c r="C22" i="17"/>
  <c r="Q21" i="17"/>
  <c r="J21" i="17"/>
  <c r="C21" i="17"/>
  <c r="Q20" i="17"/>
  <c r="J20" i="17"/>
  <c r="C20" i="17"/>
  <c r="Q17" i="17"/>
  <c r="J17" i="17"/>
  <c r="C17" i="17"/>
  <c r="Q16" i="17"/>
  <c r="J16" i="17"/>
  <c r="C16" i="17"/>
  <c r="Q15" i="17"/>
  <c r="J15" i="17"/>
  <c r="C15" i="17"/>
  <c r="Q14" i="17"/>
  <c r="J14" i="17"/>
  <c r="C14" i="17"/>
  <c r="Q11" i="17"/>
  <c r="J11" i="17"/>
  <c r="C11" i="17"/>
  <c r="Q9" i="17"/>
  <c r="J9" i="17"/>
  <c r="C9" i="17"/>
  <c r="Q7" i="17"/>
  <c r="J7" i="17"/>
  <c r="C7" i="17"/>
  <c r="Q4" i="17"/>
  <c r="J4" i="17"/>
  <c r="C4" i="17"/>
  <c r="Z66" i="17" l="1"/>
  <c r="X64" i="17"/>
  <c r="AA6" i="17"/>
  <c r="AA52" i="17"/>
  <c r="AA40" i="17"/>
  <c r="AA36" i="17"/>
  <c r="AA27" i="17"/>
  <c r="AA29" i="17"/>
  <c r="AA4" i="17"/>
  <c r="AA9" i="17"/>
  <c r="AA13" i="17"/>
  <c r="AA46" i="17"/>
  <c r="AA48" i="17"/>
  <c r="AA38" i="17"/>
  <c r="AA50" i="17"/>
  <c r="AA42" i="17"/>
  <c r="AA44" i="17"/>
  <c r="AA60" i="17"/>
  <c r="AA11" i="17"/>
  <c r="AA17" i="17"/>
  <c r="AA19" i="17"/>
  <c r="Y64" i="17"/>
  <c r="AB40" i="17"/>
  <c r="AB46" i="17"/>
  <c r="AB9" i="17"/>
  <c r="AB38" i="17"/>
  <c r="AB36" i="17"/>
  <c r="AB44" i="17"/>
  <c r="AB60" i="17"/>
  <c r="AB48" i="17"/>
  <c r="AB29" i="17"/>
  <c r="AB52" i="17"/>
  <c r="AB19" i="17"/>
  <c r="AB4" i="17"/>
  <c r="AB27" i="17"/>
  <c r="AB50" i="17"/>
  <c r="AB42" i="17"/>
  <c r="AB11" i="17"/>
  <c r="F18" i="18"/>
  <c r="AB54" i="17"/>
  <c r="AB31" i="17"/>
  <c r="K6" i="18"/>
  <c r="M18" i="18"/>
  <c r="AB6" i="17"/>
  <c r="E60" i="17"/>
  <c r="E11" i="18"/>
  <c r="G18" i="18"/>
  <c r="J6" i="18"/>
  <c r="O18" i="18"/>
  <c r="K11" i="18"/>
  <c r="L11" i="18"/>
  <c r="M11" i="18"/>
  <c r="J11" i="18"/>
  <c r="H6" i="18"/>
  <c r="L18" i="18"/>
  <c r="D6" i="18"/>
  <c r="F11" i="18"/>
  <c r="H18" i="18"/>
  <c r="I6" i="18"/>
  <c r="N18" i="18"/>
  <c r="M6" i="18"/>
  <c r="O11" i="18"/>
  <c r="N6" i="18"/>
  <c r="P15" i="18"/>
  <c r="I18" i="18"/>
  <c r="E18" i="18"/>
  <c r="D11" i="18"/>
  <c r="E6" i="18"/>
  <c r="J18" i="18"/>
  <c r="G6" i="18"/>
  <c r="I11" i="18"/>
  <c r="K18" i="18"/>
  <c r="F6" i="18"/>
  <c r="G11" i="18"/>
  <c r="H11" i="18"/>
  <c r="L6" i="18"/>
  <c r="N11" i="18"/>
  <c r="L60" i="17"/>
  <c r="Z64" i="17" l="1"/>
  <c r="K31" i="19"/>
  <c r="D31" i="19"/>
  <c r="D29" i="19"/>
  <c r="K28" i="19"/>
  <c r="D28" i="19"/>
  <c r="K24" i="19"/>
  <c r="D24" i="19"/>
  <c r="K23" i="19"/>
  <c r="D23" i="19"/>
  <c r="K22" i="19"/>
  <c r="D22" i="19"/>
  <c r="K21" i="19"/>
  <c r="D21" i="19"/>
  <c r="K18" i="19"/>
  <c r="D18" i="19"/>
  <c r="K17" i="19"/>
  <c r="D17" i="19"/>
  <c r="K16" i="19"/>
  <c r="D16" i="19"/>
  <c r="K15" i="19"/>
  <c r="D15" i="19"/>
  <c r="K14" i="19"/>
  <c r="D14" i="19"/>
  <c r="K13" i="19"/>
  <c r="D13" i="19"/>
  <c r="K12" i="19"/>
  <c r="D12" i="19"/>
  <c r="K11" i="19"/>
  <c r="D11" i="19"/>
  <c r="K10" i="19"/>
  <c r="D10" i="19"/>
  <c r="K7" i="19"/>
  <c r="D7" i="19"/>
  <c r="K6" i="19"/>
  <c r="D6" i="19"/>
  <c r="J31" i="19" l="1"/>
  <c r="C31" i="19"/>
  <c r="C29" i="19"/>
  <c r="J28" i="19"/>
  <c r="C28" i="19"/>
  <c r="J24" i="19"/>
  <c r="C24" i="19"/>
  <c r="J23" i="19"/>
  <c r="C23" i="19"/>
  <c r="J22" i="19"/>
  <c r="C22" i="19"/>
  <c r="J21" i="19"/>
  <c r="C21" i="19"/>
  <c r="J18" i="19"/>
  <c r="C18" i="19"/>
  <c r="J17" i="19"/>
  <c r="C17" i="19"/>
  <c r="J16" i="19"/>
  <c r="C16" i="19"/>
  <c r="J15" i="19"/>
  <c r="C15" i="19"/>
  <c r="J14" i="19"/>
  <c r="C14" i="19"/>
  <c r="J13" i="19"/>
  <c r="C13" i="19"/>
  <c r="J12" i="19"/>
  <c r="C12" i="19"/>
  <c r="J11" i="19"/>
  <c r="C11" i="19"/>
  <c r="J10" i="19"/>
  <c r="C10" i="19"/>
  <c r="J7" i="19"/>
  <c r="C7" i="19"/>
  <c r="J6" i="19"/>
  <c r="C6" i="19"/>
  <c r="G16" i="5"/>
  <c r="G15" i="5"/>
  <c r="G11" i="5"/>
  <c r="G10" i="5"/>
  <c r="G6" i="5"/>
  <c r="G5" i="5"/>
  <c r="C21" i="1"/>
  <c r="B21" i="1"/>
  <c r="C20" i="1"/>
  <c r="B20" i="1"/>
  <c r="C27" i="8"/>
  <c r="C26" i="8"/>
  <c r="C22" i="8"/>
  <c r="C21" i="8"/>
  <c r="C17" i="8"/>
  <c r="C16" i="8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9" i="7"/>
  <c r="O38" i="7"/>
  <c r="O37" i="7"/>
  <c r="O36" i="7"/>
  <c r="O35" i="7"/>
  <c r="O34" i="7"/>
  <c r="O33" i="7"/>
  <c r="O32" i="7"/>
  <c r="O31" i="7"/>
  <c r="O30" i="7"/>
  <c r="O29" i="7"/>
  <c r="O28" i="7"/>
  <c r="J39" i="7"/>
  <c r="J38" i="7"/>
  <c r="J37" i="7"/>
  <c r="J36" i="7"/>
  <c r="J35" i="7"/>
  <c r="J34" i="7"/>
  <c r="J33" i="7"/>
  <c r="J32" i="7"/>
  <c r="J31" i="7"/>
  <c r="J30" i="7"/>
  <c r="J29" i="7"/>
  <c r="J28" i="7"/>
  <c r="E39" i="7"/>
  <c r="E38" i="7"/>
  <c r="E37" i="7"/>
  <c r="E36" i="7"/>
  <c r="E35" i="7"/>
  <c r="E34" i="7"/>
  <c r="E33" i="7"/>
  <c r="E32" i="7"/>
  <c r="E31" i="7"/>
  <c r="E30" i="7"/>
  <c r="E29" i="7"/>
  <c r="E28" i="7"/>
  <c r="H38" i="7"/>
  <c r="G38" i="7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A24" i="7"/>
  <c r="G17" i="7" l="1"/>
  <c r="D17" i="7"/>
  <c r="C17" i="7"/>
  <c r="B17" i="7"/>
  <c r="G16" i="7"/>
  <c r="D16" i="7"/>
  <c r="C16" i="7"/>
  <c r="B16" i="7"/>
  <c r="E11" i="7"/>
  <c r="D11" i="7"/>
  <c r="C11" i="7"/>
  <c r="G10" i="7"/>
  <c r="E10" i="7"/>
  <c r="D10" i="7"/>
  <c r="C10" i="7"/>
  <c r="B10" i="7"/>
  <c r="E6" i="7"/>
  <c r="D6" i="7"/>
  <c r="C6" i="7"/>
  <c r="E5" i="7"/>
  <c r="D5" i="7"/>
  <c r="C5" i="7"/>
  <c r="H39" i="4"/>
  <c r="H38" i="4"/>
  <c r="H34" i="4"/>
  <c r="H33" i="4"/>
  <c r="H29" i="4"/>
  <c r="H28" i="4"/>
  <c r="H20" i="4"/>
  <c r="H19" i="4"/>
  <c r="H16" i="4"/>
  <c r="H15" i="4"/>
  <c r="H10" i="4"/>
  <c r="H9" i="4"/>
  <c r="H5" i="4"/>
  <c r="H4" i="4"/>
  <c r="I39" i="3"/>
  <c r="I38" i="3"/>
  <c r="I34" i="3"/>
  <c r="I33" i="3"/>
  <c r="I29" i="3"/>
  <c r="I28" i="3"/>
  <c r="I20" i="3"/>
  <c r="I19" i="3"/>
  <c r="I16" i="3"/>
  <c r="I15" i="3"/>
  <c r="I10" i="3"/>
  <c r="I9" i="3"/>
  <c r="I5" i="3"/>
  <c r="I4" i="3"/>
  <c r="I39" i="2"/>
  <c r="I38" i="2"/>
  <c r="I34" i="2"/>
  <c r="I33" i="2"/>
  <c r="I29" i="2"/>
  <c r="I28" i="2"/>
  <c r="I20" i="2"/>
  <c r="I19" i="2"/>
  <c r="I16" i="2"/>
  <c r="I15" i="2"/>
  <c r="I10" i="2"/>
  <c r="I9" i="2"/>
  <c r="I5" i="2"/>
  <c r="I4" i="2"/>
  <c r="J39" i="3"/>
  <c r="J38" i="3"/>
  <c r="J34" i="3"/>
  <c r="J33" i="3"/>
  <c r="J29" i="3"/>
  <c r="J28" i="3"/>
  <c r="J20" i="3"/>
  <c r="J19" i="3"/>
  <c r="J16" i="3"/>
  <c r="J15" i="3"/>
  <c r="J10" i="3"/>
  <c r="J9" i="3"/>
  <c r="J5" i="3"/>
  <c r="J4" i="3"/>
  <c r="E39" i="15"/>
  <c r="D39" i="15"/>
  <c r="C39" i="15"/>
  <c r="B39" i="15"/>
  <c r="E38" i="15"/>
  <c r="D38" i="15"/>
  <c r="C38" i="15"/>
  <c r="B38" i="15"/>
  <c r="E34" i="15"/>
  <c r="D34" i="15"/>
  <c r="C34" i="15"/>
  <c r="B34" i="15"/>
  <c r="E33" i="15"/>
  <c r="D33" i="15"/>
  <c r="C33" i="15"/>
  <c r="B33" i="15"/>
  <c r="E29" i="15"/>
  <c r="D29" i="15"/>
  <c r="C29" i="15"/>
  <c r="B29" i="15"/>
  <c r="E28" i="15"/>
  <c r="D28" i="15"/>
  <c r="C28" i="15"/>
  <c r="B28" i="15"/>
  <c r="E20" i="15"/>
  <c r="D20" i="15"/>
  <c r="C20" i="15"/>
  <c r="B20" i="15"/>
  <c r="E19" i="15"/>
  <c r="D19" i="15"/>
  <c r="C19" i="15"/>
  <c r="B19" i="15"/>
  <c r="E16" i="15"/>
  <c r="D16" i="15"/>
  <c r="C16" i="15"/>
  <c r="B16" i="15"/>
  <c r="E15" i="15"/>
  <c r="D15" i="15"/>
  <c r="C15" i="15"/>
  <c r="B15" i="15"/>
  <c r="E10" i="15"/>
  <c r="D10" i="15"/>
  <c r="C10" i="15"/>
  <c r="B10" i="15"/>
  <c r="E9" i="15"/>
  <c r="D9" i="15"/>
  <c r="C9" i="15"/>
  <c r="B9" i="15"/>
  <c r="E5" i="15"/>
  <c r="D5" i="15"/>
  <c r="C5" i="15"/>
  <c r="B5" i="15"/>
  <c r="E4" i="15"/>
  <c r="D4" i="15"/>
  <c r="C4" i="15"/>
  <c r="B4" i="15"/>
  <c r="G49" i="4"/>
  <c r="B49" i="4"/>
  <c r="G48" i="4"/>
  <c r="B48" i="4"/>
  <c r="I39" i="4"/>
  <c r="G39" i="4"/>
  <c r="F39" i="4"/>
  <c r="E39" i="4"/>
  <c r="D39" i="4"/>
  <c r="C39" i="4"/>
  <c r="B39" i="4"/>
  <c r="I38" i="4"/>
  <c r="G38" i="4"/>
  <c r="F38" i="4"/>
  <c r="E38" i="4"/>
  <c r="D38" i="4"/>
  <c r="C38" i="4"/>
  <c r="B38" i="4"/>
  <c r="I34" i="4"/>
  <c r="G34" i="4"/>
  <c r="F34" i="4"/>
  <c r="E34" i="4"/>
  <c r="D34" i="4"/>
  <c r="C34" i="4"/>
  <c r="B34" i="4"/>
  <c r="I33" i="4"/>
  <c r="G33" i="4"/>
  <c r="F33" i="4"/>
  <c r="E33" i="4"/>
  <c r="D33" i="4"/>
  <c r="C33" i="4"/>
  <c r="B33" i="4"/>
  <c r="I29" i="4"/>
  <c r="G29" i="4"/>
  <c r="F29" i="4"/>
  <c r="E29" i="4"/>
  <c r="D29" i="4"/>
  <c r="C29" i="4"/>
  <c r="B29" i="4"/>
  <c r="I28" i="4"/>
  <c r="G28" i="4"/>
  <c r="F28" i="4"/>
  <c r="E28" i="4"/>
  <c r="D28" i="4"/>
  <c r="C28" i="4"/>
  <c r="B28" i="4"/>
  <c r="I20" i="4"/>
  <c r="G20" i="4"/>
  <c r="F20" i="4"/>
  <c r="E20" i="4"/>
  <c r="D20" i="4"/>
  <c r="C20" i="4"/>
  <c r="B20" i="4"/>
  <c r="I19" i="4"/>
  <c r="G19" i="4"/>
  <c r="F19" i="4"/>
  <c r="E19" i="4"/>
  <c r="D19" i="4"/>
  <c r="C19" i="4"/>
  <c r="B19" i="4"/>
  <c r="I16" i="4"/>
  <c r="G16" i="4"/>
  <c r="F16" i="4"/>
  <c r="E16" i="4"/>
  <c r="D16" i="4"/>
  <c r="C16" i="4"/>
  <c r="B16" i="4"/>
  <c r="I15" i="4"/>
  <c r="G15" i="4"/>
  <c r="F15" i="4"/>
  <c r="E15" i="4"/>
  <c r="D15" i="4"/>
  <c r="C15" i="4"/>
  <c r="B15" i="4"/>
  <c r="I10" i="4"/>
  <c r="G10" i="4"/>
  <c r="F10" i="4"/>
  <c r="E10" i="4"/>
  <c r="D10" i="4"/>
  <c r="C10" i="4"/>
  <c r="B10" i="4"/>
  <c r="I9" i="4"/>
  <c r="G9" i="4"/>
  <c r="F9" i="4"/>
  <c r="E9" i="4"/>
  <c r="D9" i="4"/>
  <c r="C9" i="4"/>
  <c r="B9" i="4"/>
  <c r="I5" i="4"/>
  <c r="G5" i="4"/>
  <c r="F5" i="4"/>
  <c r="E5" i="4"/>
  <c r="D5" i="4"/>
  <c r="C5" i="4"/>
  <c r="B5" i="4"/>
  <c r="I4" i="4"/>
  <c r="G4" i="4"/>
  <c r="F4" i="4"/>
  <c r="E4" i="4"/>
  <c r="D4" i="4"/>
  <c r="C4" i="4"/>
  <c r="B4" i="4"/>
  <c r="K39" i="3"/>
  <c r="H39" i="3"/>
  <c r="G39" i="3"/>
  <c r="F39" i="3"/>
  <c r="E39" i="3"/>
  <c r="D39" i="3"/>
  <c r="C39" i="3"/>
  <c r="B39" i="3"/>
  <c r="K38" i="3"/>
  <c r="H38" i="3"/>
  <c r="G38" i="3"/>
  <c r="F38" i="3"/>
  <c r="E38" i="3"/>
  <c r="D38" i="3"/>
  <c r="C38" i="3"/>
  <c r="B38" i="3"/>
  <c r="K34" i="3"/>
  <c r="H34" i="3"/>
  <c r="G34" i="3"/>
  <c r="F34" i="3"/>
  <c r="E34" i="3"/>
  <c r="D34" i="3"/>
  <c r="C34" i="3"/>
  <c r="B34" i="3"/>
  <c r="K33" i="3"/>
  <c r="H33" i="3"/>
  <c r="G33" i="3"/>
  <c r="F33" i="3"/>
  <c r="E33" i="3"/>
  <c r="D33" i="3"/>
  <c r="C33" i="3"/>
  <c r="B33" i="3"/>
  <c r="K29" i="3"/>
  <c r="H29" i="3"/>
  <c r="G29" i="3"/>
  <c r="F29" i="3"/>
  <c r="E29" i="3"/>
  <c r="D29" i="3"/>
  <c r="C29" i="3"/>
  <c r="B29" i="3"/>
  <c r="K28" i="3"/>
  <c r="H28" i="3"/>
  <c r="G28" i="3"/>
  <c r="F28" i="3"/>
  <c r="E28" i="3"/>
  <c r="D28" i="3"/>
  <c r="C28" i="3"/>
  <c r="B28" i="3"/>
  <c r="K20" i="3"/>
  <c r="H20" i="3"/>
  <c r="G20" i="3"/>
  <c r="F20" i="3"/>
  <c r="E20" i="3"/>
  <c r="D20" i="3"/>
  <c r="C20" i="3"/>
  <c r="B20" i="3"/>
  <c r="K19" i="3"/>
  <c r="H19" i="3"/>
  <c r="G19" i="3"/>
  <c r="F19" i="3"/>
  <c r="E19" i="3"/>
  <c r="D19" i="3"/>
  <c r="C19" i="3"/>
  <c r="B19" i="3"/>
  <c r="K16" i="3"/>
  <c r="H16" i="3"/>
  <c r="G16" i="3"/>
  <c r="F16" i="3"/>
  <c r="E16" i="3"/>
  <c r="D16" i="3"/>
  <c r="C16" i="3"/>
  <c r="B16" i="3"/>
  <c r="K15" i="3"/>
  <c r="H15" i="3"/>
  <c r="G15" i="3"/>
  <c r="F15" i="3"/>
  <c r="E15" i="3"/>
  <c r="D15" i="3"/>
  <c r="C15" i="3"/>
  <c r="B15" i="3"/>
  <c r="K10" i="3"/>
  <c r="H10" i="3"/>
  <c r="G10" i="3"/>
  <c r="F10" i="3"/>
  <c r="E10" i="3"/>
  <c r="D10" i="3"/>
  <c r="C10" i="3"/>
  <c r="B10" i="3"/>
  <c r="K9" i="3"/>
  <c r="H9" i="3"/>
  <c r="G9" i="3"/>
  <c r="F9" i="3"/>
  <c r="E9" i="3"/>
  <c r="D9" i="3"/>
  <c r="C9" i="3"/>
  <c r="B9" i="3"/>
  <c r="K5" i="3"/>
  <c r="H5" i="3"/>
  <c r="G5" i="3"/>
  <c r="F5" i="3"/>
  <c r="E5" i="3"/>
  <c r="D5" i="3"/>
  <c r="C5" i="3"/>
  <c r="B5" i="3"/>
  <c r="K4" i="3"/>
  <c r="H4" i="3"/>
  <c r="G4" i="3"/>
  <c r="F4" i="3"/>
  <c r="E4" i="3"/>
  <c r="D4" i="3"/>
  <c r="C4" i="3"/>
  <c r="B4" i="3"/>
  <c r="G49" i="2"/>
  <c r="E49" i="2"/>
  <c r="D49" i="2"/>
  <c r="G48" i="2"/>
  <c r="E48" i="2"/>
  <c r="D48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21" i="4" l="1"/>
  <c r="I6" i="3"/>
  <c r="I40" i="3"/>
  <c r="H40" i="4"/>
  <c r="H30" i="4"/>
  <c r="J11" i="3"/>
  <c r="I35" i="2"/>
  <c r="I35" i="3"/>
  <c r="I6" i="2"/>
  <c r="J17" i="3"/>
  <c r="H6" i="4"/>
  <c r="I21" i="2"/>
  <c r="I30" i="2"/>
  <c r="H44" i="4"/>
  <c r="H35" i="4"/>
  <c r="I44" i="2"/>
  <c r="I11" i="2"/>
  <c r="H17" i="4"/>
  <c r="H23" i="4" s="1"/>
  <c r="I30" i="3"/>
  <c r="J6" i="3"/>
  <c r="J21" i="3"/>
  <c r="I44" i="3"/>
  <c r="I17" i="2"/>
  <c r="I11" i="3"/>
  <c r="J44" i="3"/>
  <c r="J35" i="3"/>
  <c r="I17" i="3"/>
  <c r="H11" i="4"/>
  <c r="J40" i="3"/>
  <c r="I21" i="3"/>
  <c r="I40" i="2"/>
  <c r="H43" i="4"/>
  <c r="I43" i="3"/>
  <c r="J43" i="3"/>
  <c r="J30" i="3"/>
  <c r="I43" i="2"/>
  <c r="I23" i="2" l="1"/>
  <c r="H45" i="4"/>
  <c r="I45" i="2"/>
  <c r="J23" i="3"/>
  <c r="I23" i="3"/>
  <c r="J45" i="3"/>
  <c r="I45" i="3"/>
  <c r="E17" i="7"/>
  <c r="E16" i="7"/>
  <c r="G11" i="7"/>
  <c r="B11" i="7"/>
  <c r="G6" i="7"/>
  <c r="B6" i="7"/>
  <c r="G5" i="7"/>
  <c r="B5" i="7"/>
  <c r="D33" i="1" l="1"/>
  <c r="D32" i="1"/>
  <c r="E28" i="1"/>
  <c r="E27" i="1"/>
  <c r="E21" i="1"/>
  <c r="E20" i="1"/>
  <c r="E19" i="1"/>
  <c r="E18" i="1"/>
  <c r="E17" i="1"/>
  <c r="E16" i="1"/>
  <c r="E10" i="1"/>
  <c r="E7" i="1"/>
  <c r="E6" i="1"/>
  <c r="E5" i="1"/>
  <c r="E32" i="1"/>
  <c r="E33" i="1"/>
  <c r="D7" i="7" l="1"/>
  <c r="D12" i="7"/>
  <c r="E40" i="7"/>
  <c r="D18" i="7"/>
  <c r="O40" i="7"/>
  <c r="J40" i="7"/>
  <c r="K11" i="3" l="1"/>
  <c r="K17" i="3"/>
  <c r="K6" i="3" l="1"/>
  <c r="K40" i="3"/>
  <c r="F16" i="7"/>
  <c r="K44" i="3"/>
  <c r="K35" i="3"/>
  <c r="L4" i="3"/>
  <c r="K21" i="3"/>
  <c r="K23" i="3" s="1"/>
  <c r="L20" i="3"/>
  <c r="L39" i="3"/>
  <c r="L15" i="3"/>
  <c r="L28" i="3"/>
  <c r="L38" i="3"/>
  <c r="L10" i="3"/>
  <c r="L9" i="3"/>
  <c r="L19" i="3"/>
  <c r="L16" i="3"/>
  <c r="F5" i="7"/>
  <c r="L34" i="3"/>
  <c r="L33" i="3"/>
  <c r="L5" i="3"/>
  <c r="L29" i="3"/>
  <c r="F6" i="7"/>
  <c r="K43" i="3"/>
  <c r="K30" i="3"/>
  <c r="K45" i="3" l="1"/>
  <c r="L6" i="3"/>
  <c r="F7" i="7"/>
  <c r="H10" i="8" l="1"/>
  <c r="C11" i="3"/>
  <c r="H28" i="8" l="1"/>
  <c r="E16" i="19"/>
  <c r="C35" i="3"/>
  <c r="G11" i="2"/>
  <c r="H18" i="8"/>
  <c r="H23" i="8"/>
  <c r="S4" i="8"/>
  <c r="S5" i="8"/>
  <c r="E11" i="2"/>
  <c r="H32" i="8"/>
  <c r="H6" i="8"/>
  <c r="H12" i="8" s="1"/>
  <c r="J9" i="19"/>
  <c r="L16" i="19"/>
  <c r="H31" i="8"/>
  <c r="C21" i="3"/>
  <c r="C40" i="3"/>
  <c r="C6" i="3"/>
  <c r="C30" i="3"/>
  <c r="C17" i="3"/>
  <c r="C44" i="3"/>
  <c r="C43" i="3"/>
  <c r="H33" i="8" l="1"/>
  <c r="C45" i="3"/>
  <c r="C23" i="3"/>
  <c r="L13" i="19" l="1"/>
  <c r="E13" i="19"/>
  <c r="E10" i="8" l="1"/>
  <c r="D10" i="8"/>
  <c r="C40" i="2" l="1"/>
  <c r="C17" i="2"/>
  <c r="C40" i="15"/>
  <c r="L17" i="17"/>
  <c r="C11" i="2"/>
  <c r="C35" i="2"/>
  <c r="D21" i="15"/>
  <c r="C6" i="2"/>
  <c r="C44" i="2"/>
  <c r="D28" i="8"/>
  <c r="C6" i="15"/>
  <c r="C11" i="15"/>
  <c r="C35" i="15"/>
  <c r="E6" i="8"/>
  <c r="E12" i="8" s="1"/>
  <c r="D11" i="15"/>
  <c r="E23" i="8"/>
  <c r="C44" i="15"/>
  <c r="D6" i="8"/>
  <c r="D12" i="8" s="1"/>
  <c r="C17" i="15"/>
  <c r="E32" i="8"/>
  <c r="D18" i="8"/>
  <c r="E28" i="8"/>
  <c r="C21" i="2"/>
  <c r="C21" i="15"/>
  <c r="E18" i="8"/>
  <c r="C30" i="2"/>
  <c r="E17" i="17"/>
  <c r="C30" i="15"/>
  <c r="D35" i="15"/>
  <c r="C43" i="15"/>
  <c r="E31" i="8"/>
  <c r="D32" i="8"/>
  <c r="D23" i="8"/>
  <c r="D31" i="8"/>
  <c r="D17" i="15"/>
  <c r="D43" i="15"/>
  <c r="D6" i="15"/>
  <c r="D30" i="15"/>
  <c r="D40" i="15"/>
  <c r="D44" i="15"/>
  <c r="C43" i="2"/>
  <c r="C45" i="15" l="1"/>
  <c r="C23" i="2"/>
  <c r="C45" i="2"/>
  <c r="D23" i="15"/>
  <c r="E33" i="8"/>
  <c r="C23" i="15"/>
  <c r="D33" i="8"/>
  <c r="D45" i="15"/>
  <c r="P5" i="18" l="1"/>
  <c r="F28" i="15"/>
  <c r="F34" i="15"/>
  <c r="S17" i="8"/>
  <c r="F39" i="15"/>
  <c r="S22" i="8"/>
  <c r="F33" i="15"/>
  <c r="S16" i="8"/>
  <c r="F38" i="15"/>
  <c r="S21" i="8"/>
  <c r="F29" i="15"/>
  <c r="L36" i="17" l="1"/>
  <c r="E36" i="17"/>
  <c r="D6" i="17" l="1"/>
  <c r="D65" i="17" s="1"/>
  <c r="D13" i="17"/>
  <c r="D31" i="17"/>
  <c r="R13" i="17"/>
  <c r="K13" i="17"/>
  <c r="K54" i="17"/>
  <c r="R19" i="17"/>
  <c r="R54" i="17"/>
  <c r="D19" i="17"/>
  <c r="D54" i="17"/>
  <c r="K6" i="17"/>
  <c r="K65" i="17" s="1"/>
  <c r="K19" i="17"/>
  <c r="K31" i="17"/>
  <c r="R6" i="17"/>
  <c r="R65" i="17" s="1"/>
  <c r="R31" i="17"/>
  <c r="S50" i="17"/>
  <c r="S32" i="17"/>
  <c r="S29" i="17"/>
  <c r="S25" i="17"/>
  <c r="S23" i="17"/>
  <c r="Q13" i="17"/>
  <c r="S14" i="17"/>
  <c r="S7" i="17"/>
  <c r="R66" i="17" l="1"/>
  <c r="K66" i="17"/>
  <c r="N46" i="17" s="1"/>
  <c r="D66" i="17"/>
  <c r="G46" i="17" s="1"/>
  <c r="Q19" i="17"/>
  <c r="Q6" i="17"/>
  <c r="Q65" i="17" s="1"/>
  <c r="S24" i="17"/>
  <c r="S52" i="17"/>
  <c r="Q54" i="17"/>
  <c r="S13" i="17"/>
  <c r="Q31" i="17"/>
  <c r="S22" i="17"/>
  <c r="S40" i="17"/>
  <c r="S20" i="17"/>
  <c r="S55" i="17"/>
  <c r="S44" i="17"/>
  <c r="C5" i="19"/>
  <c r="J5" i="19"/>
  <c r="C20" i="19"/>
  <c r="C9" i="19"/>
  <c r="C27" i="19"/>
  <c r="U46" i="17" l="1"/>
  <c r="U60" i="17"/>
  <c r="G17" i="17"/>
  <c r="N60" i="17"/>
  <c r="G60" i="17"/>
  <c r="Q66" i="17"/>
  <c r="C35" i="19"/>
  <c r="F6" i="19" s="1"/>
  <c r="S6" i="17"/>
  <c r="S65" i="17"/>
  <c r="S19" i="17"/>
  <c r="S54" i="17"/>
  <c r="U36" i="17"/>
  <c r="S31" i="17"/>
  <c r="D27" i="19"/>
  <c r="K27" i="19"/>
  <c r="E28" i="19"/>
  <c r="E22" i="19"/>
  <c r="E21" i="19"/>
  <c r="D20" i="19"/>
  <c r="E17" i="19"/>
  <c r="E15" i="19"/>
  <c r="E11" i="19"/>
  <c r="D9" i="19"/>
  <c r="E10" i="19"/>
  <c r="L7" i="19"/>
  <c r="E7" i="19"/>
  <c r="K5" i="19"/>
  <c r="D5" i="19"/>
  <c r="T46" i="17" l="1"/>
  <c r="AB17" i="17"/>
  <c r="T60" i="17"/>
  <c r="F13" i="19"/>
  <c r="F16" i="19"/>
  <c r="F27" i="19"/>
  <c r="T17" i="17"/>
  <c r="U17" i="17"/>
  <c r="T19" i="17"/>
  <c r="T36" i="17"/>
  <c r="T6" i="17"/>
  <c r="T31" i="17"/>
  <c r="Q64" i="17"/>
  <c r="T54" i="17"/>
  <c r="R64" i="17"/>
  <c r="U44" i="17"/>
  <c r="U4" i="17"/>
  <c r="U50" i="17"/>
  <c r="U40" i="17"/>
  <c r="U27" i="17"/>
  <c r="U9" i="17"/>
  <c r="U19" i="17"/>
  <c r="U54" i="17"/>
  <c r="U13" i="17"/>
  <c r="U42" i="17"/>
  <c r="U52" i="17"/>
  <c r="U11" i="17"/>
  <c r="U29" i="17"/>
  <c r="U38" i="17"/>
  <c r="U48" i="17"/>
  <c r="U31" i="17"/>
  <c r="U6" i="17"/>
  <c r="T48" i="17"/>
  <c r="T50" i="17"/>
  <c r="T40" i="17"/>
  <c r="T38" i="17"/>
  <c r="T52" i="17"/>
  <c r="T44" i="17"/>
  <c r="T42" i="17"/>
  <c r="T11" i="17"/>
  <c r="T29" i="17"/>
  <c r="T4" i="17"/>
  <c r="T9" i="17"/>
  <c r="T27" i="17"/>
  <c r="T13" i="17"/>
  <c r="S66" i="17"/>
  <c r="L28" i="19"/>
  <c r="L6" i="19"/>
  <c r="D35" i="19"/>
  <c r="L11" i="19"/>
  <c r="L17" i="19"/>
  <c r="E5" i="19"/>
  <c r="L18" i="19"/>
  <c r="L22" i="19"/>
  <c r="L21" i="19"/>
  <c r="J20" i="19"/>
  <c r="L12" i="19"/>
  <c r="L5" i="19"/>
  <c r="E12" i="19"/>
  <c r="L23" i="19"/>
  <c r="E27" i="19"/>
  <c r="E14" i="19"/>
  <c r="L15" i="19"/>
  <c r="E6" i="19"/>
  <c r="E24" i="19"/>
  <c r="E20" i="19"/>
  <c r="E18" i="19"/>
  <c r="L10" i="19"/>
  <c r="L14" i="19"/>
  <c r="E23" i="19"/>
  <c r="L24" i="19"/>
  <c r="E29" i="19"/>
  <c r="K9" i="19"/>
  <c r="L31" i="19"/>
  <c r="K20" i="19"/>
  <c r="E31" i="19"/>
  <c r="E9" i="19"/>
  <c r="J27" i="19"/>
  <c r="K35" i="19" l="1"/>
  <c r="N16" i="19" s="1"/>
  <c r="G13" i="19"/>
  <c r="G16" i="19"/>
  <c r="S64" i="17"/>
  <c r="L20" i="19"/>
  <c r="G7" i="19"/>
  <c r="G21" i="19"/>
  <c r="G14" i="19"/>
  <c r="G17" i="19"/>
  <c r="G31" i="19"/>
  <c r="G10" i="19"/>
  <c r="G28" i="19"/>
  <c r="G22" i="19"/>
  <c r="G15" i="19"/>
  <c r="G6" i="19"/>
  <c r="G24" i="19"/>
  <c r="G11" i="19"/>
  <c r="G29" i="19"/>
  <c r="G23" i="19"/>
  <c r="G12" i="19"/>
  <c r="G18" i="19"/>
  <c r="G27" i="19"/>
  <c r="G5" i="19"/>
  <c r="G9" i="19"/>
  <c r="G20" i="19"/>
  <c r="J35" i="19"/>
  <c r="M16" i="19" s="1"/>
  <c r="L9" i="19"/>
  <c r="L27" i="19"/>
  <c r="S9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M6" i="19" l="1"/>
  <c r="M13" i="19"/>
  <c r="N24" i="19"/>
  <c r="N13" i="19"/>
  <c r="M28" i="8"/>
  <c r="Q18" i="8"/>
  <c r="O23" i="8"/>
  <c r="N6" i="19"/>
  <c r="N5" i="19"/>
  <c r="N15" i="19"/>
  <c r="N22" i="19"/>
  <c r="N21" i="19"/>
  <c r="N14" i="19"/>
  <c r="B18" i="8"/>
  <c r="N18" i="8"/>
  <c r="L23" i="8"/>
  <c r="J28" i="8"/>
  <c r="R28" i="8"/>
  <c r="K18" i="8"/>
  <c r="I23" i="8"/>
  <c r="Q23" i="8"/>
  <c r="O28" i="8"/>
  <c r="N28" i="19"/>
  <c r="N23" i="19"/>
  <c r="K6" i="8"/>
  <c r="K12" i="8" s="1"/>
  <c r="L31" i="8"/>
  <c r="C32" i="8"/>
  <c r="N11" i="19"/>
  <c r="N12" i="19"/>
  <c r="N20" i="19"/>
  <c r="N31" i="19"/>
  <c r="N7" i="19"/>
  <c r="N9" i="19"/>
  <c r="N10" i="19"/>
  <c r="N18" i="19"/>
  <c r="N27" i="19"/>
  <c r="N17" i="19"/>
  <c r="C6" i="8"/>
  <c r="C12" i="8" s="1"/>
  <c r="K28" i="8"/>
  <c r="M6" i="8"/>
  <c r="M12" i="8" s="1"/>
  <c r="Q6" i="8"/>
  <c r="Q12" i="8" s="1"/>
  <c r="G31" i="8"/>
  <c r="M18" i="8"/>
  <c r="K23" i="8"/>
  <c r="D5" i="5"/>
  <c r="O18" i="8"/>
  <c r="R18" i="8"/>
  <c r="M23" i="8"/>
  <c r="P32" i="8"/>
  <c r="S27" i="8"/>
  <c r="D16" i="5" s="1"/>
  <c r="D10" i="5"/>
  <c r="G35" i="19"/>
  <c r="Q28" i="8"/>
  <c r="L35" i="19"/>
  <c r="M9" i="19"/>
  <c r="M7" i="19"/>
  <c r="M12" i="19"/>
  <c r="M23" i="19"/>
  <c r="M5" i="19"/>
  <c r="M14" i="19"/>
  <c r="M10" i="19"/>
  <c r="M20" i="19"/>
  <c r="M24" i="19"/>
  <c r="M17" i="19"/>
  <c r="M28" i="19"/>
  <c r="M22" i="19"/>
  <c r="M27" i="19"/>
  <c r="M15" i="19"/>
  <c r="M31" i="19"/>
  <c r="F9" i="19"/>
  <c r="F20" i="19"/>
  <c r="F5" i="19"/>
  <c r="F31" i="19"/>
  <c r="M11" i="19"/>
  <c r="M18" i="19"/>
  <c r="E35" i="19"/>
  <c r="F7" i="19"/>
  <c r="F23" i="19"/>
  <c r="F18" i="19"/>
  <c r="F17" i="19"/>
  <c r="F12" i="19"/>
  <c r="F11" i="19"/>
  <c r="F10" i="19"/>
  <c r="F24" i="19"/>
  <c r="F28" i="19"/>
  <c r="F14" i="19"/>
  <c r="F22" i="19"/>
  <c r="F21" i="19"/>
  <c r="F15" i="19"/>
  <c r="F29" i="19"/>
  <c r="M21" i="19"/>
  <c r="C18" i="8"/>
  <c r="G28" i="8"/>
  <c r="J6" i="8"/>
  <c r="J12" i="8" s="1"/>
  <c r="R6" i="8"/>
  <c r="L6" i="8"/>
  <c r="L12" i="8" s="1"/>
  <c r="G18" i="8"/>
  <c r="P18" i="8"/>
  <c r="N32" i="8"/>
  <c r="B6" i="8"/>
  <c r="B12" i="8" s="1"/>
  <c r="O32" i="8"/>
  <c r="N6" i="8"/>
  <c r="N12" i="8" s="1"/>
  <c r="I18" i="8"/>
  <c r="L18" i="8"/>
  <c r="C23" i="8"/>
  <c r="J23" i="8"/>
  <c r="R32" i="8"/>
  <c r="G32" i="8"/>
  <c r="P28" i="8"/>
  <c r="F6" i="8"/>
  <c r="F12" i="8" s="1"/>
  <c r="O6" i="8"/>
  <c r="O12" i="8" s="1"/>
  <c r="I6" i="8"/>
  <c r="I12" i="8" s="1"/>
  <c r="J18" i="8"/>
  <c r="G23" i="8"/>
  <c r="P31" i="8"/>
  <c r="K32" i="8"/>
  <c r="B28" i="8"/>
  <c r="N28" i="8"/>
  <c r="R23" i="8"/>
  <c r="Q31" i="8"/>
  <c r="I31" i="8"/>
  <c r="R10" i="8"/>
  <c r="I28" i="8"/>
  <c r="M32" i="8"/>
  <c r="I32" i="8"/>
  <c r="Q32" i="8"/>
  <c r="L32" i="8"/>
  <c r="G6" i="8"/>
  <c r="G12" i="8" s="1"/>
  <c r="P6" i="8"/>
  <c r="C31" i="8"/>
  <c r="C19" i="1"/>
  <c r="C28" i="8"/>
  <c r="N23" i="8"/>
  <c r="J32" i="8"/>
  <c r="O31" i="8"/>
  <c r="P23" i="8"/>
  <c r="S26" i="8"/>
  <c r="D15" i="5" s="1"/>
  <c r="J31" i="8"/>
  <c r="R31" i="8"/>
  <c r="K31" i="8"/>
  <c r="M31" i="8"/>
  <c r="B32" i="8"/>
  <c r="B23" i="8"/>
  <c r="L28" i="8"/>
  <c r="B31" i="8"/>
  <c r="N31" i="8"/>
  <c r="S8" i="8"/>
  <c r="S18" i="8" l="1"/>
  <c r="S23" i="8"/>
  <c r="P12" i="8"/>
  <c r="S6" i="8"/>
  <c r="S31" i="8"/>
  <c r="S32" i="8"/>
  <c r="N33" i="8"/>
  <c r="O33" i="8"/>
  <c r="Q33" i="8"/>
  <c r="N35" i="19"/>
  <c r="K33" i="8"/>
  <c r="R12" i="8"/>
  <c r="G33" i="8"/>
  <c r="J33" i="8"/>
  <c r="L33" i="8"/>
  <c r="P33" i="8"/>
  <c r="I33" i="8"/>
  <c r="M33" i="8"/>
  <c r="S10" i="8"/>
  <c r="M35" i="19"/>
  <c r="R33" i="8"/>
  <c r="C33" i="8"/>
  <c r="F35" i="19"/>
  <c r="D11" i="5"/>
  <c r="D6" i="5"/>
  <c r="B19" i="1"/>
  <c r="D19" i="1" s="1"/>
  <c r="S28" i="8"/>
  <c r="B33" i="8"/>
  <c r="S33" i="8" l="1"/>
  <c r="S12" i="8"/>
  <c r="G30" i="2"/>
  <c r="G44" i="2"/>
  <c r="G50" i="2"/>
  <c r="E50" i="2"/>
  <c r="H44" i="3"/>
  <c r="H11" i="3"/>
  <c r="H40" i="3"/>
  <c r="H17" i="3"/>
  <c r="H21" i="3"/>
  <c r="H6" i="3"/>
  <c r="H35" i="3"/>
  <c r="H43" i="3"/>
  <c r="E21" i="2"/>
  <c r="E30" i="2"/>
  <c r="G6" i="2"/>
  <c r="E17" i="2"/>
  <c r="E44" i="2"/>
  <c r="G21" i="2"/>
  <c r="E43" i="2"/>
  <c r="G43" i="2"/>
  <c r="G35" i="2"/>
  <c r="E6" i="2"/>
  <c r="E35" i="2"/>
  <c r="H30" i="3"/>
  <c r="G17" i="2"/>
  <c r="E40" i="2"/>
  <c r="G40" i="2"/>
  <c r="G23" i="2" l="1"/>
  <c r="G45" i="2"/>
  <c r="H45" i="3"/>
  <c r="H23" i="3"/>
  <c r="E23" i="2"/>
  <c r="E45" i="2"/>
  <c r="D6" i="3"/>
  <c r="D30" i="3"/>
  <c r="D35" i="3"/>
  <c r="D40" i="3"/>
  <c r="D44" i="3"/>
  <c r="D17" i="3"/>
  <c r="D11" i="3"/>
  <c r="D21" i="3"/>
  <c r="D43" i="3"/>
  <c r="D45" i="3" l="1"/>
  <c r="D23" i="3"/>
  <c r="B17" i="15" l="1"/>
  <c r="B40" i="15"/>
  <c r="B30" i="15"/>
  <c r="B21" i="15"/>
  <c r="B11" i="15"/>
  <c r="B35" i="15"/>
  <c r="B6" i="15"/>
  <c r="B43" i="15"/>
  <c r="B44" i="15"/>
  <c r="B23" i="15" l="1"/>
  <c r="B45" i="15"/>
  <c r="K48" i="4" l="1"/>
  <c r="F48" i="15"/>
  <c r="K49" i="4"/>
  <c r="F47" i="15"/>
  <c r="L49" i="3" l="1"/>
  <c r="L48" i="3"/>
  <c r="L42" i="17" l="1"/>
  <c r="E42" i="17"/>
  <c r="D21" i="1" l="1"/>
  <c r="D20" i="1" l="1"/>
  <c r="G40" i="3" l="1"/>
  <c r="G35" i="3"/>
  <c r="G11" i="3"/>
  <c r="G6" i="3"/>
  <c r="G30" i="3"/>
  <c r="G21" i="3"/>
  <c r="G17" i="3"/>
  <c r="G43" i="3" l="1"/>
  <c r="G44" i="3"/>
  <c r="G23" i="3"/>
  <c r="G45" i="3" l="1"/>
  <c r="K64" i="17" l="1"/>
  <c r="L44" i="17"/>
  <c r="E44" i="17"/>
  <c r="J6" i="17"/>
  <c r="J65" i="17" s="1"/>
  <c r="J13" i="17"/>
  <c r="C6" i="17"/>
  <c r="C65" i="17" s="1"/>
  <c r="C13" i="17"/>
  <c r="D64" i="17"/>
  <c r="E65" i="17" l="1"/>
  <c r="F16" i="15"/>
  <c r="F15" i="15"/>
  <c r="F10" i="15"/>
  <c r="F9" i="15"/>
  <c r="F5" i="15"/>
  <c r="F4" i="15"/>
  <c r="H16" i="7"/>
  <c r="B18" i="1" l="1"/>
  <c r="C12" i="7" l="1"/>
  <c r="C18" i="7"/>
  <c r="C7" i="7"/>
  <c r="L14" i="17" l="1"/>
  <c r="L7" i="17"/>
  <c r="L25" i="17"/>
  <c r="L24" i="17"/>
  <c r="L23" i="17"/>
  <c r="F11" i="4" l="1"/>
  <c r="F17" i="4"/>
  <c r="F40" i="4"/>
  <c r="F6" i="4"/>
  <c r="F35" i="4"/>
  <c r="E24" i="17"/>
  <c r="E25" i="17"/>
  <c r="E23" i="17"/>
  <c r="F21" i="4"/>
  <c r="F44" i="4"/>
  <c r="E7" i="17"/>
  <c r="E14" i="17"/>
  <c r="F30" i="4"/>
  <c r="F43" i="4"/>
  <c r="F45" i="4" l="1"/>
  <c r="F23" i="4"/>
  <c r="E13" i="17"/>
  <c r="C19" i="17" l="1"/>
  <c r="C54" i="17"/>
  <c r="J19" i="17"/>
  <c r="C31" i="17"/>
  <c r="C66" i="17" l="1"/>
  <c r="F46" i="17" s="1"/>
  <c r="F17" i="17" l="1"/>
  <c r="C64" i="17"/>
  <c r="F60" i="17"/>
  <c r="F36" i="17"/>
  <c r="G4" i="17"/>
  <c r="G36" i="17"/>
  <c r="E66" i="17"/>
  <c r="F4" i="17"/>
  <c r="F44" i="17"/>
  <c r="G44" i="17"/>
  <c r="G42" i="17"/>
  <c r="F42" i="17"/>
  <c r="F13" i="17"/>
  <c r="F50" i="17" l="1"/>
  <c r="E40" i="15" l="1"/>
  <c r="E35" i="15"/>
  <c r="F35" i="15" s="1"/>
  <c r="E44" i="15"/>
  <c r="E30" i="15"/>
  <c r="E21" i="15"/>
  <c r="E17" i="15"/>
  <c r="E11" i="15"/>
  <c r="E6" i="15"/>
  <c r="F44" i="2"/>
  <c r="H44" i="2"/>
  <c r="D44" i="2"/>
  <c r="H43" i="2"/>
  <c r="B43" i="2"/>
  <c r="P8" i="18"/>
  <c r="F44" i="15" l="1"/>
  <c r="F40" i="15"/>
  <c r="B44" i="2"/>
  <c r="B45" i="2" s="1"/>
  <c r="E29" i="17"/>
  <c r="B35" i="3"/>
  <c r="G17" i="4"/>
  <c r="E18" i="7"/>
  <c r="F6" i="2"/>
  <c r="H6" i="2"/>
  <c r="F11" i="2"/>
  <c r="F17" i="2"/>
  <c r="H17" i="2"/>
  <c r="F21" i="2"/>
  <c r="H21" i="2"/>
  <c r="F35" i="2"/>
  <c r="F40" i="2"/>
  <c r="C6" i="4"/>
  <c r="C17" i="4"/>
  <c r="G30" i="4"/>
  <c r="E7" i="7"/>
  <c r="D43" i="4"/>
  <c r="B44" i="4"/>
  <c r="F17" i="3"/>
  <c r="E6" i="3"/>
  <c r="F35" i="3"/>
  <c r="B6" i="4"/>
  <c r="E44" i="4"/>
  <c r="B7" i="7"/>
  <c r="G12" i="7"/>
  <c r="B18" i="7"/>
  <c r="P9" i="18"/>
  <c r="D40" i="2"/>
  <c r="B43" i="4"/>
  <c r="C44" i="4"/>
  <c r="G18" i="7"/>
  <c r="B6" i="3"/>
  <c r="B17" i="3"/>
  <c r="B30" i="3"/>
  <c r="J33" i="2"/>
  <c r="K33" i="2" s="1"/>
  <c r="D6" i="4"/>
  <c r="D17" i="4"/>
  <c r="L32" i="17"/>
  <c r="D6" i="2"/>
  <c r="B40" i="2"/>
  <c r="E43" i="3"/>
  <c r="B44" i="3"/>
  <c r="B6" i="18"/>
  <c r="B11" i="18"/>
  <c r="B6" i="2"/>
  <c r="D11" i="2"/>
  <c r="F6" i="3"/>
  <c r="E11" i="3"/>
  <c r="E21" i="3"/>
  <c r="H11" i="2"/>
  <c r="L20" i="17"/>
  <c r="L29" i="17"/>
  <c r="E17" i="3"/>
  <c r="F21" i="3"/>
  <c r="C6" i="18"/>
  <c r="O6" i="18"/>
  <c r="C11" i="18"/>
  <c r="B11" i="4"/>
  <c r="B21" i="4"/>
  <c r="D44" i="4"/>
  <c r="G44" i="4"/>
  <c r="P10" i="18"/>
  <c r="C18" i="18"/>
  <c r="J5" i="2"/>
  <c r="K5" i="2" s="1"/>
  <c r="F11" i="3"/>
  <c r="E30" i="3"/>
  <c r="B17" i="4"/>
  <c r="I17" i="4"/>
  <c r="E21" i="4"/>
  <c r="B30" i="4"/>
  <c r="C43" i="4"/>
  <c r="E35" i="4"/>
  <c r="B40" i="4"/>
  <c r="C21" i="4"/>
  <c r="D30" i="4"/>
  <c r="D40" i="4"/>
  <c r="C35" i="4"/>
  <c r="E6" i="4"/>
  <c r="I11" i="4"/>
  <c r="E17" i="4"/>
  <c r="I21" i="4"/>
  <c r="E30" i="4"/>
  <c r="B35" i="4"/>
  <c r="I35" i="4"/>
  <c r="E40" i="4"/>
  <c r="G11" i="4"/>
  <c r="G35" i="4"/>
  <c r="G6" i="4"/>
  <c r="I30" i="4"/>
  <c r="E43" i="4"/>
  <c r="D30" i="2"/>
  <c r="D43" i="2"/>
  <c r="D45" i="2" s="1"/>
  <c r="E40" i="3"/>
  <c r="E22" i="17"/>
  <c r="E57" i="17"/>
  <c r="H35" i="2"/>
  <c r="H40" i="2"/>
  <c r="B11" i="3"/>
  <c r="J15" i="2"/>
  <c r="J16" i="2"/>
  <c r="K16" i="2" s="1"/>
  <c r="J19" i="2"/>
  <c r="K19" i="2" s="1"/>
  <c r="B43" i="3"/>
  <c r="E44" i="3"/>
  <c r="J39" i="2"/>
  <c r="F44" i="3"/>
  <c r="D11" i="4"/>
  <c r="D21" i="4"/>
  <c r="C30" i="4"/>
  <c r="G43" i="4"/>
  <c r="D35" i="4"/>
  <c r="C40" i="4"/>
  <c r="G40" i="4"/>
  <c r="L34" i="17"/>
  <c r="L48" i="17"/>
  <c r="L57" i="17"/>
  <c r="H5" i="7"/>
  <c r="G7" i="7"/>
  <c r="H7" i="7" s="1"/>
  <c r="B12" i="7"/>
  <c r="F17" i="7"/>
  <c r="E38" i="17"/>
  <c r="E40" i="17"/>
  <c r="E52" i="17"/>
  <c r="E56" i="17"/>
  <c r="E59" i="17"/>
  <c r="J54" i="17"/>
  <c r="E33" i="17"/>
  <c r="E50" i="17"/>
  <c r="E6" i="17"/>
  <c r="E34" i="17"/>
  <c r="E43" i="15"/>
  <c r="E45" i="15" s="1"/>
  <c r="J10" i="4"/>
  <c r="K10" i="4" s="1"/>
  <c r="E23" i="15"/>
  <c r="J4" i="4"/>
  <c r="K4" i="4" s="1"/>
  <c r="J34" i="4"/>
  <c r="J15" i="4"/>
  <c r="K15" i="4" s="1"/>
  <c r="J16" i="4"/>
  <c r="K16" i="4" s="1"/>
  <c r="F19" i="15"/>
  <c r="J19" i="4" s="1"/>
  <c r="J29" i="4"/>
  <c r="J33" i="4"/>
  <c r="K33" i="4" s="1"/>
  <c r="B11" i="2"/>
  <c r="D17" i="2"/>
  <c r="B21" i="2"/>
  <c r="D21" i="2"/>
  <c r="B35" i="2"/>
  <c r="D35" i="2"/>
  <c r="H45" i="2"/>
  <c r="H30" i="2"/>
  <c r="P16" i="18"/>
  <c r="B18" i="18"/>
  <c r="E32" i="17"/>
  <c r="E55" i="17"/>
  <c r="L55" i="17"/>
  <c r="L6" i="17"/>
  <c r="L22" i="17"/>
  <c r="L33" i="17"/>
  <c r="L38" i="17"/>
  <c r="L40" i="17"/>
  <c r="L52" i="17"/>
  <c r="L58" i="17"/>
  <c r="L13" i="17"/>
  <c r="L59" i="17"/>
  <c r="E20" i="17"/>
  <c r="L56" i="17"/>
  <c r="F11" i="7"/>
  <c r="H11" i="7" s="1"/>
  <c r="J9" i="4"/>
  <c r="K9" i="4" s="1"/>
  <c r="F11" i="15"/>
  <c r="J28" i="4"/>
  <c r="K28" i="4" s="1"/>
  <c r="J38" i="4"/>
  <c r="F40" i="3"/>
  <c r="B21" i="3"/>
  <c r="J9" i="2"/>
  <c r="K9" i="2" s="1"/>
  <c r="E35" i="3"/>
  <c r="B30" i="2"/>
  <c r="E12" i="7"/>
  <c r="F10" i="7"/>
  <c r="H10" i="7" s="1"/>
  <c r="E11" i="4"/>
  <c r="C11" i="4"/>
  <c r="E48" i="17"/>
  <c r="P4" i="18"/>
  <c r="J31" i="17"/>
  <c r="J20" i="2"/>
  <c r="F20" i="15"/>
  <c r="J20" i="4" s="1"/>
  <c r="K20" i="4" s="1"/>
  <c r="B40" i="3"/>
  <c r="J38" i="2"/>
  <c r="K38" i="2" s="1"/>
  <c r="I43" i="4"/>
  <c r="I40" i="4"/>
  <c r="J39" i="4"/>
  <c r="K39" i="4" s="1"/>
  <c r="J5" i="4"/>
  <c r="K5" i="4" s="1"/>
  <c r="C6" i="1" s="1"/>
  <c r="B50" i="4"/>
  <c r="J29" i="2"/>
  <c r="K29" i="2" s="1"/>
  <c r="J28" i="2"/>
  <c r="K28" i="2" s="1"/>
  <c r="F30" i="3"/>
  <c r="F43" i="3"/>
  <c r="E58" i="17"/>
  <c r="B17" i="2"/>
  <c r="G21" i="4"/>
  <c r="I6" i="4"/>
  <c r="F30" i="2"/>
  <c r="F43" i="2"/>
  <c r="I44" i="4"/>
  <c r="F30" i="15"/>
  <c r="J34" i="2"/>
  <c r="K34" i="2" s="1"/>
  <c r="D18" i="18"/>
  <c r="L50" i="17"/>
  <c r="J66" i="17" l="1"/>
  <c r="M46" i="17" s="1"/>
  <c r="L21" i="3"/>
  <c r="L17" i="3"/>
  <c r="L44" i="3"/>
  <c r="L30" i="3"/>
  <c r="L43" i="3"/>
  <c r="L40" i="3"/>
  <c r="L35" i="3"/>
  <c r="J64" i="17"/>
  <c r="K39" i="2"/>
  <c r="B16" i="5" s="1"/>
  <c r="F45" i="15"/>
  <c r="F43" i="15"/>
  <c r="K38" i="4"/>
  <c r="C15" i="5" s="1"/>
  <c r="K34" i="4"/>
  <c r="C11" i="5" s="1"/>
  <c r="K29" i="4"/>
  <c r="C6" i="5" s="1"/>
  <c r="C5" i="5"/>
  <c r="B10" i="5"/>
  <c r="N36" i="17"/>
  <c r="C17" i="1"/>
  <c r="H17" i="7"/>
  <c r="C18" i="1" s="1"/>
  <c r="D18" i="1" s="1"/>
  <c r="B6" i="1"/>
  <c r="C5" i="1"/>
  <c r="F49" i="15"/>
  <c r="H6" i="7"/>
  <c r="C7" i="1" s="1"/>
  <c r="B45" i="4"/>
  <c r="F17" i="15"/>
  <c r="D23" i="4"/>
  <c r="F23" i="2"/>
  <c r="C23" i="4"/>
  <c r="F23" i="3"/>
  <c r="D45" i="4"/>
  <c r="J35" i="4"/>
  <c r="K35" i="4" s="1"/>
  <c r="B45" i="3"/>
  <c r="C45" i="4"/>
  <c r="E45" i="4"/>
  <c r="H23" i="2"/>
  <c r="B23" i="4"/>
  <c r="E23" i="3"/>
  <c r="B23" i="3"/>
  <c r="J4" i="2"/>
  <c r="K4" i="2" s="1"/>
  <c r="G45" i="4"/>
  <c r="E45" i="3"/>
  <c r="P11" i="18"/>
  <c r="K49" i="2"/>
  <c r="B33" i="1" s="1"/>
  <c r="J17" i="2"/>
  <c r="K17" i="2" s="1"/>
  <c r="E23" i="4"/>
  <c r="D50" i="2"/>
  <c r="D20" i="5"/>
  <c r="D23" i="2"/>
  <c r="L65" i="17"/>
  <c r="I23" i="4"/>
  <c r="D7" i="5"/>
  <c r="F45" i="3"/>
  <c r="K15" i="2"/>
  <c r="B16" i="1" s="1"/>
  <c r="D17" i="5"/>
  <c r="L54" i="17"/>
  <c r="P6" i="18"/>
  <c r="P18" i="18"/>
  <c r="E19" i="17"/>
  <c r="L50" i="3"/>
  <c r="K48" i="2"/>
  <c r="L19" i="17"/>
  <c r="J44" i="4"/>
  <c r="K44" i="4" s="1"/>
  <c r="J11" i="4"/>
  <c r="K11" i="4" s="1"/>
  <c r="C10" i="5"/>
  <c r="J6" i="4"/>
  <c r="K6" i="4" s="1"/>
  <c r="J17" i="4"/>
  <c r="K17" i="4" s="1"/>
  <c r="J21" i="4"/>
  <c r="K21" i="4" s="1"/>
  <c r="K19" i="4"/>
  <c r="B17" i="1" s="1"/>
  <c r="J43" i="4"/>
  <c r="K43" i="4" s="1"/>
  <c r="J30" i="4"/>
  <c r="K30" i="4" s="1"/>
  <c r="J40" i="4"/>
  <c r="K40" i="4" s="1"/>
  <c r="J35" i="2"/>
  <c r="K35" i="2" s="1"/>
  <c r="E54" i="17"/>
  <c r="J30" i="2"/>
  <c r="K30" i="2" s="1"/>
  <c r="J43" i="2"/>
  <c r="K43" i="2" s="1"/>
  <c r="F21" i="15"/>
  <c r="B10" i="1"/>
  <c r="F12" i="7"/>
  <c r="H12" i="7" s="1"/>
  <c r="B23" i="2"/>
  <c r="F6" i="15"/>
  <c r="I45" i="4"/>
  <c r="G23" i="4"/>
  <c r="J40" i="2"/>
  <c r="K40" i="2" s="1"/>
  <c r="B15" i="5"/>
  <c r="K20" i="2"/>
  <c r="C16" i="1" s="1"/>
  <c r="J21" i="2"/>
  <c r="L31" i="17"/>
  <c r="E31" i="17"/>
  <c r="F45" i="2"/>
  <c r="J44" i="2"/>
  <c r="K44" i="2" s="1"/>
  <c r="F18" i="7"/>
  <c r="H18" i="7" s="1"/>
  <c r="J10" i="2"/>
  <c r="L11" i="3"/>
  <c r="L23" i="3" l="1"/>
  <c r="M60" i="17"/>
  <c r="L45" i="3"/>
  <c r="B27" i="1"/>
  <c r="M36" i="17"/>
  <c r="M17" i="17"/>
  <c r="N17" i="17"/>
  <c r="N4" i="17"/>
  <c r="E10" i="5"/>
  <c r="F10" i="5" s="1"/>
  <c r="B6" i="5"/>
  <c r="E6" i="5" s="1"/>
  <c r="F6" i="5" s="1"/>
  <c r="B28" i="1"/>
  <c r="C27" i="1"/>
  <c r="B11" i="5"/>
  <c r="E11" i="5" s="1"/>
  <c r="C28" i="1"/>
  <c r="K10" i="2"/>
  <c r="C10" i="1" s="1"/>
  <c r="D10" i="1" s="1"/>
  <c r="J6" i="2"/>
  <c r="B5" i="1"/>
  <c r="D5" i="1" s="1"/>
  <c r="M44" i="17"/>
  <c r="M4" i="17"/>
  <c r="C16" i="5"/>
  <c r="C17" i="5" s="1"/>
  <c r="M42" i="17"/>
  <c r="C7" i="5"/>
  <c r="N44" i="17"/>
  <c r="N42" i="17"/>
  <c r="C8" i="1"/>
  <c r="C33" i="1" s="1"/>
  <c r="B7" i="1"/>
  <c r="D7" i="1" s="1"/>
  <c r="D16" i="1"/>
  <c r="C22" i="1"/>
  <c r="D17" i="1"/>
  <c r="B22" i="1"/>
  <c r="D6" i="1"/>
  <c r="N27" i="17"/>
  <c r="N29" i="17"/>
  <c r="N50" i="17"/>
  <c r="M19" i="17"/>
  <c r="M27" i="17"/>
  <c r="M50" i="17"/>
  <c r="M29" i="17"/>
  <c r="N6" i="17"/>
  <c r="N9" i="17"/>
  <c r="M9" i="17"/>
  <c r="M6" i="17"/>
  <c r="G50" i="17"/>
  <c r="F19" i="17"/>
  <c r="F27" i="17"/>
  <c r="F29" i="17"/>
  <c r="G27" i="17"/>
  <c r="G29" i="17"/>
  <c r="G9" i="17"/>
  <c r="G19" i="17"/>
  <c r="F6" i="17"/>
  <c r="F9" i="17"/>
  <c r="E64" i="17"/>
  <c r="G6" i="17"/>
  <c r="B5" i="5"/>
  <c r="B20" i="5" s="1"/>
  <c r="F31" i="17"/>
  <c r="F23" i="15"/>
  <c r="K50" i="2"/>
  <c r="M31" i="17"/>
  <c r="N31" i="17"/>
  <c r="J23" i="4"/>
  <c r="C20" i="5"/>
  <c r="K23" i="4"/>
  <c r="J45" i="4"/>
  <c r="K45" i="4" s="1"/>
  <c r="J11" i="2"/>
  <c r="G40" i="17"/>
  <c r="G38" i="17"/>
  <c r="G11" i="17"/>
  <c r="G52" i="17"/>
  <c r="G13" i="17"/>
  <c r="G48" i="17"/>
  <c r="G31" i="17"/>
  <c r="B17" i="5"/>
  <c r="E15" i="5"/>
  <c r="F52" i="17"/>
  <c r="F48" i="17"/>
  <c r="F11" i="17"/>
  <c r="F40" i="17"/>
  <c r="F54" i="17"/>
  <c r="F38" i="17"/>
  <c r="D12" i="5"/>
  <c r="D21" i="5"/>
  <c r="D23" i="5" s="1"/>
  <c r="D27" i="5" s="1"/>
  <c r="J23" i="2"/>
  <c r="K21" i="2"/>
  <c r="K23" i="2" s="1"/>
  <c r="G54" i="17"/>
  <c r="N40" i="17"/>
  <c r="N13" i="17"/>
  <c r="N52" i="17"/>
  <c r="N19" i="17"/>
  <c r="N54" i="17"/>
  <c r="N38" i="17"/>
  <c r="N48" i="17"/>
  <c r="N11" i="17"/>
  <c r="M52" i="17"/>
  <c r="M38" i="17"/>
  <c r="M40" i="17"/>
  <c r="M13" i="17"/>
  <c r="M11" i="17"/>
  <c r="L66" i="17"/>
  <c r="M48" i="17"/>
  <c r="M54" i="17"/>
  <c r="J45" i="2"/>
  <c r="K45" i="2" s="1"/>
  <c r="B29" i="1" l="1"/>
  <c r="B32" i="1"/>
  <c r="C32" i="1" s="1"/>
  <c r="B12" i="5"/>
  <c r="E12" i="5"/>
  <c r="F11" i="5"/>
  <c r="E20" i="5"/>
  <c r="E5" i="5"/>
  <c r="F5" i="5" s="1"/>
  <c r="F7" i="5" s="1"/>
  <c r="C21" i="5"/>
  <c r="C23" i="5" s="1"/>
  <c r="E16" i="5"/>
  <c r="F16" i="5" s="1"/>
  <c r="D28" i="1"/>
  <c r="C29" i="1"/>
  <c r="C11" i="1"/>
  <c r="B8" i="1"/>
  <c r="B11" i="1" s="1"/>
  <c r="D27" i="1"/>
  <c r="C12" i="5"/>
  <c r="D8" i="1"/>
  <c r="D22" i="1"/>
  <c r="K6" i="2"/>
  <c r="L64" i="17"/>
  <c r="B21" i="5"/>
  <c r="K11" i="2"/>
  <c r="B7" i="5"/>
  <c r="F15" i="5"/>
  <c r="E21" i="5" l="1"/>
  <c r="F21" i="5" s="1"/>
  <c r="F20" i="5"/>
  <c r="E17" i="5"/>
  <c r="D11" i="1"/>
  <c r="D29" i="1"/>
  <c r="B23" i="5"/>
  <c r="E7" i="5"/>
  <c r="F17" i="5"/>
  <c r="F12" i="5"/>
  <c r="E23" i="5" l="1"/>
  <c r="F23" i="5"/>
  <c r="G50" i="4" l="1"/>
  <c r="K50" i="4" s="1"/>
  <c r="F19" i="1" l="1"/>
  <c r="F21" i="1" l="1"/>
  <c r="F20" i="1" l="1"/>
  <c r="F18" i="1" l="1"/>
  <c r="F7" i="1" l="1"/>
  <c r="F17" i="1"/>
  <c r="F6" i="1"/>
  <c r="E22" i="1" l="1"/>
  <c r="F16" i="1"/>
  <c r="H6" i="5"/>
  <c r="E8" i="1"/>
  <c r="F8" i="1" s="1"/>
  <c r="F5" i="1"/>
  <c r="H10" i="5"/>
  <c r="F10" i="1"/>
  <c r="H11" i="5"/>
  <c r="F28" i="1"/>
  <c r="F22" i="1" l="1"/>
  <c r="G12" i="5"/>
  <c r="H12" i="5" s="1"/>
  <c r="G21" i="5"/>
  <c r="H21" i="5" s="1"/>
  <c r="F27" i="1"/>
  <c r="E29" i="1"/>
  <c r="E11" i="1"/>
  <c r="G17" i="5"/>
  <c r="G22" i="5" s="1"/>
  <c r="F11" i="1" l="1"/>
  <c r="F29" i="1"/>
  <c r="G20" i="5"/>
  <c r="H5" i="5"/>
  <c r="G7" i="5"/>
  <c r="H7" i="5" s="1"/>
  <c r="G23" i="5" l="1"/>
  <c r="H23" i="5" s="1"/>
  <c r="H20" i="5"/>
  <c r="D38" i="7" l="1"/>
  <c r="F38" i="7" s="1"/>
  <c r="D37" i="7" l="1"/>
  <c r="F37" i="7" s="1"/>
  <c r="D36" i="7"/>
  <c r="F36" i="7" s="1"/>
  <c r="D35" i="7" l="1"/>
  <c r="F35" i="7" s="1"/>
  <c r="D34" i="7" l="1"/>
  <c r="F34" i="7" s="1"/>
  <c r="D33" i="7" l="1"/>
  <c r="F33" i="7" s="1"/>
  <c r="D32" i="7" l="1"/>
  <c r="F32" i="7" s="1"/>
  <c r="D31" i="7"/>
  <c r="F31" i="7" s="1"/>
  <c r="D30" i="7" l="1"/>
  <c r="F30" i="7" s="1"/>
  <c r="M30" i="7"/>
  <c r="I30" i="7" l="1"/>
  <c r="K30" i="7" s="1"/>
  <c r="L30" i="7"/>
  <c r="N30" i="7" s="1"/>
  <c r="P30" i="7" s="1"/>
  <c r="D29" i="7"/>
  <c r="F29" i="7" s="1"/>
  <c r="D28" i="7" l="1"/>
  <c r="L28" i="7"/>
  <c r="I28" i="7"/>
  <c r="M28" i="7"/>
  <c r="K28" i="7" l="1"/>
  <c r="N28" i="7"/>
  <c r="F28" i="7"/>
  <c r="P28" i="7" l="1"/>
  <c r="M38" i="7" l="1"/>
  <c r="M36" i="7"/>
  <c r="M37" i="7"/>
  <c r="M34" i="7"/>
  <c r="M35" i="7"/>
  <c r="M33" i="7"/>
  <c r="M31" i="7"/>
  <c r="M32" i="7"/>
  <c r="I38" i="7" l="1"/>
  <c r="K38" i="7" s="1"/>
  <c r="L38" i="7"/>
  <c r="N38" i="7" s="1"/>
  <c r="P38" i="7" s="1"/>
  <c r="I37" i="7"/>
  <c r="K37" i="7" s="1"/>
  <c r="L37" i="7"/>
  <c r="N37" i="7" s="1"/>
  <c r="P37" i="7" s="1"/>
  <c r="I36" i="7"/>
  <c r="K36" i="7" s="1"/>
  <c r="L36" i="7"/>
  <c r="N36" i="7" s="1"/>
  <c r="P36" i="7" s="1"/>
  <c r="I35" i="7"/>
  <c r="K35" i="7" s="1"/>
  <c r="L35" i="7"/>
  <c r="N35" i="7" s="1"/>
  <c r="P35" i="7" s="1"/>
  <c r="I34" i="7"/>
  <c r="K34" i="7" s="1"/>
  <c r="L34" i="7"/>
  <c r="N34" i="7" s="1"/>
  <c r="P34" i="7" s="1"/>
  <c r="I33" i="7"/>
  <c r="K33" i="7" s="1"/>
  <c r="L33" i="7"/>
  <c r="N33" i="7" s="1"/>
  <c r="P33" i="7" s="1"/>
  <c r="I32" i="7"/>
  <c r="K32" i="7" s="1"/>
  <c r="L32" i="7"/>
  <c r="N32" i="7" s="1"/>
  <c r="P32" i="7" s="1"/>
  <c r="I31" i="7"/>
  <c r="K31" i="7" s="1"/>
  <c r="L31" i="7"/>
  <c r="N31" i="7" s="1"/>
  <c r="P31" i="7" s="1"/>
  <c r="I29" i="7"/>
  <c r="L29" i="7"/>
  <c r="M29" i="7"/>
  <c r="N29" i="7" l="1"/>
  <c r="K29" i="7"/>
  <c r="P29" i="7" l="1"/>
  <c r="C39" i="7" l="1"/>
  <c r="C40" i="7" l="1"/>
  <c r="B39" i="7" l="1"/>
  <c r="D39" i="7" l="1"/>
  <c r="B40" i="7"/>
  <c r="F39" i="7" l="1"/>
  <c r="D40" i="7"/>
  <c r="F40" i="7" s="1"/>
  <c r="H39" i="7" l="1"/>
  <c r="H40" i="7" l="1"/>
  <c r="M39" i="7"/>
  <c r="M40" i="7" s="1"/>
  <c r="G39" i="7" l="1"/>
  <c r="I39" i="7" l="1"/>
  <c r="G40" i="7"/>
  <c r="L39" i="7"/>
  <c r="K39" i="7" l="1"/>
  <c r="I40" i="7"/>
  <c r="K40" i="7" s="1"/>
  <c r="N39" i="7"/>
  <c r="L40" i="7"/>
  <c r="P39" i="7" l="1"/>
  <c r="N40" i="7"/>
  <c r="P40" i="7" s="1"/>
</calcChain>
</file>

<file path=xl/sharedStrings.xml><?xml version="1.0" encoding="utf-8"?>
<sst xmlns="http://schemas.openxmlformats.org/spreadsheetml/2006/main" count="645" uniqueCount="230">
  <si>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</si>
  <si>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</si>
  <si>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</si>
  <si>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</si>
  <si>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</si>
  <si>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</si>
  <si>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</si>
  <si>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</si>
  <si>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</si>
  <si>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</si>
  <si>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</si>
  <si>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</si>
  <si>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</si>
  <si>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</si>
  <si>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</si>
  <si>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</si>
  <si>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</si>
  <si>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</si>
  <si>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</si>
  <si>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</si>
  <si>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</si>
  <si>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</si>
  <si>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</si>
  <si>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</si>
  <si>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</si>
  <si>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</si>
  <si>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</si>
  <si>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</si>
  <si>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</si>
  <si>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</si>
  <si>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</si>
  <si>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</si>
  <si>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</si>
  <si>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</si>
  <si>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</si>
  <si>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</si>
  <si>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</si>
  <si>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</si>
  <si>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</si>
  <si>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</si>
  <si>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</si>
  <si>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</si>
  <si>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</si>
  <si>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</si>
  <si>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</si>
  <si>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</si>
  <si>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</si>
  <si>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</si>
  <si>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</si>
  <si>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</si>
  <si>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</si>
  <si>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</si>
  <si>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</si>
  <si>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</si>
  <si>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</si>
  <si>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</si>
  <si>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</si>
  <si>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</si>
  <si>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</si>
  <si>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</si>
  <si>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</si>
  <si>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</si>
  <si>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</si>
  <si>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</si>
  <si>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</si>
  <si>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</si>
  <si>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</si>
  <si>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</si>
  <si>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</si>
  <si>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</si>
  <si>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</si>
  <si>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</si>
  <si>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</si>
  <si>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</si>
  <si>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</si>
  <si>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</si>
  <si>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</si>
  <si>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</si>
  <si>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</si>
  <si>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</si>
  <si>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</si>
  <si>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</si>
  <si>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</si>
  <si>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</si>
  <si>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</si>
  <si>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</si>
  <si>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</si>
  <si>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</si>
  <si>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</si>
  <si>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</si>
  <si>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</si>
  <si>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</si>
  <si>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>% Chg</t>
  </si>
  <si>
    <t>Sky West</t>
  </si>
  <si>
    <t>Air Canada</t>
  </si>
  <si>
    <t>CARGO - (Lbs.)</t>
  </si>
  <si>
    <t>TOTAL OTHER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</si>
  <si>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</si>
  <si>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</si>
  <si>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</si>
  <si>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</si>
  <si>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</si>
  <si>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</si>
  <si>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</si>
  <si>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</si>
  <si>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</si>
  <si>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</si>
  <si>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</si>
  <si>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</si>
  <si>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</si>
  <si>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</si>
  <si>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</si>
  <si>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</si>
  <si>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</si>
  <si>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</si>
  <si>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</si>
  <si>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</si>
  <si>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</si>
  <si>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</si>
  <si>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</si>
  <si>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</si>
  <si>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</si>
  <si>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</si>
  <si>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</si>
  <si>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</si>
  <si>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</si>
  <si>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</si>
  <si>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</si>
  <si>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</si>
  <si>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</si>
  <si>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</si>
  <si>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Total Major</t>
  </si>
  <si>
    <t>Total Regional</t>
  </si>
  <si>
    <t>Grand Total</t>
  </si>
  <si>
    <t>Omni</t>
  </si>
  <si>
    <t>Misc Charters</t>
  </si>
  <si>
    <t>Charters</t>
  </si>
  <si>
    <t>INTERNATIONAL OPERATIONS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</si>
  <si>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</si>
  <si>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</si>
  <si>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</si>
  <si>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</si>
  <si>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</si>
  <si>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</si>
  <si>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</si>
  <si>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CARGO -- (Lbs.)</t>
  </si>
  <si>
    <t>CARGO - Metric Tons</t>
  </si>
  <si>
    <t>Spirit</t>
  </si>
  <si>
    <t>Endeavor Air- Delta</t>
  </si>
  <si>
    <t>Air France</t>
  </si>
  <si>
    <t>Endeavor Air</t>
  </si>
  <si>
    <t>Go Jet</t>
  </si>
  <si>
    <t>Go Jet - United</t>
  </si>
  <si>
    <t>Mesa - United</t>
  </si>
  <si>
    <t>Condor</t>
  </si>
  <si>
    <t>Air Choice One</t>
  </si>
  <si>
    <t>Boutique Air</t>
  </si>
  <si>
    <t>Republic - American</t>
  </si>
  <si>
    <t>Republic - United</t>
  </si>
  <si>
    <t>Envoy - American</t>
  </si>
  <si>
    <t>Jazz Air</t>
  </si>
  <si>
    <t>Envoy</t>
  </si>
  <si>
    <t>PSA</t>
  </si>
  <si>
    <t>IFL</t>
  </si>
  <si>
    <t>Xtra</t>
  </si>
  <si>
    <t>Endeavor Air - Delta</t>
  </si>
  <si>
    <t>Sky West - Delta</t>
  </si>
  <si>
    <t>KLM</t>
  </si>
  <si>
    <t>Horizon Air</t>
  </si>
  <si>
    <t>TOTAL - Major</t>
  </si>
  <si>
    <t>TOTAL - Regional</t>
  </si>
  <si>
    <t>Jet Blue</t>
  </si>
  <si>
    <t>Sky West - United</t>
  </si>
  <si>
    <t>Cargo Operations</t>
  </si>
  <si>
    <t>Cargo Volume</t>
  </si>
  <si>
    <t>FedEx</t>
  </si>
  <si>
    <t>Other Cargo</t>
  </si>
  <si>
    <t>Aer Lingus</t>
  </si>
  <si>
    <t>Encore Air Cargo</t>
  </si>
  <si>
    <t>Encore</t>
  </si>
  <si>
    <t>Denver Air</t>
  </si>
  <si>
    <t>MSP Cargo</t>
  </si>
  <si>
    <t>Atlas Air -Amazon</t>
  </si>
  <si>
    <t>Encore -DHL</t>
  </si>
  <si>
    <t>Kalitta - DHL</t>
  </si>
  <si>
    <t>Southern Air - DHL</t>
  </si>
  <si>
    <t>Swift Air - DHL</t>
  </si>
  <si>
    <t>Sun Country - Amazon</t>
  </si>
  <si>
    <t>MONTHLY TOTAL</t>
  </si>
  <si>
    <t xml:space="preserve"> % Chg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</si>
  <si>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</si>
  <si>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</si>
  <si>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</si>
  <si>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</si>
  <si>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</si>
  <si>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</si>
  <si>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</si>
  <si>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</si>
  <si>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Cargo in pounds</t>
  </si>
  <si>
    <t>Included In UPS</t>
  </si>
  <si>
    <t>Belly Cargo</t>
  </si>
  <si>
    <t>Allegiant</t>
  </si>
  <si>
    <t>Jazz - Air Canada</t>
  </si>
  <si>
    <t>PSA - American</t>
  </si>
  <si>
    <t>ABX Air - DHL</t>
  </si>
  <si>
    <t>Bemidji - UPS</t>
  </si>
  <si>
    <t>Bemidji - DHL</t>
  </si>
  <si>
    <t>For the Year ending 12/31/2022</t>
  </si>
  <si>
    <t>Mesa -DHL</t>
  </si>
  <si>
    <t>Total 2023</t>
  </si>
  <si>
    <t>Metric Tons 2023</t>
  </si>
  <si>
    <t>Annual Ops 2023</t>
  </si>
  <si>
    <t>2023 Market Share</t>
  </si>
  <si>
    <t>Annual 2023</t>
  </si>
  <si>
    <t>WestJet</t>
  </si>
  <si>
    <t>Red Way</t>
  </si>
  <si>
    <t>Amerijet</t>
  </si>
  <si>
    <t>Jazz_AC- Air Canada</t>
  </si>
  <si>
    <t>For the Year ending 12/31/2024</t>
  </si>
  <si>
    <t>Total 2024</t>
  </si>
  <si>
    <t>Lufthansa</t>
  </si>
  <si>
    <t>Sky West - American</t>
  </si>
  <si>
    <t>Air Wisconsin - American</t>
  </si>
  <si>
    <t>ATI -DHL</t>
  </si>
  <si>
    <t>Metric Tons 2024</t>
  </si>
  <si>
    <t>Annual Ops 2024</t>
  </si>
  <si>
    <t>2024 Market Share</t>
  </si>
  <si>
    <t>Annual 2024</t>
  </si>
  <si>
    <t>ATI - 21 Air</t>
  </si>
  <si>
    <t>TOTAL Passengers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</si>
</sst>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  <numFmt numFmtId="167" formatCode="0.000%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2" fillId="0" borderId="9" xfId="0" applyFont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/>
    <xf numFmtId="0" fontId="7" fillId="0" borderId="15" xfId="0" applyFont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7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3" fontId="4" fillId="0" borderId="18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 wrapText="1"/>
    </xf>
    <xf numFmtId="10" fontId="4" fillId="0" borderId="18" xfId="0" applyNumberFormat="1" applyFont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10" fillId="3" borderId="19" xfId="2" applyNumberFormat="1" applyFont="1" applyFill="1" applyBorder="1"/>
    <xf numFmtId="10" fontId="11" fillId="3" borderId="20" xfId="2" applyNumberFormat="1" applyFont="1" applyFill="1" applyBorder="1"/>
    <xf numFmtId="0" fontId="4" fillId="4" borderId="16" xfId="0" applyFont="1" applyFill="1" applyBorder="1"/>
    <xf numFmtId="0" fontId="11" fillId="0" borderId="17" xfId="0" applyFont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25" xfId="0" applyNumberFormat="1" applyFont="1" applyFill="1" applyBorder="1"/>
    <xf numFmtId="41" fontId="10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10" fillId="3" borderId="23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0" fillId="0" borderId="29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8" xfId="0" applyNumberFormat="1" applyFont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10" fillId="3" borderId="30" xfId="0" applyNumberFormat="1" applyFont="1" applyFill="1" applyBorder="1"/>
    <xf numFmtId="41" fontId="11" fillId="3" borderId="31" xfId="0" applyNumberFormat="1" applyFont="1" applyFill="1" applyBorder="1"/>
    <xf numFmtId="41" fontId="11" fillId="3" borderId="13" xfId="0" applyNumberFormat="1" applyFon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0" fontId="5" fillId="0" borderId="12" xfId="0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0" fontId="13" fillId="0" borderId="12" xfId="0" applyFont="1" applyBorder="1"/>
    <xf numFmtId="0" fontId="4" fillId="0" borderId="12" xfId="0" applyFont="1" applyBorder="1" applyAlignment="1">
      <alignment horizontal="right"/>
    </xf>
    <xf numFmtId="0" fontId="14" fillId="0" borderId="12" xfId="0" applyFont="1" applyBorder="1"/>
    <xf numFmtId="1" fontId="0" fillId="0" borderId="3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Border="1" applyAlignment="1">
      <alignment horizontal="right"/>
    </xf>
    <xf numFmtId="10" fontId="0" fillId="0" borderId="37" xfId="0" applyNumberFormat="1" applyBorder="1" applyAlignment="1">
      <alignment horizontal="right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41" fontId="5" fillId="5" borderId="3" xfId="0" applyNumberFormat="1" applyFont="1" applyFill="1" applyBorder="1"/>
    <xf numFmtId="41" fontId="5" fillId="2" borderId="3" xfId="0" applyNumberFormat="1" applyFont="1" applyFill="1" applyBorder="1"/>
    <xf numFmtId="41" fontId="5" fillId="0" borderId="0" xfId="0" applyNumberFormat="1" applyFont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Alignment="1">
      <alignment horizontal="right"/>
    </xf>
    <xf numFmtId="10" fontId="0" fillId="0" borderId="37" xfId="0" applyNumberFormat="1" applyBorder="1"/>
    <xf numFmtId="3" fontId="0" fillId="0" borderId="2" xfId="0" applyNumberFormat="1" applyBorder="1"/>
    <xf numFmtId="3" fontId="0" fillId="0" borderId="18" xfId="0" applyNumberFormat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Border="1"/>
    <xf numFmtId="41" fontId="5" fillId="0" borderId="47" xfId="0" applyNumberFormat="1" applyFont="1" applyBorder="1"/>
    <xf numFmtId="164" fontId="0" fillId="0" borderId="14" xfId="0" applyNumberFormat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48" xfId="0" applyNumberFormat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164" fontId="0" fillId="0" borderId="0" xfId="0" applyNumberFormat="1"/>
    <xf numFmtId="2" fontId="0" fillId="0" borderId="0" xfId="0" applyNumberFormat="1"/>
    <xf numFmtId="17" fontId="3" fillId="0" borderId="0" xfId="0" applyNumberFormat="1" applyFont="1"/>
    <xf numFmtId="0" fontId="4" fillId="0" borderId="0" xfId="0" applyFont="1" applyAlignment="1">
      <alignment wrapText="1"/>
    </xf>
    <xf numFmtId="17" fontId="0" fillId="0" borderId="0" xfId="0" applyNumberFormat="1"/>
    <xf numFmtId="17" fontId="0" fillId="0" borderId="52" xfId="0" applyNumberFormat="1" applyBorder="1"/>
    <xf numFmtId="10" fontId="4" fillId="3" borderId="54" xfId="2" applyNumberFormat="1" applyFont="1" applyFill="1" applyBorder="1" applyAlignment="1">
      <alignment horizontal="center"/>
    </xf>
    <xf numFmtId="10" fontId="4" fillId="3" borderId="51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" fontId="0" fillId="0" borderId="10" xfId="0" applyNumberFormat="1" applyBorder="1"/>
    <xf numFmtId="10" fontId="0" fillId="0" borderId="21" xfId="0" applyNumberFormat="1" applyBorder="1"/>
    <xf numFmtId="0" fontId="0" fillId="0" borderId="10" xfId="0" applyBorder="1"/>
    <xf numFmtId="0" fontId="4" fillId="0" borderId="12" xfId="0" applyFont="1" applyBorder="1"/>
    <xf numFmtId="3" fontId="4" fillId="0" borderId="0" xfId="0" applyNumberFormat="1" applyFont="1"/>
    <xf numFmtId="0" fontId="0" fillId="0" borderId="14" xfId="0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0" fillId="0" borderId="38" xfId="0" applyBorder="1"/>
    <xf numFmtId="3" fontId="0" fillId="0" borderId="34" xfId="0" applyNumberFormat="1" applyBorder="1"/>
    <xf numFmtId="10" fontId="2" fillId="0" borderId="0" xfId="0" applyNumberFormat="1" applyFont="1"/>
    <xf numFmtId="0" fontId="4" fillId="0" borderId="0" xfId="0" applyFont="1" applyAlignment="1">
      <alignment horizontal="left" wrapText="1"/>
    </xf>
    <xf numFmtId="165" fontId="0" fillId="0" borderId="0" xfId="1" applyNumberFormat="1" applyFont="1"/>
    <xf numFmtId="0" fontId="10" fillId="0" borderId="0" xfId="0" applyFont="1" applyAlignment="1">
      <alignment horizontal="right"/>
    </xf>
    <xf numFmtId="41" fontId="10" fillId="0" borderId="0" xfId="0" applyNumberFormat="1" applyFont="1"/>
    <xf numFmtId="0" fontId="7" fillId="0" borderId="0" xfId="0" applyFont="1" applyAlignment="1">
      <alignment horizontal="right"/>
    </xf>
    <xf numFmtId="3" fontId="5" fillId="0" borderId="55" xfId="0" applyNumberFormat="1" applyFont="1" applyBorder="1"/>
    <xf numFmtId="3" fontId="5" fillId="0" borderId="2" xfId="0" applyNumberFormat="1" applyFont="1" applyBorder="1"/>
    <xf numFmtId="165" fontId="0" fillId="0" borderId="2" xfId="1" applyNumberFormat="1" applyFont="1" applyBorder="1"/>
    <xf numFmtId="3" fontId="5" fillId="0" borderId="56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3" fontId="23" fillId="0" borderId="0" xfId="0" applyNumberFormat="1" applyFont="1"/>
    <xf numFmtId="165" fontId="17" fillId="0" borderId="0" xfId="1" applyNumberFormat="1" applyFont="1" applyFill="1" applyBorder="1"/>
    <xf numFmtId="165" fontId="18" fillId="0" borderId="0" xfId="1" applyNumberFormat="1" applyFont="1" applyFill="1" applyBorder="1"/>
    <xf numFmtId="165" fontId="0" fillId="0" borderId="0" xfId="0" applyNumberFormat="1"/>
    <xf numFmtId="3" fontId="0" fillId="0" borderId="57" xfId="0" applyNumberFormat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58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Border="1"/>
    <xf numFmtId="17" fontId="0" fillId="0" borderId="61" xfId="0" applyNumberFormat="1" applyBorder="1"/>
    <xf numFmtId="0" fontId="0" fillId="0" borderId="43" xfId="0" applyBorder="1" applyAlignment="1">
      <alignment wrapText="1"/>
    </xf>
    <xf numFmtId="10" fontId="4" fillId="0" borderId="0" xfId="0" applyNumberFormat="1" applyFont="1"/>
    <xf numFmtId="10" fontId="12" fillId="0" borderId="0" xfId="0" applyNumberFormat="1" applyFont="1"/>
    <xf numFmtId="0" fontId="4" fillId="5" borderId="63" xfId="0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0" fontId="0" fillId="6" borderId="11" xfId="0" applyFill="1" applyBorder="1"/>
    <xf numFmtId="0" fontId="0" fillId="6" borderId="16" xfId="0" applyFill="1" applyBorder="1"/>
    <xf numFmtId="41" fontId="4" fillId="0" borderId="0" xfId="0" applyNumberFormat="1" applyFont="1"/>
    <xf numFmtId="165" fontId="4" fillId="0" borderId="0" xfId="1" applyNumberFormat="1" applyFont="1" applyFill="1"/>
    <xf numFmtId="0" fontId="1" fillId="0" borderId="0" xfId="0" applyFont="1"/>
    <xf numFmtId="10" fontId="4" fillId="0" borderId="15" xfId="0" applyNumberFormat="1" applyFont="1" applyBorder="1"/>
    <xf numFmtId="10" fontId="0" fillId="0" borderId="15" xfId="0" applyNumberFormat="1" applyBorder="1"/>
    <xf numFmtId="10" fontId="0" fillId="0" borderId="17" xfId="0" applyNumberFormat="1" applyBorder="1"/>
    <xf numFmtId="3" fontId="4" fillId="0" borderId="10" xfId="0" applyNumberFormat="1" applyFont="1" applyBorder="1"/>
    <xf numFmtId="10" fontId="4" fillId="0" borderId="16" xfId="0" applyNumberFormat="1" applyFont="1" applyBorder="1"/>
    <xf numFmtId="0" fontId="4" fillId="0" borderId="21" xfId="0" applyFont="1" applyBorder="1"/>
    <xf numFmtId="0" fontId="4" fillId="0" borderId="11" xfId="0" applyFont="1" applyBorder="1"/>
    <xf numFmtId="41" fontId="4" fillId="0" borderId="10" xfId="0" applyNumberFormat="1" applyFont="1" applyBorder="1"/>
    <xf numFmtId="41" fontId="0" fillId="0" borderId="15" xfId="0" applyNumberFormat="1" applyBorder="1"/>
    <xf numFmtId="41" fontId="4" fillId="0" borderId="15" xfId="0" applyNumberFormat="1" applyFont="1" applyBorder="1"/>
    <xf numFmtId="0" fontId="17" fillId="0" borderId="0" xfId="0" applyFont="1"/>
    <xf numFmtId="0" fontId="4" fillId="0" borderId="38" xfId="0" applyFont="1" applyBorder="1"/>
    <xf numFmtId="0" fontId="0" fillId="0" borderId="43" xfId="0" applyBorder="1"/>
    <xf numFmtId="41" fontId="3" fillId="5" borderId="0" xfId="0" applyNumberFormat="1" applyFont="1" applyFill="1"/>
    <xf numFmtId="41" fontId="3" fillId="5" borderId="5" xfId="0" applyNumberFormat="1" applyFont="1" applyFill="1" applyBorder="1" applyAlignment="1">
      <alignment horizontal="right"/>
    </xf>
    <xf numFmtId="0" fontId="0" fillId="5" borderId="0" xfId="0" applyFill="1"/>
    <xf numFmtId="0" fontId="0" fillId="5" borderId="14" xfId="0" applyFill="1" applyBorder="1" applyAlignment="1">
      <alignment horizontal="center" wrapText="1"/>
    </xf>
    <xf numFmtId="3" fontId="0" fillId="5" borderId="0" xfId="0" applyNumberFormat="1" applyFill="1" applyAlignment="1">
      <alignment horizontal="center"/>
    </xf>
    <xf numFmtId="3" fontId="0" fillId="5" borderId="57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1" fontId="4" fillId="2" borderId="63" xfId="0" applyNumberFormat="1" applyFont="1" applyFill="1" applyBorder="1" applyAlignment="1">
      <alignment horizontal="center" wrapText="1"/>
    </xf>
    <xf numFmtId="0" fontId="4" fillId="2" borderId="63" xfId="0" applyFont="1" applyFill="1" applyBorder="1" applyAlignment="1">
      <alignment horizont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43" xfId="0" applyFont="1" applyBorder="1"/>
    <xf numFmtId="10" fontId="4" fillId="0" borderId="11" xfId="0" applyNumberFormat="1" applyFont="1" applyBorder="1"/>
    <xf numFmtId="41" fontId="4" fillId="0" borderId="21" xfId="0" applyNumberFormat="1" applyFont="1" applyBorder="1"/>
    <xf numFmtId="41" fontId="4" fillId="0" borderId="11" xfId="0" applyNumberFormat="1" applyFont="1" applyBorder="1"/>
    <xf numFmtId="3" fontId="0" fillId="0" borderId="14" xfId="0" applyNumberFormat="1" applyBorder="1"/>
    <xf numFmtId="3" fontId="4" fillId="0" borderId="12" xfId="0" applyNumberFormat="1" applyFont="1" applyBorder="1"/>
    <xf numFmtId="3" fontId="4" fillId="0" borderId="14" xfId="0" applyNumberFormat="1" applyFont="1" applyBorder="1"/>
    <xf numFmtId="3" fontId="0" fillId="0" borderId="38" xfId="0" applyNumberFormat="1" applyBorder="1"/>
    <xf numFmtId="3" fontId="0" fillId="0" borderId="43" xfId="0" applyNumberFormat="1" applyBorder="1"/>
    <xf numFmtId="0" fontId="4" fillId="0" borderId="16" xfId="0" applyFont="1" applyBorder="1"/>
    <xf numFmtId="10" fontId="1" fillId="0" borderId="14" xfId="0" applyNumberFormat="1" applyFont="1" applyBorder="1"/>
    <xf numFmtId="10" fontId="1" fillId="0" borderId="43" xfId="0" applyNumberFormat="1" applyFont="1" applyBorder="1"/>
    <xf numFmtId="0" fontId="0" fillId="0" borderId="0" xfId="0" applyAlignment="1">
      <alignment wrapText="1"/>
    </xf>
    <xf numFmtId="1" fontId="4" fillId="0" borderId="0" xfId="0" applyNumberFormat="1" applyFont="1"/>
    <xf numFmtId="10" fontId="0" fillId="0" borderId="10" xfId="0" applyNumberFormat="1" applyBorder="1"/>
    <xf numFmtId="10" fontId="0" fillId="6" borderId="16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3" fontId="12" fillId="0" borderId="16" xfId="0" applyNumberFormat="1" applyFont="1" applyBorder="1"/>
    <xf numFmtId="3" fontId="12" fillId="0" borderId="15" xfId="0" applyNumberFormat="1" applyFont="1" applyBorder="1"/>
    <xf numFmtId="3" fontId="12" fillId="0" borderId="17" xfId="0" applyNumberFormat="1" applyFont="1" applyBorder="1"/>
    <xf numFmtId="10" fontId="12" fillId="0" borderId="16" xfId="0" applyNumberFormat="1" applyFont="1" applyBorder="1"/>
    <xf numFmtId="10" fontId="12" fillId="0" borderId="15" xfId="0" applyNumberFormat="1" applyFont="1" applyBorder="1"/>
    <xf numFmtId="10" fontId="12" fillId="0" borderId="17" xfId="0" applyNumberFormat="1" applyFont="1" applyBorder="1"/>
    <xf numFmtId="3" fontId="1" fillId="0" borderId="34" xfId="0" applyNumberFormat="1" applyFont="1" applyBorder="1"/>
    <xf numFmtId="10" fontId="1" fillId="0" borderId="15" xfId="0" applyNumberFormat="1" applyFont="1" applyBorder="1"/>
    <xf numFmtId="10" fontId="1" fillId="0" borderId="17" xfId="0" applyNumberFormat="1" applyFont="1" applyBorder="1"/>
    <xf numFmtId="165" fontId="0" fillId="0" borderId="0" xfId="1" applyNumberFormat="1" applyFont="1" applyFill="1" applyBorder="1"/>
    <xf numFmtId="3" fontId="5" fillId="0" borderId="0" xfId="0" applyNumberFormat="1" applyFont="1"/>
    <xf numFmtId="41" fontId="0" fillId="0" borderId="2" xfId="0" applyNumberFormat="1" applyBorder="1" applyAlignment="1">
      <alignment horizontal="center"/>
    </xf>
    <xf numFmtId="0" fontId="4" fillId="0" borderId="21" xfId="0" applyFont="1" applyBorder="1" applyAlignment="1">
      <alignment horizontal="center"/>
    </xf>
    <xf numFmtId="10" fontId="4" fillId="6" borderId="14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38" xfId="0" applyFont="1" applyBorder="1"/>
    <xf numFmtId="165" fontId="5" fillId="0" borderId="11" xfId="1" applyNumberFormat="1" applyFont="1" applyFill="1" applyBorder="1"/>
    <xf numFmtId="165" fontId="5" fillId="0" borderId="43" xfId="1" applyNumberFormat="1" applyFont="1" applyFill="1" applyBorder="1"/>
    <xf numFmtId="0" fontId="4" fillId="0" borderId="15" xfId="0" applyFont="1" applyBorder="1"/>
    <xf numFmtId="10" fontId="0" fillId="0" borderId="0" xfId="2" applyNumberFormat="1" applyFont="1"/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41" fontId="0" fillId="0" borderId="70" xfId="0" applyNumberFormat="1" applyBorder="1" applyAlignment="1">
      <alignment horizontal="center"/>
    </xf>
    <xf numFmtId="0" fontId="4" fillId="0" borderId="12" xfId="0" applyFont="1" applyBorder="1" applyAlignment="1">
      <alignment horizontal="left"/>
    </xf>
    <xf numFmtId="10" fontId="4" fillId="12" borderId="42" xfId="0" applyNumberFormat="1" applyFont="1" applyFill="1" applyBorder="1" applyAlignment="1">
      <alignment horizontal="center" wrapText="1"/>
    </xf>
    <xf numFmtId="0" fontId="24" fillId="13" borderId="0" xfId="0" applyFont="1" applyFill="1" applyAlignment="1">
      <alignment horizontal="center"/>
    </xf>
    <xf numFmtId="3" fontId="25" fillId="0" borderId="63" xfId="0" applyNumberFormat="1" applyFont="1" applyBorder="1"/>
    <xf numFmtId="10" fontId="25" fillId="0" borderId="42" xfId="2" applyNumberFormat="1" applyFont="1" applyBorder="1"/>
    <xf numFmtId="164" fontId="0" fillId="6" borderId="15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10" fontId="0" fillId="6" borderId="15" xfId="0" applyNumberFormat="1" applyFill="1" applyBorder="1" applyAlignment="1">
      <alignment horizontal="center"/>
    </xf>
    <xf numFmtId="10" fontId="0" fillId="6" borderId="14" xfId="0" applyNumberFormat="1" applyFill="1" applyBorder="1" applyAlignment="1">
      <alignment horizontal="center"/>
    </xf>
    <xf numFmtId="10" fontId="0" fillId="0" borderId="12" xfId="0" applyNumberFormat="1" applyBorder="1"/>
    <xf numFmtId="0" fontId="0" fillId="6" borderId="15" xfId="0" applyFill="1" applyBorder="1"/>
    <xf numFmtId="0" fontId="0" fillId="6" borderId="14" xfId="0" applyFill="1" applyBorder="1"/>
    <xf numFmtId="0" fontId="4" fillId="3" borderId="71" xfId="0" applyFont="1" applyFill="1" applyBorder="1"/>
    <xf numFmtId="41" fontId="0" fillId="0" borderId="14" xfId="1" applyNumberFormat="1" applyFont="1" applyBorder="1"/>
    <xf numFmtId="41" fontId="7" fillId="3" borderId="22" xfId="1" applyNumberFormat="1" applyFont="1" applyFill="1" applyBorder="1"/>
    <xf numFmtId="41" fontId="7" fillId="3" borderId="34" xfId="1" applyNumberFormat="1" applyFont="1" applyFill="1" applyBorder="1" applyAlignment="1">
      <alignment horizontal="center"/>
    </xf>
    <xf numFmtId="41" fontId="7" fillId="3" borderId="20" xfId="1" applyNumberFormat="1" applyFont="1" applyFill="1" applyBorder="1"/>
    <xf numFmtId="3" fontId="4" fillId="0" borderId="5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3" fontId="0" fillId="2" borderId="16" xfId="0" applyNumberFormat="1" applyFill="1" applyBorder="1"/>
    <xf numFmtId="41" fontId="0" fillId="0" borderId="12" xfId="0" applyNumberFormat="1" applyBorder="1" applyAlignment="1">
      <alignment horizontal="center"/>
    </xf>
    <xf numFmtId="41" fontId="0" fillId="0" borderId="48" xfId="0" applyNumberFormat="1" applyBorder="1" applyAlignment="1">
      <alignment horizontal="center"/>
    </xf>
    <xf numFmtId="41" fontId="5" fillId="0" borderId="12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10" fontId="1" fillId="0" borderId="0" xfId="0" applyNumberFormat="1" applyFont="1"/>
    <xf numFmtId="41" fontId="4" fillId="3" borderId="31" xfId="0" applyNumberFormat="1" applyFont="1" applyFill="1" applyBorder="1" applyAlignment="1">
      <alignment horizontal="center"/>
    </xf>
    <xf numFmtId="41" fontId="4" fillId="3" borderId="65" xfId="0" applyNumberFormat="1" applyFont="1" applyFill="1" applyBorder="1"/>
    <xf numFmtId="41" fontId="4" fillId="0" borderId="12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1" xfId="0" applyNumberFormat="1" applyFill="1" applyBorder="1" applyAlignment="1">
      <alignment horizontal="center"/>
    </xf>
    <xf numFmtId="3" fontId="0" fillId="4" borderId="16" xfId="0" applyNumberFormat="1" applyFill="1" applyBorder="1"/>
    <xf numFmtId="41" fontId="4" fillId="3" borderId="47" xfId="0" applyNumberFormat="1" applyFont="1" applyFill="1" applyBorder="1" applyAlignment="1">
      <alignment horizontal="center"/>
    </xf>
    <xf numFmtId="41" fontId="4" fillId="3" borderId="66" xfId="0" applyNumberFormat="1" applyFont="1" applyFill="1" applyBorder="1"/>
    <xf numFmtId="3" fontId="4" fillId="12" borderId="50" xfId="0" applyNumberFormat="1" applyFont="1" applyFill="1" applyBorder="1" applyAlignment="1">
      <alignment horizontal="center" wrapText="1"/>
    </xf>
    <xf numFmtId="3" fontId="4" fillId="12" borderId="41" xfId="0" applyNumberFormat="1" applyFont="1" applyFill="1" applyBorder="1" applyAlignment="1">
      <alignment horizontal="center" wrapText="1"/>
    </xf>
    <xf numFmtId="10" fontId="4" fillId="12" borderId="41" xfId="0" applyNumberFormat="1" applyFont="1" applyFill="1" applyBorder="1" applyAlignment="1">
      <alignment horizontal="center" wrapText="1"/>
    </xf>
    <xf numFmtId="0" fontId="4" fillId="12" borderId="41" xfId="0" applyFont="1" applyFill="1" applyBorder="1" applyAlignment="1">
      <alignment horizontal="center" wrapText="1"/>
    </xf>
    <xf numFmtId="0" fontId="4" fillId="12" borderId="41" xfId="0" applyFont="1" applyFill="1" applyBorder="1" applyAlignment="1">
      <alignment horizontal="center"/>
    </xf>
    <xf numFmtId="3" fontId="0" fillId="0" borderId="21" xfId="0" applyNumberFormat="1" applyBorder="1"/>
    <xf numFmtId="3" fontId="4" fillId="15" borderId="0" xfId="0" applyNumberFormat="1" applyFont="1" applyFill="1"/>
    <xf numFmtId="10" fontId="4" fillId="15" borderId="14" xfId="0" applyNumberFormat="1" applyFont="1" applyFill="1" applyBorder="1"/>
    <xf numFmtId="10" fontId="4" fillId="15" borderId="0" xfId="0" applyNumberFormat="1" applyFont="1" applyFill="1"/>
    <xf numFmtId="3" fontId="4" fillId="15" borderId="12" xfId="0" applyNumberFormat="1" applyFont="1" applyFill="1" applyBorder="1"/>
    <xf numFmtId="3" fontId="4" fillId="0" borderId="38" xfId="0" applyNumberFormat="1" applyFont="1" applyBorder="1"/>
    <xf numFmtId="3" fontId="4" fillId="0" borderId="34" xfId="0" applyNumberFormat="1" applyFont="1" applyBorder="1"/>
    <xf numFmtId="10" fontId="4" fillId="0" borderId="34" xfId="0" applyNumberFormat="1" applyFont="1" applyBorder="1"/>
    <xf numFmtId="10" fontId="0" fillId="0" borderId="34" xfId="0" applyNumberFormat="1" applyBorder="1"/>
    <xf numFmtId="10" fontId="25" fillId="0" borderId="63" xfId="0" applyNumberFormat="1" applyFont="1" applyBorder="1"/>
    <xf numFmtId="10" fontId="4" fillId="15" borderId="15" xfId="0" applyNumberFormat="1" applyFont="1" applyFill="1" applyBorder="1"/>
    <xf numFmtId="10" fontId="4" fillId="0" borderId="17" xfId="0" applyNumberFormat="1" applyFont="1" applyBorder="1"/>
    <xf numFmtId="0" fontId="4" fillId="12" borderId="50" xfId="0" applyFont="1" applyFill="1" applyBorder="1" applyAlignment="1">
      <alignment horizontal="center" wrapText="1"/>
    </xf>
    <xf numFmtId="3" fontId="4" fillId="0" borderId="15" xfId="0" applyNumberFormat="1" applyFont="1" applyBorder="1" applyAlignment="1">
      <alignment horizontal="center"/>
    </xf>
    <xf numFmtId="0" fontId="0" fillId="0" borderId="17" xfId="0" applyBorder="1"/>
    <xf numFmtId="10" fontId="4" fillId="15" borderId="15" xfId="2" applyNumberFormat="1" applyFont="1" applyFill="1" applyBorder="1"/>
    <xf numFmtId="10" fontId="28" fillId="11" borderId="42" xfId="2" applyNumberFormat="1" applyFont="1" applyFill="1" applyBorder="1"/>
    <xf numFmtId="0" fontId="0" fillId="16" borderId="10" xfId="0" applyFill="1" applyBorder="1"/>
    <xf numFmtId="0" fontId="4" fillId="16" borderId="63" xfId="0" applyFont="1" applyFill="1" applyBorder="1" applyAlignment="1">
      <alignment horizontal="center" wrapText="1"/>
    </xf>
    <xf numFmtId="0" fontId="4" fillId="16" borderId="42" xfId="0" applyFont="1" applyFill="1" applyBorder="1" applyAlignment="1">
      <alignment horizontal="center"/>
    </xf>
    <xf numFmtId="3" fontId="0" fillId="0" borderId="11" xfId="0" applyNumberFormat="1" applyBorder="1"/>
    <xf numFmtId="0" fontId="3" fillId="0" borderId="14" xfId="0" applyFont="1" applyBorder="1"/>
    <xf numFmtId="10" fontId="4" fillId="0" borderId="14" xfId="0" applyNumberFormat="1" applyFont="1" applyBorder="1"/>
    <xf numFmtId="3" fontId="4" fillId="0" borderId="21" xfId="0" applyNumberFormat="1" applyFont="1" applyBorder="1"/>
    <xf numFmtId="3" fontId="4" fillId="0" borderId="11" xfId="0" applyNumberFormat="1" applyFont="1" applyBorder="1"/>
    <xf numFmtId="3" fontId="1" fillId="0" borderId="14" xfId="0" applyNumberFormat="1" applyFont="1" applyBorder="1"/>
    <xf numFmtId="3" fontId="1" fillId="0" borderId="38" xfId="0" applyNumberFormat="1" applyFont="1" applyBorder="1"/>
    <xf numFmtId="3" fontId="1" fillId="0" borderId="43" xfId="0" applyNumberFormat="1" applyFont="1" applyBorder="1"/>
    <xf numFmtId="10" fontId="4" fillId="0" borderId="43" xfId="0" applyNumberFormat="1" applyFont="1" applyBorder="1"/>
    <xf numFmtId="3" fontId="4" fillId="0" borderId="43" xfId="0" applyNumberFormat="1" applyFont="1" applyBorder="1"/>
    <xf numFmtId="10" fontId="0" fillId="0" borderId="43" xfId="0" applyNumberFormat="1" applyBorder="1"/>
    <xf numFmtId="10" fontId="4" fillId="6" borderId="43" xfId="0" applyNumberFormat="1" applyFont="1" applyFill="1" applyBorder="1" applyAlignment="1">
      <alignment horizontal="center" vertical="center"/>
    </xf>
    <xf numFmtId="43" fontId="0" fillId="0" borderId="0" xfId="0" applyNumberFormat="1"/>
    <xf numFmtId="41" fontId="0" fillId="0" borderId="75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21" fillId="0" borderId="61" xfId="2" applyNumberFormat="1" applyFont="1" applyBorder="1" applyAlignment="1">
      <alignment horizontal="center"/>
    </xf>
    <xf numFmtId="10" fontId="21" fillId="0" borderId="0" xfId="2" applyNumberFormat="1" applyFont="1" applyBorder="1" applyAlignment="1">
      <alignment horizontal="center"/>
    </xf>
    <xf numFmtId="10" fontId="21" fillId="0" borderId="77" xfId="2" applyNumberFormat="1" applyFont="1" applyBorder="1" applyAlignment="1">
      <alignment horizontal="center"/>
    </xf>
    <xf numFmtId="41" fontId="15" fillId="3" borderId="60" xfId="0" applyNumberFormat="1" applyFont="1" applyFill="1" applyBorder="1" applyAlignment="1">
      <alignment horizontal="center"/>
    </xf>
    <xf numFmtId="41" fontId="4" fillId="3" borderId="63" xfId="0" applyNumberFormat="1" applyFont="1" applyFill="1" applyBorder="1" applyAlignment="1">
      <alignment horizontal="center"/>
    </xf>
    <xf numFmtId="41" fontId="15" fillId="3" borderId="63" xfId="0" applyNumberFormat="1" applyFont="1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0" fontId="4" fillId="0" borderId="79" xfId="0" applyFont="1" applyBorder="1" applyAlignment="1">
      <alignment horizontal="center"/>
    </xf>
    <xf numFmtId="10" fontId="21" fillId="0" borderId="80" xfId="2" applyNumberFormat="1" applyFon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41" fontId="0" fillId="0" borderId="82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41" fontId="0" fillId="0" borderId="83" xfId="0" applyNumberFormat="1" applyBorder="1" applyAlignment="1">
      <alignment horizontal="center"/>
    </xf>
    <xf numFmtId="0" fontId="4" fillId="0" borderId="54" xfId="0" applyFont="1" applyBorder="1" applyAlignment="1">
      <alignment horizontal="center"/>
    </xf>
    <xf numFmtId="41" fontId="0" fillId="0" borderId="84" xfId="0" applyNumberFormat="1" applyBorder="1" applyAlignment="1">
      <alignment horizontal="center"/>
    </xf>
    <xf numFmtId="10" fontId="21" fillId="0" borderId="85" xfId="2" applyNumberFormat="1" applyFont="1" applyBorder="1" applyAlignment="1">
      <alignment horizontal="center"/>
    </xf>
    <xf numFmtId="10" fontId="21" fillId="0" borderId="86" xfId="2" applyNumberFormat="1" applyFont="1" applyBorder="1" applyAlignment="1">
      <alignment horizontal="center"/>
    </xf>
    <xf numFmtId="10" fontId="21" fillId="0" borderId="14" xfId="2" applyNumberFormat="1" applyFont="1" applyBorder="1" applyAlignment="1">
      <alignment horizontal="center"/>
    </xf>
    <xf numFmtId="10" fontId="21" fillId="0" borderId="87" xfId="2" applyNumberFormat="1" applyFont="1" applyBorder="1" applyAlignment="1">
      <alignment horizontal="center"/>
    </xf>
    <xf numFmtId="41" fontId="15" fillId="3" borderId="76" xfId="0" applyNumberFormat="1" applyFont="1" applyFill="1" applyBorder="1" applyAlignment="1">
      <alignment horizontal="center"/>
    </xf>
    <xf numFmtId="41" fontId="15" fillId="3" borderId="58" xfId="0" applyNumberFormat="1" applyFont="1" applyFill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7" fillId="3" borderId="60" xfId="1" applyNumberFormat="1" applyFont="1" applyFill="1" applyBorder="1" applyAlignment="1">
      <alignment horizontal="center"/>
    </xf>
    <xf numFmtId="10" fontId="4" fillId="0" borderId="0" xfId="2" applyNumberFormat="1" applyFont="1" applyAlignment="1">
      <alignment horizontal="center"/>
    </xf>
    <xf numFmtId="0" fontId="4" fillId="0" borderId="42" xfId="0" applyFont="1" applyBorder="1" applyAlignment="1">
      <alignment horizontal="center"/>
    </xf>
    <xf numFmtId="41" fontId="0" fillId="5" borderId="14" xfId="0" applyNumberFormat="1" applyFill="1" applyBorder="1"/>
    <xf numFmtId="0" fontId="4" fillId="0" borderId="4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3" borderId="28" xfId="1" applyNumberFormat="1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62" xfId="0" applyBorder="1" applyAlignment="1">
      <alignment horizontal="center"/>
    </xf>
    <xf numFmtId="0" fontId="7" fillId="3" borderId="64" xfId="1" applyNumberFormat="1" applyFont="1" applyFill="1" applyBorder="1" applyAlignment="1">
      <alignment horizontal="center"/>
    </xf>
    <xf numFmtId="0" fontId="7" fillId="3" borderId="22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7" fillId="0" borderId="57" xfId="1" applyNumberFormat="1" applyFont="1" applyFill="1" applyBorder="1" applyAlignment="1">
      <alignment horizontal="center"/>
    </xf>
    <xf numFmtId="0" fontId="7" fillId="0" borderId="14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57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62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0" fillId="0" borderId="37" xfId="0" applyBorder="1"/>
    <xf numFmtId="0" fontId="4" fillId="0" borderId="34" xfId="0" applyFont="1" applyBorder="1" applyAlignment="1">
      <alignment horizontal="center" vertical="center" wrapText="1"/>
    </xf>
    <xf numFmtId="43" fontId="0" fillId="0" borderId="0" xfId="1" applyFont="1"/>
    <xf numFmtId="0" fontId="0" fillId="17" borderId="0" xfId="0" applyFill="1"/>
    <xf numFmtId="0" fontId="4" fillId="0" borderId="5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8" borderId="63" xfId="0" applyFont="1" applyFill="1" applyBorder="1" applyAlignment="1">
      <alignment horizontal="center" wrapText="1"/>
    </xf>
    <xf numFmtId="0" fontId="4" fillId="18" borderId="42" xfId="0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2" fillId="6" borderId="50" xfId="0" applyFont="1" applyFill="1" applyBorder="1" applyAlignment="1">
      <alignment horizontal="center" vertical="center"/>
    </xf>
    <xf numFmtId="0" fontId="22" fillId="6" borderId="41" xfId="0" applyFont="1" applyFill="1" applyBorder="1" applyAlignment="1">
      <alignment horizontal="center" vertical="center"/>
    </xf>
    <xf numFmtId="0" fontId="22" fillId="6" borderId="4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6" borderId="42" xfId="0" applyFont="1" applyFill="1" applyBorder="1" applyAlignment="1">
      <alignment horizontal="center" wrapText="1"/>
    </xf>
    <xf numFmtId="0" fontId="4" fillId="3" borderId="50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4" fillId="3" borderId="42" xfId="0" applyFont="1" applyFill="1" applyBorder="1" applyAlignment="1">
      <alignment horizontal="center" wrapText="1"/>
    </xf>
    <xf numFmtId="0" fontId="27" fillId="6" borderId="50" xfId="0" applyFont="1" applyFill="1" applyBorder="1" applyAlignment="1">
      <alignment horizontal="center"/>
    </xf>
    <xf numFmtId="0" fontId="27" fillId="6" borderId="41" xfId="0" applyFont="1" applyFill="1" applyBorder="1" applyAlignment="1">
      <alignment horizontal="center"/>
    </xf>
    <xf numFmtId="0" fontId="27" fillId="6" borderId="42" xfId="0" applyFont="1" applyFill="1" applyBorder="1" applyAlignment="1">
      <alignment horizontal="center"/>
    </xf>
    <xf numFmtId="3" fontId="0" fillId="7" borderId="18" xfId="0" applyNumberFormat="1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3" fontId="4" fillId="0" borderId="74" xfId="0" applyNumberFormat="1" applyFont="1" applyBorder="1" applyAlignment="1">
      <alignment horizontal="center"/>
    </xf>
    <xf numFmtId="3" fontId="4" fillId="0" borderId="67" xfId="0" applyNumberFormat="1" applyFont="1" applyBorder="1" applyAlignment="1">
      <alignment horizontal="center"/>
    </xf>
    <xf numFmtId="3" fontId="4" fillId="14" borderId="50" xfId="0" applyNumberFormat="1" applyFont="1" applyFill="1" applyBorder="1" applyAlignment="1">
      <alignment horizontal="center" wrapText="1"/>
    </xf>
    <xf numFmtId="3" fontId="4" fillId="14" borderId="41" xfId="0" applyNumberFormat="1" applyFont="1" applyFill="1" applyBorder="1" applyAlignment="1">
      <alignment horizontal="center" wrapText="1"/>
    </xf>
    <xf numFmtId="3" fontId="4" fillId="14" borderId="42" xfId="0" applyNumberFormat="1" applyFont="1" applyFill="1" applyBorder="1" applyAlignment="1">
      <alignment horizontal="center" wrapText="1"/>
    </xf>
    <xf numFmtId="3" fontId="26" fillId="13" borderId="50" xfId="0" applyNumberFormat="1" applyFont="1" applyFill="1" applyBorder="1" applyAlignment="1">
      <alignment horizontal="center" wrapText="1"/>
    </xf>
    <xf numFmtId="3" fontId="26" fillId="13" borderId="41" xfId="0" applyNumberFormat="1" applyFont="1" applyFill="1" applyBorder="1" applyAlignment="1">
      <alignment horizontal="center" wrapText="1"/>
    </xf>
    <xf numFmtId="3" fontId="26" fillId="13" borderId="42" xfId="0" applyNumberFormat="1" applyFont="1" applyFill="1" applyBorder="1" applyAlignment="1">
      <alignment horizontal="center" wrapText="1"/>
    </xf>
    <xf numFmtId="0" fontId="12" fillId="12" borderId="50" xfId="0" applyFont="1" applyFill="1" applyBorder="1" applyAlignment="1">
      <alignment horizontal="center"/>
    </xf>
    <xf numFmtId="0" fontId="12" fillId="12" borderId="42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2" fillId="12" borderId="41" xfId="0" applyFont="1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0" fontId="12" fillId="18" borderId="50" xfId="0" applyFont="1" applyFill="1" applyBorder="1" applyAlignment="1">
      <alignment horizontal="center"/>
    </xf>
    <xf numFmtId="0" fontId="12" fillId="18" borderId="42" xfId="0" applyFont="1" applyFill="1" applyBorder="1" applyAlignment="1">
      <alignment horizontal="center"/>
    </xf>
    <xf numFmtId="166" fontId="19" fillId="8" borderId="50" xfId="0" quotePrefix="1" applyNumberFormat="1" applyFont="1" applyFill="1" applyBorder="1" applyAlignment="1">
      <alignment horizontal="center"/>
    </xf>
    <xf numFmtId="166" fontId="19" fillId="8" borderId="42" xfId="0" applyNumberFormat="1" applyFont="1" applyFill="1" applyBorder="1" applyAlignment="1">
      <alignment horizontal="center"/>
    </xf>
    <xf numFmtId="0" fontId="4" fillId="18" borderId="50" xfId="0" applyFont="1" applyFill="1" applyBorder="1" applyAlignment="1">
      <alignment horizontal="center"/>
    </xf>
    <xf numFmtId="0" fontId="4" fillId="18" borderId="42" xfId="0" applyFont="1" applyFill="1" applyBorder="1" applyAlignment="1">
      <alignment horizontal="center"/>
    </xf>
    <xf numFmtId="3" fontId="4" fillId="18" borderId="41" xfId="0" applyNumberFormat="1" applyFont="1" applyFill="1" applyBorder="1" applyAlignment="1">
      <alignment horizontal="center" wrapText="1"/>
    </xf>
    <xf numFmtId="3" fontId="4" fillId="18" borderId="42" xfId="0" applyNumberFormat="1" applyFont="1" applyFill="1" applyBorder="1" applyAlignment="1">
      <alignment horizontal="center" wrapText="1"/>
    </xf>
    <xf numFmtId="0" fontId="12" fillId="16" borderId="50" xfId="0" applyFont="1" applyFill="1" applyBorder="1" applyAlignment="1">
      <alignment horizontal="center"/>
    </xf>
    <xf numFmtId="0" fontId="12" fillId="16" borderId="42" xfId="0" applyFont="1" applyFill="1" applyBorder="1" applyAlignment="1">
      <alignment horizontal="center"/>
    </xf>
    <xf numFmtId="0" fontId="4" fillId="16" borderId="50" xfId="0" applyFont="1" applyFill="1" applyBorder="1" applyAlignment="1">
      <alignment horizontal="center"/>
    </xf>
    <xf numFmtId="0" fontId="4" fillId="16" borderId="42" xfId="0" applyFont="1" applyFill="1" applyBorder="1" applyAlignment="1">
      <alignment horizontal="center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2" xfId="0" applyNumberFormat="1" applyFont="1" applyFill="1" applyBorder="1" applyAlignment="1">
      <alignment horizontal="center" wrapText="1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12" fillId="2" borderId="50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2" fillId="5" borderId="50" xfId="0" applyFont="1" applyFill="1" applyBorder="1" applyAlignment="1">
      <alignment horizontal="center"/>
    </xf>
    <xf numFmtId="0" fontId="12" fillId="5" borderId="42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20" fillId="9" borderId="50" xfId="0" applyFont="1" applyFill="1" applyBorder="1" applyAlignment="1">
      <alignment horizontal="center"/>
    </xf>
    <xf numFmtId="0" fontId="20" fillId="9" borderId="41" xfId="0" applyFont="1" applyFill="1" applyBorder="1" applyAlignment="1">
      <alignment horizontal="center"/>
    </xf>
    <xf numFmtId="0" fontId="20" fillId="9" borderId="42" xfId="0" applyFont="1" applyFill="1" applyBorder="1" applyAlignment="1">
      <alignment horizontal="center"/>
    </xf>
    <xf numFmtId="0" fontId="20" fillId="10" borderId="50" xfId="0" applyFont="1" applyFill="1" applyBorder="1" applyAlignment="1">
      <alignment horizontal="center"/>
    </xf>
    <xf numFmtId="0" fontId="20" fillId="10" borderId="41" xfId="0" applyFont="1" applyFill="1" applyBorder="1" applyAlignment="1">
      <alignment horizontal="center"/>
    </xf>
    <xf numFmtId="0" fontId="20" fillId="10" borderId="42" xfId="0" applyFont="1" applyFill="1" applyBorder="1" applyAlignment="1">
      <alignment horizontal="center"/>
    </xf>
    <xf numFmtId="167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4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CC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3/2023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2022%20Year%20End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MSP%20December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December%202023.xlsx" TargetMode="External"/><Relationship Id="rId1" Type="http://schemas.openxmlformats.org/officeDocument/2006/relationships/externalLinkPath" Target="/data/Finance%20Stats/Monthly%20Operations%20report/2023/MSP%20Decem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Market Share"/>
      <sheetName val="Ops - PAX activity"/>
      <sheetName val="Intl Detail"/>
    </sheetNames>
    <sheetDataSet>
      <sheetData sheetId="0">
        <row r="5">
          <cell r="D5">
            <v>29783922</v>
          </cell>
        </row>
        <row r="6">
          <cell r="D6">
            <v>4013246</v>
          </cell>
        </row>
        <row r="7">
          <cell r="D7">
            <v>3450</v>
          </cell>
        </row>
        <row r="10">
          <cell r="D10">
            <v>970182</v>
          </cell>
        </row>
        <row r="16">
          <cell r="D16">
            <v>216809</v>
          </cell>
        </row>
        <row r="17">
          <cell r="D17">
            <v>74552</v>
          </cell>
        </row>
        <row r="18">
          <cell r="D18">
            <v>59</v>
          </cell>
        </row>
        <row r="19">
          <cell r="D19">
            <v>13988</v>
          </cell>
        </row>
        <row r="20">
          <cell r="D20">
            <v>17772</v>
          </cell>
        </row>
        <row r="21">
          <cell r="D21">
            <v>749</v>
          </cell>
        </row>
        <row r="27">
          <cell r="D27">
            <v>192309.49601000774</v>
          </cell>
        </row>
        <row r="28">
          <cell r="D28">
            <v>11333.77783225611</v>
          </cell>
        </row>
        <row r="32">
          <cell r="B32">
            <v>11491646</v>
          </cell>
        </row>
        <row r="33">
          <cell r="B33">
            <v>5395469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F5">
            <v>107404.06337726589</v>
          </cell>
        </row>
        <row r="6">
          <cell r="F6">
            <v>6654.5901573381998</v>
          </cell>
        </row>
        <row r="10">
          <cell r="F10">
            <v>84905.432632741868</v>
          </cell>
        </row>
        <row r="11">
          <cell r="F11">
            <v>4679.18767491791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/>
          <cell r="IU15"/>
          <cell r="IV15"/>
          <cell r="IW15"/>
          <cell r="IX15">
            <v>17</v>
          </cell>
          <cell r="IY15">
            <v>30</v>
          </cell>
          <cell r="IZ15">
            <v>29</v>
          </cell>
          <cell r="JA15">
            <v>27</v>
          </cell>
          <cell r="JB15">
            <v>21</v>
          </cell>
          <cell r="JC15"/>
          <cell r="JD15"/>
          <cell r="JE15"/>
          <cell r="JF15">
            <v>124</v>
          </cell>
        </row>
        <row r="16">
          <cell r="IT16"/>
          <cell r="IU16"/>
          <cell r="IV16"/>
          <cell r="IW16"/>
          <cell r="IX16">
            <v>17</v>
          </cell>
          <cell r="IY16">
            <v>30</v>
          </cell>
          <cell r="IZ16">
            <v>29</v>
          </cell>
          <cell r="JA16">
            <v>27</v>
          </cell>
          <cell r="JB16">
            <v>21</v>
          </cell>
          <cell r="JC16"/>
          <cell r="JD16"/>
          <cell r="JE16"/>
          <cell r="JF16">
            <v>124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D19">
            <v>0</v>
          </cell>
          <cell r="JE19">
            <v>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IT32"/>
          <cell r="IU32"/>
          <cell r="IV32"/>
          <cell r="IW32"/>
          <cell r="IX32">
            <v>3631</v>
          </cell>
          <cell r="IY32">
            <v>7984</v>
          </cell>
          <cell r="IZ32">
            <v>8767</v>
          </cell>
          <cell r="JA32">
            <v>7728</v>
          </cell>
          <cell r="JB32">
            <v>5304</v>
          </cell>
          <cell r="JC32"/>
          <cell r="JD32"/>
          <cell r="JE32"/>
          <cell r="JF32">
            <v>33414</v>
          </cell>
        </row>
        <row r="33">
          <cell r="IT33"/>
          <cell r="IU33"/>
          <cell r="IV33"/>
          <cell r="IW33"/>
          <cell r="IX33">
            <v>4305</v>
          </cell>
          <cell r="IY33">
            <v>8106</v>
          </cell>
          <cell r="IZ33">
            <v>5946</v>
          </cell>
          <cell r="JA33">
            <v>5881</v>
          </cell>
          <cell r="JB33">
            <v>4742</v>
          </cell>
          <cell r="JC33"/>
          <cell r="JD33"/>
          <cell r="JE33"/>
          <cell r="JF33">
            <v>28980</v>
          </cell>
        </row>
        <row r="37">
          <cell r="IT37"/>
          <cell r="IU37"/>
          <cell r="IV37"/>
          <cell r="IW37"/>
          <cell r="IX37">
            <v>19</v>
          </cell>
          <cell r="IY37">
            <v>28</v>
          </cell>
          <cell r="IZ37">
            <v>30</v>
          </cell>
          <cell r="JA37">
            <v>22</v>
          </cell>
          <cell r="JB37">
            <v>8</v>
          </cell>
          <cell r="JC37"/>
          <cell r="JD37"/>
          <cell r="JE37"/>
          <cell r="JF37">
            <v>107</v>
          </cell>
        </row>
        <row r="38">
          <cell r="IT38"/>
          <cell r="IU38"/>
          <cell r="IV38"/>
          <cell r="IW38"/>
          <cell r="IX38">
            <v>0</v>
          </cell>
          <cell r="IY38">
            <v>0</v>
          </cell>
          <cell r="IZ38">
            <v>9</v>
          </cell>
          <cell r="JA38">
            <v>9</v>
          </cell>
          <cell r="JB38">
            <v>0</v>
          </cell>
          <cell r="JC38">
            <v>0</v>
          </cell>
          <cell r="JD38"/>
          <cell r="JE38"/>
          <cell r="JF38">
            <v>18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D43">
            <v>0</v>
          </cell>
          <cell r="JE43">
            <v>0</v>
          </cell>
        </row>
        <row r="47">
          <cell r="JF47">
            <v>1513335</v>
          </cell>
        </row>
        <row r="48">
          <cell r="JF48">
            <v>0</v>
          </cell>
        </row>
        <row r="52">
          <cell r="JF52">
            <v>63767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D64">
            <v>0</v>
          </cell>
          <cell r="JE64">
            <v>0</v>
          </cell>
        </row>
      </sheetData>
      <sheetData sheetId="5">
        <row r="4">
          <cell r="JF4">
            <v>271</v>
          </cell>
        </row>
        <row r="5">
          <cell r="JF5">
            <v>271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O19">
            <v>70</v>
          </cell>
          <cell r="IP19">
            <v>72</v>
          </cell>
          <cell r="IQ19">
            <v>76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D19">
            <v>28</v>
          </cell>
          <cell r="JE19">
            <v>34</v>
          </cell>
        </row>
        <row r="22">
          <cell r="JF22">
            <v>37333</v>
          </cell>
        </row>
        <row r="23">
          <cell r="JF23">
            <v>38406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O41">
            <v>9411</v>
          </cell>
          <cell r="IP41">
            <v>9859</v>
          </cell>
          <cell r="IQ41">
            <v>9798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D41">
            <v>3594</v>
          </cell>
          <cell r="JE41">
            <v>4797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L43">
            <v>8124</v>
          </cell>
          <cell r="IM43">
            <v>4809</v>
          </cell>
          <cell r="IN43">
            <v>1805</v>
          </cell>
          <cell r="IO43">
            <v>9411</v>
          </cell>
          <cell r="IP43">
            <v>9859</v>
          </cell>
          <cell r="IQ43">
            <v>9798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D43">
            <v>3594</v>
          </cell>
          <cell r="JE43">
            <v>4797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6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/>
          <cell r="IU15"/>
          <cell r="IV15"/>
          <cell r="IW15">
            <v>1</v>
          </cell>
          <cell r="IX15">
            <v>18</v>
          </cell>
          <cell r="IY15">
            <v>17</v>
          </cell>
          <cell r="IZ15">
            <v>18</v>
          </cell>
          <cell r="JA15">
            <v>17</v>
          </cell>
          <cell r="JB15">
            <v>17</v>
          </cell>
          <cell r="JC15">
            <v>16</v>
          </cell>
          <cell r="JD15"/>
          <cell r="JE15"/>
          <cell r="JF15">
            <v>104</v>
          </cell>
        </row>
        <row r="16">
          <cell r="IT16"/>
          <cell r="IU16"/>
          <cell r="IV16"/>
          <cell r="IW16">
            <v>1</v>
          </cell>
          <cell r="IX16">
            <v>18</v>
          </cell>
          <cell r="IY16">
            <v>17</v>
          </cell>
          <cell r="IZ16">
            <v>18</v>
          </cell>
          <cell r="JA16">
            <v>17</v>
          </cell>
          <cell r="JB16">
            <v>17</v>
          </cell>
          <cell r="JC16">
            <v>16</v>
          </cell>
          <cell r="JD16"/>
          <cell r="JE16"/>
          <cell r="JF16">
            <v>104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D19">
            <v>0</v>
          </cell>
          <cell r="JE19">
            <v>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IT32"/>
          <cell r="IU32"/>
          <cell r="IV32"/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  <cell r="JA32">
            <v>3068</v>
          </cell>
          <cell r="JB32">
            <v>2424</v>
          </cell>
          <cell r="JC32">
            <v>2811</v>
          </cell>
          <cell r="JD32"/>
          <cell r="JE32"/>
          <cell r="JF32">
            <v>18564</v>
          </cell>
        </row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  <cell r="JB33">
            <v>2641</v>
          </cell>
          <cell r="JC33">
            <v>1989</v>
          </cell>
          <cell r="JD33"/>
          <cell r="JE33"/>
          <cell r="JF33">
            <v>17990</v>
          </cell>
        </row>
        <row r="37">
          <cell r="IT37"/>
          <cell r="IU37"/>
          <cell r="IV37"/>
          <cell r="IW37">
            <v>1</v>
          </cell>
          <cell r="IX37">
            <v>28</v>
          </cell>
          <cell r="IY37">
            <v>20</v>
          </cell>
          <cell r="IZ37">
            <v>17</v>
          </cell>
          <cell r="JA37">
            <v>28</v>
          </cell>
          <cell r="JB37">
            <v>19</v>
          </cell>
          <cell r="JC37">
            <v>13</v>
          </cell>
          <cell r="JD37"/>
          <cell r="JE37"/>
          <cell r="JF37">
            <v>126</v>
          </cell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  <cell r="JB38">
            <v>14</v>
          </cell>
          <cell r="JC38">
            <v>13</v>
          </cell>
          <cell r="JD38"/>
          <cell r="JE38"/>
          <cell r="JF38">
            <v>124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D43">
            <v>0</v>
          </cell>
          <cell r="JE43">
            <v>0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3915.41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D64">
            <v>0</v>
          </cell>
          <cell r="JE64">
            <v>0</v>
          </cell>
        </row>
      </sheetData>
      <sheetData sheetId="7">
        <row r="4">
          <cell r="JF4">
            <v>1259</v>
          </cell>
        </row>
        <row r="5">
          <cell r="JF5">
            <v>1257</v>
          </cell>
        </row>
        <row r="8">
          <cell r="JF8">
            <v>2</v>
          </cell>
        </row>
        <row r="9">
          <cell r="JF9">
            <v>2</v>
          </cell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O19">
            <v>179</v>
          </cell>
          <cell r="IP19">
            <v>142</v>
          </cell>
          <cell r="IQ19">
            <v>113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D19">
            <v>178</v>
          </cell>
          <cell r="JE19">
            <v>174</v>
          </cell>
        </row>
        <row r="22">
          <cell r="JF22">
            <v>161278</v>
          </cell>
        </row>
        <row r="23">
          <cell r="JF23">
            <v>159351</v>
          </cell>
        </row>
        <row r="27">
          <cell r="JF27">
            <v>5538</v>
          </cell>
        </row>
        <row r="28">
          <cell r="JF28">
            <v>5590</v>
          </cell>
        </row>
        <row r="32">
          <cell r="JF32">
            <v>0</v>
          </cell>
        </row>
        <row r="33">
          <cell r="JF33">
            <v>0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O41">
            <v>24026</v>
          </cell>
          <cell r="IP41">
            <v>17743</v>
          </cell>
          <cell r="IQ41">
            <v>14036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D41">
            <v>20115</v>
          </cell>
          <cell r="JE41">
            <v>20017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L43">
            <v>37177</v>
          </cell>
          <cell r="IM43">
            <v>37308</v>
          </cell>
          <cell r="IN43">
            <v>28313</v>
          </cell>
          <cell r="IO43">
            <v>24976</v>
          </cell>
          <cell r="IP43">
            <v>18498</v>
          </cell>
          <cell r="IQ43">
            <v>14671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D43">
            <v>20956</v>
          </cell>
          <cell r="JE43">
            <v>20877</v>
          </cell>
        </row>
        <row r="47">
          <cell r="JF47">
            <v>273548</v>
          </cell>
        </row>
        <row r="48">
          <cell r="JF48">
            <v>1945</v>
          </cell>
        </row>
        <row r="52">
          <cell r="JF52">
            <v>138163</v>
          </cell>
        </row>
        <row r="53">
          <cell r="JF53">
            <v>272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O64">
            <v>36116</v>
          </cell>
          <cell r="IP64">
            <v>22044</v>
          </cell>
          <cell r="IQ64">
            <v>20107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D64">
            <v>23780</v>
          </cell>
          <cell r="JE64">
            <v>24310</v>
          </cell>
        </row>
      </sheetData>
      <sheetData sheetId="8"/>
      <sheetData sheetId="9">
        <row r="4">
          <cell r="JF4">
            <v>4652</v>
          </cell>
        </row>
        <row r="5">
          <cell r="JF5">
            <v>4649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O19">
            <v>716</v>
          </cell>
          <cell r="IP19">
            <v>642</v>
          </cell>
          <cell r="IQ19">
            <v>586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D19">
            <v>831</v>
          </cell>
          <cell r="JE19">
            <v>830</v>
          </cell>
        </row>
        <row r="22">
          <cell r="JF22">
            <v>647115</v>
          </cell>
        </row>
        <row r="23">
          <cell r="JF23">
            <v>626701</v>
          </cell>
        </row>
        <row r="27">
          <cell r="JF27">
            <v>21384</v>
          </cell>
        </row>
        <row r="28">
          <cell r="JF28">
            <v>24064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O41">
            <v>104794</v>
          </cell>
          <cell r="IP41">
            <v>93432</v>
          </cell>
          <cell r="IQ41">
            <v>87759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D41">
            <v>98808</v>
          </cell>
          <cell r="JE41">
            <v>105868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L43">
            <v>103612</v>
          </cell>
          <cell r="IM43">
            <v>120043</v>
          </cell>
          <cell r="IN43">
            <v>105421</v>
          </cell>
          <cell r="IO43">
            <v>108454</v>
          </cell>
          <cell r="IP43">
            <v>96858</v>
          </cell>
          <cell r="IQ43">
            <v>90769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D43">
            <v>103213</v>
          </cell>
          <cell r="JE43">
            <v>110145</v>
          </cell>
        </row>
        <row r="47">
          <cell r="JF47">
            <v>400367</v>
          </cell>
        </row>
        <row r="48">
          <cell r="JF48">
            <v>44735</v>
          </cell>
        </row>
        <row r="52">
          <cell r="JF52">
            <v>57362</v>
          </cell>
        </row>
        <row r="53">
          <cell r="JF53">
            <v>15338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O64">
            <v>32881</v>
          </cell>
          <cell r="IP64">
            <v>53254</v>
          </cell>
          <cell r="IQ64">
            <v>41050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D64">
            <v>44468</v>
          </cell>
          <cell r="JE64">
            <v>27034</v>
          </cell>
        </row>
      </sheetData>
      <sheetData sheetId="10"/>
      <sheetData sheetId="11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12">
        <row r="8">
          <cell r="JF8">
            <v>0</v>
          </cell>
        </row>
        <row r="9">
          <cell r="JF9">
            <v>0</v>
          </cell>
        </row>
        <row r="15">
          <cell r="IT15"/>
          <cell r="IU15"/>
          <cell r="IV15"/>
          <cell r="IW15"/>
          <cell r="IX15">
            <v>7</v>
          </cell>
          <cell r="IY15">
            <v>13</v>
          </cell>
          <cell r="IZ15">
            <v>13</v>
          </cell>
          <cell r="JA15">
            <v>13</v>
          </cell>
          <cell r="JB15">
            <v>6</v>
          </cell>
          <cell r="JC15"/>
          <cell r="JD15"/>
          <cell r="JE15"/>
          <cell r="JF15">
            <v>52</v>
          </cell>
        </row>
        <row r="16">
          <cell r="IT16"/>
          <cell r="IU16"/>
          <cell r="IV16"/>
          <cell r="IW16"/>
          <cell r="IX16">
            <v>7</v>
          </cell>
          <cell r="IY16">
            <v>13</v>
          </cell>
          <cell r="IZ16">
            <v>13</v>
          </cell>
          <cell r="JA16">
            <v>13</v>
          </cell>
          <cell r="JB16">
            <v>6</v>
          </cell>
          <cell r="JC16"/>
          <cell r="JD16"/>
          <cell r="JE16"/>
          <cell r="JF16">
            <v>52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D19">
            <v>0</v>
          </cell>
          <cell r="JE19">
            <v>0</v>
          </cell>
        </row>
        <row r="22">
          <cell r="JF22">
            <v>0</v>
          </cell>
        </row>
        <row r="23">
          <cell r="JF23">
            <v>0</v>
          </cell>
        </row>
        <row r="32">
          <cell r="IT32"/>
          <cell r="IU32"/>
          <cell r="IV32"/>
          <cell r="IW32"/>
          <cell r="IX32">
            <v>1434</v>
          </cell>
          <cell r="IY32">
            <v>2726</v>
          </cell>
          <cell r="IZ32">
            <v>3679</v>
          </cell>
          <cell r="JA32">
            <v>3183</v>
          </cell>
          <cell r="JB32">
            <v>934</v>
          </cell>
          <cell r="JC32"/>
          <cell r="JD32"/>
          <cell r="JE32"/>
          <cell r="JF32">
            <v>11956</v>
          </cell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  <cell r="JB33">
            <v>884</v>
          </cell>
          <cell r="JC33"/>
          <cell r="JD33"/>
          <cell r="JE33"/>
          <cell r="JF33">
            <v>9961</v>
          </cell>
        </row>
        <row r="37">
          <cell r="IT37"/>
          <cell r="IU37"/>
          <cell r="IV37"/>
          <cell r="IW37"/>
          <cell r="IX37">
            <v>7</v>
          </cell>
          <cell r="IY37">
            <v>13</v>
          </cell>
          <cell r="IZ37">
            <v>30</v>
          </cell>
          <cell r="JA37">
            <v>12</v>
          </cell>
          <cell r="JB37">
            <v>2</v>
          </cell>
          <cell r="JC37"/>
          <cell r="JD37"/>
          <cell r="JE37"/>
          <cell r="JF37">
            <v>64</v>
          </cell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  <cell r="IZ38">
            <v>7</v>
          </cell>
          <cell r="JA38">
            <v>19</v>
          </cell>
          <cell r="JB38"/>
          <cell r="JC38"/>
          <cell r="JD38"/>
          <cell r="JE38"/>
          <cell r="JF38">
            <v>53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L43">
            <v>6086</v>
          </cell>
          <cell r="IM43">
            <v>5387</v>
          </cell>
          <cell r="IN43">
            <v>1203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D43">
            <v>0</v>
          </cell>
          <cell r="JE43">
            <v>0</v>
          </cell>
        </row>
        <row r="47">
          <cell r="JF47">
            <v>539810</v>
          </cell>
        </row>
        <row r="48">
          <cell r="JF48">
            <v>0</v>
          </cell>
        </row>
        <row r="52">
          <cell r="JF52">
            <v>79065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D64">
            <v>0</v>
          </cell>
          <cell r="JE64">
            <v>0</v>
          </cell>
        </row>
      </sheetData>
      <sheetData sheetId="13">
        <row r="4">
          <cell r="JF4">
            <v>69392</v>
          </cell>
        </row>
        <row r="5">
          <cell r="JF5">
            <v>69385</v>
          </cell>
        </row>
        <row r="8">
          <cell r="JF8">
            <v>44</v>
          </cell>
        </row>
        <row r="9">
          <cell r="JF9">
            <v>173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  <cell r="JA15">
            <v>526</v>
          </cell>
          <cell r="JB15">
            <v>450</v>
          </cell>
          <cell r="JC15">
            <v>447</v>
          </cell>
          <cell r="JD15">
            <v>396</v>
          </cell>
          <cell r="JE15">
            <v>572</v>
          </cell>
          <cell r="JF15">
            <v>6333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  <cell r="JA16">
            <v>522</v>
          </cell>
          <cell r="JB16">
            <v>447</v>
          </cell>
          <cell r="JC16">
            <v>445</v>
          </cell>
          <cell r="JD16">
            <v>392</v>
          </cell>
          <cell r="JE16">
            <v>567</v>
          </cell>
          <cell r="JF16">
            <v>6305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O19">
            <v>12939</v>
          </cell>
          <cell r="IP19">
            <v>11694</v>
          </cell>
          <cell r="IQ19">
            <v>12038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D19">
            <v>11805</v>
          </cell>
          <cell r="JE19">
            <v>12046</v>
          </cell>
        </row>
        <row r="22">
          <cell r="JF22">
            <v>9456070</v>
          </cell>
        </row>
        <row r="23">
          <cell r="JF23">
            <v>9466598</v>
          </cell>
        </row>
        <row r="27">
          <cell r="JF27">
            <v>290530</v>
          </cell>
        </row>
        <row r="28">
          <cell r="JF28">
            <v>289110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  <cell r="JA32">
            <v>103148</v>
          </cell>
          <cell r="JB32">
            <v>79882</v>
          </cell>
          <cell r="JC32">
            <v>81290</v>
          </cell>
          <cell r="JD32">
            <v>66012</v>
          </cell>
          <cell r="JE32">
            <v>84656</v>
          </cell>
          <cell r="JF32">
            <v>1105681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  <cell r="JA33">
            <v>96197</v>
          </cell>
          <cell r="JB33">
            <v>82972</v>
          </cell>
          <cell r="JC33">
            <v>78684</v>
          </cell>
          <cell r="JD33">
            <v>70789</v>
          </cell>
          <cell r="JE33">
            <v>102251</v>
          </cell>
          <cell r="JF33">
            <v>1111502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  <cell r="JA37">
            <v>2133</v>
          </cell>
          <cell r="JB37">
            <v>2013</v>
          </cell>
          <cell r="JC37">
            <v>2447</v>
          </cell>
          <cell r="JD37">
            <v>1876</v>
          </cell>
          <cell r="JE37">
            <v>2680</v>
          </cell>
          <cell r="JF37">
            <v>29395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  <cell r="JA38">
            <v>2161</v>
          </cell>
          <cell r="JB38">
            <v>2020</v>
          </cell>
          <cell r="JC38">
            <v>2392</v>
          </cell>
          <cell r="JD38">
            <v>2030</v>
          </cell>
          <cell r="JE38">
            <v>3033</v>
          </cell>
          <cell r="JF38">
            <v>30151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O41">
            <v>1778987</v>
          </cell>
          <cell r="IP41">
            <v>1583169</v>
          </cell>
          <cell r="IQ41">
            <v>1591758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D41">
            <v>1549754</v>
          </cell>
          <cell r="JE41">
            <v>1650380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L43">
            <v>2088961</v>
          </cell>
          <cell r="IM43">
            <v>2037679</v>
          </cell>
          <cell r="IN43">
            <v>1747391</v>
          </cell>
          <cell r="IO43">
            <v>1836984</v>
          </cell>
          <cell r="IP43">
            <v>1635339</v>
          </cell>
          <cell r="IQ43">
            <v>1642866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D43">
            <v>1601161</v>
          </cell>
          <cell r="JE43">
            <v>1703369</v>
          </cell>
        </row>
        <row r="47">
          <cell r="JF47">
            <v>42834781</v>
          </cell>
        </row>
        <row r="48">
          <cell r="JF48">
            <v>1905163</v>
          </cell>
        </row>
        <row r="52">
          <cell r="JF52">
            <v>23647081</v>
          </cell>
        </row>
        <row r="53">
          <cell r="JF53">
            <v>1905488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O64">
            <v>7390119</v>
          </cell>
          <cell r="IP64">
            <v>6877915</v>
          </cell>
          <cell r="IQ64">
            <v>7202986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D64">
            <v>5777208</v>
          </cell>
          <cell r="JE64">
            <v>6136638</v>
          </cell>
        </row>
        <row r="70">
          <cell r="JF70">
            <v>5628785</v>
          </cell>
        </row>
        <row r="71">
          <cell r="JF71">
            <v>3837813</v>
          </cell>
        </row>
        <row r="73">
          <cell r="JF73">
            <v>667513</v>
          </cell>
        </row>
        <row r="74">
          <cell r="JF74">
            <v>443989</v>
          </cell>
        </row>
      </sheetData>
      <sheetData sheetId="14">
        <row r="4">
          <cell r="JF4">
            <v>995</v>
          </cell>
        </row>
        <row r="5">
          <cell r="JF5">
            <v>995</v>
          </cell>
        </row>
        <row r="8">
          <cell r="JF8">
            <v>8</v>
          </cell>
        </row>
        <row r="9">
          <cell r="JF9">
            <v>8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O19">
            <v>160</v>
          </cell>
          <cell r="IP19">
            <v>156</v>
          </cell>
          <cell r="IQ19">
            <v>176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D19">
            <v>158</v>
          </cell>
          <cell r="JE19">
            <v>166</v>
          </cell>
        </row>
        <row r="22">
          <cell r="JF22">
            <v>11241</v>
          </cell>
        </row>
        <row r="23">
          <cell r="JF23">
            <v>11011</v>
          </cell>
        </row>
        <row r="27">
          <cell r="JF27">
            <v>406</v>
          </cell>
        </row>
        <row r="28">
          <cell r="JF28">
            <v>411</v>
          </cell>
        </row>
        <row r="32">
          <cell r="JF32">
            <v>0</v>
          </cell>
        </row>
        <row r="33">
          <cell r="JF33">
            <v>0</v>
          </cell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O41">
            <v>1761</v>
          </cell>
          <cell r="IP41">
            <v>1607</v>
          </cell>
          <cell r="IQ41">
            <v>2096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D41">
            <v>1829</v>
          </cell>
          <cell r="JE41">
            <v>2349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L43">
            <v>1887</v>
          </cell>
          <cell r="IM43">
            <v>1929</v>
          </cell>
          <cell r="IN43">
            <v>1723</v>
          </cell>
          <cell r="IO43">
            <v>1822</v>
          </cell>
          <cell r="IP43">
            <v>1678</v>
          </cell>
          <cell r="IQ43">
            <v>2177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D43">
            <v>1891</v>
          </cell>
          <cell r="JE43">
            <v>2403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15">
        <row r="4">
          <cell r="JF4">
            <v>1646</v>
          </cell>
        </row>
        <row r="5">
          <cell r="JF5">
            <v>1646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>
            <v>31</v>
          </cell>
          <cell r="IU15">
            <v>29</v>
          </cell>
          <cell r="IV15">
            <v>6</v>
          </cell>
          <cell r="IW15"/>
          <cell r="IX15"/>
          <cell r="IZ15"/>
          <cell r="JA15"/>
          <cell r="JB15"/>
          <cell r="JC15"/>
          <cell r="JD15"/>
          <cell r="JE15"/>
          <cell r="JF15">
            <v>66</v>
          </cell>
        </row>
        <row r="16">
          <cell r="IT16">
            <v>31</v>
          </cell>
          <cell r="IU16">
            <v>29</v>
          </cell>
          <cell r="IV16">
            <v>6</v>
          </cell>
          <cell r="IW16"/>
          <cell r="IX16"/>
          <cell r="IZ16"/>
          <cell r="JA16"/>
          <cell r="JB16"/>
          <cell r="JC16"/>
          <cell r="JD16"/>
          <cell r="JE16"/>
          <cell r="JF16">
            <v>66</v>
          </cell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O19">
            <v>124</v>
          </cell>
          <cell r="IP19">
            <v>185</v>
          </cell>
          <cell r="IQ19">
            <v>272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D19">
            <v>216</v>
          </cell>
          <cell r="JE19">
            <v>194</v>
          </cell>
        </row>
        <row r="22">
          <cell r="JF22">
            <v>257209</v>
          </cell>
        </row>
        <row r="23">
          <cell r="JF23">
            <v>253678</v>
          </cell>
        </row>
        <row r="27">
          <cell r="JF27">
            <v>1818</v>
          </cell>
        </row>
        <row r="28">
          <cell r="JF28">
            <v>1626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W32"/>
          <cell r="IX32"/>
          <cell r="IY32"/>
          <cell r="IZ32">
            <v>0</v>
          </cell>
          <cell r="JA32"/>
          <cell r="JB32"/>
          <cell r="JC32"/>
          <cell r="JD32"/>
          <cell r="JE32"/>
          <cell r="JF32">
            <v>10257</v>
          </cell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  <cell r="IZ33">
            <v>0</v>
          </cell>
          <cell r="JA33"/>
          <cell r="JB33"/>
          <cell r="JC33"/>
          <cell r="JD33"/>
          <cell r="JE33"/>
          <cell r="JF33">
            <v>10283</v>
          </cell>
        </row>
        <row r="37">
          <cell r="IT37">
            <v>4</v>
          </cell>
          <cell r="IU37">
            <v>5</v>
          </cell>
          <cell r="IV37">
            <v>1</v>
          </cell>
          <cell r="IW37"/>
          <cell r="IX37"/>
          <cell r="IY37"/>
          <cell r="IZ37"/>
          <cell r="JA37"/>
          <cell r="JB37"/>
          <cell r="JC37"/>
          <cell r="JD37"/>
          <cell r="JE37"/>
          <cell r="JF37">
            <v>10</v>
          </cell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  <cell r="IZ38"/>
          <cell r="JA38"/>
          <cell r="JB38"/>
          <cell r="JC38"/>
          <cell r="JD38"/>
          <cell r="JE38"/>
          <cell r="JF38">
            <v>6</v>
          </cell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O41">
            <v>21230</v>
          </cell>
          <cell r="IP41">
            <v>26768</v>
          </cell>
          <cell r="IQ41">
            <v>38229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D41">
            <v>30449</v>
          </cell>
          <cell r="JE41">
            <v>31744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L43">
            <v>21817</v>
          </cell>
          <cell r="IM43">
            <v>21815</v>
          </cell>
          <cell r="IN43">
            <v>20661</v>
          </cell>
          <cell r="IO43">
            <v>21354</v>
          </cell>
          <cell r="IP43">
            <v>26902</v>
          </cell>
          <cell r="IQ43">
            <v>38404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D43">
            <v>30639</v>
          </cell>
          <cell r="JE43">
            <v>32009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16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>
            <v>5</v>
          </cell>
          <cell r="IU15"/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  <cell r="JA15">
            <v>31</v>
          </cell>
          <cell r="JB15">
            <v>30</v>
          </cell>
          <cell r="JC15">
            <v>27</v>
          </cell>
          <cell r="JD15">
            <v>19</v>
          </cell>
          <cell r="JE15">
            <v>17</v>
          </cell>
          <cell r="JF15">
            <v>239</v>
          </cell>
        </row>
        <row r="16">
          <cell r="IT16">
            <v>5</v>
          </cell>
          <cell r="IU16"/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  <cell r="JA16">
            <v>31</v>
          </cell>
          <cell r="JB16">
            <v>30</v>
          </cell>
          <cell r="JC16">
            <v>27</v>
          </cell>
          <cell r="JD16">
            <v>19</v>
          </cell>
          <cell r="JE16">
            <v>17</v>
          </cell>
          <cell r="JF16">
            <v>239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O19">
            <v>36</v>
          </cell>
          <cell r="IP19">
            <v>34</v>
          </cell>
          <cell r="IQ19">
            <v>24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D19">
            <v>38</v>
          </cell>
          <cell r="JE19">
            <v>34</v>
          </cell>
        </row>
        <row r="22">
          <cell r="JF22">
            <v>0</v>
          </cell>
        </row>
        <row r="23">
          <cell r="JF23">
            <v>0</v>
          </cell>
        </row>
        <row r="32">
          <cell r="IT32">
            <v>718</v>
          </cell>
          <cell r="IU32"/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  <cell r="JA32">
            <v>6052</v>
          </cell>
          <cell r="JB32">
            <v>5050</v>
          </cell>
          <cell r="JC32">
            <v>4387</v>
          </cell>
          <cell r="JD32">
            <v>2637</v>
          </cell>
          <cell r="JE32">
            <v>2334</v>
          </cell>
          <cell r="JF32">
            <v>38546</v>
          </cell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  <cell r="JB33">
            <v>4913</v>
          </cell>
          <cell r="JC33">
            <v>3707</v>
          </cell>
          <cell r="JD33">
            <v>2512</v>
          </cell>
          <cell r="JE33">
            <v>2323</v>
          </cell>
          <cell r="JF33">
            <v>37103</v>
          </cell>
        </row>
        <row r="37">
          <cell r="IT37">
            <v>14</v>
          </cell>
          <cell r="IU37"/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  <cell r="JA37">
            <v>57</v>
          </cell>
          <cell r="JB37">
            <v>18</v>
          </cell>
          <cell r="JC37">
            <v>23</v>
          </cell>
          <cell r="JD37">
            <v>43</v>
          </cell>
          <cell r="JE37">
            <v>34</v>
          </cell>
          <cell r="JF37">
            <v>331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  <cell r="JB38">
            <v>22</v>
          </cell>
          <cell r="JC38">
            <v>23</v>
          </cell>
          <cell r="JD38">
            <v>49</v>
          </cell>
          <cell r="JE38">
            <v>37</v>
          </cell>
          <cell r="JF38">
            <v>348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O41">
            <v>5289</v>
          </cell>
          <cell r="IP41">
            <v>4527</v>
          </cell>
          <cell r="IQ41">
            <v>2622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D41">
            <v>5149</v>
          </cell>
          <cell r="JE41">
            <v>4657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L43">
            <v>12438</v>
          </cell>
          <cell r="IM43">
            <v>11746</v>
          </cell>
          <cell r="IN43">
            <v>10416</v>
          </cell>
          <cell r="IO43">
            <v>5346</v>
          </cell>
          <cell r="IP43">
            <v>4654</v>
          </cell>
          <cell r="IQ43">
            <v>2724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D43">
            <v>5241</v>
          </cell>
          <cell r="JE43">
            <v>4728</v>
          </cell>
        </row>
        <row r="47">
          <cell r="JF47">
            <v>11090</v>
          </cell>
        </row>
        <row r="48">
          <cell r="JF48">
            <v>196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O64">
            <v>1708</v>
          </cell>
          <cell r="IP64">
            <v>11232</v>
          </cell>
          <cell r="IQ64">
            <v>1235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D64">
            <v>178</v>
          </cell>
          <cell r="JE64">
            <v>0</v>
          </cell>
        </row>
      </sheetData>
      <sheetData sheetId="17">
        <row r="4">
          <cell r="JF4">
            <v>322</v>
          </cell>
        </row>
        <row r="5">
          <cell r="JF5">
            <v>321</v>
          </cell>
        </row>
        <row r="8">
          <cell r="JF8">
            <v>1</v>
          </cell>
        </row>
        <row r="9">
          <cell r="JF9">
            <v>1</v>
          </cell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O19">
            <v>118</v>
          </cell>
          <cell r="IP19">
            <v>58</v>
          </cell>
          <cell r="IQ19">
            <v>62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D19">
            <v>0</v>
          </cell>
          <cell r="JE19">
            <v>0</v>
          </cell>
        </row>
        <row r="22">
          <cell r="JF22">
            <v>31774</v>
          </cell>
        </row>
        <row r="23">
          <cell r="JF23">
            <v>29099</v>
          </cell>
        </row>
        <row r="27">
          <cell r="JF27">
            <v>663</v>
          </cell>
        </row>
        <row r="28">
          <cell r="JF28">
            <v>590</v>
          </cell>
        </row>
        <row r="32">
          <cell r="JF32">
            <v>0</v>
          </cell>
        </row>
        <row r="33">
          <cell r="JF33">
            <v>0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O41">
            <v>13745</v>
          </cell>
          <cell r="IP41">
            <v>3197</v>
          </cell>
          <cell r="IQ41">
            <v>5778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D41">
            <v>0</v>
          </cell>
          <cell r="JE41">
            <v>0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L43">
            <v>7693</v>
          </cell>
          <cell r="IM43">
            <v>7507</v>
          </cell>
          <cell r="IN43">
            <v>12135</v>
          </cell>
          <cell r="IO43">
            <v>14024</v>
          </cell>
          <cell r="IP43">
            <v>3362</v>
          </cell>
          <cell r="IQ43">
            <v>5927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D43">
            <v>0</v>
          </cell>
          <cell r="JE43">
            <v>0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18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  <cell r="JA15">
            <v>13</v>
          </cell>
          <cell r="JB15">
            <v>13</v>
          </cell>
          <cell r="JC15">
            <v>11</v>
          </cell>
          <cell r="JD15"/>
          <cell r="JE15"/>
          <cell r="JF15">
            <v>131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  <cell r="JA16">
            <v>13</v>
          </cell>
          <cell r="JB16">
            <v>13</v>
          </cell>
          <cell r="JC16">
            <v>11</v>
          </cell>
          <cell r="JD16"/>
          <cell r="JE16"/>
          <cell r="JF16">
            <v>131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O19">
            <v>34</v>
          </cell>
          <cell r="IP19">
            <v>32</v>
          </cell>
          <cell r="IQ19">
            <v>30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D19">
            <v>0</v>
          </cell>
          <cell r="JE19">
            <v>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  <cell r="JA32">
            <v>3793</v>
          </cell>
          <cell r="JB32">
            <v>3547</v>
          </cell>
          <cell r="JC32">
            <v>2962</v>
          </cell>
          <cell r="JD32"/>
          <cell r="JE32"/>
          <cell r="JF32">
            <v>34157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  <cell r="JA33">
            <v>3570</v>
          </cell>
          <cell r="JB33">
            <v>3456</v>
          </cell>
          <cell r="JC33">
            <v>2780</v>
          </cell>
          <cell r="JD33"/>
          <cell r="JE33"/>
          <cell r="JF33">
            <v>30987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  <cell r="JA37">
            <v>14</v>
          </cell>
          <cell r="JB37">
            <v>11</v>
          </cell>
          <cell r="JC37">
            <v>6</v>
          </cell>
          <cell r="JD37"/>
          <cell r="JE37"/>
          <cell r="JF37">
            <v>96</v>
          </cell>
        </row>
        <row r="38">
          <cell r="IT38"/>
          <cell r="IU38">
            <v>0</v>
          </cell>
          <cell r="IV38">
            <v>0</v>
          </cell>
          <cell r="IW38"/>
          <cell r="IX38">
            <v>2</v>
          </cell>
          <cell r="IY38">
            <v>9</v>
          </cell>
          <cell r="IZ38">
            <v>9</v>
          </cell>
          <cell r="JA38">
            <v>0</v>
          </cell>
          <cell r="JB38">
            <v>0</v>
          </cell>
          <cell r="JC38"/>
          <cell r="JD38"/>
          <cell r="JE38"/>
          <cell r="JF38">
            <v>20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O41">
            <v>7936</v>
          </cell>
          <cell r="IP41">
            <v>6805</v>
          </cell>
          <cell r="IQ41">
            <v>6232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D41">
            <v>0</v>
          </cell>
          <cell r="JE41">
            <v>0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L43">
            <v>8016</v>
          </cell>
          <cell r="IM43">
            <v>7121</v>
          </cell>
          <cell r="IN43">
            <v>7701</v>
          </cell>
          <cell r="IO43">
            <v>7951</v>
          </cell>
          <cell r="IP43">
            <v>6823</v>
          </cell>
          <cell r="IQ43">
            <v>6247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D43">
            <v>0</v>
          </cell>
          <cell r="JE43">
            <v>0</v>
          </cell>
        </row>
        <row r="47">
          <cell r="JF47">
            <v>2515031</v>
          </cell>
        </row>
        <row r="48">
          <cell r="JF48">
            <v>0</v>
          </cell>
        </row>
        <row r="52">
          <cell r="JF52">
            <v>223786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O64">
            <v>464449</v>
          </cell>
          <cell r="IP64">
            <v>389338</v>
          </cell>
          <cell r="IQ64">
            <v>303618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D64">
            <v>0</v>
          </cell>
          <cell r="JE64">
            <v>0</v>
          </cell>
        </row>
      </sheetData>
      <sheetData sheetId="19"/>
      <sheetData sheetId="20"/>
      <sheetData sheetId="21"/>
      <sheetData sheetId="22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/>
          <cell r="IU15"/>
          <cell r="IV15"/>
          <cell r="IW15"/>
          <cell r="IX15"/>
          <cell r="IY15">
            <v>19</v>
          </cell>
          <cell r="IZ15">
            <v>22</v>
          </cell>
          <cell r="JA15">
            <v>21</v>
          </cell>
          <cell r="JB15">
            <v>22</v>
          </cell>
          <cell r="JC15">
            <v>21</v>
          </cell>
          <cell r="JD15">
            <v>16</v>
          </cell>
          <cell r="JE15">
            <v>16</v>
          </cell>
          <cell r="JF15">
            <v>137</v>
          </cell>
        </row>
        <row r="16">
          <cell r="IT16"/>
          <cell r="IU16"/>
          <cell r="IV16"/>
          <cell r="IW16"/>
          <cell r="IX16"/>
          <cell r="IY16">
            <v>19</v>
          </cell>
          <cell r="IZ16">
            <v>22</v>
          </cell>
          <cell r="JA16">
            <v>21</v>
          </cell>
          <cell r="JB16">
            <v>22</v>
          </cell>
          <cell r="JC16">
            <v>21</v>
          </cell>
          <cell r="JD16">
            <v>16</v>
          </cell>
          <cell r="JE16">
            <v>16</v>
          </cell>
          <cell r="JF16">
            <v>137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D19">
            <v>32</v>
          </cell>
          <cell r="JE19">
            <v>32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IT32"/>
          <cell r="IU32"/>
          <cell r="IV32"/>
          <cell r="IW32"/>
          <cell r="IX32"/>
          <cell r="IY32">
            <v>4006</v>
          </cell>
          <cell r="IZ32">
            <v>6252</v>
          </cell>
          <cell r="JA32">
            <v>5934</v>
          </cell>
          <cell r="JB32">
            <v>5223</v>
          </cell>
          <cell r="JC32">
            <v>5549</v>
          </cell>
          <cell r="JD32">
            <v>2308</v>
          </cell>
          <cell r="JE32">
            <v>3130</v>
          </cell>
          <cell r="JF32">
            <v>32402</v>
          </cell>
        </row>
        <row r="33">
          <cell r="IT33"/>
          <cell r="IU33"/>
          <cell r="IV33"/>
          <cell r="IW33"/>
          <cell r="IX33"/>
          <cell r="IY33">
            <v>4535</v>
          </cell>
          <cell r="IZ33">
            <v>5345</v>
          </cell>
          <cell r="JA33">
            <v>4719</v>
          </cell>
          <cell r="JB33">
            <v>4857</v>
          </cell>
          <cell r="JC33">
            <v>3714</v>
          </cell>
          <cell r="JD33">
            <v>2546</v>
          </cell>
          <cell r="JE33">
            <v>3530</v>
          </cell>
          <cell r="JF33">
            <v>29246</v>
          </cell>
        </row>
        <row r="37">
          <cell r="IT37"/>
          <cell r="IU37"/>
          <cell r="IV37"/>
          <cell r="IW37"/>
          <cell r="IX37"/>
          <cell r="IY37">
            <v>49</v>
          </cell>
          <cell r="IZ37">
            <v>77</v>
          </cell>
          <cell r="JA37">
            <v>93</v>
          </cell>
          <cell r="JB37">
            <v>85</v>
          </cell>
          <cell r="JC37">
            <v>111</v>
          </cell>
          <cell r="JD37">
            <v>52</v>
          </cell>
          <cell r="JE37">
            <v>88</v>
          </cell>
          <cell r="JF37">
            <v>555</v>
          </cell>
        </row>
        <row r="38">
          <cell r="IT38"/>
          <cell r="IU38"/>
          <cell r="IV38"/>
          <cell r="IW38"/>
          <cell r="IX38"/>
          <cell r="IY38">
            <v>52</v>
          </cell>
          <cell r="IZ38">
            <v>58</v>
          </cell>
          <cell r="JA38">
            <v>113</v>
          </cell>
          <cell r="JB38">
            <v>92</v>
          </cell>
          <cell r="JC38">
            <v>72</v>
          </cell>
          <cell r="JD38">
            <v>59</v>
          </cell>
          <cell r="JE38">
            <v>94</v>
          </cell>
          <cell r="JF38">
            <v>540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D41">
            <v>4854</v>
          </cell>
          <cell r="JE41">
            <v>6660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D43">
            <v>4965</v>
          </cell>
          <cell r="JE43">
            <v>6842</v>
          </cell>
        </row>
        <row r="47">
          <cell r="JF47">
            <v>2218559</v>
          </cell>
        </row>
        <row r="48">
          <cell r="JF48">
            <v>0</v>
          </cell>
        </row>
        <row r="52">
          <cell r="JF52">
            <v>185655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D64">
            <v>0</v>
          </cell>
          <cell r="JE64">
            <v>491061</v>
          </cell>
        </row>
      </sheetData>
      <sheetData sheetId="23">
        <row r="4">
          <cell r="JF4">
            <v>7281</v>
          </cell>
        </row>
        <row r="5">
          <cell r="JF5">
            <v>7264</v>
          </cell>
        </row>
        <row r="8">
          <cell r="JF8">
            <v>0</v>
          </cell>
        </row>
        <row r="9">
          <cell r="JF9">
            <v>0</v>
          </cell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O19">
            <v>1453</v>
          </cell>
          <cell r="IP19">
            <v>1331</v>
          </cell>
          <cell r="IQ19">
            <v>1357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D19">
            <v>1075</v>
          </cell>
          <cell r="JE19">
            <v>1199</v>
          </cell>
        </row>
        <row r="22">
          <cell r="JF22">
            <v>868175</v>
          </cell>
        </row>
        <row r="23">
          <cell r="JF23">
            <v>859813</v>
          </cell>
        </row>
        <row r="27">
          <cell r="JF27">
            <v>20752</v>
          </cell>
        </row>
        <row r="28">
          <cell r="JF28">
            <v>22521</v>
          </cell>
        </row>
        <row r="32">
          <cell r="JF32">
            <v>0</v>
          </cell>
        </row>
        <row r="33">
          <cell r="JF33">
            <v>0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O41">
            <v>169609</v>
          </cell>
          <cell r="IP41">
            <v>134778</v>
          </cell>
          <cell r="IQ41">
            <v>132117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D41">
            <v>114434</v>
          </cell>
          <cell r="JE41">
            <v>131657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L43">
            <v>168276</v>
          </cell>
          <cell r="IM43">
            <v>169457</v>
          </cell>
          <cell r="IN43">
            <v>156806</v>
          </cell>
          <cell r="IO43">
            <v>172959</v>
          </cell>
          <cell r="IP43">
            <v>138103</v>
          </cell>
          <cell r="IQ43">
            <v>135663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D43">
            <v>118087</v>
          </cell>
          <cell r="JE43">
            <v>135671</v>
          </cell>
        </row>
        <row r="47">
          <cell r="JF47">
            <v>2314024</v>
          </cell>
        </row>
        <row r="48">
          <cell r="JF48">
            <v>0</v>
          </cell>
        </row>
        <row r="52">
          <cell r="JF52">
            <v>494204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O64">
            <v>246633</v>
          </cell>
          <cell r="IP64">
            <v>216158</v>
          </cell>
          <cell r="IQ64">
            <v>194206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D64">
            <v>253658</v>
          </cell>
          <cell r="JE64">
            <v>220315</v>
          </cell>
        </row>
        <row r="70">
          <cell r="JF70">
            <v>785892</v>
          </cell>
        </row>
        <row r="71">
          <cell r="JF71">
            <v>7011</v>
          </cell>
        </row>
        <row r="73">
          <cell r="JF73">
            <v>0</v>
          </cell>
        </row>
        <row r="74">
          <cell r="JF74">
            <v>0</v>
          </cell>
        </row>
      </sheetData>
      <sheetData sheetId="24">
        <row r="4">
          <cell r="JF4">
            <v>1168</v>
          </cell>
        </row>
        <row r="5">
          <cell r="JF5">
            <v>1168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O19">
            <v>240</v>
          </cell>
          <cell r="IP19">
            <v>226</v>
          </cell>
          <cell r="IQ19">
            <v>234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D19">
            <v>196</v>
          </cell>
          <cell r="JE19">
            <v>220</v>
          </cell>
        </row>
        <row r="22">
          <cell r="JF22">
            <v>167893</v>
          </cell>
        </row>
        <row r="23">
          <cell r="JF23">
            <v>165469</v>
          </cell>
        </row>
        <row r="27">
          <cell r="JF27">
            <v>1260</v>
          </cell>
        </row>
        <row r="28">
          <cell r="JF28">
            <v>1510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O41">
            <v>34678</v>
          </cell>
          <cell r="IP41">
            <v>30602</v>
          </cell>
          <cell r="IQ41">
            <v>31483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D41">
            <v>25462</v>
          </cell>
          <cell r="JE41">
            <v>33197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L43">
            <v>32105</v>
          </cell>
          <cell r="IM43">
            <v>33380</v>
          </cell>
          <cell r="IN43">
            <v>31797</v>
          </cell>
          <cell r="IO43">
            <v>34931</v>
          </cell>
          <cell r="IP43">
            <v>30868</v>
          </cell>
          <cell r="IQ43">
            <v>31729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D43">
            <v>25706</v>
          </cell>
          <cell r="JE43">
            <v>33482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25">
        <row r="4">
          <cell r="JF4">
            <v>12463</v>
          </cell>
        </row>
        <row r="5">
          <cell r="JF5">
            <v>12468</v>
          </cell>
        </row>
        <row r="8">
          <cell r="JF8">
            <v>657</v>
          </cell>
        </row>
        <row r="9">
          <cell r="JF9">
            <v>657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  <cell r="JA15">
            <v>51</v>
          </cell>
          <cell r="JB15">
            <v>12</v>
          </cell>
          <cell r="JC15">
            <v>26</v>
          </cell>
          <cell r="JD15">
            <v>49</v>
          </cell>
          <cell r="JE15">
            <v>157</v>
          </cell>
          <cell r="JF15">
            <v>1346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  <cell r="JA16">
            <v>48</v>
          </cell>
          <cell r="JB16">
            <v>10</v>
          </cell>
          <cell r="JC16">
            <v>25</v>
          </cell>
          <cell r="JD16">
            <v>53</v>
          </cell>
          <cell r="JE16">
            <v>164</v>
          </cell>
          <cell r="JF16">
            <v>1340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O19">
            <v>2140</v>
          </cell>
          <cell r="IP19">
            <v>2246</v>
          </cell>
          <cell r="IQ19">
            <v>2527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D19">
            <v>2181</v>
          </cell>
          <cell r="JE19">
            <v>2776</v>
          </cell>
        </row>
        <row r="22">
          <cell r="JF22">
            <v>1913583</v>
          </cell>
        </row>
        <row r="23">
          <cell r="JF23">
            <v>1924804</v>
          </cell>
        </row>
        <row r="27">
          <cell r="JF27">
            <v>30525</v>
          </cell>
        </row>
        <row r="28">
          <cell r="JF28">
            <v>33295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  <cell r="JA32">
            <v>5213</v>
          </cell>
          <cell r="JB32">
            <v>495</v>
          </cell>
          <cell r="JC32">
            <v>2726</v>
          </cell>
          <cell r="JD32">
            <v>5960</v>
          </cell>
          <cell r="JE32">
            <v>15364</v>
          </cell>
          <cell r="JF32">
            <v>182589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  <cell r="JB33">
            <v>627</v>
          </cell>
          <cell r="JC33">
            <v>2669</v>
          </cell>
          <cell r="JD33">
            <v>7580</v>
          </cell>
          <cell r="JE33">
            <v>24017</v>
          </cell>
          <cell r="JF33">
            <v>187877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  <cell r="JA37">
            <v>81</v>
          </cell>
          <cell r="JB37">
            <v>40</v>
          </cell>
          <cell r="JC37">
            <v>65</v>
          </cell>
          <cell r="JD37">
            <v>168</v>
          </cell>
          <cell r="JE37">
            <v>455</v>
          </cell>
          <cell r="JF37">
            <v>3063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  <cell r="JB38">
            <v>46</v>
          </cell>
          <cell r="JC38">
            <v>51</v>
          </cell>
          <cell r="JD38">
            <v>205</v>
          </cell>
          <cell r="JE38">
            <v>516</v>
          </cell>
          <cell r="JF38">
            <v>3221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O41">
            <v>306443</v>
          </cell>
          <cell r="IP41">
            <v>331163</v>
          </cell>
          <cell r="IQ41">
            <v>370964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D41">
            <v>296715</v>
          </cell>
          <cell r="JE41">
            <v>405990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L43">
            <v>401646</v>
          </cell>
          <cell r="IM43">
            <v>353546</v>
          </cell>
          <cell r="IN43">
            <v>240990</v>
          </cell>
          <cell r="IO43">
            <v>311790</v>
          </cell>
          <cell r="IP43">
            <v>336784</v>
          </cell>
          <cell r="IQ43">
            <v>377039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D43">
            <v>302636</v>
          </cell>
          <cell r="JE43">
            <v>412478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  <row r="70">
          <cell r="JF70">
            <v>1139738</v>
          </cell>
        </row>
        <row r="71">
          <cell r="JF71">
            <v>0</v>
          </cell>
        </row>
        <row r="73">
          <cell r="JF73">
            <v>147866</v>
          </cell>
        </row>
        <row r="74">
          <cell r="JF74">
            <v>0</v>
          </cell>
        </row>
      </sheetData>
      <sheetData sheetId="26"/>
      <sheetData sheetId="27"/>
      <sheetData sheetId="28">
        <row r="4">
          <cell r="JF4">
            <v>5382</v>
          </cell>
        </row>
        <row r="5">
          <cell r="JF5">
            <v>5374</v>
          </cell>
        </row>
        <row r="8">
          <cell r="JF8">
            <v>29</v>
          </cell>
        </row>
        <row r="9">
          <cell r="JF9">
            <v>36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O19">
            <v>1043</v>
          </cell>
          <cell r="IP19">
            <v>738</v>
          </cell>
          <cell r="IQ19">
            <v>744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D19">
            <v>892</v>
          </cell>
          <cell r="JE19">
            <v>722</v>
          </cell>
        </row>
        <row r="22">
          <cell r="JF22">
            <v>671032</v>
          </cell>
        </row>
        <row r="23">
          <cell r="JF23">
            <v>664287</v>
          </cell>
        </row>
        <row r="27">
          <cell r="JF27">
            <v>26713</v>
          </cell>
        </row>
        <row r="28">
          <cell r="JF28">
            <v>27457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O41">
            <v>133084</v>
          </cell>
          <cell r="IP41">
            <v>93415</v>
          </cell>
          <cell r="IQ41">
            <v>94174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D41">
            <v>97713</v>
          </cell>
          <cell r="JE41">
            <v>89912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L43">
            <v>140752</v>
          </cell>
          <cell r="IM43">
            <v>148583</v>
          </cell>
          <cell r="IN43">
            <v>140942</v>
          </cell>
          <cell r="IO43">
            <v>138111</v>
          </cell>
          <cell r="IP43">
            <v>97123</v>
          </cell>
          <cell r="IQ43">
            <v>97773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D43">
            <v>102301</v>
          </cell>
          <cell r="JE43">
            <v>93701</v>
          </cell>
        </row>
        <row r="47">
          <cell r="JF47">
            <v>476856</v>
          </cell>
        </row>
        <row r="48">
          <cell r="JF48">
            <v>625</v>
          </cell>
        </row>
        <row r="52">
          <cell r="JF52">
            <v>285378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O64">
            <v>161272</v>
          </cell>
          <cell r="IP64">
            <v>45887</v>
          </cell>
          <cell r="IQ64">
            <v>26152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D64">
            <v>28389</v>
          </cell>
          <cell r="JE64">
            <v>19915</v>
          </cell>
        </row>
      </sheetData>
      <sheetData sheetId="29">
        <row r="8">
          <cell r="JF8">
            <v>0</v>
          </cell>
        </row>
        <row r="9">
          <cell r="JF9">
            <v>0</v>
          </cell>
        </row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  <cell r="JA15">
            <v>111</v>
          </cell>
          <cell r="JB15">
            <v>108</v>
          </cell>
          <cell r="JC15">
            <v>98</v>
          </cell>
          <cell r="JD15">
            <v>62</v>
          </cell>
          <cell r="JE15">
            <v>65</v>
          </cell>
          <cell r="JF15">
            <v>913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  <cell r="JA16">
            <v>111</v>
          </cell>
          <cell r="JB16">
            <v>108</v>
          </cell>
          <cell r="JC16">
            <v>98</v>
          </cell>
          <cell r="JD16">
            <v>62</v>
          </cell>
          <cell r="JE16">
            <v>65</v>
          </cell>
          <cell r="JF16">
            <v>913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O19">
            <v>70</v>
          </cell>
          <cell r="IP19">
            <v>70</v>
          </cell>
          <cell r="IQ19">
            <v>68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D19">
            <v>124</v>
          </cell>
          <cell r="JE19">
            <v>130</v>
          </cell>
        </row>
        <row r="22">
          <cell r="JF22">
            <v>0</v>
          </cell>
        </row>
        <row r="23">
          <cell r="JF23">
            <v>0</v>
          </cell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  <cell r="JA32">
            <v>11832</v>
          </cell>
          <cell r="JB32">
            <v>10433</v>
          </cell>
          <cell r="JC32">
            <v>9581</v>
          </cell>
          <cell r="JD32">
            <v>6332</v>
          </cell>
          <cell r="JE32">
            <v>6628</v>
          </cell>
          <cell r="JF32">
            <v>89525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  <cell r="JB33">
            <v>10601</v>
          </cell>
          <cell r="JC33">
            <v>8981</v>
          </cell>
          <cell r="JD33">
            <v>6014</v>
          </cell>
          <cell r="JE33">
            <v>6859</v>
          </cell>
          <cell r="JF33">
            <v>93233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  <cell r="JA37">
            <v>1</v>
          </cell>
          <cell r="JB37"/>
          <cell r="JC37">
            <v>1</v>
          </cell>
          <cell r="JD37">
            <v>5</v>
          </cell>
          <cell r="JE37">
            <v>8</v>
          </cell>
          <cell r="JF37">
            <v>22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X38"/>
          <cell r="IY38"/>
          <cell r="IZ38">
            <v>0</v>
          </cell>
          <cell r="JA38">
            <v>1</v>
          </cell>
          <cell r="JB38"/>
          <cell r="JC38">
            <v>1</v>
          </cell>
          <cell r="JD38">
            <v>3</v>
          </cell>
          <cell r="JE38">
            <v>7</v>
          </cell>
          <cell r="JF38">
            <v>16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O41">
            <v>6180</v>
          </cell>
          <cell r="IP41">
            <v>8168</v>
          </cell>
          <cell r="IQ41">
            <v>8097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D41">
            <v>12346</v>
          </cell>
          <cell r="JE41">
            <v>13487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L43">
            <v>8938</v>
          </cell>
          <cell r="IM43">
            <v>9295</v>
          </cell>
          <cell r="IN43">
            <v>7626</v>
          </cell>
          <cell r="IO43">
            <v>6181</v>
          </cell>
          <cell r="IP43">
            <v>8169</v>
          </cell>
          <cell r="IQ43">
            <v>8098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D43">
            <v>12354</v>
          </cell>
          <cell r="JE43">
            <v>13502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30"/>
      <sheetData sheetId="31">
        <row r="4">
          <cell r="JF4">
            <v>896</v>
          </cell>
        </row>
        <row r="5">
          <cell r="JF5">
            <v>896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O19">
            <v>54</v>
          </cell>
          <cell r="IP19">
            <v>69</v>
          </cell>
          <cell r="IQ19">
            <v>21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D19">
            <v>145</v>
          </cell>
          <cell r="JE19">
            <v>94</v>
          </cell>
        </row>
        <row r="22">
          <cell r="JF22">
            <v>54437</v>
          </cell>
        </row>
        <row r="23">
          <cell r="JF23">
            <v>55785</v>
          </cell>
        </row>
        <row r="27">
          <cell r="JF27">
            <v>2661</v>
          </cell>
        </row>
        <row r="28">
          <cell r="JF28">
            <v>2118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O41">
            <v>3819</v>
          </cell>
          <cell r="IP41">
            <v>3873</v>
          </cell>
          <cell r="IQ41">
            <v>1213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D41">
            <v>8398</v>
          </cell>
          <cell r="JE41">
            <v>5565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L43">
            <v>11026</v>
          </cell>
          <cell r="IM43">
            <v>6410</v>
          </cell>
          <cell r="IN43">
            <v>4055</v>
          </cell>
          <cell r="IO43">
            <v>3881</v>
          </cell>
          <cell r="IP43">
            <v>4095</v>
          </cell>
          <cell r="IQ43">
            <v>1295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D43">
            <v>8794</v>
          </cell>
          <cell r="JE43">
            <v>5826</v>
          </cell>
        </row>
        <row r="47">
          <cell r="JF47">
            <v>9048</v>
          </cell>
        </row>
        <row r="48">
          <cell r="JF48">
            <v>0</v>
          </cell>
        </row>
        <row r="52">
          <cell r="JF52">
            <v>2245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O64">
            <v>0</v>
          </cell>
          <cell r="IP64">
            <v>176</v>
          </cell>
          <cell r="IQ64">
            <v>0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D64">
            <v>3321</v>
          </cell>
          <cell r="JE64">
            <v>1375</v>
          </cell>
        </row>
      </sheetData>
      <sheetData sheetId="32">
        <row r="4">
          <cell r="JF4">
            <v>134</v>
          </cell>
        </row>
        <row r="5">
          <cell r="JF5">
            <v>134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O19">
            <v>140</v>
          </cell>
          <cell r="IP19">
            <v>98</v>
          </cell>
          <cell r="IQ19">
            <v>114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22">
          <cell r="JF22">
            <v>6005</v>
          </cell>
        </row>
        <row r="23">
          <cell r="JF23">
            <v>6090</v>
          </cell>
        </row>
        <row r="27">
          <cell r="JF27">
            <v>213</v>
          </cell>
        </row>
        <row r="28">
          <cell r="JF28">
            <v>170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O41">
            <v>6394</v>
          </cell>
          <cell r="IP41">
            <v>4528</v>
          </cell>
          <cell r="IQ41">
            <v>5315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L43">
            <v>7509</v>
          </cell>
          <cell r="IM43">
            <v>8239</v>
          </cell>
          <cell r="IN43">
            <v>7384</v>
          </cell>
          <cell r="IO43">
            <v>6588</v>
          </cell>
          <cell r="IP43">
            <v>4669</v>
          </cell>
          <cell r="IQ43">
            <v>5468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47">
          <cell r="JF47">
            <v>1978</v>
          </cell>
        </row>
        <row r="48">
          <cell r="JF48">
            <v>0</v>
          </cell>
        </row>
        <row r="52">
          <cell r="JF52">
            <v>700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O64">
            <v>2063</v>
          </cell>
          <cell r="IP64">
            <v>1163</v>
          </cell>
          <cell r="IQ64">
            <v>1380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44">
        <row r="4">
          <cell r="JF4">
            <v>423</v>
          </cell>
        </row>
        <row r="5">
          <cell r="JF5">
            <v>421</v>
          </cell>
        </row>
        <row r="8">
          <cell r="JF8">
            <v>4</v>
          </cell>
        </row>
        <row r="9">
          <cell r="JF9">
            <v>6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O19">
            <v>6</v>
          </cell>
          <cell r="IP19">
            <v>8</v>
          </cell>
          <cell r="IQ19">
            <v>58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D19">
            <v>52</v>
          </cell>
          <cell r="JE19">
            <v>82</v>
          </cell>
        </row>
        <row r="22">
          <cell r="JF22">
            <v>27409</v>
          </cell>
        </row>
        <row r="23">
          <cell r="JF23">
            <v>26440</v>
          </cell>
        </row>
        <row r="27">
          <cell r="JF27">
            <v>1165</v>
          </cell>
        </row>
        <row r="28">
          <cell r="JF28">
            <v>1104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O41">
            <v>422</v>
          </cell>
          <cell r="IP41">
            <v>564</v>
          </cell>
          <cell r="IQ41">
            <v>3335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D41">
            <v>3399</v>
          </cell>
          <cell r="JE41">
            <v>4981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L43">
            <v>159</v>
          </cell>
          <cell r="IM43">
            <v>0</v>
          </cell>
          <cell r="IN43">
            <v>298</v>
          </cell>
          <cell r="IO43">
            <v>434</v>
          </cell>
          <cell r="IP43">
            <v>589</v>
          </cell>
          <cell r="IQ43">
            <v>3497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D43">
            <v>3519</v>
          </cell>
          <cell r="JE43">
            <v>5178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45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  <cell r="JA15">
            <v>142</v>
          </cell>
          <cell r="JB15">
            <v>131</v>
          </cell>
          <cell r="JC15">
            <v>117</v>
          </cell>
          <cell r="JD15">
            <v>87</v>
          </cell>
          <cell r="JE15">
            <v>90</v>
          </cell>
          <cell r="JF15">
            <v>1343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  <cell r="JA16">
            <v>142</v>
          </cell>
          <cell r="JB16">
            <v>131</v>
          </cell>
          <cell r="JC16">
            <v>120</v>
          </cell>
          <cell r="JD16">
            <v>87</v>
          </cell>
          <cell r="JE16">
            <v>90</v>
          </cell>
          <cell r="JF16">
            <v>1350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O19">
            <v>250</v>
          </cell>
          <cell r="IP19">
            <v>183</v>
          </cell>
          <cell r="IQ19">
            <v>182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D19">
            <v>174</v>
          </cell>
          <cell r="JE19">
            <v>180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  <cell r="JA32">
            <v>8837</v>
          </cell>
          <cell r="JB32">
            <v>7067</v>
          </cell>
          <cell r="JC32">
            <v>7011</v>
          </cell>
          <cell r="JD32">
            <v>4698</v>
          </cell>
          <cell r="JE32">
            <v>5181</v>
          </cell>
          <cell r="JF32">
            <v>74609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  <cell r="JB33">
            <v>7198</v>
          </cell>
          <cell r="JC33">
            <v>6177</v>
          </cell>
          <cell r="JD33">
            <v>4272</v>
          </cell>
          <cell r="JE33">
            <v>5223</v>
          </cell>
          <cell r="JF33">
            <v>70914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  <cell r="JA37">
            <v>185</v>
          </cell>
          <cell r="JB37">
            <v>82</v>
          </cell>
          <cell r="JC37">
            <v>103</v>
          </cell>
          <cell r="JD37">
            <v>77</v>
          </cell>
          <cell r="JE37">
            <v>100</v>
          </cell>
          <cell r="JF37">
            <v>1146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  <cell r="JB38">
            <v>106</v>
          </cell>
          <cell r="JC38">
            <v>104</v>
          </cell>
          <cell r="JD38">
            <v>91</v>
          </cell>
          <cell r="JE38">
            <v>116</v>
          </cell>
          <cell r="JF38">
            <v>1161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O41">
            <v>13779</v>
          </cell>
          <cell r="IP41">
            <v>9205</v>
          </cell>
          <cell r="IQ41">
            <v>9039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D41">
            <v>8970</v>
          </cell>
          <cell r="JE41">
            <v>10404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L43">
            <v>14697</v>
          </cell>
          <cell r="IM43">
            <v>15278</v>
          </cell>
          <cell r="IN43">
            <v>14003</v>
          </cell>
          <cell r="IO43">
            <v>14042</v>
          </cell>
          <cell r="IP43">
            <v>9313</v>
          </cell>
          <cell r="IQ43">
            <v>9177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D43">
            <v>9138</v>
          </cell>
          <cell r="JE43">
            <v>10620</v>
          </cell>
        </row>
        <row r="47">
          <cell r="JF47">
            <v>96021.6</v>
          </cell>
        </row>
        <row r="48">
          <cell r="JF48">
            <v>0</v>
          </cell>
        </row>
        <row r="52">
          <cell r="JF52">
            <v>88953.400000000009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O64">
            <v>28880.5</v>
          </cell>
          <cell r="IP64">
            <v>30448.199999999997</v>
          </cell>
          <cell r="IQ64">
            <v>18016.900000000001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D64">
            <v>44901.2</v>
          </cell>
          <cell r="JE64">
            <v>38029.599999999999</v>
          </cell>
        </row>
      </sheetData>
      <sheetData sheetId="46">
        <row r="4">
          <cell r="JF4">
            <v>1009</v>
          </cell>
        </row>
        <row r="5">
          <cell r="JF5">
            <v>1007</v>
          </cell>
        </row>
        <row r="8">
          <cell r="JF8">
            <v>2</v>
          </cell>
        </row>
        <row r="9">
          <cell r="JF9">
            <v>4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O19">
            <v>130</v>
          </cell>
          <cell r="IP19">
            <v>94</v>
          </cell>
          <cell r="IQ19">
            <v>108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D19">
            <v>155</v>
          </cell>
          <cell r="JE19">
            <v>134</v>
          </cell>
        </row>
        <row r="22">
          <cell r="JF22">
            <v>65013</v>
          </cell>
        </row>
        <row r="23">
          <cell r="JF23">
            <v>62612</v>
          </cell>
        </row>
        <row r="27">
          <cell r="JF27">
            <v>2205</v>
          </cell>
        </row>
        <row r="28">
          <cell r="JF28">
            <v>2387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O41">
            <v>8452</v>
          </cell>
          <cell r="IP41">
            <v>6162</v>
          </cell>
          <cell r="IQ41">
            <v>6686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D41">
            <v>9333</v>
          </cell>
          <cell r="JE41">
            <v>8451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L43">
            <v>10228</v>
          </cell>
          <cell r="IM43">
            <v>11004</v>
          </cell>
          <cell r="IN43">
            <v>9475</v>
          </cell>
          <cell r="IO43">
            <v>8733</v>
          </cell>
          <cell r="IP43">
            <v>6390</v>
          </cell>
          <cell r="IQ43">
            <v>7032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D43">
            <v>9744</v>
          </cell>
          <cell r="JE43">
            <v>8690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47"/>
      <sheetData sheetId="48"/>
      <sheetData sheetId="49">
        <row r="4">
          <cell r="JF4">
            <v>7568</v>
          </cell>
        </row>
        <row r="5">
          <cell r="JF5">
            <v>7560</v>
          </cell>
        </row>
        <row r="8">
          <cell r="JF8">
            <v>3</v>
          </cell>
        </row>
        <row r="9">
          <cell r="JF9">
            <v>13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  <cell r="JA15">
            <v>26</v>
          </cell>
          <cell r="JB15">
            <v>23</v>
          </cell>
          <cell r="JC15">
            <v>32</v>
          </cell>
          <cell r="JD15">
            <v>68</v>
          </cell>
          <cell r="JE15">
            <v>90</v>
          </cell>
          <cell r="JF15">
            <v>607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  <cell r="JA16">
            <v>25</v>
          </cell>
          <cell r="JB16">
            <v>24</v>
          </cell>
          <cell r="JC16">
            <v>32</v>
          </cell>
          <cell r="JD16">
            <v>68</v>
          </cell>
          <cell r="JE16">
            <v>90</v>
          </cell>
          <cell r="JF16">
            <v>607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O19">
            <v>1350</v>
          </cell>
          <cell r="IP19">
            <v>1267</v>
          </cell>
          <cell r="IQ19">
            <v>1411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D19">
            <v>1355</v>
          </cell>
          <cell r="JE19">
            <v>1812</v>
          </cell>
        </row>
        <row r="22">
          <cell r="JF22">
            <v>480022</v>
          </cell>
        </row>
        <row r="23">
          <cell r="JF23">
            <v>472717</v>
          </cell>
        </row>
        <row r="27">
          <cell r="JF27">
            <v>13839</v>
          </cell>
        </row>
        <row r="28">
          <cell r="JF28">
            <v>13737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  <cell r="JA32">
            <v>1814</v>
          </cell>
          <cell r="JB32">
            <v>1526</v>
          </cell>
          <cell r="JC32">
            <v>2050</v>
          </cell>
          <cell r="JD32">
            <v>4414</v>
          </cell>
          <cell r="JE32">
            <v>5849</v>
          </cell>
          <cell r="JF32">
            <v>38580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  <cell r="JA33">
            <v>1742</v>
          </cell>
          <cell r="JB33">
            <v>1551</v>
          </cell>
          <cell r="JC33">
            <v>1960</v>
          </cell>
          <cell r="JD33">
            <v>4469</v>
          </cell>
          <cell r="JE33">
            <v>5767</v>
          </cell>
          <cell r="JF33">
            <v>39340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  <cell r="JA37">
            <v>14</v>
          </cell>
          <cell r="JB37">
            <v>31</v>
          </cell>
          <cell r="JC37">
            <v>39</v>
          </cell>
          <cell r="JD37">
            <v>104</v>
          </cell>
          <cell r="JE37">
            <v>129</v>
          </cell>
          <cell r="JF37">
            <v>802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  <cell r="JA38">
            <v>34</v>
          </cell>
          <cell r="JB38">
            <v>29</v>
          </cell>
          <cell r="JC38">
            <v>20</v>
          </cell>
          <cell r="JD38">
            <v>76</v>
          </cell>
          <cell r="JE38">
            <v>138</v>
          </cell>
          <cell r="JF38">
            <v>862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O41">
            <v>56472</v>
          </cell>
          <cell r="IP41">
            <v>79138</v>
          </cell>
          <cell r="IQ41">
            <v>86598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D41">
            <v>81996</v>
          </cell>
          <cell r="JE41">
            <v>113412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L43">
            <v>107151</v>
          </cell>
          <cell r="IM43">
            <v>102348</v>
          </cell>
          <cell r="IN43">
            <v>77573</v>
          </cell>
          <cell r="IO43">
            <v>58981</v>
          </cell>
          <cell r="IP43">
            <v>81636</v>
          </cell>
          <cell r="IQ43">
            <v>89592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D43">
            <v>84478</v>
          </cell>
          <cell r="JE43">
            <v>116636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  <row r="70">
          <cell r="JF70">
            <v>163267</v>
          </cell>
        </row>
        <row r="71">
          <cell r="JF71">
            <v>309382</v>
          </cell>
        </row>
        <row r="73">
          <cell r="JF73">
            <v>14045</v>
          </cell>
        </row>
        <row r="74">
          <cell r="JF74">
            <v>25295</v>
          </cell>
        </row>
      </sheetData>
      <sheetData sheetId="50">
        <row r="4">
          <cell r="JF4">
            <v>674</v>
          </cell>
        </row>
        <row r="5">
          <cell r="JF5">
            <v>674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O19">
            <v>124</v>
          </cell>
          <cell r="IP19">
            <v>118</v>
          </cell>
          <cell r="IQ19">
            <v>88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D19">
            <v>113</v>
          </cell>
          <cell r="JE19">
            <v>180</v>
          </cell>
        </row>
        <row r="22">
          <cell r="JF22">
            <v>43163</v>
          </cell>
        </row>
        <row r="23">
          <cell r="JF23">
            <v>40717</v>
          </cell>
        </row>
        <row r="27">
          <cell r="JF27">
            <v>939</v>
          </cell>
        </row>
        <row r="28">
          <cell r="JF28">
            <v>1019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O41">
            <v>8395</v>
          </cell>
          <cell r="IP41">
            <v>8011</v>
          </cell>
          <cell r="IQ41">
            <v>5897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D41">
            <v>6734</v>
          </cell>
          <cell r="JE41">
            <v>10914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L43">
            <v>3923</v>
          </cell>
          <cell r="IM43">
            <v>4397</v>
          </cell>
          <cell r="IN43">
            <v>6324</v>
          </cell>
          <cell r="IO43">
            <v>8550</v>
          </cell>
          <cell r="IP43">
            <v>8195</v>
          </cell>
          <cell r="IQ43">
            <v>6047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D43">
            <v>6911</v>
          </cell>
          <cell r="JE43">
            <v>11203</v>
          </cell>
        </row>
        <row r="47">
          <cell r="JF47">
            <v>670</v>
          </cell>
        </row>
        <row r="48">
          <cell r="JF48">
            <v>0</v>
          </cell>
        </row>
        <row r="52">
          <cell r="JF52">
            <v>270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O64">
            <v>254</v>
          </cell>
          <cell r="IP64">
            <v>1079</v>
          </cell>
          <cell r="IQ64">
            <v>113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D64">
            <v>129</v>
          </cell>
          <cell r="JE64">
            <v>23</v>
          </cell>
        </row>
      </sheetData>
      <sheetData sheetId="51">
        <row r="4">
          <cell r="JF4">
            <v>827</v>
          </cell>
        </row>
        <row r="5">
          <cell r="JF5">
            <v>825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O19">
            <v>120</v>
          </cell>
          <cell r="IP19">
            <v>150</v>
          </cell>
          <cell r="IQ19">
            <v>182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D19">
            <v>210</v>
          </cell>
          <cell r="JE19">
            <v>188</v>
          </cell>
        </row>
        <row r="22">
          <cell r="JF22">
            <v>49595</v>
          </cell>
        </row>
        <row r="23">
          <cell r="JF23">
            <v>53250</v>
          </cell>
        </row>
        <row r="27">
          <cell r="JF27">
            <v>1848</v>
          </cell>
        </row>
        <row r="28">
          <cell r="JF28">
            <v>1853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O41">
            <v>7532</v>
          </cell>
          <cell r="IP41">
            <v>9315</v>
          </cell>
          <cell r="IQ41">
            <v>11468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D41">
            <v>12374</v>
          </cell>
          <cell r="JE41">
            <v>11665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L43">
            <v>9440</v>
          </cell>
          <cell r="IM43">
            <v>8029</v>
          </cell>
          <cell r="IN43">
            <v>6092</v>
          </cell>
          <cell r="IO43">
            <v>7730</v>
          </cell>
          <cell r="IP43">
            <v>9669</v>
          </cell>
          <cell r="IQ43">
            <v>11840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D43">
            <v>12795</v>
          </cell>
          <cell r="JE43">
            <v>12050</v>
          </cell>
        </row>
        <row r="47">
          <cell r="JF47">
            <v>32929</v>
          </cell>
        </row>
        <row r="48">
          <cell r="JF48">
            <v>0</v>
          </cell>
        </row>
        <row r="52">
          <cell r="JF52">
            <v>600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O64">
            <v>2028</v>
          </cell>
          <cell r="IP64">
            <v>1820</v>
          </cell>
          <cell r="IQ64">
            <v>540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D64">
            <v>2864</v>
          </cell>
          <cell r="JE64">
            <v>2524</v>
          </cell>
        </row>
      </sheetData>
      <sheetData sheetId="52">
        <row r="4">
          <cell r="JF4">
            <v>340</v>
          </cell>
        </row>
        <row r="5">
          <cell r="JF5">
            <v>340</v>
          </cell>
        </row>
        <row r="8">
          <cell r="JF8">
            <v>2</v>
          </cell>
        </row>
        <row r="9">
          <cell r="JF9">
            <v>2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O19">
            <v>21</v>
          </cell>
          <cell r="IP19">
            <v>115</v>
          </cell>
          <cell r="IQ19">
            <v>58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D19">
            <v>74</v>
          </cell>
          <cell r="JE19">
            <v>120</v>
          </cell>
        </row>
        <row r="22">
          <cell r="JF22">
            <v>22462</v>
          </cell>
        </row>
        <row r="23">
          <cell r="JF23">
            <v>22243</v>
          </cell>
        </row>
        <row r="27">
          <cell r="JF27">
            <v>754</v>
          </cell>
        </row>
        <row r="28">
          <cell r="JF28">
            <v>814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O41">
            <v>1151</v>
          </cell>
          <cell r="IP41">
            <v>7571</v>
          </cell>
          <cell r="IQ41">
            <v>3616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D41">
            <v>4827</v>
          </cell>
          <cell r="JE41">
            <v>8099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L43">
            <v>136</v>
          </cell>
          <cell r="IM43">
            <v>140</v>
          </cell>
          <cell r="IN43">
            <v>0</v>
          </cell>
          <cell r="IO43">
            <v>1223</v>
          </cell>
          <cell r="IP43">
            <v>7855</v>
          </cell>
          <cell r="IQ43">
            <v>3744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D43">
            <v>4988</v>
          </cell>
          <cell r="JE43">
            <v>8385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53"/>
      <sheetData sheetId="54">
        <row r="4">
          <cell r="JF4">
            <v>24823</v>
          </cell>
        </row>
        <row r="5">
          <cell r="JF5">
            <v>24814</v>
          </cell>
        </row>
        <row r="8">
          <cell r="JF8">
            <v>2</v>
          </cell>
        </row>
        <row r="9">
          <cell r="JF9">
            <v>24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  <cell r="JA15">
            <v>113</v>
          </cell>
          <cell r="JB15">
            <v>135</v>
          </cell>
          <cell r="JC15">
            <v>140</v>
          </cell>
          <cell r="JD15">
            <v>72</v>
          </cell>
          <cell r="JE15">
            <v>69</v>
          </cell>
          <cell r="JF15">
            <v>1209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  <cell r="JA16">
            <v>114</v>
          </cell>
          <cell r="JB16">
            <v>135</v>
          </cell>
          <cell r="JC16">
            <v>141</v>
          </cell>
          <cell r="JD16">
            <v>72</v>
          </cell>
          <cell r="JE16">
            <v>71</v>
          </cell>
          <cell r="JF16">
            <v>1212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O19">
            <v>4076</v>
          </cell>
          <cell r="IP19">
            <v>3912</v>
          </cell>
          <cell r="IQ19">
            <v>3973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D19">
            <v>4498</v>
          </cell>
          <cell r="JE19">
            <v>4739</v>
          </cell>
        </row>
        <row r="22">
          <cell r="JF22">
            <v>1368843</v>
          </cell>
        </row>
        <row r="23">
          <cell r="JF23">
            <v>1376665</v>
          </cell>
        </row>
        <row r="27">
          <cell r="JF27">
            <v>42368</v>
          </cell>
        </row>
        <row r="28">
          <cell r="JF28">
            <v>43988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  <cell r="JA32">
            <v>7873</v>
          </cell>
          <cell r="JB32">
            <v>8549</v>
          </cell>
          <cell r="JC32">
            <v>9284</v>
          </cell>
          <cell r="JD32">
            <v>4482</v>
          </cell>
          <cell r="JE32">
            <v>4108</v>
          </cell>
          <cell r="JF32">
            <v>77116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  <cell r="JA33">
            <v>7877</v>
          </cell>
          <cell r="JB33">
            <v>8692</v>
          </cell>
          <cell r="JC33">
            <v>8990</v>
          </cell>
          <cell r="JD33">
            <v>4374</v>
          </cell>
          <cell r="JE33">
            <v>4245</v>
          </cell>
          <cell r="JF33">
            <v>78612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  <cell r="JA37">
            <v>123</v>
          </cell>
          <cell r="JB37">
            <v>119</v>
          </cell>
          <cell r="JC37">
            <v>153</v>
          </cell>
          <cell r="JD37">
            <v>79</v>
          </cell>
          <cell r="JE37">
            <v>41</v>
          </cell>
          <cell r="JF37">
            <v>1139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  <cell r="JA38">
            <v>124</v>
          </cell>
          <cell r="JB38">
            <v>129</v>
          </cell>
          <cell r="JC38">
            <v>150</v>
          </cell>
          <cell r="JD38">
            <v>77</v>
          </cell>
          <cell r="JE38">
            <v>56</v>
          </cell>
          <cell r="JF38">
            <v>1131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O41">
            <v>192689</v>
          </cell>
          <cell r="IP41">
            <v>212406</v>
          </cell>
          <cell r="IQ41">
            <v>181740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D41">
            <v>238445</v>
          </cell>
          <cell r="JE41">
            <v>280139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L43">
            <v>206882</v>
          </cell>
          <cell r="IM43">
            <v>217589</v>
          </cell>
          <cell r="IN43">
            <v>216954</v>
          </cell>
          <cell r="IO43">
            <v>198732</v>
          </cell>
          <cell r="IP43">
            <v>219183</v>
          </cell>
          <cell r="IQ43">
            <v>187373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D43">
            <v>246256</v>
          </cell>
          <cell r="JE43">
            <v>288730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  <row r="70">
          <cell r="JF70">
            <v>423068</v>
          </cell>
        </row>
        <row r="71">
          <cell r="JF71">
            <v>939599</v>
          </cell>
        </row>
        <row r="73">
          <cell r="JF73">
            <v>28916</v>
          </cell>
        </row>
        <row r="74">
          <cell r="JF74">
            <v>63694</v>
          </cell>
        </row>
      </sheetData>
      <sheetData sheetId="55"/>
      <sheetData sheetId="56">
        <row r="4">
          <cell r="JF4">
            <v>31</v>
          </cell>
        </row>
        <row r="5">
          <cell r="JF5">
            <v>31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22">
          <cell r="JF22">
            <v>1766</v>
          </cell>
        </row>
        <row r="23">
          <cell r="JF23">
            <v>1750</v>
          </cell>
        </row>
        <row r="27">
          <cell r="JF27">
            <v>97</v>
          </cell>
        </row>
        <row r="28">
          <cell r="JF28">
            <v>71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47">
          <cell r="JF47">
            <v>2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57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</sheetData>
      <sheetData sheetId="65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JF32">
            <v>0</v>
          </cell>
        </row>
        <row r="33">
          <cell r="JF33">
            <v>0</v>
          </cell>
        </row>
        <row r="37">
          <cell r="JF37">
            <v>0</v>
          </cell>
        </row>
        <row r="38">
          <cell r="JF38">
            <v>0</v>
          </cell>
        </row>
      </sheetData>
      <sheetData sheetId="66">
        <row r="4">
          <cell r="JF4">
            <v>0</v>
          </cell>
        </row>
        <row r="5">
          <cell r="JF5">
            <v>0</v>
          </cell>
        </row>
        <row r="8">
          <cell r="JF8">
            <v>1</v>
          </cell>
        </row>
        <row r="9">
          <cell r="JF9">
            <v>1</v>
          </cell>
        </row>
        <row r="15">
          <cell r="IT15"/>
          <cell r="IU15"/>
          <cell r="IV15"/>
          <cell r="IW15"/>
          <cell r="IX15"/>
          <cell r="IZ15"/>
          <cell r="JA15"/>
          <cell r="JB15"/>
          <cell r="JC15"/>
          <cell r="JD15"/>
          <cell r="JE15"/>
          <cell r="JF15">
            <v>0</v>
          </cell>
        </row>
        <row r="16">
          <cell r="IT16"/>
          <cell r="IU16"/>
          <cell r="IV16"/>
          <cell r="IW16"/>
          <cell r="IX16"/>
          <cell r="IZ16"/>
          <cell r="JA16"/>
          <cell r="JB16"/>
          <cell r="JC16"/>
          <cell r="JD16"/>
          <cell r="JE16"/>
          <cell r="JF16">
            <v>0</v>
          </cell>
        </row>
        <row r="22">
          <cell r="JF22">
            <v>0</v>
          </cell>
        </row>
        <row r="23">
          <cell r="JF23">
            <v>0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IT32"/>
          <cell r="IU32"/>
          <cell r="IV32">
            <v>0</v>
          </cell>
          <cell r="IW32"/>
          <cell r="IX32"/>
          <cell r="IY32"/>
          <cell r="IZ32"/>
          <cell r="JA32"/>
          <cell r="JB32"/>
          <cell r="JC32"/>
          <cell r="JD32"/>
          <cell r="JE32"/>
          <cell r="JF32">
            <v>0</v>
          </cell>
        </row>
        <row r="33">
          <cell r="IT33"/>
          <cell r="IU33"/>
          <cell r="IV33">
            <v>201</v>
          </cell>
          <cell r="IW33"/>
          <cell r="IX33"/>
          <cell r="IY33"/>
          <cell r="IZ33"/>
          <cell r="JA33"/>
          <cell r="JB33"/>
          <cell r="JC33"/>
          <cell r="JD33"/>
          <cell r="JE33"/>
          <cell r="JF33">
            <v>201</v>
          </cell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  <cell r="JF37">
            <v>0</v>
          </cell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  <cell r="JF38">
            <v>0</v>
          </cell>
        </row>
      </sheetData>
      <sheetData sheetId="67">
        <row r="4">
          <cell r="JF4">
            <v>3</v>
          </cell>
        </row>
        <row r="5">
          <cell r="JF5">
            <v>6</v>
          </cell>
        </row>
        <row r="8">
          <cell r="JF8">
            <v>0</v>
          </cell>
        </row>
        <row r="9">
          <cell r="JF9">
            <v>0</v>
          </cell>
        </row>
        <row r="15">
          <cell r="IT15"/>
          <cell r="IU15">
            <v>2</v>
          </cell>
          <cell r="IV15">
            <v>1</v>
          </cell>
          <cell r="IW15"/>
          <cell r="IX15"/>
          <cell r="IZ15">
            <v>3</v>
          </cell>
          <cell r="JA15"/>
          <cell r="JB15"/>
          <cell r="JC15">
            <v>4</v>
          </cell>
          <cell r="JD15"/>
          <cell r="JE15"/>
          <cell r="JF15">
            <v>10</v>
          </cell>
        </row>
        <row r="16">
          <cell r="IT16"/>
          <cell r="IU16"/>
          <cell r="IV16"/>
          <cell r="IW16"/>
          <cell r="IX16"/>
          <cell r="IZ16">
            <v>1</v>
          </cell>
          <cell r="JA16"/>
          <cell r="JB16"/>
          <cell r="JC16">
            <v>4</v>
          </cell>
          <cell r="JD16"/>
          <cell r="JE16"/>
          <cell r="JF16">
            <v>5</v>
          </cell>
        </row>
        <row r="22">
          <cell r="JF22">
            <v>192</v>
          </cell>
        </row>
        <row r="23">
          <cell r="JF23">
            <v>327</v>
          </cell>
        </row>
        <row r="27">
          <cell r="JF27">
            <v>0</v>
          </cell>
        </row>
        <row r="28">
          <cell r="JF28">
            <v>0</v>
          </cell>
        </row>
        <row r="32">
          <cell r="IT32"/>
          <cell r="IU32">
            <v>240</v>
          </cell>
          <cell r="IV32"/>
          <cell r="IW32"/>
          <cell r="IX32"/>
          <cell r="IY32"/>
          <cell r="IZ32">
            <v>197</v>
          </cell>
          <cell r="JA32"/>
          <cell r="JB32"/>
          <cell r="JC32">
            <v>355</v>
          </cell>
          <cell r="JD32"/>
          <cell r="JE32"/>
          <cell r="JF32">
            <v>792</v>
          </cell>
        </row>
        <row r="33">
          <cell r="IT33"/>
          <cell r="IU33"/>
          <cell r="IV33"/>
          <cell r="IW33"/>
          <cell r="IX33"/>
          <cell r="IY33"/>
          <cell r="IZ33">
            <v>442</v>
          </cell>
          <cell r="JA33"/>
          <cell r="JB33"/>
          <cell r="JC33">
            <v>355</v>
          </cell>
          <cell r="JD33"/>
          <cell r="JE33"/>
          <cell r="JF33">
            <v>797</v>
          </cell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  <cell r="JF37">
            <v>0</v>
          </cell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  <cell r="JF38">
            <v>0</v>
          </cell>
        </row>
      </sheetData>
      <sheetData sheetId="68">
        <row r="4">
          <cell r="JF4">
            <v>16</v>
          </cell>
        </row>
        <row r="5">
          <cell r="JF5">
            <v>16</v>
          </cell>
        </row>
        <row r="19">
          <cell r="IR19">
            <v>336</v>
          </cell>
          <cell r="JF19">
            <v>32</v>
          </cell>
        </row>
        <row r="47">
          <cell r="JF47">
            <v>616997</v>
          </cell>
        </row>
        <row r="48">
          <cell r="JF48">
            <v>0</v>
          </cell>
        </row>
        <row r="52">
          <cell r="JF52">
            <v>440767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15728416</v>
          </cell>
          <cell r="JF64">
            <v>1057764</v>
          </cell>
        </row>
      </sheetData>
      <sheetData sheetId="69">
        <row r="4">
          <cell r="JF4">
            <v>1248</v>
          </cell>
        </row>
        <row r="5">
          <cell r="JF5">
            <v>1248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R19">
            <v>1953</v>
          </cell>
          <cell r="JF19">
            <v>2496</v>
          </cell>
        </row>
        <row r="47">
          <cell r="JF47">
            <v>28194623</v>
          </cell>
        </row>
        <row r="48">
          <cell r="JF48">
            <v>0</v>
          </cell>
        </row>
        <row r="52">
          <cell r="JF52">
            <v>30760522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48660018</v>
          </cell>
          <cell r="JF64">
            <v>58955145</v>
          </cell>
        </row>
      </sheetData>
      <sheetData sheetId="70">
        <row r="4">
          <cell r="JF4">
            <v>37</v>
          </cell>
        </row>
        <row r="5">
          <cell r="JF5">
            <v>37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R19">
            <v>114</v>
          </cell>
          <cell r="JF19">
            <v>74</v>
          </cell>
        </row>
        <row r="47">
          <cell r="JF47">
            <v>1795392</v>
          </cell>
        </row>
        <row r="52">
          <cell r="JF52">
            <v>1290577</v>
          </cell>
        </row>
        <row r="64">
          <cell r="IR64">
            <v>4727202</v>
          </cell>
          <cell r="JF64">
            <v>3085969</v>
          </cell>
        </row>
      </sheetData>
      <sheetData sheetId="71">
        <row r="4">
          <cell r="JF4">
            <v>180</v>
          </cell>
        </row>
        <row r="5">
          <cell r="JF5">
            <v>180</v>
          </cell>
        </row>
        <row r="19">
          <cell r="IR19">
            <v>18</v>
          </cell>
          <cell r="JF19">
            <v>360</v>
          </cell>
        </row>
        <row r="47">
          <cell r="JF47">
            <v>5826039</v>
          </cell>
        </row>
        <row r="48">
          <cell r="JF48">
            <v>0</v>
          </cell>
        </row>
        <row r="52">
          <cell r="JF52">
            <v>4577939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556427</v>
          </cell>
          <cell r="JF64">
            <v>10403978</v>
          </cell>
        </row>
      </sheetData>
      <sheetData sheetId="72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R19">
            <v>0</v>
          </cell>
          <cell r="JF19">
            <v>0</v>
          </cell>
        </row>
        <row r="47">
          <cell r="JF47">
            <v>0</v>
          </cell>
        </row>
        <row r="52">
          <cell r="JF52">
            <v>0</v>
          </cell>
        </row>
        <row r="64">
          <cell r="IR64">
            <v>0</v>
          </cell>
          <cell r="JF64">
            <v>0</v>
          </cell>
        </row>
      </sheetData>
      <sheetData sheetId="73">
        <row r="19">
          <cell r="IR19">
            <v>82</v>
          </cell>
          <cell r="JF19">
            <v>0</v>
          </cell>
        </row>
        <row r="64">
          <cell r="IR64">
            <v>2347965</v>
          </cell>
          <cell r="JF64">
            <v>0</v>
          </cell>
        </row>
      </sheetData>
      <sheetData sheetId="74">
        <row r="4">
          <cell r="JF4">
            <v>465</v>
          </cell>
        </row>
        <row r="5">
          <cell r="JF5">
            <v>465</v>
          </cell>
        </row>
        <row r="8">
          <cell r="JF8">
            <v>0</v>
          </cell>
        </row>
        <row r="9">
          <cell r="JF9">
            <v>0</v>
          </cell>
        </row>
        <row r="15">
          <cell r="JF15">
            <v>0</v>
          </cell>
        </row>
        <row r="16">
          <cell r="JF16">
            <v>0</v>
          </cell>
        </row>
        <row r="19">
          <cell r="IR19">
            <v>888</v>
          </cell>
          <cell r="JF19">
            <v>930</v>
          </cell>
        </row>
        <row r="47">
          <cell r="JF47">
            <v>556121</v>
          </cell>
        </row>
        <row r="52">
          <cell r="JF52">
            <v>510231</v>
          </cell>
        </row>
        <row r="64">
          <cell r="IR64">
            <v>1156872</v>
          </cell>
          <cell r="JF64">
            <v>1066352</v>
          </cell>
        </row>
      </sheetData>
      <sheetData sheetId="75">
        <row r="4">
          <cell r="JF4">
            <v>0</v>
          </cell>
        </row>
        <row r="5">
          <cell r="JF5">
            <v>0</v>
          </cell>
        </row>
        <row r="12">
          <cell r="JF12">
            <v>0</v>
          </cell>
        </row>
        <row r="15">
          <cell r="JF15">
            <v>0</v>
          </cell>
        </row>
        <row r="19">
          <cell r="IR19">
            <v>0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0</v>
          </cell>
          <cell r="JF64">
            <v>0</v>
          </cell>
        </row>
      </sheetData>
      <sheetData sheetId="76">
        <row r="4">
          <cell r="JF4">
            <v>77</v>
          </cell>
        </row>
        <row r="5">
          <cell r="JF5">
            <v>77</v>
          </cell>
        </row>
        <row r="15">
          <cell r="JF15">
            <v>0</v>
          </cell>
        </row>
        <row r="19">
          <cell r="IR19">
            <v>4</v>
          </cell>
          <cell r="JF19">
            <v>154</v>
          </cell>
        </row>
        <row r="47">
          <cell r="JF47">
            <v>4016316</v>
          </cell>
        </row>
        <row r="48">
          <cell r="JF48">
            <v>0</v>
          </cell>
        </row>
        <row r="52">
          <cell r="JF52">
            <v>3662146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109286</v>
          </cell>
          <cell r="JF64">
            <v>7678462</v>
          </cell>
        </row>
      </sheetData>
      <sheetData sheetId="77">
        <row r="4">
          <cell r="JF4">
            <v>1</v>
          </cell>
        </row>
        <row r="5">
          <cell r="JF5">
            <v>1</v>
          </cell>
        </row>
        <row r="15">
          <cell r="JF15">
            <v>0</v>
          </cell>
        </row>
        <row r="19">
          <cell r="IR19">
            <v>308</v>
          </cell>
          <cell r="JF19">
            <v>2</v>
          </cell>
        </row>
        <row r="47">
          <cell r="JF47">
            <v>22802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6309206</v>
          </cell>
          <cell r="JF64">
            <v>22802</v>
          </cell>
        </row>
      </sheetData>
      <sheetData sheetId="78"/>
      <sheetData sheetId="79">
        <row r="4">
          <cell r="JF4">
            <v>1</v>
          </cell>
        </row>
        <row r="5">
          <cell r="JF5">
            <v>1</v>
          </cell>
        </row>
        <row r="15">
          <cell r="JF15">
            <v>0</v>
          </cell>
        </row>
        <row r="19">
          <cell r="IR19">
            <v>210</v>
          </cell>
          <cell r="JF19">
            <v>2</v>
          </cell>
        </row>
        <row r="47">
          <cell r="JF47">
            <v>23997</v>
          </cell>
        </row>
        <row r="48">
          <cell r="JF48">
            <v>0</v>
          </cell>
        </row>
        <row r="52">
          <cell r="JF52">
            <v>29348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3834295</v>
          </cell>
          <cell r="JF64">
            <v>53345</v>
          </cell>
        </row>
      </sheetData>
      <sheetData sheetId="80">
        <row r="19">
          <cell r="IR19">
            <v>0</v>
          </cell>
        </row>
        <row r="64">
          <cell r="IR64">
            <v>0</v>
          </cell>
        </row>
      </sheetData>
      <sheetData sheetId="81"/>
      <sheetData sheetId="82">
        <row r="4">
          <cell r="JF4">
            <v>1045</v>
          </cell>
        </row>
        <row r="5">
          <cell r="JF5">
            <v>1045</v>
          </cell>
        </row>
        <row r="15">
          <cell r="JF15">
            <v>0</v>
          </cell>
        </row>
        <row r="19">
          <cell r="IR19">
            <v>2386</v>
          </cell>
          <cell r="JF19">
            <v>2090</v>
          </cell>
        </row>
        <row r="47">
          <cell r="JF47">
            <v>77973567</v>
          </cell>
        </row>
        <row r="48">
          <cell r="JF48">
            <v>0</v>
          </cell>
        </row>
        <row r="52">
          <cell r="JF52">
            <v>68540646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155832565</v>
          </cell>
          <cell r="JF64">
            <v>146514213</v>
          </cell>
        </row>
      </sheetData>
      <sheetData sheetId="83">
        <row r="4">
          <cell r="JF4">
            <v>253</v>
          </cell>
        </row>
        <row r="5">
          <cell r="JF5">
            <v>253</v>
          </cell>
        </row>
        <row r="19">
          <cell r="IR19">
            <v>510</v>
          </cell>
          <cell r="JF19">
            <v>506</v>
          </cell>
        </row>
        <row r="47">
          <cell r="JF47">
            <v>0</v>
          </cell>
        </row>
        <row r="48">
          <cell r="JF48">
            <v>633505</v>
          </cell>
        </row>
        <row r="52">
          <cell r="JF52">
            <v>0</v>
          </cell>
        </row>
        <row r="53">
          <cell r="JF53">
            <v>1185753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1746014</v>
          </cell>
          <cell r="JF64">
            <v>1819258</v>
          </cell>
        </row>
      </sheetData>
      <sheetData sheetId="84">
        <row r="4">
          <cell r="JF4">
            <v>188</v>
          </cell>
        </row>
        <row r="5">
          <cell r="JF5">
            <v>188</v>
          </cell>
        </row>
        <row r="15">
          <cell r="JF15">
            <v>0</v>
          </cell>
        </row>
        <row r="19">
          <cell r="IR19">
            <v>380</v>
          </cell>
          <cell r="JF19">
            <v>376</v>
          </cell>
        </row>
        <row r="47">
          <cell r="JF47">
            <v>610199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702677</v>
          </cell>
          <cell r="JF64">
            <v>610199</v>
          </cell>
        </row>
      </sheetData>
      <sheetData sheetId="85">
        <row r="4">
          <cell r="JF4">
            <v>1205</v>
          </cell>
        </row>
        <row r="5">
          <cell r="JF5">
            <v>1019</v>
          </cell>
        </row>
        <row r="15">
          <cell r="JF15">
            <v>0</v>
          </cell>
        </row>
        <row r="16">
          <cell r="JF16">
            <v>183</v>
          </cell>
        </row>
        <row r="19">
          <cell r="IR19">
            <v>2629</v>
          </cell>
          <cell r="JF19">
            <v>2407</v>
          </cell>
        </row>
        <row r="47">
          <cell r="JF47">
            <v>58882234</v>
          </cell>
        </row>
        <row r="48">
          <cell r="JF48">
            <v>10143411</v>
          </cell>
        </row>
        <row r="52">
          <cell r="JF52">
            <v>49243520</v>
          </cell>
        </row>
        <row r="53">
          <cell r="JF53">
            <v>10589505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121260990</v>
          </cell>
          <cell r="JF64">
            <v>128858670</v>
          </cell>
        </row>
      </sheetData>
      <sheetData sheetId="86"/>
      <sheetData sheetId="87"/>
      <sheetData sheetId="88"/>
      <sheetData sheetId="89">
        <row r="4">
          <cell r="JF4">
            <v>1960</v>
          </cell>
        </row>
        <row r="5">
          <cell r="JF5">
            <v>1960</v>
          </cell>
        </row>
        <row r="19">
          <cell r="IR19">
            <v>4170</v>
          </cell>
          <cell r="JF19">
            <v>3920</v>
          </cell>
        </row>
      </sheetData>
      <sheetData sheetId="90">
        <row r="19">
          <cell r="IR19">
            <v>0</v>
          </cell>
        </row>
        <row r="64">
          <cell r="IR64">
            <v>0</v>
          </cell>
        </row>
      </sheetData>
      <sheetData sheetId="91">
        <row r="4">
          <cell r="JF4">
            <v>0</v>
          </cell>
        </row>
        <row r="5">
          <cell r="JF5">
            <v>0</v>
          </cell>
        </row>
        <row r="8">
          <cell r="JF8">
            <v>0</v>
          </cell>
        </row>
        <row r="9">
          <cell r="JF9">
            <v>0</v>
          </cell>
        </row>
        <row r="19">
          <cell r="IR19">
            <v>2</v>
          </cell>
          <cell r="JF19">
            <v>0</v>
          </cell>
        </row>
        <row r="47">
          <cell r="JF47">
            <v>0</v>
          </cell>
        </row>
        <row r="48">
          <cell r="JF48">
            <v>0</v>
          </cell>
        </row>
        <row r="52">
          <cell r="JF52">
            <v>0</v>
          </cell>
        </row>
        <row r="53">
          <cell r="JF53">
            <v>0</v>
          </cell>
        </row>
        <row r="57">
          <cell r="JF57">
            <v>0</v>
          </cell>
        </row>
        <row r="58">
          <cell r="JF58">
            <v>0</v>
          </cell>
        </row>
        <row r="64">
          <cell r="IR64">
            <v>150</v>
          </cell>
          <cell r="JF64">
            <v>0</v>
          </cell>
        </row>
      </sheetData>
      <sheetData sheetId="92">
        <row r="4">
          <cell r="JF4">
            <v>485</v>
          </cell>
        </row>
        <row r="5">
          <cell r="JF5">
            <v>485</v>
          </cell>
        </row>
      </sheetData>
      <sheetData sheetId="93">
        <row r="4">
          <cell r="JF4">
            <v>8928</v>
          </cell>
        </row>
        <row r="5">
          <cell r="JF5">
            <v>8926.5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Market Share"/>
      <sheetName val="Ops - PAX activity"/>
      <sheetName val="Intl Detail"/>
    </sheetNames>
    <sheetDataSet>
      <sheetData sheetId="0">
        <row r="32">
          <cell r="C32">
            <v>0.68932860012272523</v>
          </cell>
        </row>
        <row r="33">
          <cell r="C33">
            <v>0.31067139987727477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G21">
            <v>1099558</v>
          </cell>
          <cell r="H21">
            <v>1135273</v>
          </cell>
        </row>
        <row r="22">
          <cell r="B22">
            <v>161660</v>
          </cell>
          <cell r="C22">
            <v>168482</v>
          </cell>
          <cell r="G22">
            <v>1107911</v>
          </cell>
          <cell r="H22">
            <v>1145758</v>
          </cell>
        </row>
        <row r="23">
          <cell r="B23">
            <v>207781</v>
          </cell>
          <cell r="C23">
            <v>205643</v>
          </cell>
          <cell r="G23">
            <v>1415478</v>
          </cell>
          <cell r="H23">
            <v>1419160</v>
          </cell>
        </row>
        <row r="24">
          <cell r="B24">
            <v>149790</v>
          </cell>
          <cell r="C24">
            <v>125929</v>
          </cell>
          <cell r="G24">
            <v>1402982</v>
          </cell>
          <cell r="H24">
            <v>1325088</v>
          </cell>
        </row>
        <row r="25">
          <cell r="B25">
            <v>122093</v>
          </cell>
          <cell r="C25">
            <v>135876</v>
          </cell>
          <cell r="G25">
            <v>1491835</v>
          </cell>
          <cell r="H25">
            <v>1451735</v>
          </cell>
        </row>
        <row r="26">
          <cell r="B26">
            <v>152808</v>
          </cell>
          <cell r="C26">
            <v>159989</v>
          </cell>
          <cell r="G26">
            <v>1622779</v>
          </cell>
          <cell r="H26">
            <v>1601699</v>
          </cell>
        </row>
        <row r="27">
          <cell r="B27">
            <v>169888</v>
          </cell>
          <cell r="C27">
            <v>154468</v>
          </cell>
          <cell r="G27">
            <v>1634650</v>
          </cell>
          <cell r="H27">
            <v>1651129</v>
          </cell>
        </row>
        <row r="28">
          <cell r="B28">
            <v>171238</v>
          </cell>
          <cell r="C28">
            <v>159536</v>
          </cell>
          <cell r="G28">
            <v>1651815</v>
          </cell>
          <cell r="H28">
            <v>1637895</v>
          </cell>
        </row>
        <row r="29">
          <cell r="B29">
            <v>132862</v>
          </cell>
          <cell r="C29">
            <v>135592</v>
          </cell>
          <cell r="G29">
            <v>1331623</v>
          </cell>
          <cell r="H29">
            <v>1347717</v>
          </cell>
        </row>
        <row r="30">
          <cell r="B30">
            <v>130967</v>
          </cell>
          <cell r="C30">
            <v>122832</v>
          </cell>
          <cell r="G30">
            <v>1417983</v>
          </cell>
          <cell r="H30">
            <v>1439169</v>
          </cell>
        </row>
        <row r="31">
          <cell r="B31">
            <v>99247</v>
          </cell>
          <cell r="C31">
            <v>105146</v>
          </cell>
          <cell r="G31">
            <v>1258614</v>
          </cell>
          <cell r="H31">
            <v>1256360</v>
          </cell>
        </row>
        <row r="32">
          <cell r="B32">
            <v>130785</v>
          </cell>
          <cell r="C32">
            <v>158212</v>
          </cell>
          <cell r="G32">
            <v>1372060</v>
          </cell>
          <cell r="H32">
            <v>1380265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  <row r="22">
          <cell r="D22">
            <v>251121</v>
          </cell>
          <cell r="I22">
            <v>2010512</v>
          </cell>
          <cell r="N22">
            <v>2261633</v>
          </cell>
        </row>
        <row r="23">
          <cell r="D23">
            <v>341563</v>
          </cell>
          <cell r="I23">
            <v>2692997</v>
          </cell>
          <cell r="N23">
            <v>3034560</v>
          </cell>
        </row>
        <row r="24">
          <cell r="D24">
            <v>249458</v>
          </cell>
          <cell r="I24">
            <v>2532647</v>
          </cell>
          <cell r="N24">
            <v>2782105</v>
          </cell>
        </row>
        <row r="25">
          <cell r="D25">
            <v>214242</v>
          </cell>
          <cell r="I25">
            <v>2648712</v>
          </cell>
          <cell r="N25">
            <v>2862954</v>
          </cell>
        </row>
        <row r="26">
          <cell r="D26">
            <v>250278</v>
          </cell>
          <cell r="I26">
            <v>3007302</v>
          </cell>
          <cell r="N26">
            <v>3257580</v>
          </cell>
        </row>
        <row r="27">
          <cell r="D27">
            <v>265615</v>
          </cell>
          <cell r="I27">
            <v>3154132</v>
          </cell>
          <cell r="N27">
            <v>3419747</v>
          </cell>
        </row>
        <row r="28">
          <cell r="D28">
            <v>261890</v>
          </cell>
          <cell r="I28">
            <v>3081501</v>
          </cell>
          <cell r="N28">
            <v>3343391</v>
          </cell>
        </row>
        <row r="29">
          <cell r="D29">
            <v>227071</v>
          </cell>
          <cell r="I29">
            <v>2630017</v>
          </cell>
          <cell r="N29">
            <v>2857088</v>
          </cell>
        </row>
        <row r="30">
          <cell r="D30">
            <v>218319</v>
          </cell>
          <cell r="I30">
            <v>2784869</v>
          </cell>
          <cell r="N30">
            <v>3003188</v>
          </cell>
        </row>
        <row r="31">
          <cell r="D31">
            <v>188740</v>
          </cell>
          <cell r="I31">
            <v>2577874</v>
          </cell>
          <cell r="N31">
            <v>2766614</v>
          </cell>
        </row>
        <row r="32">
          <cell r="D32">
            <v>259918</v>
          </cell>
          <cell r="I32">
            <v>2529092</v>
          </cell>
          <cell r="N32">
            <v>2789010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6"/>
  <sheetViews>
    <sheetView tabSelected="1" zoomScale="115" zoomScaleNormal="115" zoomScaleSheetLayoutView="100" workbookViewId="0">
      <selection activeCell="I17" sqref="I17"/>
    </sheetView>
  </sheetViews>
  <sheetFormatPr defaultRowHeight="12.75" x14ac:dyDescent="0.2"/>
  <cols>
    <col min="1" max="1" width="26" bestFit="1" customWidth="1"/>
    <col min="2" max="2" width="13.7109375" customWidth="1"/>
    <col min="3" max="3" width="14" customWidth="1"/>
    <col min="4" max="4" width="14.140625" customWidth="1"/>
    <col min="5" max="5" width="14.42578125" customWidth="1"/>
    <col min="6" max="6" width="11.5703125" bestFit="1" customWidth="1"/>
    <col min="7" max="7" width="12.5703125" customWidth="1"/>
    <col min="8" max="8" width="11.28515625" bestFit="1" customWidth="1"/>
    <col min="9" max="9" width="18.42578125" bestFit="1" customWidth="1"/>
    <col min="10" max="10" width="11.85546875" bestFit="1" customWidth="1"/>
    <col min="11" max="11" width="10.85546875" bestFit="1" customWidth="1"/>
    <col min="13" max="13" width="10.85546875" customWidth="1"/>
  </cols>
  <sheetData>
    <row r="2" spans="1:9" x14ac:dyDescent="0.2">
      <c r="A2" s="483" t="s">
        <v>218</v>
      </c>
      <c r="B2" s="9"/>
      <c r="C2" s="9"/>
      <c r="D2" s="481" t="s">
        <v>219</v>
      </c>
      <c r="E2" s="481" t="s">
        <v>209</v>
      </c>
      <c r="F2" s="4"/>
      <c r="G2" s="4"/>
      <c r="H2" s="272"/>
    </row>
    <row r="3" spans="1:9" ht="13.5" thickBot="1" x14ac:dyDescent="0.25">
      <c r="A3" s="484"/>
      <c r="B3" s="4" t="s">
        <v>0</v>
      </c>
      <c r="C3" s="4" t="s">
        <v>1</v>
      </c>
      <c r="D3" s="482"/>
      <c r="E3" s="482"/>
      <c r="F3" s="4" t="s">
        <v>2</v>
      </c>
    </row>
    <row r="4" spans="1:9" ht="12.75" customHeight="1" x14ac:dyDescent="0.25">
      <c r="A4" s="39" t="s">
        <v>3</v>
      </c>
      <c r="B4" s="188"/>
      <c r="C4" s="27"/>
      <c r="D4" s="27"/>
      <c r="E4" s="27"/>
      <c r="F4" s="28"/>
    </row>
    <row r="5" spans="1:9" x14ac:dyDescent="0.2">
      <c r="A5" s="42" t="s">
        <v>4</v>
      </c>
      <c r="B5" s="189">
        <f>'Major Airline Stats'!K4</f>
        <v>15779794</v>
      </c>
      <c r="C5" s="9">
        <f>'Major Airline Stats'!K5</f>
        <v>15756379</v>
      </c>
      <c r="D5" s="2">
        <f>SUM(B5:C5)</f>
        <v>31536173</v>
      </c>
      <c r="E5" s="2">
        <f>+'[1]Annual Summary'!D5</f>
        <v>29783922</v>
      </c>
      <c r="F5" s="55">
        <f>(D5-E5)/E5</f>
        <v>5.8832110828117262E-2</v>
      </c>
      <c r="H5" s="2"/>
      <c r="I5" s="2"/>
    </row>
    <row r="6" spans="1:9" x14ac:dyDescent="0.2">
      <c r="A6" s="42" t="s">
        <v>5</v>
      </c>
      <c r="B6" s="189">
        <f>'Regional Major'!K4</f>
        <v>2309020</v>
      </c>
      <c r="C6" s="179">
        <f>'Regional Major'!K5</f>
        <v>2307135</v>
      </c>
      <c r="D6" s="2">
        <f>SUM(B6:C6)</f>
        <v>4616155</v>
      </c>
      <c r="E6" s="2">
        <f>+'[1]Annual Summary'!D6</f>
        <v>4013246</v>
      </c>
      <c r="F6" s="55">
        <f>(D6-E6)/E6</f>
        <v>0.15022976413606343</v>
      </c>
      <c r="H6" s="2"/>
      <c r="I6" s="2"/>
    </row>
    <row r="7" spans="1:9" x14ac:dyDescent="0.2">
      <c r="A7" s="42" t="s">
        <v>6</v>
      </c>
      <c r="B7" s="190">
        <f>Charter!H5+Charter!H10</f>
        <v>984</v>
      </c>
      <c r="C7" s="179">
        <f>Charter!H6+Charter!H11</f>
        <v>1325</v>
      </c>
      <c r="D7" s="2">
        <f>SUM(B7:C7)</f>
        <v>2309</v>
      </c>
      <c r="E7" s="2">
        <f>+'[1]Annual Summary'!D7</f>
        <v>3450</v>
      </c>
      <c r="F7" s="55">
        <f>(D7-E7)/E7</f>
        <v>-0.33072463768115939</v>
      </c>
      <c r="H7" s="2"/>
      <c r="I7" s="2"/>
    </row>
    <row r="8" spans="1:9" x14ac:dyDescent="0.2">
      <c r="A8" s="44" t="s">
        <v>7</v>
      </c>
      <c r="B8" s="191">
        <f>SUM(B5:B7)</f>
        <v>18089798</v>
      </c>
      <c r="C8" s="101">
        <f>SUM(C5:C7)</f>
        <v>18064839</v>
      </c>
      <c r="D8" s="101">
        <f>SUM(D5:D7)</f>
        <v>36154637</v>
      </c>
      <c r="E8" s="101">
        <f>SUM(E5:E7)</f>
        <v>33800618</v>
      </c>
      <c r="F8" s="61">
        <f>(D8-E8)/E8</f>
        <v>6.9644259167095698E-2</v>
      </c>
      <c r="H8" s="2"/>
      <c r="I8" s="2"/>
    </row>
    <row r="9" spans="1:9" x14ac:dyDescent="0.2">
      <c r="A9" s="42"/>
      <c r="B9" s="119"/>
      <c r="C9" s="78"/>
      <c r="D9" s="78"/>
      <c r="E9" s="78"/>
      <c r="F9" s="192"/>
      <c r="H9" s="2"/>
      <c r="I9" s="2"/>
    </row>
    <row r="10" spans="1:9" x14ac:dyDescent="0.2">
      <c r="A10" s="42" t="s">
        <v>8</v>
      </c>
      <c r="B10" s="193">
        <f>'Major Airline Stats'!K9+'Regional Major'!K9+Charter!H10</f>
        <v>502534</v>
      </c>
      <c r="C10" s="180">
        <f>'Major Airline Stats'!K10+'Regional Major'!K10+Charter!H11</f>
        <v>511086</v>
      </c>
      <c r="D10" s="79">
        <f>SUM(B10:C10)</f>
        <v>1013620</v>
      </c>
      <c r="E10" s="79">
        <f>+'[1]Annual Summary'!D10</f>
        <v>970182</v>
      </c>
      <c r="F10" s="185">
        <f>(D10-E10)/E10</f>
        <v>4.4773042583762634E-2</v>
      </c>
      <c r="H10" s="2"/>
      <c r="I10" s="2"/>
    </row>
    <row r="11" spans="1:9" ht="15.75" thickBot="1" x14ac:dyDescent="0.3">
      <c r="A11" s="43" t="s">
        <v>16</v>
      </c>
      <c r="B11" s="194">
        <f>B10+B8</f>
        <v>18592332</v>
      </c>
      <c r="C11" s="153">
        <f>C10+C8</f>
        <v>18575925</v>
      </c>
      <c r="D11" s="153">
        <f>D10+D8</f>
        <v>37168257</v>
      </c>
      <c r="E11" s="153">
        <f>E10+E8</f>
        <v>34770800</v>
      </c>
      <c r="F11" s="195">
        <f>(D11-E11)/E11</f>
        <v>6.8950297375959133E-2</v>
      </c>
      <c r="H11" s="2"/>
      <c r="I11" s="2"/>
    </row>
    <row r="12" spans="1:9" ht="15" x14ac:dyDescent="0.25">
      <c r="A12" s="7"/>
      <c r="B12" s="82"/>
      <c r="C12" s="82"/>
      <c r="D12" s="82"/>
      <c r="E12" s="82"/>
      <c r="F12" s="155"/>
    </row>
    <row r="13" spans="1:9" ht="15" customHeight="1" x14ac:dyDescent="0.2">
      <c r="B13" s="4"/>
      <c r="C13" s="442"/>
      <c r="D13" s="481" t="s">
        <v>219</v>
      </c>
      <c r="E13" s="481" t="s">
        <v>209</v>
      </c>
      <c r="F13" s="4"/>
    </row>
    <row r="14" spans="1:9" ht="13.5" thickBot="1" x14ac:dyDescent="0.25">
      <c r="A14" s="8"/>
      <c r="B14" s="64" t="s">
        <v>15</v>
      </c>
      <c r="C14" s="64" t="s">
        <v>14</v>
      </c>
      <c r="D14" s="482"/>
      <c r="E14" s="482"/>
      <c r="F14" s="4" t="s">
        <v>2</v>
      </c>
    </row>
    <row r="15" spans="1:9" ht="15" x14ac:dyDescent="0.25">
      <c r="A15" s="36" t="s">
        <v>9</v>
      </c>
      <c r="B15" s="196"/>
      <c r="C15" s="25"/>
      <c r="D15" s="25"/>
      <c r="E15" s="25"/>
      <c r="F15" s="148"/>
    </row>
    <row r="16" spans="1:9" x14ac:dyDescent="0.2">
      <c r="A16" s="42" t="s">
        <v>4</v>
      </c>
      <c r="B16" s="197">
        <f>'Major Airline Stats'!K15+'Major Airline Stats'!K19</f>
        <v>115017</v>
      </c>
      <c r="C16" s="184">
        <f>'Major Airline Stats'!K16+'Major Airline Stats'!K20</f>
        <v>115086</v>
      </c>
      <c r="D16" s="26">
        <f t="shared" ref="D16:D21" si="0">SUM(B16:C16)</f>
        <v>230103</v>
      </c>
      <c r="E16" s="78">
        <f>+'[1]Annual Summary'!D16</f>
        <v>216809</v>
      </c>
      <c r="F16" s="149">
        <f t="shared" ref="F16:F22" si="1">(D16-E16)/E16</f>
        <v>6.1316642759295048E-2</v>
      </c>
      <c r="H16" s="2"/>
      <c r="I16" s="2"/>
    </row>
    <row r="17" spans="1:13" x14ac:dyDescent="0.2">
      <c r="A17" s="42" t="s">
        <v>5</v>
      </c>
      <c r="B17" s="198">
        <f>'Regional Major'!K15+'Regional Major'!K19</f>
        <v>39897</v>
      </c>
      <c r="C17" s="26">
        <f>'Regional Major'!K16+'Regional Major'!K20</f>
        <v>39920</v>
      </c>
      <c r="D17" s="26">
        <f>SUM(B17:C17)</f>
        <v>79817</v>
      </c>
      <c r="E17" s="78">
        <f>+'[1]Annual Summary'!D17</f>
        <v>74552</v>
      </c>
      <c r="F17" s="149">
        <f t="shared" si="1"/>
        <v>7.0621847837750829E-2</v>
      </c>
      <c r="H17" s="2"/>
      <c r="I17" s="2"/>
    </row>
    <row r="18" spans="1:13" x14ac:dyDescent="0.2">
      <c r="A18" s="42" t="s">
        <v>10</v>
      </c>
      <c r="B18" s="198">
        <f>Charter!H16</f>
        <v>14</v>
      </c>
      <c r="C18" s="26">
        <f>Charter!H17</f>
        <v>12</v>
      </c>
      <c r="D18" s="26">
        <f t="shared" si="0"/>
        <v>26</v>
      </c>
      <c r="E18" s="78">
        <f>+'[1]Annual Summary'!D18</f>
        <v>59</v>
      </c>
      <c r="F18" s="149">
        <f t="shared" si="1"/>
        <v>-0.55932203389830504</v>
      </c>
      <c r="H18" s="2"/>
      <c r="I18" s="2"/>
    </row>
    <row r="19" spans="1:13" x14ac:dyDescent="0.2">
      <c r="A19" s="42" t="s">
        <v>11</v>
      </c>
      <c r="B19" s="198">
        <f>+Cargo!S4+Cargo!S8</f>
        <v>6676</v>
      </c>
      <c r="C19" s="26">
        <f>+Cargo!S5+Cargo!S9</f>
        <v>6673</v>
      </c>
      <c r="D19" s="26">
        <f>SUM(B19:C19)</f>
        <v>13349</v>
      </c>
      <c r="E19" s="78">
        <f>+'[1]Annual Summary'!D19</f>
        <v>13988</v>
      </c>
      <c r="F19" s="149">
        <f t="shared" si="1"/>
        <v>-4.568201315413211E-2</v>
      </c>
      <c r="H19" s="2"/>
      <c r="I19" s="2"/>
    </row>
    <row r="20" spans="1:13" x14ac:dyDescent="0.2">
      <c r="A20" s="42" t="s">
        <v>12</v>
      </c>
      <c r="B20" s="198">
        <f>'[2]General Avation'!$JF$4</f>
        <v>8928</v>
      </c>
      <c r="C20" s="26">
        <f>'[2]General Avation'!$JF$5</f>
        <v>8926.5</v>
      </c>
      <c r="D20" s="26">
        <f t="shared" si="0"/>
        <v>17854.5</v>
      </c>
      <c r="E20" s="78">
        <f>+'[1]Annual Summary'!D20</f>
        <v>17772</v>
      </c>
      <c r="F20" s="149">
        <f t="shared" si="1"/>
        <v>4.6421336934503715E-3</v>
      </c>
      <c r="H20" s="2"/>
      <c r="I20" s="2"/>
    </row>
    <row r="21" spans="1:13" ht="12.75" customHeight="1" x14ac:dyDescent="0.2">
      <c r="A21" s="42" t="s">
        <v>13</v>
      </c>
      <c r="B21" s="199">
        <f>'[2]Military '!$JF$4</f>
        <v>485</v>
      </c>
      <c r="C21" s="10">
        <f>'[2]Military '!$JF$5</f>
        <v>485</v>
      </c>
      <c r="D21" s="10">
        <f t="shared" si="0"/>
        <v>970</v>
      </c>
      <c r="E21" s="10">
        <f>+'[1]Annual Summary'!D21</f>
        <v>749</v>
      </c>
      <c r="F21" s="150">
        <f t="shared" si="1"/>
        <v>0.29506008010680906</v>
      </c>
      <c r="H21" s="2"/>
      <c r="I21" s="2"/>
    </row>
    <row r="22" spans="1:13" ht="15.75" thickBot="1" x14ac:dyDescent="0.3">
      <c r="A22" s="43" t="s">
        <v>30</v>
      </c>
      <c r="B22" s="200">
        <f>SUM(B16:B21)</f>
        <v>171017</v>
      </c>
      <c r="C22" s="154">
        <f>SUM(C16:C21)</f>
        <v>171102.5</v>
      </c>
      <c r="D22" s="154">
        <f>SUM(D16:D21)</f>
        <v>342119.5</v>
      </c>
      <c r="E22" s="154">
        <f>SUM(E16:E21)</f>
        <v>323929</v>
      </c>
      <c r="F22" s="201">
        <f t="shared" si="1"/>
        <v>5.615582427013327E-2</v>
      </c>
      <c r="H22" s="2"/>
      <c r="I22" s="2"/>
      <c r="M22" s="471"/>
    </row>
    <row r="23" spans="1:13" x14ac:dyDescent="0.2">
      <c r="D23" s="270"/>
      <c r="E23" s="270"/>
    </row>
    <row r="24" spans="1:13" x14ac:dyDescent="0.2">
      <c r="B24" s="4"/>
      <c r="C24" s="4"/>
      <c r="D24" s="481" t="s">
        <v>219</v>
      </c>
      <c r="E24" s="481" t="s">
        <v>209</v>
      </c>
      <c r="F24" s="4"/>
    </row>
    <row r="25" spans="1:13" ht="13.5" thickBot="1" x14ac:dyDescent="0.25">
      <c r="B25" s="4" t="s">
        <v>0</v>
      </c>
      <c r="C25" s="4" t="s">
        <v>1</v>
      </c>
      <c r="D25" s="482"/>
      <c r="E25" s="482"/>
      <c r="F25" s="4" t="s">
        <v>2</v>
      </c>
    </row>
    <row r="26" spans="1:13" ht="15" x14ac:dyDescent="0.25">
      <c r="A26" s="40" t="s">
        <v>146</v>
      </c>
      <c r="B26" s="202"/>
      <c r="C26" s="399"/>
      <c r="D26" s="29"/>
      <c r="E26" s="29"/>
      <c r="F26" s="30"/>
      <c r="H26" s="2"/>
      <c r="I26" s="2"/>
    </row>
    <row r="27" spans="1:13" x14ac:dyDescent="0.2">
      <c r="A27" s="37" t="s">
        <v>18</v>
      </c>
      <c r="B27" s="203">
        <f>(Cargo!S16+'Major Airline Stats'!K28+'Regional Major'!K28)*0.00045359237</f>
        <v>105122.90598091173</v>
      </c>
      <c r="C27" s="12">
        <f>(Cargo!S21+'Major Airline Stats'!K33+'Regional Major'!K33)*0.00045359237</f>
        <v>83609.248577620616</v>
      </c>
      <c r="D27" s="324">
        <f>SUM(B27:C27)</f>
        <v>188732.15455853235</v>
      </c>
      <c r="E27" s="12">
        <f>+'[1]Annual Summary'!D27</f>
        <v>192309.49601000774</v>
      </c>
      <c r="F27" s="62">
        <f>(D27-E27)/E27</f>
        <v>-1.8602001074815529E-2</v>
      </c>
      <c r="H27" s="2"/>
      <c r="I27" s="2"/>
    </row>
    <row r="28" spans="1:13" x14ac:dyDescent="0.2">
      <c r="A28" s="37" t="s">
        <v>19</v>
      </c>
      <c r="B28" s="203">
        <f>(Cargo!S17+'Major Airline Stats'!K29+'Regional Major'!K29)*0.00045359237</f>
        <v>5774.0403613046001</v>
      </c>
      <c r="C28" s="12">
        <f>(Cargo!S22+'Major Airline Stats'!K34+'Regional Major'!K34)*0.00045359237</f>
        <v>6212.5625784037202</v>
      </c>
      <c r="D28" s="12">
        <f>SUM(B28:C28)</f>
        <v>11986.60293970832</v>
      </c>
      <c r="E28" s="12">
        <f>+'[1]Annual Summary'!D28</f>
        <v>11333.77783225611</v>
      </c>
      <c r="F28" s="62">
        <f>(D28-E28)/E28</f>
        <v>5.7599956264738128E-2</v>
      </c>
      <c r="H28" s="2"/>
      <c r="I28" s="2"/>
    </row>
    <row r="29" spans="1:13" ht="15.75" thickBot="1" x14ac:dyDescent="0.3">
      <c r="A29" s="38" t="s">
        <v>61</v>
      </c>
      <c r="B29" s="204">
        <f>SUM(B27:B28)</f>
        <v>110896.94634221634</v>
      </c>
      <c r="C29" s="32">
        <f>SUM(C27:C28)</f>
        <v>89821.811156024341</v>
      </c>
      <c r="D29" s="32">
        <f>SUM(D27:D28)</f>
        <v>200718.75749824068</v>
      </c>
      <c r="E29" s="32">
        <f>SUM(E27:E28)</f>
        <v>203643.27384226385</v>
      </c>
      <c r="F29" s="63">
        <f>(D29-E29)/E29</f>
        <v>-1.436097686333807E-2</v>
      </c>
      <c r="H29" s="2"/>
      <c r="I29" s="2"/>
    </row>
    <row r="30" spans="1:13" ht="13.5" thickBot="1" x14ac:dyDescent="0.25">
      <c r="D30" s="271"/>
      <c r="E30" s="271"/>
      <c r="H30" s="2"/>
      <c r="I30" s="2"/>
    </row>
    <row r="31" spans="1:13" ht="13.5" thickBot="1" x14ac:dyDescent="0.25">
      <c r="B31" s="478">
        <v>2024</v>
      </c>
      <c r="C31" s="479"/>
      <c r="D31" s="478">
        <v>2023</v>
      </c>
      <c r="E31" s="479"/>
      <c r="G31" s="2"/>
      <c r="H31" s="2"/>
      <c r="I31" s="2"/>
    </row>
    <row r="32" spans="1:13" x14ac:dyDescent="0.2">
      <c r="A32" s="206" t="s">
        <v>98</v>
      </c>
      <c r="B32" s="331">
        <f>C8-B33</f>
        <v>12438056</v>
      </c>
      <c r="C32" s="208">
        <f>B32/C8</f>
        <v>0.68852293673915388</v>
      </c>
      <c r="D32" s="207">
        <f>+'[1]Annual Summary'!$B$32</f>
        <v>11491646</v>
      </c>
      <c r="E32" s="208">
        <f>+'[3]Annual Summary'!$C$32</f>
        <v>0.68932860012272523</v>
      </c>
      <c r="G32" s="334"/>
      <c r="H32" s="2"/>
      <c r="I32" s="2"/>
    </row>
    <row r="33" spans="1:7" ht="13.5" thickBot="1" x14ac:dyDescent="0.25">
      <c r="A33" s="209" t="s">
        <v>99</v>
      </c>
      <c r="B33" s="332">
        <f>'Major Airline Stats'!K49+'Other Major Airline Stats'!L49+'Regional Major'!K49+'Other Regional'!F48</f>
        <v>5626783</v>
      </c>
      <c r="C33" s="211">
        <f>+B33/C8</f>
        <v>0.31147706326084612</v>
      </c>
      <c r="D33" s="210">
        <f>+'[1]Annual Summary'!$B$33</f>
        <v>5395469</v>
      </c>
      <c r="E33" s="211">
        <f>+'[3]Annual Summary'!$C$33</f>
        <v>0.31067139987727477</v>
      </c>
      <c r="G33" s="2"/>
    </row>
    <row r="34" spans="1:7" x14ac:dyDescent="0.2">
      <c r="D34" s="252"/>
      <c r="E34" s="78"/>
    </row>
    <row r="35" spans="1:7" x14ac:dyDescent="0.2">
      <c r="A35" s="480" t="s">
        <v>103</v>
      </c>
      <c r="B35" s="480"/>
      <c r="C35" s="480"/>
      <c r="D35" s="480"/>
      <c r="E35" s="480"/>
      <c r="F35" s="480"/>
      <c r="G35" s="480"/>
    </row>
    <row r="36" spans="1:7" x14ac:dyDescent="0.2">
      <c r="A36" s="480"/>
      <c r="B36" s="480"/>
      <c r="C36" s="480"/>
      <c r="D36" s="480"/>
      <c r="E36" s="480"/>
      <c r="F36" s="480"/>
      <c r="G36" s="480"/>
    </row>
  </sheetData>
  <mergeCells count="10">
    <mergeCell ref="B31:C31"/>
    <mergeCell ref="A35:G36"/>
    <mergeCell ref="D2:D3"/>
    <mergeCell ref="E2:E3"/>
    <mergeCell ref="D24:D25"/>
    <mergeCell ref="E24:E25"/>
    <mergeCell ref="D13:D14"/>
    <mergeCell ref="E13:E14"/>
    <mergeCell ref="D31:E31"/>
    <mergeCell ref="A2:A3"/>
  </mergeCells>
  <phoneticPr fontId="6" type="noConversion"/>
  <conditionalFormatting sqref="B2:C2 F2:F4 D2:E22 B4:C12 B14:C22 D24:E25 C24:C28 B24:B29 D26:D28 E26:E29 C29:D29">
    <cfRule type="expression" dxfId="44" priority="1" stopIfTrue="1">
      <formula>"*.*"</formula>
    </cfRule>
  </conditionalFormatting>
  <conditionalFormatting sqref="F5:F30">
    <cfRule type="cellIs" dxfId="43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2023 Year End Operations Report - MSP</oddHeader>
    <oddFooter>&amp;L&amp;D&amp;C&amp;F&amp;RPage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1028"/>
  <sheetViews>
    <sheetView topLeftCell="E1" zoomScaleNormal="100" workbookViewId="0">
      <pane ySplit="2" topLeftCell="A28" activePane="bottomLeft" state="frozen"/>
      <selection pane="bottomLeft" activeCell="AA38" sqref="AA38"/>
    </sheetView>
  </sheetViews>
  <sheetFormatPr defaultRowHeight="12.75" x14ac:dyDescent="0.2"/>
  <cols>
    <col min="1" max="1" width="3.42578125" customWidth="1"/>
    <col min="2" max="2" width="20" bestFit="1" customWidth="1"/>
    <col min="3" max="3" width="8.7109375" style="142" bestFit="1" customWidth="1"/>
    <col min="4" max="4" width="8.7109375" style="2" bestFit="1" customWidth="1"/>
    <col min="5" max="5" width="11.5703125" style="3" customWidth="1"/>
    <col min="6" max="6" width="9.85546875" style="3" bestFit="1" customWidth="1"/>
    <col min="7" max="7" width="8.5703125" style="3" bestFit="1" customWidth="1"/>
    <col min="8" max="8" width="4.140625" style="3" customWidth="1"/>
    <col min="9" max="9" width="19.85546875" style="146" customWidth="1"/>
    <col min="10" max="11" width="10.7109375" bestFit="1" customWidth="1"/>
    <col min="12" max="12" width="8.85546875" bestFit="1" customWidth="1"/>
    <col min="13" max="13" width="8.5703125" bestFit="1" customWidth="1"/>
    <col min="15" max="15" width="4.140625" style="3" customWidth="1"/>
    <col min="16" max="16" width="19.85546875" style="146" customWidth="1"/>
    <col min="17" max="18" width="10.7109375" bestFit="1" customWidth="1"/>
    <col min="19" max="19" width="12.140625" bestFit="1" customWidth="1"/>
    <col min="20" max="20" width="8.5703125" bestFit="1" customWidth="1"/>
    <col min="22" max="22" width="4.140625" style="3" customWidth="1"/>
    <col min="23" max="23" width="19.85546875" style="146" customWidth="1"/>
    <col min="24" max="25" width="10.7109375" bestFit="1" customWidth="1"/>
  </cols>
  <sheetData>
    <row r="1" spans="1:28" s="8" customFormat="1" ht="13.5" thickBot="1" x14ac:dyDescent="0.25">
      <c r="A1" s="534" t="s">
        <v>128</v>
      </c>
      <c r="B1" s="535"/>
      <c r="C1" s="293">
        <v>2024</v>
      </c>
      <c r="D1" s="294">
        <v>2023</v>
      </c>
      <c r="E1" s="151" t="s">
        <v>92</v>
      </c>
      <c r="F1" s="540" t="s">
        <v>143</v>
      </c>
      <c r="G1" s="541"/>
      <c r="H1" s="536" t="s">
        <v>129</v>
      </c>
      <c r="I1" s="537"/>
      <c r="J1" s="265">
        <v>2024</v>
      </c>
      <c r="K1" s="265">
        <v>2023</v>
      </c>
      <c r="L1" s="152" t="s">
        <v>92</v>
      </c>
      <c r="M1" s="530" t="s">
        <v>143</v>
      </c>
      <c r="N1" s="531"/>
      <c r="O1" s="524" t="s">
        <v>200</v>
      </c>
      <c r="P1" s="525"/>
      <c r="Q1" s="400">
        <v>2024</v>
      </c>
      <c r="R1" s="400">
        <v>2023</v>
      </c>
      <c r="S1" s="401" t="s">
        <v>92</v>
      </c>
      <c r="T1" s="526" t="s">
        <v>143</v>
      </c>
      <c r="U1" s="527"/>
      <c r="V1" s="516" t="s">
        <v>229</v>
      </c>
      <c r="W1" s="517"/>
      <c r="X1" s="476">
        <v>2024</v>
      </c>
      <c r="Y1" s="476">
        <v>2023</v>
      </c>
      <c r="Z1" s="477" t="s">
        <v>92</v>
      </c>
      <c r="AA1" s="520" t="s">
        <v>143</v>
      </c>
      <c r="AB1" s="521"/>
    </row>
    <row r="2" spans="1:28" s="8" customFormat="1" ht="13.5" thickBot="1" x14ac:dyDescent="0.25">
      <c r="A2" s="518"/>
      <c r="B2" s="519"/>
      <c r="C2" s="538" t="s">
        <v>9</v>
      </c>
      <c r="D2" s="538"/>
      <c r="E2" s="539"/>
      <c r="F2" s="294">
        <v>2024</v>
      </c>
      <c r="G2" s="294">
        <v>2023</v>
      </c>
      <c r="H2" s="518"/>
      <c r="I2" s="519"/>
      <c r="J2" s="532" t="s">
        <v>130</v>
      </c>
      <c r="K2" s="532"/>
      <c r="L2" s="533"/>
      <c r="M2" s="265">
        <v>2024</v>
      </c>
      <c r="N2" s="265">
        <v>2023</v>
      </c>
      <c r="O2" s="518"/>
      <c r="P2" s="519"/>
      <c r="Q2" s="528" t="s">
        <v>200</v>
      </c>
      <c r="R2" s="528"/>
      <c r="S2" s="529"/>
      <c r="T2" s="400">
        <v>2024</v>
      </c>
      <c r="U2" s="400">
        <v>2023</v>
      </c>
      <c r="V2" s="518"/>
      <c r="W2" s="519"/>
      <c r="X2" s="522" t="s">
        <v>16</v>
      </c>
      <c r="Y2" s="522"/>
      <c r="Z2" s="523"/>
      <c r="AA2" s="476">
        <v>2024</v>
      </c>
      <c r="AB2" s="476">
        <v>2023</v>
      </c>
    </row>
    <row r="3" spans="1:28" x14ac:dyDescent="0.2">
      <c r="A3" s="222"/>
      <c r="B3" s="223"/>
      <c r="C3" s="224"/>
      <c r="D3" s="213"/>
      <c r="E3" s="266"/>
      <c r="F3" s="313"/>
      <c r="G3" s="314"/>
      <c r="H3" s="225"/>
      <c r="I3" s="223"/>
      <c r="J3" s="226"/>
      <c r="K3" s="226"/>
      <c r="L3" s="267"/>
      <c r="M3" s="269"/>
      <c r="N3" s="268"/>
      <c r="O3" s="225"/>
      <c r="P3" s="223"/>
      <c r="Q3" s="226"/>
      <c r="R3" s="226"/>
      <c r="S3" s="267"/>
      <c r="T3" s="269"/>
      <c r="U3" s="268"/>
      <c r="V3" s="225"/>
      <c r="W3" s="223"/>
      <c r="X3" s="226"/>
      <c r="Y3" s="226"/>
      <c r="Z3" s="267"/>
      <c r="AA3" s="269"/>
      <c r="AB3" s="268"/>
    </row>
    <row r="4" spans="1:28" x14ac:dyDescent="0.2">
      <c r="A4" s="227" t="s">
        <v>177</v>
      </c>
      <c r="B4" s="33"/>
      <c r="C4" s="228">
        <f>SUM('[2]Aer Lingus'!$IT$19:$JE$19)</f>
        <v>208</v>
      </c>
      <c r="D4" s="228">
        <f>SUM('[2]Aer Lingus'!$IF$19:$IQ$19)</f>
        <v>0</v>
      </c>
      <c r="E4" s="273"/>
      <c r="F4" s="335">
        <f>+C4/$C$66</f>
        <v>6.711409395973154E-4</v>
      </c>
      <c r="G4" s="328">
        <f>+D4/$D$66</f>
        <v>0</v>
      </c>
      <c r="H4" s="227" t="s">
        <v>177</v>
      </c>
      <c r="I4" s="33"/>
      <c r="J4" s="228">
        <f>SUM('[2]Aer Lingus'!$IT$41:$JE$41)</f>
        <v>36554</v>
      </c>
      <c r="K4" s="228">
        <f>SUM('[2]Aer Lingus'!$IF$41:$IQ$41)</f>
        <v>0</v>
      </c>
      <c r="L4" s="273"/>
      <c r="M4" s="335">
        <f>+J4/$J$66</f>
        <v>1.0111105431439989E-3</v>
      </c>
      <c r="N4" s="328">
        <f>+K4/$K$66</f>
        <v>0</v>
      </c>
      <c r="O4" s="227" t="s">
        <v>177</v>
      </c>
      <c r="P4" s="33"/>
      <c r="Q4" s="228">
        <f>SUM('[2]Aer Lingus'!$IT$64:$JE$64)</f>
        <v>3915.41</v>
      </c>
      <c r="R4" s="228">
        <f>SUM('[2]Aer Lingus'!$IF$64:$IQ$64)</f>
        <v>0</v>
      </c>
      <c r="S4" s="273"/>
      <c r="T4" s="335">
        <f>+Q4/$Q$66</f>
        <v>4.7526942108194732E-5</v>
      </c>
      <c r="U4" s="328">
        <f>+R4/$R$66</f>
        <v>0</v>
      </c>
      <c r="V4" s="227" t="s">
        <v>177</v>
      </c>
      <c r="W4" s="33"/>
      <c r="X4" s="228">
        <f>SUM('[2]Aer Lingus'!$IT$43:$JE$43)</f>
        <v>36804</v>
      </c>
      <c r="Y4" s="228">
        <f>SUM('[2]Aer Lingus'!$IF$43:$IQ$43)</f>
        <v>0</v>
      </c>
      <c r="Z4" s="273"/>
      <c r="AA4" s="335">
        <f>+X4/$X$66</f>
        <v>9.9026130047859934E-4</v>
      </c>
      <c r="AB4" s="328">
        <f>+Y4/$Y$66</f>
        <v>0</v>
      </c>
    </row>
    <row r="5" spans="1:28" ht="13.5" thickBot="1" x14ac:dyDescent="0.25">
      <c r="A5" s="31"/>
      <c r="B5" s="33"/>
      <c r="C5" s="145"/>
      <c r="D5" s="145"/>
      <c r="E5" s="274"/>
      <c r="F5" s="350"/>
      <c r="G5" s="351"/>
      <c r="H5" s="352"/>
      <c r="I5" s="33"/>
      <c r="L5" s="37"/>
      <c r="M5" s="353"/>
      <c r="N5" s="354"/>
      <c r="O5" s="352"/>
      <c r="P5" s="33"/>
      <c r="S5" s="37"/>
      <c r="T5" s="353"/>
      <c r="U5" s="354"/>
      <c r="V5" s="352"/>
      <c r="W5" s="33"/>
      <c r="Z5" s="37"/>
      <c r="AA5" s="353"/>
      <c r="AB5" s="354"/>
    </row>
    <row r="6" spans="1:28" ht="14.1" customHeight="1" x14ac:dyDescent="0.2">
      <c r="A6" s="278" t="s">
        <v>94</v>
      </c>
      <c r="B6" s="223"/>
      <c r="C6" s="276">
        <f>+SUM(C7:C7)</f>
        <v>2693</v>
      </c>
      <c r="D6" s="276">
        <f>+SUM(D7:D7)</f>
        <v>2338</v>
      </c>
      <c r="E6" s="277">
        <f>(C6-D6)/D6</f>
        <v>0.15183917878528658</v>
      </c>
      <c r="F6" s="513">
        <f>+C6/$C$66</f>
        <v>8.6893391843056271E-3</v>
      </c>
      <c r="G6" s="513">
        <f>+D6/$D$66</f>
        <v>8.02440958124114E-3</v>
      </c>
      <c r="H6" s="278" t="s">
        <v>94</v>
      </c>
      <c r="I6" s="223"/>
      <c r="J6" s="276">
        <f>SUM(J7:J7)</f>
        <v>145523</v>
      </c>
      <c r="K6" s="276">
        <f>SUM(K7:K7)</f>
        <v>139349</v>
      </c>
      <c r="L6" s="277">
        <f>(J6-K6)/K6</f>
        <v>4.430602300698247E-2</v>
      </c>
      <c r="M6" s="513">
        <f>+J6/$J$66</f>
        <v>4.0252732825393706E-3</v>
      </c>
      <c r="N6" s="513">
        <f>+K6/$K$66</f>
        <v>4.1230969411401568E-3</v>
      </c>
      <c r="O6" s="278" t="s">
        <v>94</v>
      </c>
      <c r="P6" s="223"/>
      <c r="Q6" s="276">
        <f>SUM(Q7:Q7)</f>
        <v>184975.00000000003</v>
      </c>
      <c r="R6" s="276">
        <f>SUM(R7:R7)</f>
        <v>373624.3</v>
      </c>
      <c r="S6" s="277">
        <f>(Q6-R6)/R6</f>
        <v>-0.50491710523111044</v>
      </c>
      <c r="T6" s="513">
        <f>+Q6/$Q$66</f>
        <v>2.2453066515290411E-3</v>
      </c>
      <c r="U6" s="513">
        <f>+R6/$R$66</f>
        <v>4.3452525033606266E-3</v>
      </c>
      <c r="V6" s="278" t="s">
        <v>94</v>
      </c>
      <c r="W6" s="223"/>
      <c r="X6" s="276">
        <f>SUM(X7:X7)</f>
        <v>147830</v>
      </c>
      <c r="Y6" s="276">
        <f>SUM(Y7:Y7)</f>
        <v>141200</v>
      </c>
      <c r="Z6" s="277">
        <f>(X6-Y6)/Y6</f>
        <v>4.6954674220963173E-2</v>
      </c>
      <c r="AA6" s="513">
        <f>+X6/$X$66</f>
        <v>3.977565700732294E-3</v>
      </c>
      <c r="AB6" s="513">
        <f>+Y6/$Y$66</f>
        <v>4.0612816334865904E-3</v>
      </c>
    </row>
    <row r="7" spans="1:28" ht="14.1" customHeight="1" x14ac:dyDescent="0.2">
      <c r="A7" s="227"/>
      <c r="B7" s="297" t="s">
        <v>160</v>
      </c>
      <c r="C7" s="179">
        <f>SUM([2]Jazz_AC!$IT$19:$JE$19)</f>
        <v>2693</v>
      </c>
      <c r="D7" s="179">
        <f>SUM([2]Jazz_AC!$IF$19:$IQ$19)</f>
        <v>2338</v>
      </c>
      <c r="E7" s="322">
        <f t="shared" ref="E7" si="0">(C7-D7)/D7</f>
        <v>0.15183917878528658</v>
      </c>
      <c r="F7" s="514"/>
      <c r="G7" s="514"/>
      <c r="H7" s="227"/>
      <c r="I7" s="297" t="s">
        <v>160</v>
      </c>
      <c r="J7" s="179">
        <f>SUM([2]Jazz_AC!$IT$41:$JE$41)</f>
        <v>145523</v>
      </c>
      <c r="K7" s="179">
        <f>SUM([2]Jazz_AC!$IF$41:$IQ$41)</f>
        <v>139349</v>
      </c>
      <c r="L7" s="322">
        <f t="shared" ref="L7" si="1">(J7-K7)/K7</f>
        <v>4.430602300698247E-2</v>
      </c>
      <c r="M7" s="514"/>
      <c r="N7" s="514"/>
      <c r="O7" s="227"/>
      <c r="P7" s="297" t="s">
        <v>160</v>
      </c>
      <c r="Q7" s="179">
        <f>SUM([2]Jazz_AC!$IT$64:$JE$64)</f>
        <v>184975.00000000003</v>
      </c>
      <c r="R7" s="179">
        <f>SUM([2]Jazz_AC!$IF$64:$IQ$64)</f>
        <v>373624.3</v>
      </c>
      <c r="S7" s="322">
        <f t="shared" ref="S7" si="2">(Q7-R7)/R7</f>
        <v>-0.50491710523111044</v>
      </c>
      <c r="T7" s="514"/>
      <c r="U7" s="514"/>
      <c r="V7" s="227"/>
      <c r="W7" s="297" t="s">
        <v>160</v>
      </c>
      <c r="X7" s="179">
        <f>SUM([2]Jazz_AC!$IT$43:$JE$43)</f>
        <v>147830</v>
      </c>
      <c r="Y7" s="179">
        <f>SUM([2]Jazz_AC!$IF$43:$IQ$43)</f>
        <v>141200</v>
      </c>
      <c r="Z7" s="322">
        <f t="shared" ref="Z7" si="3">(X7-Y7)/Y7</f>
        <v>4.6954674220963173E-2</v>
      </c>
      <c r="AA7" s="514"/>
      <c r="AB7" s="514"/>
    </row>
    <row r="8" spans="1:28" ht="14.1" customHeight="1" thickBot="1" x14ac:dyDescent="0.25">
      <c r="A8" s="284"/>
      <c r="B8" s="298"/>
      <c r="C8" s="321"/>
      <c r="D8" s="321"/>
      <c r="E8" s="323"/>
      <c r="F8" s="336"/>
      <c r="G8" s="413"/>
      <c r="H8" s="284"/>
      <c r="I8" s="298"/>
      <c r="J8" s="321"/>
      <c r="K8" s="321"/>
      <c r="L8" s="323"/>
      <c r="M8" s="336"/>
      <c r="N8" s="413"/>
      <c r="O8" s="284"/>
      <c r="P8" s="298"/>
      <c r="Q8" s="321"/>
      <c r="R8" s="321"/>
      <c r="S8" s="323"/>
      <c r="T8" s="336"/>
      <c r="U8" s="413"/>
      <c r="V8" s="284"/>
      <c r="W8" s="298"/>
      <c r="X8" s="321"/>
      <c r="Y8" s="321"/>
      <c r="Z8" s="323"/>
      <c r="AA8" s="336"/>
      <c r="AB8" s="413"/>
    </row>
    <row r="9" spans="1:28" ht="14.1" customHeight="1" thickBot="1" x14ac:dyDescent="0.25">
      <c r="A9" s="284" t="s">
        <v>155</v>
      </c>
      <c r="B9" s="285"/>
      <c r="C9" s="388">
        <f>SUM('[2]Air Choice One'!$IT$19:$JE$19)</f>
        <v>0</v>
      </c>
      <c r="D9" s="388">
        <f>SUM('[2]Air Choice One'!$IF$19:$IQ$19)</f>
        <v>0</v>
      </c>
      <c r="E9" s="393"/>
      <c r="F9" s="336">
        <f>+C9/$C$66</f>
        <v>0</v>
      </c>
      <c r="G9" s="413">
        <f>+D9/$D$66</f>
        <v>0</v>
      </c>
      <c r="H9" s="284" t="s">
        <v>155</v>
      </c>
      <c r="I9" s="285"/>
      <c r="J9" s="388">
        <f>SUM('[2]Air Choice One'!$IT$41:$JE$41)</f>
        <v>0</v>
      </c>
      <c r="K9" s="388">
        <f>SUM('[2]Air Choice One'!$IF$41:$IQ$41)</f>
        <v>0</v>
      </c>
      <c r="L9" s="393"/>
      <c r="M9" s="336">
        <f>+J9/$J$66</f>
        <v>0</v>
      </c>
      <c r="N9" s="413">
        <f>+K9/$K$66</f>
        <v>0</v>
      </c>
      <c r="O9" s="284" t="s">
        <v>155</v>
      </c>
      <c r="P9" s="285"/>
      <c r="Q9" s="388">
        <f>SUM('[2]Air Choice One'!$IT$64:$JE$64)</f>
        <v>0</v>
      </c>
      <c r="R9" s="388">
        <f>SUM('[2]Air Choice One'!$IF$64:$IQ$64)</f>
        <v>0</v>
      </c>
      <c r="S9" s="393"/>
      <c r="T9" s="336">
        <f>+Q9/$Q$66</f>
        <v>0</v>
      </c>
      <c r="U9" s="413">
        <f>+R9/$R$66</f>
        <v>0</v>
      </c>
      <c r="V9" s="284" t="s">
        <v>155</v>
      </c>
      <c r="W9" s="285"/>
      <c r="X9" s="388">
        <f>SUM('[2]Air Choice One'!$IT$43:$JE$43)</f>
        <v>0</v>
      </c>
      <c r="Y9" s="388">
        <f>SUM('[2]Air Choice One'!$IF$43:$IQ$43)</f>
        <v>0</v>
      </c>
      <c r="Z9" s="393"/>
      <c r="AA9" s="336">
        <f>+X9/$X$66</f>
        <v>0</v>
      </c>
      <c r="AB9" s="413">
        <f>+Y9/$Y$66</f>
        <v>0</v>
      </c>
    </row>
    <row r="10" spans="1:28" ht="14.1" customHeight="1" x14ac:dyDescent="0.2">
      <c r="A10" s="227"/>
      <c r="B10" s="33"/>
      <c r="C10" s="228"/>
      <c r="D10" s="228"/>
      <c r="E10" s="273"/>
      <c r="F10" s="347"/>
      <c r="G10" s="348"/>
      <c r="H10" s="227"/>
      <c r="I10" s="33"/>
      <c r="J10" s="2"/>
      <c r="K10" s="2"/>
      <c r="L10" s="274"/>
      <c r="M10" s="345"/>
      <c r="N10" s="346"/>
      <c r="O10" s="227"/>
      <c r="P10" s="33"/>
      <c r="Q10" s="2"/>
      <c r="R10" s="2"/>
      <c r="S10" s="274"/>
      <c r="T10" s="345"/>
      <c r="U10" s="346"/>
      <c r="V10" s="227"/>
      <c r="W10" s="33"/>
      <c r="X10" s="2"/>
      <c r="Y10" s="2"/>
      <c r="Z10" s="274"/>
      <c r="AA10" s="345"/>
      <c r="AB10" s="346"/>
    </row>
    <row r="11" spans="1:28" ht="14.1" customHeight="1" x14ac:dyDescent="0.2">
      <c r="A11" s="227" t="s">
        <v>149</v>
      </c>
      <c r="B11" s="33"/>
      <c r="C11" s="228">
        <f>SUM('[2]Air France'!$IT$19:$JE$19)</f>
        <v>248</v>
      </c>
      <c r="D11" s="228">
        <f>SUM('[2]Air France'!$IF$19:$IQ$19)</f>
        <v>0</v>
      </c>
      <c r="E11" s="273"/>
      <c r="F11" s="335">
        <f>+C11/$C$66</f>
        <v>8.0020650490449151E-4</v>
      </c>
      <c r="G11" s="328">
        <f>+D11/$D$66</f>
        <v>0</v>
      </c>
      <c r="H11" s="227" t="s">
        <v>149</v>
      </c>
      <c r="I11" s="33"/>
      <c r="J11" s="228">
        <f>SUM('[2]Air France'!$IT$41:$JE$41)</f>
        <v>62394</v>
      </c>
      <c r="K11" s="228">
        <f>SUM('[2]Air France'!$IF$41:$IQ$41)</f>
        <v>0</v>
      </c>
      <c r="L11" s="273"/>
      <c r="M11" s="335">
        <f>+J11/$J$66</f>
        <v>1.7258639609598586E-3</v>
      </c>
      <c r="N11" s="328">
        <f>+K11/$K$66</f>
        <v>0</v>
      </c>
      <c r="O11" s="227" t="s">
        <v>149</v>
      </c>
      <c r="P11" s="33"/>
      <c r="Q11" s="228">
        <f>SUM('[2]Air France'!$IT$64:$JE$64)</f>
        <v>1577102</v>
      </c>
      <c r="R11" s="228">
        <f>SUM('[2]Air France'!$IF$64:$IQ$64)</f>
        <v>0</v>
      </c>
      <c r="S11" s="273"/>
      <c r="T11" s="335">
        <f>+Q11/$Q$66</f>
        <v>1.9143547023866756E-2</v>
      </c>
      <c r="U11" s="328">
        <f>+R11/$R$66</f>
        <v>0</v>
      </c>
      <c r="V11" s="227" t="s">
        <v>149</v>
      </c>
      <c r="W11" s="33"/>
      <c r="X11" s="228">
        <f>SUM('[2]Air France'!$IT$43:$JE$43)</f>
        <v>62519</v>
      </c>
      <c r="Y11" s="228">
        <f>SUM('[2]Air France'!$IF$43:$IQ$43)</f>
        <v>0</v>
      </c>
      <c r="Z11" s="273"/>
      <c r="AA11" s="335">
        <f>+X11/$X$66</f>
        <v>1.6821580872900107E-3</v>
      </c>
      <c r="AB11" s="328">
        <f>+Y11/$Y$66</f>
        <v>0</v>
      </c>
    </row>
    <row r="12" spans="1:28" ht="14.1" customHeight="1" thickBot="1" x14ac:dyDescent="0.25">
      <c r="A12" s="227"/>
      <c r="B12" s="33"/>
      <c r="C12" s="228"/>
      <c r="D12" s="228"/>
      <c r="E12" s="273"/>
      <c r="F12" s="347"/>
      <c r="G12" s="348"/>
      <c r="H12" s="227"/>
      <c r="I12" s="33"/>
      <c r="J12" s="2"/>
      <c r="K12" s="2"/>
      <c r="L12" s="274"/>
      <c r="M12" s="345"/>
      <c r="N12" s="346"/>
      <c r="O12" s="227"/>
      <c r="P12" s="33"/>
      <c r="Q12" s="2"/>
      <c r="R12" s="2"/>
      <c r="S12" s="274"/>
      <c r="T12" s="345"/>
      <c r="U12" s="346"/>
      <c r="V12" s="227"/>
      <c r="W12" s="33"/>
      <c r="X12" s="2"/>
      <c r="Y12" s="2"/>
      <c r="Z12" s="274"/>
      <c r="AA12" s="345"/>
      <c r="AB12" s="346"/>
    </row>
    <row r="13" spans="1:28" ht="14.1" customHeight="1" x14ac:dyDescent="0.2">
      <c r="A13" s="278" t="s">
        <v>97</v>
      </c>
      <c r="B13" s="223"/>
      <c r="C13" s="405">
        <f>+SUM(C14:C16)</f>
        <v>2520</v>
      </c>
      <c r="D13" s="406">
        <f>+SUM(D14:D16)</f>
        <v>1946</v>
      </c>
      <c r="E13" s="299">
        <f t="shared" ref="E13:E23" si="4">(C13-D13)/D13</f>
        <v>0.29496402877697842</v>
      </c>
      <c r="F13" s="513">
        <f>+C13/$C$66</f>
        <v>8.1311306143520903E-3</v>
      </c>
      <c r="G13" s="513">
        <f>+D13/$D$66</f>
        <v>6.6789995915719673E-3</v>
      </c>
      <c r="H13" s="278" t="s">
        <v>97</v>
      </c>
      <c r="I13" s="223"/>
      <c r="J13" s="276">
        <f>SUM(J14:J16)</f>
        <v>320629</v>
      </c>
      <c r="K13" s="276">
        <f>SUM(K14:K16)</f>
        <v>270105</v>
      </c>
      <c r="L13" s="277">
        <f t="shared" ref="L13:L25" si="5">(J13-K13)/K13</f>
        <v>0.1870531830214176</v>
      </c>
      <c r="M13" s="513">
        <f>+J13/$J$66</f>
        <v>8.8688341176811625E-3</v>
      </c>
      <c r="N13" s="513">
        <f>+K13/$K$66</f>
        <v>7.9919418100356816E-3</v>
      </c>
      <c r="O13" s="278" t="s">
        <v>97</v>
      </c>
      <c r="P13" s="223"/>
      <c r="Q13" s="276">
        <f>SUM(Q14:Q16)</f>
        <v>413928</v>
      </c>
      <c r="R13" s="276">
        <f>SUM(R14:R16)</f>
        <v>424511</v>
      </c>
      <c r="S13" s="277">
        <f t="shared" ref="S13:S25" si="6">(Q13-R13)/R13</f>
        <v>-2.4929860474758016E-2</v>
      </c>
      <c r="T13" s="513">
        <f>+Q13/$Q$66</f>
        <v>5.0244373112805123E-3</v>
      </c>
      <c r="U13" s="513">
        <f>+R13/$R$66</f>
        <v>4.9370650823678305E-3</v>
      </c>
      <c r="V13" s="278" t="s">
        <v>97</v>
      </c>
      <c r="W13" s="223"/>
      <c r="X13" s="276">
        <f>SUM(X14:X16)</f>
        <v>331757</v>
      </c>
      <c r="Y13" s="276">
        <f>SUM(Y14:Y16)</f>
        <v>279389</v>
      </c>
      <c r="Z13" s="277">
        <f t="shared" ref="Z13:Z17" si="7">(X13-Y13)/Y13</f>
        <v>0.18743758702024776</v>
      </c>
      <c r="AA13" s="513">
        <f>+X13/$X$66</f>
        <v>8.9263699125877276E-3</v>
      </c>
      <c r="AB13" s="513">
        <f>+Y13/$Y$66</f>
        <v>8.0359590247746811E-3</v>
      </c>
    </row>
    <row r="14" spans="1:28" ht="14.1" customHeight="1" x14ac:dyDescent="0.2">
      <c r="A14" s="227"/>
      <c r="B14" s="297" t="s">
        <v>97</v>
      </c>
      <c r="C14" s="189">
        <f>SUM([2]Alaska!$IT$19:$JE$19)</f>
        <v>2520</v>
      </c>
      <c r="D14" s="407">
        <f>SUM([2]Alaska!$IF$19:$IQ$19)</f>
        <v>1946</v>
      </c>
      <c r="E14" s="404">
        <f t="shared" si="4"/>
        <v>0.29496402877697842</v>
      </c>
      <c r="F14" s="514"/>
      <c r="G14" s="514"/>
      <c r="H14" s="227"/>
      <c r="I14" s="297" t="s">
        <v>97</v>
      </c>
      <c r="J14" s="179">
        <f>SUM([2]Alaska!$IT$41:$JE$41)</f>
        <v>320629</v>
      </c>
      <c r="K14" s="179">
        <f>SUM([2]Alaska!$IF$41:$IQ$41)</f>
        <v>270105</v>
      </c>
      <c r="L14" s="274">
        <f t="shared" si="5"/>
        <v>0.1870531830214176</v>
      </c>
      <c r="M14" s="514"/>
      <c r="N14" s="514"/>
      <c r="O14" s="227"/>
      <c r="P14" s="297" t="s">
        <v>97</v>
      </c>
      <c r="Q14" s="179">
        <f>SUM([2]Alaska!$IT$64:$JE$64)</f>
        <v>413928</v>
      </c>
      <c r="R14" s="179">
        <f>SUM([2]Alaska!$IF$64:$IQ$64)</f>
        <v>424511</v>
      </c>
      <c r="S14" s="274">
        <f t="shared" si="6"/>
        <v>-2.4929860474758016E-2</v>
      </c>
      <c r="T14" s="514"/>
      <c r="U14" s="514"/>
      <c r="V14" s="227"/>
      <c r="W14" s="297" t="s">
        <v>97</v>
      </c>
      <c r="X14" s="179">
        <f>SUM([2]Alaska!$IT$43:$JE$43)</f>
        <v>331757</v>
      </c>
      <c r="Y14" s="179">
        <f>SUM([2]Alaska!$IF$43:$IQ$43)</f>
        <v>279389</v>
      </c>
      <c r="Z14" s="274">
        <f t="shared" si="7"/>
        <v>0.18743758702024776</v>
      </c>
      <c r="AA14" s="514"/>
      <c r="AB14" s="514"/>
    </row>
    <row r="15" spans="1:28" ht="14.1" customHeight="1" x14ac:dyDescent="0.2">
      <c r="A15" s="227"/>
      <c r="B15" s="297" t="s">
        <v>168</v>
      </c>
      <c r="C15" s="189">
        <f>SUM([2]Horizon_AS!$IT$19:$JE$19)</f>
        <v>0</v>
      </c>
      <c r="D15" s="407">
        <f>SUM([2]Horizon_AS!$IF$19:$IQ$19)</f>
        <v>0</v>
      </c>
      <c r="E15" s="404"/>
      <c r="F15" s="514"/>
      <c r="G15" s="514"/>
      <c r="H15" s="227"/>
      <c r="I15" s="297" t="s">
        <v>168</v>
      </c>
      <c r="J15" s="179">
        <f>SUM([2]Horizon_AS!$IT$41:$JE$41)</f>
        <v>0</v>
      </c>
      <c r="K15" s="179">
        <f>SUM([2]Horizon_AS!$IF$41:$IQ$41)</f>
        <v>0</v>
      </c>
      <c r="L15" s="274"/>
      <c r="M15" s="514"/>
      <c r="N15" s="514"/>
      <c r="O15" s="227"/>
      <c r="P15" s="297" t="s">
        <v>168</v>
      </c>
      <c r="Q15" s="179">
        <f>SUM([2]Horizon_AS!$IT$64:$JE$64)</f>
        <v>0</v>
      </c>
      <c r="R15" s="179">
        <f>SUM([2]Horizon_AS!$IF$64:$IQ$64)</f>
        <v>0</v>
      </c>
      <c r="S15" s="274"/>
      <c r="T15" s="514"/>
      <c r="U15" s="514"/>
      <c r="V15" s="227"/>
      <c r="W15" s="297" t="s">
        <v>168</v>
      </c>
      <c r="X15" s="179">
        <f>SUM([2]Horizon_AS!$IT$43:$JE$43)</f>
        <v>0</v>
      </c>
      <c r="Y15" s="179">
        <f>SUM([2]Horizon_AS!$IF$43:$IQ$43)</f>
        <v>0</v>
      </c>
      <c r="Z15" s="274"/>
      <c r="AA15" s="514"/>
      <c r="AB15" s="514"/>
    </row>
    <row r="16" spans="1:28" ht="14.1" customHeight="1" thickBot="1" x14ac:dyDescent="0.25">
      <c r="A16" s="284"/>
      <c r="B16" s="298" t="s">
        <v>93</v>
      </c>
      <c r="C16" s="408">
        <f>SUM('[2]Sky West_AS'!$IT$19:$JE$19)</f>
        <v>0</v>
      </c>
      <c r="D16" s="409">
        <f>SUM('[2]Sky West_AS'!$IF$19:$IQ$19)</f>
        <v>0</v>
      </c>
      <c r="E16" s="410"/>
      <c r="F16" s="515"/>
      <c r="G16" s="515"/>
      <c r="H16" s="284"/>
      <c r="I16" s="298" t="s">
        <v>93</v>
      </c>
      <c r="J16" s="321">
        <f>SUM('[2]Sky West_AS'!$IT$41:$JE$41)</f>
        <v>0</v>
      </c>
      <c r="K16" s="321">
        <f>SUM('[2]Sky West_AS'!$IF$41:$IQ$41)</f>
        <v>0</v>
      </c>
      <c r="L16" s="275"/>
      <c r="M16" s="515"/>
      <c r="N16" s="515"/>
      <c r="O16" s="284"/>
      <c r="P16" s="298" t="s">
        <v>93</v>
      </c>
      <c r="Q16" s="321">
        <f>SUM('[2]Sky West_AS'!$IT$64:$JE$64)</f>
        <v>0</v>
      </c>
      <c r="R16" s="321">
        <f>SUM('[2]Sky West_AS'!$IF$64:$IQ$64)</f>
        <v>0</v>
      </c>
      <c r="S16" s="275"/>
      <c r="T16" s="515"/>
      <c r="U16" s="515"/>
      <c r="V16" s="284"/>
      <c r="W16" s="298" t="s">
        <v>93</v>
      </c>
      <c r="X16" s="321">
        <f>SUM('[2]Sky West_AS'!$IT$43:$JE$43)</f>
        <v>0</v>
      </c>
      <c r="Y16" s="321">
        <f>SUM('[2]Sky West_AS'!$IF$43:$IQ$43)</f>
        <v>0</v>
      </c>
      <c r="Z16" s="275"/>
      <c r="AA16" s="515"/>
      <c r="AB16" s="515"/>
    </row>
    <row r="17" spans="1:28" ht="14.1" customHeight="1" x14ac:dyDescent="0.2">
      <c r="A17" s="227" t="s">
        <v>201</v>
      </c>
      <c r="B17" s="33"/>
      <c r="C17" s="303">
        <f>SUM('[2]Allegiant '!$IT$19:$JE$19)</f>
        <v>542</v>
      </c>
      <c r="D17" s="304">
        <f>SUM('[2]Allegiant '!$IF$19:$IQ$19)</f>
        <v>846</v>
      </c>
      <c r="E17" s="404">
        <f t="shared" ref="E17" si="8">(C17-D17)/D17</f>
        <v>-0.35933806146572106</v>
      </c>
      <c r="F17" s="513">
        <f>+C17/$C$66</f>
        <v>1.7488384099122354E-3</v>
      </c>
      <c r="G17" s="513">
        <f>+D17/$D$66</f>
        <v>2.9036144164798997E-3</v>
      </c>
      <c r="H17" s="227" t="s">
        <v>201</v>
      </c>
      <c r="I17" s="297"/>
      <c r="J17" s="228">
        <f>SUM('[2]Allegiant '!$IT$41:$JE$41)</f>
        <v>75739</v>
      </c>
      <c r="K17" s="228">
        <f>SUM('[2]Allegiant '!$IF$41:$IQ$41)</f>
        <v>120997</v>
      </c>
      <c r="L17" s="273">
        <f t="shared" ref="L17" si="9">(J17-K17)/K17</f>
        <v>-0.37404233162805689</v>
      </c>
      <c r="M17" s="513">
        <f>+J17/$J$66</f>
        <v>2.0949964826608124E-3</v>
      </c>
      <c r="N17" s="513">
        <f>+K17/$J$66</f>
        <v>3.3468660718059427E-3</v>
      </c>
      <c r="O17" s="227" t="s">
        <v>201</v>
      </c>
      <c r="P17" s="297"/>
      <c r="Q17" s="228">
        <f>SUM('[2]Allegiant '!$IT$64:$JE$64)</f>
        <v>0</v>
      </c>
      <c r="R17" s="228">
        <f>SUM('[2]Allegiant '!$IF$64:$IQ$64)</f>
        <v>0</v>
      </c>
      <c r="S17" s="273"/>
      <c r="T17" s="513">
        <f>+Q17/$Q$66</f>
        <v>0</v>
      </c>
      <c r="U17" s="513">
        <f>+R17/$Q$66</f>
        <v>0</v>
      </c>
      <c r="V17" s="227" t="s">
        <v>201</v>
      </c>
      <c r="W17" s="297"/>
      <c r="X17" s="228">
        <f>SUM('[2]Allegiant '!$IT$43:$JE$43)</f>
        <v>75739</v>
      </c>
      <c r="Y17" s="228">
        <f>SUM('[2]Allegiant '!$IF$43:$IQ$43)</f>
        <v>120997</v>
      </c>
      <c r="Z17" s="273">
        <f t="shared" si="7"/>
        <v>-0.37404233162805689</v>
      </c>
      <c r="AA17" s="513">
        <f>+X17/$X$66</f>
        <v>2.0378600325222434E-3</v>
      </c>
      <c r="AB17" s="513">
        <f>+Y17/$Q$66</f>
        <v>1.4687139825114708E-3</v>
      </c>
    </row>
    <row r="18" spans="1:28" ht="14.1" customHeight="1" thickBot="1" x14ac:dyDescent="0.25">
      <c r="A18" s="227"/>
      <c r="B18" s="297"/>
      <c r="C18" s="408"/>
      <c r="D18" s="409"/>
      <c r="E18" s="404"/>
      <c r="F18" s="515"/>
      <c r="G18" s="515"/>
      <c r="H18" s="227"/>
      <c r="I18" s="297"/>
      <c r="J18" s="179"/>
      <c r="K18" s="179"/>
      <c r="L18" s="274"/>
      <c r="M18" s="515"/>
      <c r="N18" s="515"/>
      <c r="O18" s="227"/>
      <c r="P18" s="297"/>
      <c r="Q18" s="179"/>
      <c r="R18" s="179"/>
      <c r="S18" s="274"/>
      <c r="T18" s="515"/>
      <c r="U18" s="515"/>
      <c r="V18" s="227"/>
      <c r="W18" s="297"/>
      <c r="X18" s="179"/>
      <c r="Y18" s="179"/>
      <c r="Z18" s="274"/>
      <c r="AA18" s="515"/>
      <c r="AB18" s="515"/>
    </row>
    <row r="19" spans="1:28" ht="14.1" customHeight="1" x14ac:dyDescent="0.2">
      <c r="A19" s="278" t="s">
        <v>20</v>
      </c>
      <c r="B19" s="307"/>
      <c r="C19" s="300">
        <f>SUM(C20:C25)</f>
        <v>14423</v>
      </c>
      <c r="D19" s="301">
        <f>SUM(D20:D25)</f>
        <v>13134</v>
      </c>
      <c r="E19" s="299">
        <f t="shared" si="4"/>
        <v>9.8142226282929804E-2</v>
      </c>
      <c r="F19" s="513">
        <f>+C19/$C$66</f>
        <v>4.6537816210635005E-2</v>
      </c>
      <c r="G19" s="513">
        <f>+D19/$D$66</f>
        <v>4.5078098990599294E-2</v>
      </c>
      <c r="H19" s="278" t="s">
        <v>20</v>
      </c>
      <c r="I19" s="279"/>
      <c r="J19" s="280">
        <f>SUM(J20:J25)</f>
        <v>1586374</v>
      </c>
      <c r="K19" s="280">
        <f>SUM(K20:K25)</f>
        <v>1471988</v>
      </c>
      <c r="L19" s="277">
        <f t="shared" si="5"/>
        <v>7.7708513928102671E-2</v>
      </c>
      <c r="M19" s="513">
        <f>+J19/$J$66</f>
        <v>4.3880272385225093E-2</v>
      </c>
      <c r="N19" s="513">
        <f>+K19/$K$66</f>
        <v>4.3553590052278934E-2</v>
      </c>
      <c r="O19" s="278" t="s">
        <v>20</v>
      </c>
      <c r="P19" s="279"/>
      <c r="Q19" s="280">
        <f>SUM(Q20:Q25)</f>
        <v>566244</v>
      </c>
      <c r="R19" s="280">
        <f>SUM(R20:R25)</f>
        <v>587724</v>
      </c>
      <c r="S19" s="277">
        <f t="shared" si="6"/>
        <v>-3.6547767319353983E-2</v>
      </c>
      <c r="T19" s="513">
        <f>+Q19/$Q$66</f>
        <v>6.8733148781641301E-3</v>
      </c>
      <c r="U19" s="513">
        <f>+R19/$R$66</f>
        <v>6.835233099895058E-3</v>
      </c>
      <c r="V19" s="278" t="s">
        <v>20</v>
      </c>
      <c r="W19" s="279"/>
      <c r="X19" s="280">
        <f>SUM(X20:X25)</f>
        <v>1642811</v>
      </c>
      <c r="Y19" s="280">
        <f>SUM(Y20:Y25)</f>
        <v>1524704</v>
      </c>
      <c r="Z19" s="277">
        <f t="shared" ref="Z19:Z25" si="10">(X19-Y19)/Y19</f>
        <v>7.7462248410183218E-2</v>
      </c>
      <c r="AA19" s="513">
        <f>+X19/$X$66</f>
        <v>4.4202047530174662E-2</v>
      </c>
      <c r="AB19" s="513">
        <f>+Y19/$Y$66</f>
        <v>4.3854478411498143E-2</v>
      </c>
    </row>
    <row r="20" spans="1:28" ht="14.1" customHeight="1" x14ac:dyDescent="0.2">
      <c r="A20" s="329"/>
      <c r="B20" s="33" t="s">
        <v>20</v>
      </c>
      <c r="C20" s="190">
        <f>SUM([2]American!$IT$19:$JE$19)</f>
        <v>9301</v>
      </c>
      <c r="D20" s="302">
        <f>SUM([2]American!$IF$19:$IQ$19)</f>
        <v>8077</v>
      </c>
      <c r="E20" s="55">
        <f t="shared" si="4"/>
        <v>0.15154141389129627</v>
      </c>
      <c r="F20" s="514"/>
      <c r="G20" s="514"/>
      <c r="H20" s="31"/>
      <c r="I20" s="33" t="s">
        <v>20</v>
      </c>
      <c r="J20" s="2">
        <f>SUM([2]American!$IT$41:$JE$41)</f>
        <v>1273816</v>
      </c>
      <c r="K20" s="2">
        <f>SUM([2]American!$IF$41:$IQ$41)</f>
        <v>1179082</v>
      </c>
      <c r="L20" s="274">
        <f t="shared" si="5"/>
        <v>8.0345556967199902E-2</v>
      </c>
      <c r="M20" s="514"/>
      <c r="N20" s="514"/>
      <c r="O20" s="31"/>
      <c r="P20" s="33" t="s">
        <v>20</v>
      </c>
      <c r="Q20" s="2">
        <f>SUM([2]American!$IT$64:$JE$64)</f>
        <v>517802</v>
      </c>
      <c r="R20" s="2">
        <f>SUM([2]American!$IF$64:$IQ$64)</f>
        <v>553402</v>
      </c>
      <c r="S20" s="274">
        <f t="shared" si="6"/>
        <v>-6.4329366355741394E-2</v>
      </c>
      <c r="T20" s="514"/>
      <c r="U20" s="514"/>
      <c r="V20" s="31"/>
      <c r="W20" s="33" t="s">
        <v>20</v>
      </c>
      <c r="X20" s="2">
        <f>SUM([2]American!$IT$43:$JE$43)</f>
        <v>1319264</v>
      </c>
      <c r="Y20" s="2">
        <f>SUM([2]American!$IF$43:$IQ$43)</f>
        <v>1222335</v>
      </c>
      <c r="Z20" s="274">
        <f t="shared" si="10"/>
        <v>7.9298228390743949E-2</v>
      </c>
      <c r="AA20" s="514"/>
      <c r="AB20" s="514"/>
    </row>
    <row r="21" spans="1:28" ht="14.1" customHeight="1" x14ac:dyDescent="0.2">
      <c r="A21" s="31"/>
      <c r="B21" s="297" t="s">
        <v>93</v>
      </c>
      <c r="C21" s="190">
        <f>SUM('[2]Sky West_AA'!$IT$19:$JE$19)</f>
        <v>62</v>
      </c>
      <c r="D21" s="302">
        <f>SUM('[2]Sky West_AA'!$IF$19:$IQ$19)</f>
        <v>0</v>
      </c>
      <c r="E21" s="55"/>
      <c r="F21" s="514"/>
      <c r="G21" s="514"/>
      <c r="H21" s="31"/>
      <c r="I21" s="297" t="s">
        <v>93</v>
      </c>
      <c r="J21" s="2">
        <f>SUM('[2]Sky West_AA'!$IT$41:$JE$41)</f>
        <v>3516</v>
      </c>
      <c r="K21" s="2">
        <f>SUM('[2]Sky West_AA'!$IF$41:$IQ$41)</f>
        <v>0</v>
      </c>
      <c r="L21" s="274"/>
      <c r="M21" s="514"/>
      <c r="N21" s="514"/>
      <c r="O21" s="31"/>
      <c r="P21" s="297" t="s">
        <v>93</v>
      </c>
      <c r="Q21" s="2">
        <f>SUM('[2]Sky West_AA'!$IT$64:$JE$64)</f>
        <v>2</v>
      </c>
      <c r="R21" s="2">
        <f>SUM('[2]Sky West_AA'!$IF$64:$IQ$64)</f>
        <v>0</v>
      </c>
      <c r="S21" s="274"/>
      <c r="T21" s="514"/>
      <c r="U21" s="514"/>
      <c r="V21" s="31"/>
      <c r="W21" s="297" t="s">
        <v>93</v>
      </c>
      <c r="X21" s="2">
        <f>SUM('[2]Sky West_AA'!$IT$43:$JE$43)</f>
        <v>3684</v>
      </c>
      <c r="Y21" s="2">
        <f>SUM('[2]Sky West_AA'!$IF$43:$IQ$43)</f>
        <v>0</v>
      </c>
      <c r="Z21" s="274"/>
      <c r="AA21" s="514"/>
      <c r="AB21" s="514"/>
    </row>
    <row r="22" spans="1:28" ht="14.1" customHeight="1" x14ac:dyDescent="0.2">
      <c r="A22" s="329"/>
      <c r="B22" s="297" t="s">
        <v>161</v>
      </c>
      <c r="C22" s="190">
        <f>SUM('[2]American Eagle'!$IT$19:$JE$19)</f>
        <v>1792</v>
      </c>
      <c r="D22" s="302">
        <f>SUM('[2]American Eagle'!$IF$19:$IQ$19)</f>
        <v>971</v>
      </c>
      <c r="E22" s="308">
        <f t="shared" si="4"/>
        <v>0.84552008238928944</v>
      </c>
      <c r="F22" s="514"/>
      <c r="G22" s="514"/>
      <c r="H22" s="31"/>
      <c r="I22" s="297" t="s">
        <v>161</v>
      </c>
      <c r="J22" s="2">
        <f>SUM('[2]American Eagle'!$IT$41:$JE$41)</f>
        <v>110222</v>
      </c>
      <c r="K22" s="2">
        <f>SUM('[2]American Eagle'!$IF$41:$IQ$41)</f>
        <v>59899</v>
      </c>
      <c r="L22" s="274">
        <f t="shared" si="5"/>
        <v>0.84013088699310501</v>
      </c>
      <c r="M22" s="514"/>
      <c r="N22" s="514"/>
      <c r="O22" s="31"/>
      <c r="P22" s="297" t="s">
        <v>161</v>
      </c>
      <c r="Q22" s="2">
        <f>SUM('[2]American Eagle'!$IT$64:$JE$64)</f>
        <v>11293</v>
      </c>
      <c r="R22" s="2">
        <f>SUM('[2]American Eagle'!$IF$64:$IQ$64)</f>
        <v>6646</v>
      </c>
      <c r="S22" s="274">
        <f t="shared" si="6"/>
        <v>0.69921757448089072</v>
      </c>
      <c r="T22" s="514"/>
      <c r="U22" s="514"/>
      <c r="V22" s="31"/>
      <c r="W22" s="297" t="s">
        <v>161</v>
      </c>
      <c r="X22" s="2">
        <f>SUM('[2]American Eagle'!$IT$43:$JE$43)</f>
        <v>115001</v>
      </c>
      <c r="Y22" s="2">
        <f>SUM('[2]American Eagle'!$IF$43:$IQ$43)</f>
        <v>62139</v>
      </c>
      <c r="Z22" s="274">
        <f t="shared" si="10"/>
        <v>0.85070567598448643</v>
      </c>
      <c r="AA22" s="514"/>
      <c r="AB22" s="514"/>
    </row>
    <row r="23" spans="1:28" ht="14.1" customHeight="1" x14ac:dyDescent="0.2">
      <c r="A23" s="329"/>
      <c r="B23" s="33" t="s">
        <v>52</v>
      </c>
      <c r="C23" s="190">
        <f>SUM([2]Republic!$IT$19:$JE$19)</f>
        <v>1652</v>
      </c>
      <c r="D23" s="302">
        <f>SUM([2]Republic!$IF$19:$IQ$19)</f>
        <v>2044</v>
      </c>
      <c r="E23" s="55">
        <f t="shared" si="4"/>
        <v>-0.19178082191780821</v>
      </c>
      <c r="F23" s="514"/>
      <c r="G23" s="514"/>
      <c r="H23" s="31"/>
      <c r="I23" s="33" t="s">
        <v>52</v>
      </c>
      <c r="J23" s="2">
        <f>SUM([2]Republic!$IT$41:$JE$41)</f>
        <v>102845</v>
      </c>
      <c r="K23" s="2">
        <f>SUM([2]Republic!$IF$41:$IQ$41)</f>
        <v>125867</v>
      </c>
      <c r="L23" s="274">
        <f t="shared" si="5"/>
        <v>-0.18290735458857366</v>
      </c>
      <c r="M23" s="514"/>
      <c r="N23" s="514"/>
      <c r="O23" s="31"/>
      <c r="P23" s="33" t="s">
        <v>52</v>
      </c>
      <c r="Q23" s="2">
        <f>SUM([2]Republic!$IT$64:$JE$64)</f>
        <v>33529</v>
      </c>
      <c r="R23" s="2">
        <f>SUM([2]Republic!$IF$64:$IQ$64)</f>
        <v>20013</v>
      </c>
      <c r="S23" s="274">
        <f t="shared" si="6"/>
        <v>0.67536101534002901</v>
      </c>
      <c r="T23" s="514"/>
      <c r="U23" s="514"/>
      <c r="V23" s="31"/>
      <c r="W23" s="33" t="s">
        <v>52</v>
      </c>
      <c r="X23" s="2">
        <f>SUM([2]Republic!$IT$43:$JE$43)</f>
        <v>106546</v>
      </c>
      <c r="Y23" s="2">
        <f>SUM([2]Republic!$IF$43:$IQ$43)</f>
        <v>130244</v>
      </c>
      <c r="Z23" s="274">
        <f t="shared" si="10"/>
        <v>-0.1819508000368539</v>
      </c>
      <c r="AA23" s="514"/>
      <c r="AB23" s="514"/>
    </row>
    <row r="24" spans="1:28" ht="14.1" customHeight="1" x14ac:dyDescent="0.2">
      <c r="A24" s="329"/>
      <c r="B24" s="33" t="s">
        <v>162</v>
      </c>
      <c r="C24" s="190">
        <f>SUM([2]PSA!$IT$19:$JE$19)</f>
        <v>1348</v>
      </c>
      <c r="D24" s="302">
        <f>SUM([2]PSA!$IF$19:$IQ$19)</f>
        <v>996</v>
      </c>
      <c r="E24" s="55">
        <f t="shared" ref="E24" si="11">(C24-D24)/D24</f>
        <v>0.3534136546184739</v>
      </c>
      <c r="F24" s="514"/>
      <c r="G24" s="514"/>
      <c r="H24" s="31"/>
      <c r="I24" s="33" t="s">
        <v>162</v>
      </c>
      <c r="J24" s="2">
        <f>SUM([2]PSA!$IT$41:$JE$41)</f>
        <v>83880</v>
      </c>
      <c r="K24" s="2">
        <f>SUM([2]PSA!$IF$41:$IQ$41)</f>
        <v>59417</v>
      </c>
      <c r="L24" s="274">
        <f t="shared" si="5"/>
        <v>0.41171718531733342</v>
      </c>
      <c r="M24" s="514"/>
      <c r="N24" s="514"/>
      <c r="O24" s="31"/>
      <c r="P24" s="33" t="s">
        <v>162</v>
      </c>
      <c r="Q24" s="2">
        <f>SUM([2]PSA!$IT$64:$JE$64)</f>
        <v>940</v>
      </c>
      <c r="R24" s="2">
        <f>SUM([2]PSA!$IF$64:$IQ$64)</f>
        <v>1663</v>
      </c>
      <c r="S24" s="274">
        <f t="shared" si="6"/>
        <v>-0.43475646422128683</v>
      </c>
      <c r="T24" s="514"/>
      <c r="U24" s="514"/>
      <c r="V24" s="31"/>
      <c r="W24" s="33" t="s">
        <v>162</v>
      </c>
      <c r="X24" s="2">
        <f>SUM([2]PSA!$IT$43:$JE$43)</f>
        <v>85838</v>
      </c>
      <c r="Y24" s="2">
        <f>SUM([2]PSA!$IF$43:$IQ$43)</f>
        <v>60860</v>
      </c>
      <c r="Z24" s="274">
        <f t="shared" si="10"/>
        <v>0.41041735129806112</v>
      </c>
      <c r="AA24" s="514"/>
      <c r="AB24" s="514"/>
    </row>
    <row r="25" spans="1:28" ht="14.1" customHeight="1" thickBot="1" x14ac:dyDescent="0.25">
      <c r="A25" s="330"/>
      <c r="B25" s="285" t="s">
        <v>51</v>
      </c>
      <c r="C25" s="305">
        <f>SUM('[2]Air Wisconsin'!$IT$19:$JE$19)</f>
        <v>268</v>
      </c>
      <c r="D25" s="306">
        <f>SUM('[2]Air Wisconsin'!$IF$19:$IQ$19)</f>
        <v>1046</v>
      </c>
      <c r="E25" s="309">
        <f>(C25-D25)/D25</f>
        <v>-0.74378585086042071</v>
      </c>
      <c r="F25" s="515"/>
      <c r="G25" s="515"/>
      <c r="H25" s="231"/>
      <c r="I25" s="285" t="s">
        <v>51</v>
      </c>
      <c r="J25" s="305">
        <f>SUM('[2]Air Wisconsin'!$IT$41:$JE$41)</f>
        <v>12095</v>
      </c>
      <c r="K25" s="306">
        <f>SUM('[2]Air Wisconsin'!$IF$41:$IQ$41)</f>
        <v>47723</v>
      </c>
      <c r="L25" s="275">
        <f t="shared" si="5"/>
        <v>-0.74655826331119168</v>
      </c>
      <c r="M25" s="515"/>
      <c r="N25" s="515"/>
      <c r="O25" s="231"/>
      <c r="P25" s="285" t="s">
        <v>51</v>
      </c>
      <c r="Q25" s="305">
        <f>SUM('[2]Air Wisconsin'!$IT$64:$JE$64)</f>
        <v>2678</v>
      </c>
      <c r="R25" s="306">
        <f>SUM('[2]Air Wisconsin'!$IF$64:$IQ$64)</f>
        <v>6000</v>
      </c>
      <c r="S25" s="275">
        <f t="shared" si="6"/>
        <v>-0.55366666666666664</v>
      </c>
      <c r="T25" s="515"/>
      <c r="U25" s="515"/>
      <c r="V25" s="231"/>
      <c r="W25" s="285" t="s">
        <v>51</v>
      </c>
      <c r="X25" s="305">
        <f>SUM('[2]Air Wisconsin'!$IT$43:$JE$43)</f>
        <v>12478</v>
      </c>
      <c r="Y25" s="306">
        <f>SUM('[2]Air Wisconsin'!$IF$43:$IQ$43)</f>
        <v>49126</v>
      </c>
      <c r="Z25" s="275">
        <f t="shared" si="10"/>
        <v>-0.74600008142327889</v>
      </c>
      <c r="AA25" s="515"/>
      <c r="AB25" s="515"/>
    </row>
    <row r="26" spans="1:28" ht="14.1" customHeight="1" x14ac:dyDescent="0.2">
      <c r="A26" s="31"/>
      <c r="B26" s="229"/>
      <c r="C26" s="190"/>
      <c r="D26" s="402"/>
      <c r="E26" s="55"/>
      <c r="F26" s="335"/>
      <c r="G26" s="335"/>
      <c r="H26" s="31"/>
      <c r="I26" s="229"/>
      <c r="J26" s="2"/>
      <c r="K26" s="2"/>
      <c r="L26" s="274"/>
      <c r="M26" s="335"/>
      <c r="N26" s="335"/>
      <c r="O26" s="31"/>
      <c r="P26" s="229"/>
      <c r="Q26" s="2"/>
      <c r="R26" s="2"/>
      <c r="S26" s="274"/>
      <c r="T26" s="335"/>
      <c r="U26" s="335"/>
      <c r="V26" s="31"/>
      <c r="W26" s="229"/>
      <c r="X26" s="2"/>
      <c r="Y26" s="2"/>
      <c r="Z26" s="274"/>
      <c r="AA26" s="335"/>
      <c r="AB26" s="335"/>
    </row>
    <row r="27" spans="1:28" ht="14.1" customHeight="1" thickBot="1" x14ac:dyDescent="0.25">
      <c r="A27" s="284" t="s">
        <v>156</v>
      </c>
      <c r="B27" s="262"/>
      <c r="C27" s="387">
        <f>SUM('[2]Boutique Air'!$IT$19:$JE$19)</f>
        <v>0</v>
      </c>
      <c r="D27" s="411">
        <f>SUM('[2]Boutique Air'!$IF$19:$IQ$19)</f>
        <v>0</v>
      </c>
      <c r="E27" s="412"/>
      <c r="F27" s="336">
        <f>+C27/$C$66</f>
        <v>0</v>
      </c>
      <c r="G27" s="336">
        <f>+D27/$D$66</f>
        <v>0</v>
      </c>
      <c r="H27" s="284" t="s">
        <v>156</v>
      </c>
      <c r="I27" s="262"/>
      <c r="J27" s="388">
        <f>SUM('[2]Boutique Air'!$IT$41:$JE$41)</f>
        <v>0</v>
      </c>
      <c r="K27" s="388">
        <f>SUM('[2]Boutique Air'!$IF$41:$IQ$41)</f>
        <v>0</v>
      </c>
      <c r="L27" s="393"/>
      <c r="M27" s="336">
        <f>+J27/$J$66</f>
        <v>0</v>
      </c>
      <c r="N27" s="413">
        <f>+K27/$K$66</f>
        <v>0</v>
      </c>
      <c r="O27" s="284" t="s">
        <v>156</v>
      </c>
      <c r="P27" s="262"/>
      <c r="Q27" s="388">
        <f>SUM('[2]Boutique Air'!$IT$64:$JE$64)</f>
        <v>0</v>
      </c>
      <c r="R27" s="388">
        <f>SUM('[2]Boutique Air'!$IF$64:$IQ$64)</f>
        <v>0</v>
      </c>
      <c r="S27" s="393"/>
      <c r="T27" s="336">
        <f>+Q27/$Q$66</f>
        <v>0</v>
      </c>
      <c r="U27" s="413">
        <f>+R27/$R$66</f>
        <v>0</v>
      </c>
      <c r="V27" s="284" t="s">
        <v>156</v>
      </c>
      <c r="W27" s="262"/>
      <c r="X27" s="388">
        <f>SUM('[2]Boutique Air'!$IT$43:$JE$43)</f>
        <v>0</v>
      </c>
      <c r="Y27" s="388">
        <f>SUM('[2]Boutique Air'!$IF$43:$IQ$43)</f>
        <v>0</v>
      </c>
      <c r="Z27" s="393"/>
      <c r="AA27" s="336">
        <f>+X27/$X$66</f>
        <v>0</v>
      </c>
      <c r="AB27" s="413">
        <f>+Y27/$Y$66</f>
        <v>0</v>
      </c>
    </row>
    <row r="28" spans="1:28" ht="14.1" customHeight="1" x14ac:dyDescent="0.2">
      <c r="A28" s="31"/>
      <c r="B28" s="229"/>
      <c r="C28" s="190"/>
      <c r="D28" s="302"/>
      <c r="E28" s="55"/>
      <c r="F28" s="335"/>
      <c r="G28" s="335"/>
      <c r="H28" s="31"/>
      <c r="I28" s="229"/>
      <c r="J28" s="2"/>
      <c r="K28" s="2"/>
      <c r="L28" s="274"/>
      <c r="M28" s="335"/>
      <c r="N28" s="335"/>
      <c r="O28" s="31"/>
      <c r="P28" s="229"/>
      <c r="Q28" s="2"/>
      <c r="R28" s="2"/>
      <c r="S28" s="274"/>
      <c r="T28" s="335"/>
      <c r="U28" s="335"/>
      <c r="V28" s="31"/>
      <c r="W28" s="229"/>
      <c r="X28" s="2"/>
      <c r="Y28" s="2"/>
      <c r="Z28" s="274"/>
      <c r="AA28" s="335"/>
      <c r="AB28" s="335"/>
    </row>
    <row r="29" spans="1:28" ht="14.1" customHeight="1" x14ac:dyDescent="0.2">
      <c r="A29" s="227" t="s">
        <v>154</v>
      </c>
      <c r="B29" s="229"/>
      <c r="C29" s="303">
        <f>SUM([2]Condor!$IT$19:$JE$19)</f>
        <v>104</v>
      </c>
      <c r="D29" s="304">
        <f>SUM([2]Condor!$IF$19:$IQ$19)</f>
        <v>88</v>
      </c>
      <c r="E29" s="55">
        <f>(C29-D29)/D29</f>
        <v>0.18181818181818182</v>
      </c>
      <c r="F29" s="335">
        <f>+C29/$C$66</f>
        <v>3.355704697986577E-4</v>
      </c>
      <c r="G29" s="335">
        <f>+D29/$D$66</f>
        <v>3.0203081400736543E-4</v>
      </c>
      <c r="H29" s="227" t="s">
        <v>154</v>
      </c>
      <c r="I29" s="229"/>
      <c r="J29" s="228">
        <f>SUM([2]Condor!$IT$41:$JE$41)</f>
        <v>21917</v>
      </c>
      <c r="K29" s="228">
        <f>SUM([2]Condor!$IF$41:$IQ$41)</f>
        <v>19004</v>
      </c>
      <c r="L29" s="274">
        <f t="shared" ref="L29:L34" si="12">(J29-K29)/K29</f>
        <v>0.15328351925910336</v>
      </c>
      <c r="M29" s="335">
        <f>+J29/$J$66</f>
        <v>6.0624035055225213E-4</v>
      </c>
      <c r="N29" s="328">
        <f>+K29/$K$66</f>
        <v>5.6229563376434383E-4</v>
      </c>
      <c r="O29" s="227" t="s">
        <v>154</v>
      </c>
      <c r="P29" s="229"/>
      <c r="Q29" s="228">
        <f>SUM([2]Condor!$IT$64:$JE$64)</f>
        <v>618875</v>
      </c>
      <c r="R29" s="228">
        <f>SUM([2]Condor!$IF$64:$IQ$64)</f>
        <v>262271</v>
      </c>
      <c r="S29" s="274">
        <f t="shared" ref="S29" si="13">(Q29-R29)/R29</f>
        <v>1.3596775853983094</v>
      </c>
      <c r="T29" s="335">
        <f>+Q29/$Q$66</f>
        <v>7.5121727474795784E-3</v>
      </c>
      <c r="U29" s="328">
        <f>+R29/$R$66</f>
        <v>3.0502130597739358E-3</v>
      </c>
      <c r="V29" s="227" t="s">
        <v>154</v>
      </c>
      <c r="W29" s="229"/>
      <c r="X29" s="228">
        <f>SUM([2]Condor!$IT$43:$JE$43)</f>
        <v>22034</v>
      </c>
      <c r="Y29" s="228">
        <f>SUM([2]Condor!$IF$43:$IQ$43)</f>
        <v>19067</v>
      </c>
      <c r="Z29" s="274">
        <f t="shared" ref="Z29" si="14">(X29-Y29)/Y29</f>
        <v>0.15560916767189384</v>
      </c>
      <c r="AA29" s="335">
        <f>+X29/$X$66</f>
        <v>5.9285451295363169E-4</v>
      </c>
      <c r="AB29" s="328">
        <f>+Y29/$Y$66</f>
        <v>5.4841683360969411E-4</v>
      </c>
    </row>
    <row r="30" spans="1:28" ht="14.1" customHeight="1" thickBot="1" x14ac:dyDescent="0.25">
      <c r="A30" s="31"/>
      <c r="B30" s="33"/>
      <c r="C30" s="305"/>
      <c r="D30" s="306"/>
      <c r="E30" s="55"/>
      <c r="F30" s="336"/>
      <c r="G30" s="336"/>
      <c r="H30" s="31"/>
      <c r="I30" s="33"/>
      <c r="J30" s="2"/>
      <c r="K30" s="2"/>
      <c r="L30" s="274"/>
      <c r="M30" s="336"/>
      <c r="N30" s="336"/>
      <c r="O30" s="31"/>
      <c r="P30" s="33"/>
      <c r="Q30" s="2"/>
      <c r="R30" s="2"/>
      <c r="S30" s="274"/>
      <c r="T30" s="336"/>
      <c r="U30" s="336"/>
      <c r="V30" s="31"/>
      <c r="W30" s="33"/>
      <c r="X30" s="2"/>
      <c r="Y30" s="2"/>
      <c r="Z30" s="274"/>
      <c r="AA30" s="336"/>
      <c r="AB30" s="336"/>
    </row>
    <row r="31" spans="1:28" ht="14.1" customHeight="1" x14ac:dyDescent="0.2">
      <c r="A31" s="278" t="s">
        <v>21</v>
      </c>
      <c r="B31" s="307"/>
      <c r="C31" s="280">
        <f>SUM(C32:C34)</f>
        <v>220074</v>
      </c>
      <c r="D31" s="280">
        <f>SUM(D32:D34)</f>
        <v>211084</v>
      </c>
      <c r="E31" s="277">
        <f>(C31-D31)/D31</f>
        <v>4.2589679937844648E-2</v>
      </c>
      <c r="F31" s="513">
        <f>+C31/$C$66</f>
        <v>0.71009938048528654</v>
      </c>
      <c r="G31" s="513">
        <f>+D31/$D$66</f>
        <v>0.72447582209012185</v>
      </c>
      <c r="H31" s="278" t="s">
        <v>21</v>
      </c>
      <c r="I31" s="279"/>
      <c r="J31" s="276">
        <f>SUM(J32:J34)</f>
        <v>25071746</v>
      </c>
      <c r="K31" s="276">
        <f>SUM(K32:K34)</f>
        <v>23715003</v>
      </c>
      <c r="L31" s="277">
        <f t="shared" si="12"/>
        <v>5.7210323776893474E-2</v>
      </c>
      <c r="M31" s="513">
        <f>+J31/$J$66</f>
        <v>0.69350294675352575</v>
      </c>
      <c r="N31" s="513">
        <f>+K31/$K$66</f>
        <v>0.70168609985310015</v>
      </c>
      <c r="O31" s="278" t="s">
        <v>21</v>
      </c>
      <c r="P31" s="279"/>
      <c r="Q31" s="276">
        <f>SUM(Q32:Q34)</f>
        <v>70292513</v>
      </c>
      <c r="R31" s="276">
        <f>SUM(R32:R34)</f>
        <v>75905611</v>
      </c>
      <c r="S31" s="277">
        <f t="shared" ref="S31:S32" si="15">(Q31-R31)/R31</f>
        <v>-7.394839361743627E-2</v>
      </c>
      <c r="T31" s="513">
        <f>+Q31/$Q$66</f>
        <v>0.85324096224674439</v>
      </c>
      <c r="U31" s="513">
        <f>+R31/$R$66</f>
        <v>0.88278264078880286</v>
      </c>
      <c r="V31" s="278" t="s">
        <v>21</v>
      </c>
      <c r="W31" s="279"/>
      <c r="X31" s="276">
        <f>SUM(X32:X34)</f>
        <v>25828798</v>
      </c>
      <c r="Y31" s="276">
        <f>SUM(Y32:Y34)</f>
        <v>24453964</v>
      </c>
      <c r="Z31" s="277">
        <f t="shared" ref="Z31:Z34" si="16">(X31-Y31)/Y31</f>
        <v>5.6221314466644343E-2</v>
      </c>
      <c r="AA31" s="513">
        <f>+X31/$X$66</f>
        <v>0.69495867561349434</v>
      </c>
      <c r="AB31" s="513">
        <f>+Y31/$Y$66</f>
        <v>0.70336002024888289</v>
      </c>
    </row>
    <row r="32" spans="1:28" ht="14.1" customHeight="1" x14ac:dyDescent="0.2">
      <c r="A32" s="31"/>
      <c r="B32" s="33" t="s">
        <v>21</v>
      </c>
      <c r="C32" s="2">
        <f>SUM([2]Delta!$IT$19:$JE$19)</f>
        <v>151632</v>
      </c>
      <c r="D32" s="2">
        <f>SUM([2]Delta!$IF$19:$IQ$19)</f>
        <v>145811</v>
      </c>
      <c r="E32" s="274">
        <f t="shared" ref="E32:E34" si="17">(C32-D32)/D32</f>
        <v>3.9921542270473419E-2</v>
      </c>
      <c r="F32" s="514"/>
      <c r="G32" s="514"/>
      <c r="H32" s="31"/>
      <c r="I32" s="33" t="s">
        <v>21</v>
      </c>
      <c r="J32" s="2">
        <f>SUM([2]Delta!$IT$41:$JE$41)</f>
        <v>21139851</v>
      </c>
      <c r="K32" s="2">
        <f>SUM([2]Delta!$IF$41:$IQ$41)</f>
        <v>20254475</v>
      </c>
      <c r="L32" s="274">
        <f t="shared" si="12"/>
        <v>4.371261165742385E-2</v>
      </c>
      <c r="M32" s="514"/>
      <c r="N32" s="514"/>
      <c r="O32" s="31"/>
      <c r="P32" s="33" t="s">
        <v>21</v>
      </c>
      <c r="Q32" s="2">
        <f>SUM([2]Delta!$IT$64:$JE$64)</f>
        <v>70292513</v>
      </c>
      <c r="R32" s="2">
        <f>SUM([2]Delta!$IF$64:$IQ$64)</f>
        <v>75905611</v>
      </c>
      <c r="S32" s="274">
        <f t="shared" si="15"/>
        <v>-7.394839361743627E-2</v>
      </c>
      <c r="T32" s="514"/>
      <c r="U32" s="514"/>
      <c r="V32" s="31"/>
      <c r="W32" s="33" t="s">
        <v>21</v>
      </c>
      <c r="X32" s="2">
        <f>SUM([2]Delta!$IT$43:$JE$43)</f>
        <v>21779037</v>
      </c>
      <c r="Y32" s="2">
        <f>SUM([2]Delta!$IF$43:$IQ$43)</f>
        <v>20886971</v>
      </c>
      <c r="Z32" s="274">
        <f t="shared" si="16"/>
        <v>4.2709208530044881E-2</v>
      </c>
      <c r="AA32" s="514"/>
      <c r="AB32" s="514"/>
    </row>
    <row r="33" spans="1:28" ht="14.1" customHeight="1" x14ac:dyDescent="0.2">
      <c r="A33" s="31"/>
      <c r="B33" s="33" t="s">
        <v>150</v>
      </c>
      <c r="C33" s="2">
        <f>SUM([2]Pinnacle!$IT$19:$JE$19)</f>
        <v>16358</v>
      </c>
      <c r="D33" s="2">
        <f>SUM([2]Pinnacle!$IF$19:$IQ$19)</f>
        <v>16441</v>
      </c>
      <c r="E33" s="274">
        <f t="shared" si="17"/>
        <v>-5.0483547229487257E-3</v>
      </c>
      <c r="F33" s="514"/>
      <c r="G33" s="514"/>
      <c r="H33" s="31"/>
      <c r="I33" s="33" t="s">
        <v>150</v>
      </c>
      <c r="J33" s="2">
        <f>SUM([2]Pinnacle!$IT$41:$JE$41)</f>
        <v>1030659</v>
      </c>
      <c r="K33" s="2">
        <f>SUM([2]Pinnacle!$IF$41:$IQ$41)</f>
        <v>996279</v>
      </c>
      <c r="L33" s="274">
        <f t="shared" si="12"/>
        <v>3.4508405777899563E-2</v>
      </c>
      <c r="M33" s="514"/>
      <c r="N33" s="514"/>
      <c r="O33" s="31"/>
      <c r="P33" s="33" t="s">
        <v>150</v>
      </c>
      <c r="Q33" s="2">
        <f>SUM([2]Pinnacle!$IT$64:$JE$64)</f>
        <v>0</v>
      </c>
      <c r="R33" s="2">
        <f>SUM([2]Pinnacle!$IF$64:$IQ$64)</f>
        <v>0</v>
      </c>
      <c r="S33" s="274"/>
      <c r="T33" s="514"/>
      <c r="U33" s="514"/>
      <c r="V33" s="31"/>
      <c r="W33" s="33" t="s">
        <v>150</v>
      </c>
      <c r="X33" s="2">
        <f>SUM([2]Pinnacle!$IT$43:$JE$43)</f>
        <v>1059899</v>
      </c>
      <c r="Y33" s="2">
        <f>SUM([2]Pinnacle!$IF$43:$IQ$43)</f>
        <v>1029213</v>
      </c>
      <c r="Z33" s="274">
        <f t="shared" si="16"/>
        <v>2.9815013996131023E-2</v>
      </c>
      <c r="AA33" s="514"/>
      <c r="AB33" s="514"/>
    </row>
    <row r="34" spans="1:28" ht="14.1" customHeight="1" thickBot="1" x14ac:dyDescent="0.25">
      <c r="A34" s="31"/>
      <c r="B34" s="285" t="s">
        <v>93</v>
      </c>
      <c r="C34" s="232">
        <f>SUM('[2]Sky West'!$IT$19:$JE$19)</f>
        <v>52084</v>
      </c>
      <c r="D34" s="232">
        <f>SUM('[2]Sky West'!$IF$19:$IQ$19)</f>
        <v>48832</v>
      </c>
      <c r="E34" s="275">
        <f t="shared" si="17"/>
        <v>6.6595674967234605E-2</v>
      </c>
      <c r="F34" s="515"/>
      <c r="G34" s="515"/>
      <c r="H34" s="231"/>
      <c r="I34" s="285" t="s">
        <v>93</v>
      </c>
      <c r="J34" s="232">
        <f>SUM('[2]Sky West'!$IT$41:$JE$41)</f>
        <v>2901236</v>
      </c>
      <c r="K34" s="232">
        <f>SUM('[2]Sky West'!$IF$41:$IQ$41)</f>
        <v>2464249</v>
      </c>
      <c r="L34" s="275">
        <f t="shared" si="12"/>
        <v>0.1773306999414426</v>
      </c>
      <c r="M34" s="515"/>
      <c r="N34" s="515"/>
      <c r="O34" s="231"/>
      <c r="P34" s="285" t="s">
        <v>93</v>
      </c>
      <c r="Q34" s="232">
        <f>SUM('[2]Sky West'!$IT$64:$JE$64)</f>
        <v>0</v>
      </c>
      <c r="R34" s="232">
        <f>SUM('[2]Sky West'!$IF$64:$IQ$64)</f>
        <v>0</v>
      </c>
      <c r="S34" s="275"/>
      <c r="T34" s="515"/>
      <c r="U34" s="515"/>
      <c r="V34" s="231"/>
      <c r="W34" s="285" t="s">
        <v>93</v>
      </c>
      <c r="X34" s="232">
        <f>SUM('[2]Sky West'!$IT$43:$JE$43)</f>
        <v>2989862</v>
      </c>
      <c r="Y34" s="232">
        <f>SUM('[2]Sky West'!$IF$43:$IQ$43)</f>
        <v>2537780</v>
      </c>
      <c r="Z34" s="275">
        <f t="shared" si="16"/>
        <v>0.17814073717973977</v>
      </c>
      <c r="AA34" s="515"/>
      <c r="AB34" s="515"/>
    </row>
    <row r="35" spans="1:28" ht="14.1" customHeight="1" x14ac:dyDescent="0.2">
      <c r="A35" s="222"/>
      <c r="B35" s="403"/>
      <c r="C35" s="2"/>
      <c r="E35" s="274"/>
      <c r="F35" s="345"/>
      <c r="G35" s="346"/>
      <c r="H35" s="31"/>
      <c r="I35" s="403"/>
      <c r="J35" s="2"/>
      <c r="K35" s="2"/>
      <c r="L35" s="274"/>
      <c r="M35" s="345"/>
      <c r="N35" s="346"/>
      <c r="O35" s="31"/>
      <c r="P35" s="403"/>
      <c r="Q35" s="2"/>
      <c r="R35" s="2"/>
      <c r="S35" s="274"/>
      <c r="T35" s="345"/>
      <c r="U35" s="346"/>
      <c r="V35" s="31"/>
      <c r="W35" s="403"/>
      <c r="X35" s="2"/>
      <c r="Y35" s="2"/>
      <c r="Z35" s="274"/>
      <c r="AA35" s="345"/>
      <c r="AB35" s="346"/>
    </row>
    <row r="36" spans="1:28" ht="14.1" customHeight="1" x14ac:dyDescent="0.2">
      <c r="A36" s="227" t="s">
        <v>180</v>
      </c>
      <c r="B36" s="403"/>
      <c r="C36" s="228">
        <f>SUM('[2]Denver Air'!$IT$19:$JE$19)</f>
        <v>2006</v>
      </c>
      <c r="D36" s="228">
        <f>SUM('[2]Denver Air'!$IF$19:$IQ$19)</f>
        <v>1862</v>
      </c>
      <c r="E36" s="273">
        <f>(C36-D36)/D36</f>
        <v>7.7336197636949516E-2</v>
      </c>
      <c r="F36" s="335">
        <f>+C36/$C$66</f>
        <v>6.4726381001548785E-3</v>
      </c>
      <c r="G36" s="328">
        <f>+D36/$D$66</f>
        <v>6.390697450928573E-3</v>
      </c>
      <c r="H36" s="227" t="s">
        <v>180</v>
      </c>
      <c r="I36" s="33"/>
      <c r="J36" s="228">
        <f>SUM('[2]Denver Air'!$IT$41:$JE$41)</f>
        <v>22252</v>
      </c>
      <c r="K36" s="228">
        <f>SUM('[2]Denver Air'!$IF$41:$IQ$41)</f>
        <v>19896</v>
      </c>
      <c r="L36" s="273">
        <f>(J36-K36)/K36</f>
        <v>0.11841576196220346</v>
      </c>
      <c r="M36" s="335">
        <f>+J36/$J$66</f>
        <v>6.1550669710675344E-4</v>
      </c>
      <c r="N36" s="328">
        <f>+K36/$K$66</f>
        <v>5.8868837767708825E-4</v>
      </c>
      <c r="O36" s="227" t="s">
        <v>180</v>
      </c>
      <c r="P36" s="33"/>
      <c r="Q36" s="228">
        <f>SUM('[2]Denver Air'!$IT$64:$JE$64)</f>
        <v>0</v>
      </c>
      <c r="R36" s="228">
        <f>SUM('[2]Denver Air'!$IF$64:$IQ$64)</f>
        <v>0</v>
      </c>
      <c r="S36" s="273"/>
      <c r="T36" s="335">
        <f>+Q36/$Q$66</f>
        <v>0</v>
      </c>
      <c r="U36" s="328">
        <f>+R36/$R$66</f>
        <v>0</v>
      </c>
      <c r="V36" s="227" t="s">
        <v>180</v>
      </c>
      <c r="W36" s="33"/>
      <c r="X36" s="228">
        <f>SUM('[2]Denver Air'!$IT$43:$JE$43)</f>
        <v>23069</v>
      </c>
      <c r="Y36" s="228">
        <f>SUM('[2]Denver Air'!$IF$43:$IQ$43)</f>
        <v>20671</v>
      </c>
      <c r="Z36" s="273">
        <f>(X36-Y36)/Y36</f>
        <v>0.11600793382032799</v>
      </c>
      <c r="AA36" s="335">
        <f>+X36/$X$66</f>
        <v>6.2070258506523226E-4</v>
      </c>
      <c r="AB36" s="328">
        <f>+Y36/$Y$66</f>
        <v>5.9455207256233216E-4</v>
      </c>
    </row>
    <row r="37" spans="1:28" ht="14.1" customHeight="1" x14ac:dyDescent="0.2">
      <c r="A37" s="31"/>
      <c r="B37" s="403"/>
      <c r="C37" s="2"/>
      <c r="E37" s="274"/>
      <c r="F37" s="345"/>
      <c r="G37" s="346"/>
      <c r="H37" s="31"/>
      <c r="I37" s="403"/>
      <c r="J37" s="2"/>
      <c r="K37" s="2"/>
      <c r="L37" s="274"/>
      <c r="M37" s="345"/>
      <c r="N37" s="346"/>
      <c r="O37" s="31"/>
      <c r="P37" s="403"/>
      <c r="Q37" s="2"/>
      <c r="R37" s="2"/>
      <c r="S37" s="274"/>
      <c r="T37" s="345"/>
      <c r="U37" s="346"/>
      <c r="V37" s="31"/>
      <c r="W37" s="403"/>
      <c r="X37" s="2"/>
      <c r="Y37" s="2"/>
      <c r="Z37" s="274"/>
      <c r="AA37" s="345"/>
      <c r="AB37" s="346"/>
    </row>
    <row r="38" spans="1:28" ht="14.1" customHeight="1" x14ac:dyDescent="0.2">
      <c r="A38" s="227" t="s">
        <v>48</v>
      </c>
      <c r="B38" s="33"/>
      <c r="C38" s="228">
        <f>SUM([2]Frontier!$IT$19:$JE$19)</f>
        <v>3424</v>
      </c>
      <c r="D38" s="228">
        <f>SUM([2]Frontier!$IF$19:$IQ$19)</f>
        <v>1643</v>
      </c>
      <c r="E38" s="273">
        <f>(C38-D38)/D38</f>
        <v>1.0839926962872795</v>
      </c>
      <c r="F38" s="335">
        <f>+C38/$C$66</f>
        <v>1.104801239029427E-2</v>
      </c>
      <c r="G38" s="328">
        <f>+D38/$D$66</f>
        <v>5.6390525842511521E-3</v>
      </c>
      <c r="H38" s="227" t="s">
        <v>48</v>
      </c>
      <c r="I38" s="33"/>
      <c r="J38" s="228">
        <f>SUM([2]Frontier!$IT$41:$JE$41)</f>
        <v>531427</v>
      </c>
      <c r="K38" s="228">
        <f>SUM([2]Frontier!$IF$41:$IQ$41)</f>
        <v>264489</v>
      </c>
      <c r="L38" s="273">
        <f>(J38-K38)/K38</f>
        <v>1.0092593642835808</v>
      </c>
      <c r="M38" s="335">
        <f>+J38/$J$66</f>
        <v>1.4699661941549104E-2</v>
      </c>
      <c r="N38" s="328">
        <f>+K38/$K$66</f>
        <v>7.8257740411859355E-3</v>
      </c>
      <c r="O38" s="227" t="s">
        <v>48</v>
      </c>
      <c r="P38" s="33"/>
      <c r="Q38" s="228">
        <f>SUM([2]Frontier!$IT$64:$JE$64)</f>
        <v>0</v>
      </c>
      <c r="R38" s="228">
        <f>SUM([2]Frontier!$IF$64:$IQ$64)</f>
        <v>0</v>
      </c>
      <c r="S38" s="273"/>
      <c r="T38" s="335">
        <f>+Q38/$Q$66</f>
        <v>0</v>
      </c>
      <c r="U38" s="328">
        <f>+R38/$R$66</f>
        <v>0</v>
      </c>
      <c r="V38" s="227" t="s">
        <v>48</v>
      </c>
      <c r="W38" s="33"/>
      <c r="X38" s="228">
        <f>SUM([2]Frontier!$IT$43:$JE$43)</f>
        <v>534887</v>
      </c>
      <c r="Y38" s="228">
        <f>SUM([2]Frontier!$IF$43:$IQ$43)</f>
        <v>265980</v>
      </c>
      <c r="Z38" s="273">
        <f>(X38-Y38)/Y38</f>
        <v>1.0110045868110384</v>
      </c>
      <c r="AA38" s="335">
        <f>+X38/$X$66</f>
        <v>1.439185676092535E-2</v>
      </c>
      <c r="AB38" s="328">
        <f>+Y38/$Y$66</f>
        <v>7.6502810826824591E-3</v>
      </c>
    </row>
    <row r="39" spans="1:28" ht="14.1" customHeight="1" x14ac:dyDescent="0.2">
      <c r="A39" s="227"/>
      <c r="B39" s="33"/>
      <c r="C39" s="228"/>
      <c r="D39" s="228"/>
      <c r="E39" s="273"/>
      <c r="F39" s="347"/>
      <c r="G39" s="348"/>
      <c r="H39" s="227"/>
      <c r="I39" s="33"/>
      <c r="J39" s="2"/>
      <c r="K39" s="2"/>
      <c r="L39" s="274"/>
      <c r="M39" s="345"/>
      <c r="N39" s="346"/>
      <c r="O39" s="227"/>
      <c r="P39" s="33"/>
      <c r="Q39" s="2"/>
      <c r="R39" s="2"/>
      <c r="S39" s="274"/>
      <c r="T39" s="345"/>
      <c r="U39" s="346"/>
      <c r="V39" s="227"/>
      <c r="W39" s="33"/>
      <c r="X39" s="2"/>
      <c r="Y39" s="2"/>
      <c r="Z39" s="274"/>
      <c r="AA39" s="345"/>
      <c r="AB39" s="346"/>
    </row>
    <row r="40" spans="1:28" ht="14.1" customHeight="1" x14ac:dyDescent="0.2">
      <c r="A40" s="227" t="s">
        <v>49</v>
      </c>
      <c r="B40" s="33"/>
      <c r="C40" s="228">
        <f>SUM([2]Icelandair!$IT$19:$JE$19)</f>
        <v>478</v>
      </c>
      <c r="D40" s="228">
        <f>SUM([2]Icelandair!$IF$19:$IQ$19)</f>
        <v>448</v>
      </c>
      <c r="E40" s="273">
        <f>(C40-D40)/D40</f>
        <v>6.6964285714285712E-2</v>
      </c>
      <c r="F40" s="335">
        <f>+C40/$C$66</f>
        <v>1.5423335054207538E-3</v>
      </c>
      <c r="G40" s="328">
        <f>+D40/$D$66</f>
        <v>1.5376114167647695E-3</v>
      </c>
      <c r="H40" s="227" t="s">
        <v>49</v>
      </c>
      <c r="I40" s="33"/>
      <c r="J40" s="228">
        <f>SUM([2]Icelandair!$IT$41:$JE$41)</f>
        <v>75649</v>
      </c>
      <c r="K40" s="228">
        <f>SUM([2]Icelandair!$IF$41:$IQ$41)</f>
        <v>73824</v>
      </c>
      <c r="L40" s="273">
        <f>(J40-K40)/K40</f>
        <v>2.4720957954052884E-2</v>
      </c>
      <c r="M40" s="335">
        <f>+J40/$J$66</f>
        <v>2.0925070164222897E-3</v>
      </c>
      <c r="N40" s="328">
        <f>+K40/$K$66</f>
        <v>2.1843250298368196E-3</v>
      </c>
      <c r="O40" s="227" t="s">
        <v>49</v>
      </c>
      <c r="P40" s="33"/>
      <c r="Q40" s="228">
        <f>SUM([2]Icelandair!$IT$64:$JE$64)</f>
        <v>11286</v>
      </c>
      <c r="R40" s="228">
        <f>SUM([2]Icelandair!$IF$64:$IQ$64)</f>
        <v>20272</v>
      </c>
      <c r="S40" s="273">
        <f>(Q40-R40)/R40</f>
        <v>-0.44327150749802685</v>
      </c>
      <c r="T40" s="335">
        <f>+Q40/$Q$66</f>
        <v>1.3699435528669686E-4</v>
      </c>
      <c r="U40" s="328">
        <f>+R40/$R$66</f>
        <v>2.3576346278367501E-4</v>
      </c>
      <c r="V40" s="227" t="s">
        <v>49</v>
      </c>
      <c r="W40" s="33"/>
      <c r="X40" s="228">
        <f>SUM([2]Icelandair!$IT$43:$JE$43)</f>
        <v>76328</v>
      </c>
      <c r="Y40" s="228">
        <f>SUM([2]Icelandair!$IF$43:$IQ$43)</f>
        <v>74475</v>
      </c>
      <c r="Z40" s="273">
        <f>(X40-Y40)/Y40</f>
        <v>2.4880832494125545E-2</v>
      </c>
      <c r="AA40" s="335">
        <f>+X40/$X$66</f>
        <v>2.0537078725934828E-3</v>
      </c>
      <c r="AB40" s="328">
        <f>+Y40/$Y$66</f>
        <v>2.1420959607217692E-3</v>
      </c>
    </row>
    <row r="41" spans="1:28" ht="14.1" customHeight="1" x14ac:dyDescent="0.2">
      <c r="A41" s="230"/>
      <c r="B41" s="33"/>
      <c r="C41" s="228"/>
      <c r="D41" s="228"/>
      <c r="E41" s="273"/>
      <c r="F41" s="347"/>
      <c r="G41" s="348"/>
      <c r="H41" s="230"/>
      <c r="I41" s="33"/>
      <c r="J41" s="2"/>
      <c r="K41" s="2"/>
      <c r="L41" s="274"/>
      <c r="M41" s="345"/>
      <c r="N41" s="346"/>
      <c r="O41" s="230"/>
      <c r="P41" s="33"/>
      <c r="Q41" s="2"/>
      <c r="R41" s="2"/>
      <c r="S41" s="274"/>
      <c r="T41" s="345"/>
      <c r="U41" s="346"/>
      <c r="V41" s="230"/>
      <c r="W41" s="33"/>
      <c r="X41" s="2"/>
      <c r="Y41" s="2"/>
      <c r="Z41" s="274"/>
      <c r="AA41" s="345"/>
      <c r="AB41" s="346"/>
    </row>
    <row r="42" spans="1:28" ht="14.1" customHeight="1" x14ac:dyDescent="0.2">
      <c r="A42" s="340" t="s">
        <v>171</v>
      </c>
      <c r="B42" s="33"/>
      <c r="C42" s="228">
        <f>SUM('[2]Jet Blue'!$IT$19:$JE$19)</f>
        <v>645</v>
      </c>
      <c r="D42" s="228">
        <f>SUM('[2]Jet Blue'!$IF$19:$IQ$19)</f>
        <v>1083</v>
      </c>
      <c r="E42" s="273">
        <f>(C42-D42)/D42</f>
        <v>-0.40443213296398894</v>
      </c>
      <c r="F42" s="335">
        <f>+C42/$C$66</f>
        <v>2.0811822405782136E-3</v>
      </c>
      <c r="G42" s="328">
        <f>+D42/$D$66</f>
        <v>3.7170383132951903E-3</v>
      </c>
      <c r="H42" s="340" t="s">
        <v>171</v>
      </c>
      <c r="I42" s="33"/>
      <c r="J42" s="228">
        <f>SUM('[2]Jet Blue'!$IT$41:$JE$41)</f>
        <v>60873</v>
      </c>
      <c r="K42" s="228">
        <f>SUM('[2]Jet Blue'!$IF$41:$IQ$41)</f>
        <v>105691</v>
      </c>
      <c r="L42" s="273">
        <f>(J42-K42)/K42</f>
        <v>-0.42404745910247799</v>
      </c>
      <c r="M42" s="335">
        <f>+J42/$J$66</f>
        <v>1.6837919815288244E-3</v>
      </c>
      <c r="N42" s="328">
        <f>+K42/$K$66</f>
        <v>3.127214682602992E-3</v>
      </c>
      <c r="O42" s="340" t="s">
        <v>171</v>
      </c>
      <c r="P42" s="33"/>
      <c r="Q42" s="228">
        <f>SUM('[2]Jet Blue'!$IT$64:$JE$64)</f>
        <v>0</v>
      </c>
      <c r="R42" s="228">
        <f>SUM('[2]Jet Blue'!$IF$64:$IQ$64)</f>
        <v>0</v>
      </c>
      <c r="S42" s="273"/>
      <c r="T42" s="335">
        <f>+Q42/$Q$66</f>
        <v>0</v>
      </c>
      <c r="U42" s="328">
        <f>+R42/$R$66</f>
        <v>0</v>
      </c>
      <c r="V42" s="340" t="s">
        <v>171</v>
      </c>
      <c r="W42" s="33"/>
      <c r="X42" s="228">
        <f>SUM('[2]Jet Blue'!$IT$43:$JE$43)</f>
        <v>62126</v>
      </c>
      <c r="Y42" s="228">
        <f>SUM('[2]Jet Blue'!$IF$43:$IQ$43)</f>
        <v>108236</v>
      </c>
      <c r="Z42" s="273">
        <f>(X42-Y42)/Y42</f>
        <v>-0.42601352599874348</v>
      </c>
      <c r="AA42" s="335">
        <f>+X42/$X$66</f>
        <v>1.6715838917925625E-3</v>
      </c>
      <c r="AB42" s="328">
        <f>+Y42/$Y$66</f>
        <v>3.1131507002978369E-3</v>
      </c>
    </row>
    <row r="43" spans="1:28" ht="14.1" customHeight="1" x14ac:dyDescent="0.2">
      <c r="A43" s="230"/>
      <c r="B43" s="33"/>
      <c r="C43" s="228"/>
      <c r="D43" s="228"/>
      <c r="E43" s="273"/>
      <c r="F43" s="347"/>
      <c r="G43" s="348"/>
      <c r="H43" s="230"/>
      <c r="I43" s="33"/>
      <c r="J43" s="2"/>
      <c r="K43" s="2"/>
      <c r="L43" s="274"/>
      <c r="M43" s="345"/>
      <c r="N43" s="346"/>
      <c r="O43" s="230"/>
      <c r="P43" s="33"/>
      <c r="Q43" s="2"/>
      <c r="R43" s="2"/>
      <c r="S43" s="274"/>
      <c r="T43" s="345"/>
      <c r="U43" s="346"/>
      <c r="V43" s="230"/>
      <c r="W43" s="33"/>
      <c r="X43" s="2"/>
      <c r="Y43" s="2"/>
      <c r="Z43" s="274"/>
      <c r="AA43" s="345"/>
      <c r="AB43" s="346"/>
    </row>
    <row r="44" spans="1:28" ht="14.1" customHeight="1" x14ac:dyDescent="0.2">
      <c r="A44" s="227" t="s">
        <v>167</v>
      </c>
      <c r="B44" s="33"/>
      <c r="C44" s="228">
        <f>SUM([2]KLM!$IT$19:$JE$19)</f>
        <v>262</v>
      </c>
      <c r="D44" s="228">
        <f>SUM([2]KLM!$IF$19:$IQ$19)</f>
        <v>388</v>
      </c>
      <c r="E44" s="273">
        <f>(C44-D44)/D44</f>
        <v>-0.32474226804123713</v>
      </c>
      <c r="F44" s="335">
        <f>+C44/$C$66</f>
        <v>8.4537945276200307E-4</v>
      </c>
      <c r="G44" s="328">
        <f>+D44/$D$66</f>
        <v>1.3316813163052022E-3</v>
      </c>
      <c r="H44" s="227" t="s">
        <v>167</v>
      </c>
      <c r="I44" s="33"/>
      <c r="J44" s="228">
        <f>SUM([2]KLM!$IT$41:$JE$41)</f>
        <v>65144</v>
      </c>
      <c r="K44" s="228">
        <f>SUM([2]KLM!$IF$41:$IQ$41)</f>
        <v>88901</v>
      </c>
      <c r="L44" s="273">
        <f>(J44-K44)/K44</f>
        <v>-0.26722983993430893</v>
      </c>
      <c r="M44" s="335">
        <f>+J44/$J$66</f>
        <v>1.8019309849147196E-3</v>
      </c>
      <c r="N44" s="328">
        <f>+K44/$K$66</f>
        <v>2.6304274961736437E-3</v>
      </c>
      <c r="O44" s="227" t="s">
        <v>167</v>
      </c>
      <c r="P44" s="33"/>
      <c r="Q44" s="228">
        <f>SUM([2]KLM!$IT$64:$JE$64)</f>
        <v>2738817</v>
      </c>
      <c r="R44" s="228">
        <f>SUM([2]KLM!$IF$64:$IQ$64)</f>
        <v>4580773</v>
      </c>
      <c r="S44" s="273">
        <f>(Q44-R44)/R44</f>
        <v>-0.40210593277597473</v>
      </c>
      <c r="T44" s="335">
        <f>+Q44/$Q$66</f>
        <v>3.3244946762647991E-2</v>
      </c>
      <c r="U44" s="328">
        <f>+R44/$R$66</f>
        <v>5.327441321556646E-2</v>
      </c>
      <c r="V44" s="227" t="s">
        <v>167</v>
      </c>
      <c r="W44" s="33"/>
      <c r="X44" s="228">
        <f>SUM([2]KLM!$IT$43:$JE$43)</f>
        <v>65260</v>
      </c>
      <c r="Y44" s="228">
        <f>SUM([2]KLM!$IF$43:$IQ$43)</f>
        <v>89047</v>
      </c>
      <c r="Z44" s="273">
        <f>(X44-Y44)/Y44</f>
        <v>-0.26712859501162306</v>
      </c>
      <c r="AA44" s="335">
        <f>+X44/$X$66</f>
        <v>1.7559083922734865E-3</v>
      </c>
      <c r="AB44" s="328">
        <f>+Y44/$Y$66</f>
        <v>2.5612248273164332E-3</v>
      </c>
    </row>
    <row r="45" spans="1:28" ht="14.1" customHeight="1" x14ac:dyDescent="0.2">
      <c r="A45" s="230"/>
      <c r="B45" s="33"/>
      <c r="C45" s="228"/>
      <c r="D45" s="228"/>
      <c r="E45" s="273"/>
      <c r="F45" s="347"/>
      <c r="G45" s="348"/>
      <c r="H45" s="230"/>
      <c r="I45" s="33"/>
      <c r="J45" s="2"/>
      <c r="K45" s="2"/>
      <c r="L45" s="274"/>
      <c r="M45" s="345"/>
      <c r="N45" s="346"/>
      <c r="O45" s="230"/>
      <c r="P45" s="33"/>
      <c r="Q45" s="2"/>
      <c r="R45" s="2"/>
      <c r="S45" s="274"/>
      <c r="T45" s="345"/>
      <c r="U45" s="346"/>
      <c r="V45" s="230"/>
      <c r="W45" s="33"/>
      <c r="X45" s="2"/>
      <c r="Y45" s="2"/>
      <c r="Z45" s="274"/>
      <c r="AA45" s="345"/>
      <c r="AB45" s="346"/>
    </row>
    <row r="46" spans="1:28" ht="14.1" customHeight="1" x14ac:dyDescent="0.2">
      <c r="A46" s="227" t="s">
        <v>220</v>
      </c>
      <c r="B46" s="33"/>
      <c r="C46" s="228">
        <f>SUM([2]Lufthansa!$IT$19:$JE$19)</f>
        <v>274</v>
      </c>
      <c r="D46" s="228">
        <f>SUM([2]Lufthansa!$IF$19:$IQ$19)</f>
        <v>0</v>
      </c>
      <c r="E46" s="273"/>
      <c r="F46" s="335">
        <f>+C46/$C$66</f>
        <v>8.8409912235415595E-4</v>
      </c>
      <c r="G46" s="328">
        <f>+D46/$D$66</f>
        <v>0</v>
      </c>
      <c r="H46" s="227" t="s">
        <v>220</v>
      </c>
      <c r="I46" s="33"/>
      <c r="J46" s="228">
        <f>SUM([2]Lufthansa!$IT$41:$JE$41)</f>
        <v>61648</v>
      </c>
      <c r="K46" s="228">
        <f>SUM([2]Lufthansa!$IF$41:$IQ$41)</f>
        <v>0</v>
      </c>
      <c r="L46" s="273"/>
      <c r="M46" s="335">
        <f>+J46/$J$66</f>
        <v>1.7052290519161035E-3</v>
      </c>
      <c r="N46" s="328">
        <f>+K46/$K$66</f>
        <v>0</v>
      </c>
      <c r="O46" s="227" t="s">
        <v>220</v>
      </c>
      <c r="P46" s="33"/>
      <c r="Q46" s="228">
        <f>SUM([2]Lufthansa!$IT$64:$JE$64)</f>
        <v>2404214</v>
      </c>
      <c r="R46" s="228">
        <f>SUM([2]Lufthansa!$IF$64:$IQ$64)</f>
        <v>0</v>
      </c>
      <c r="S46" s="273"/>
      <c r="T46" s="335">
        <f>+Q46/$Q$66</f>
        <v>2.9183390652246198E-2</v>
      </c>
      <c r="U46" s="328">
        <f>+R46/$R$66</f>
        <v>0</v>
      </c>
      <c r="V46" s="227" t="s">
        <v>220</v>
      </c>
      <c r="W46" s="33"/>
      <c r="X46" s="228">
        <f>SUM([2]Lufthansa!$IT$43:$JE$43)</f>
        <v>62743</v>
      </c>
      <c r="Y46" s="228">
        <f>SUM([2]Lufthansa!$IF$43:$IQ$43)</f>
        <v>0</v>
      </c>
      <c r="Z46" s="273"/>
      <c r="AA46" s="335">
        <f>+X46/$X$66</f>
        <v>1.6881851096600575E-3</v>
      </c>
      <c r="AB46" s="328">
        <f>+Y46/$Y$66</f>
        <v>0</v>
      </c>
    </row>
    <row r="47" spans="1:28" ht="14.1" customHeight="1" x14ac:dyDescent="0.2">
      <c r="A47" s="230"/>
      <c r="B47" s="33"/>
      <c r="C47" s="228"/>
      <c r="D47" s="228"/>
      <c r="E47" s="273"/>
      <c r="F47" s="347"/>
      <c r="G47" s="348"/>
      <c r="H47" s="230"/>
      <c r="I47" s="33"/>
      <c r="J47" s="2"/>
      <c r="K47" s="2"/>
      <c r="L47" s="274"/>
      <c r="M47" s="345"/>
      <c r="N47" s="346"/>
      <c r="O47" s="230"/>
      <c r="P47" s="33"/>
      <c r="Q47" s="2"/>
      <c r="R47" s="2"/>
      <c r="S47" s="274"/>
      <c r="T47" s="345"/>
      <c r="U47" s="346"/>
      <c r="V47" s="230"/>
      <c r="W47" s="33"/>
      <c r="X47" s="2"/>
      <c r="Y47" s="2"/>
      <c r="Z47" s="274"/>
      <c r="AA47" s="345"/>
      <c r="AB47" s="346"/>
    </row>
    <row r="48" spans="1:28" ht="14.1" customHeight="1" x14ac:dyDescent="0.2">
      <c r="A48" s="227" t="s">
        <v>147</v>
      </c>
      <c r="B48" s="33"/>
      <c r="C48" s="228">
        <f>SUM([2]Spirit!$IT$19:$JE$19)</f>
        <v>2336</v>
      </c>
      <c r="D48" s="228">
        <f>SUM([2]Spirit!$IF$19:$IQ$19)</f>
        <v>3148</v>
      </c>
      <c r="E48" s="273">
        <f>(C48-D48)/D48</f>
        <v>-0.25794155019059722</v>
      </c>
      <c r="F48" s="335">
        <f>+C48/$C$66</f>
        <v>7.5374290139390808E-3</v>
      </c>
      <c r="G48" s="328">
        <f>+D48/$D$66</f>
        <v>1.0804465937445299E-2</v>
      </c>
      <c r="H48" s="227" t="s">
        <v>147</v>
      </c>
      <c r="I48" s="33"/>
      <c r="J48" s="228">
        <f>SUM([2]Spirit!$IT$41:$JE$41)</f>
        <v>333362</v>
      </c>
      <c r="K48" s="228">
        <f>SUM([2]Spirit!$IF$41:$IQ$41)</f>
        <v>445272</v>
      </c>
      <c r="L48" s="273">
        <f>(J48-K48)/K48</f>
        <v>-0.2513295244255197</v>
      </c>
      <c r="M48" s="335">
        <f>+J48/$J$66</f>
        <v>9.2210382689601623E-3</v>
      </c>
      <c r="N48" s="328">
        <f>+K48/$K$66</f>
        <v>1.3174831690039829E-2</v>
      </c>
      <c r="O48" s="227" t="s">
        <v>147</v>
      </c>
      <c r="P48" s="33"/>
      <c r="Q48" s="228">
        <f>SUM([2]Spirit!$IT$64:$JE$64)</f>
        <v>0</v>
      </c>
      <c r="R48" s="228">
        <f>SUM([2]Spirit!$IF$64:$IQ$64)</f>
        <v>0</v>
      </c>
      <c r="S48" s="273"/>
      <c r="T48" s="335">
        <f>+Q48/$Q$66</f>
        <v>0</v>
      </c>
      <c r="U48" s="328">
        <f>+R48/$R$66</f>
        <v>0</v>
      </c>
      <c r="V48" s="227" t="s">
        <v>147</v>
      </c>
      <c r="W48" s="33"/>
      <c r="X48" s="228">
        <f>SUM([2]Spirit!$IT$43:$JE$43)</f>
        <v>336132</v>
      </c>
      <c r="Y48" s="228">
        <f>SUM([2]Spirit!$IF$43:$IQ$43)</f>
        <v>450305</v>
      </c>
      <c r="Z48" s="273">
        <f>(X48-Y48)/Y48</f>
        <v>-0.25354592998079079</v>
      </c>
      <c r="AA48" s="335">
        <f>+X48/$X$66</f>
        <v>9.0440851932527058E-3</v>
      </c>
      <c r="AB48" s="328">
        <f>+Y48/$Y$66</f>
        <v>1.2951950608832712E-2</v>
      </c>
    </row>
    <row r="49" spans="1:28" ht="14.1" customHeight="1" x14ac:dyDescent="0.2">
      <c r="A49" s="230"/>
      <c r="B49" s="33"/>
      <c r="C49" s="228"/>
      <c r="D49" s="228"/>
      <c r="E49" s="273"/>
      <c r="F49" s="347"/>
      <c r="G49" s="348"/>
      <c r="H49" s="230"/>
      <c r="I49" s="33"/>
      <c r="J49" s="2"/>
      <c r="K49" s="2"/>
      <c r="L49" s="274"/>
      <c r="M49" s="345"/>
      <c r="N49" s="346"/>
      <c r="O49" s="230"/>
      <c r="P49" s="33"/>
      <c r="Q49" s="2"/>
      <c r="R49" s="2"/>
      <c r="S49" s="274"/>
      <c r="T49" s="345"/>
      <c r="U49" s="346"/>
      <c r="V49" s="230"/>
      <c r="W49" s="33"/>
      <c r="X49" s="2"/>
      <c r="Y49" s="2"/>
      <c r="Z49" s="274"/>
      <c r="AA49" s="345"/>
      <c r="AB49" s="346"/>
    </row>
    <row r="50" spans="1:28" ht="14.1" customHeight="1" x14ac:dyDescent="0.2">
      <c r="A50" s="333" t="s">
        <v>106</v>
      </c>
      <c r="B50" s="33"/>
      <c r="C50" s="303">
        <f>SUM([2]Southwest!$IT$19:$JE$19)</f>
        <v>14545</v>
      </c>
      <c r="D50" s="304">
        <f>SUM([2]Southwest!$IF$19:$IQ$19)</f>
        <v>14649</v>
      </c>
      <c r="E50" s="273">
        <f>(C50-D50)/D50</f>
        <v>-7.0994607140419143E-3</v>
      </c>
      <c r="F50" s="335">
        <f>+C50/$C$66</f>
        <v>4.6931466184821892E-2</v>
      </c>
      <c r="G50" s="328">
        <f>+D50/$D$66</f>
        <v>5.0277834027203365E-2</v>
      </c>
      <c r="H50" s="333" t="s">
        <v>106</v>
      </c>
      <c r="I50" s="33"/>
      <c r="J50" s="228">
        <f>SUM([2]Southwest!$IT$41:$JE$41)</f>
        <v>1727988</v>
      </c>
      <c r="K50" s="228">
        <f>SUM([2]Southwest!$IF$41:$IQ$41)</f>
        <v>1656549</v>
      </c>
      <c r="L50" s="273">
        <f>(J50-K50)/K50</f>
        <v>4.312519581370669E-2</v>
      </c>
      <c r="M50" s="335">
        <f>+J50/$J$66</f>
        <v>4.7797419850804629E-2</v>
      </c>
      <c r="N50" s="328">
        <f>+K50/$K$66</f>
        <v>4.9014432215148916E-2</v>
      </c>
      <c r="O50" s="333" t="s">
        <v>106</v>
      </c>
      <c r="P50" s="33"/>
      <c r="Q50" s="228">
        <f>SUM([2]Southwest!$IT$64:$JE$64)</f>
        <v>2808228</v>
      </c>
      <c r="R50" s="228">
        <f>SUM([2]Southwest!$IF$64:$IQ$64)</f>
        <v>2649563</v>
      </c>
      <c r="S50" s="273">
        <f>(Q50-R50)/R50</f>
        <v>5.988346002718184E-2</v>
      </c>
      <c r="T50" s="335">
        <f>+Q50/$Q$66</f>
        <v>3.4087487538370563E-2</v>
      </c>
      <c r="U50" s="328">
        <f>+R50/$R$66</f>
        <v>3.0814431123890207E-2</v>
      </c>
      <c r="V50" s="333" t="s">
        <v>106</v>
      </c>
      <c r="W50" s="33"/>
      <c r="X50" s="228">
        <f>SUM([2]Southwest!$IT$43:$JE$43)</f>
        <v>1771261</v>
      </c>
      <c r="Y50" s="228">
        <f>SUM([2]Southwest!$IF$43:$IQ$43)</f>
        <v>1693124</v>
      </c>
      <c r="Z50" s="273">
        <f>(X50-Y50)/Y50</f>
        <v>4.6149602746166259E-2</v>
      </c>
      <c r="AA50" s="335">
        <f>+X50/$X$66</f>
        <v>4.7658168170498436E-2</v>
      </c>
      <c r="AB50" s="328">
        <f>+Y50/$Y$66</f>
        <v>4.8698678501525136E-2</v>
      </c>
    </row>
    <row r="51" spans="1:28" ht="14.1" customHeight="1" x14ac:dyDescent="0.2">
      <c r="A51" s="227"/>
      <c r="B51" s="33"/>
      <c r="C51" s="228"/>
      <c r="D51" s="228"/>
      <c r="E51" s="273"/>
      <c r="F51" s="347"/>
      <c r="G51" s="348"/>
      <c r="H51" s="227"/>
      <c r="I51" s="33"/>
      <c r="J51" s="2"/>
      <c r="K51" s="2"/>
      <c r="L51" s="274"/>
      <c r="M51" s="345"/>
      <c r="N51" s="346"/>
      <c r="O51" s="227"/>
      <c r="P51" s="33"/>
      <c r="Q51" s="2"/>
      <c r="R51" s="2"/>
      <c r="S51" s="274"/>
      <c r="T51" s="345"/>
      <c r="U51" s="346"/>
      <c r="V51" s="227"/>
      <c r="W51" s="33"/>
      <c r="X51" s="2"/>
      <c r="Y51" s="2"/>
      <c r="Z51" s="274"/>
      <c r="AA51" s="345"/>
      <c r="AB51" s="346"/>
    </row>
    <row r="52" spans="1:28" ht="14.1" customHeight="1" x14ac:dyDescent="0.2">
      <c r="A52" s="227" t="s">
        <v>50</v>
      </c>
      <c r="B52" s="33"/>
      <c r="C52" s="228">
        <f>SUM('[2]Sun Country'!$IT$19:$JE$19)</f>
        <v>28931</v>
      </c>
      <c r="D52" s="228">
        <f>SUM('[2]Sun Country'!$IF$19:$IQ$19)</f>
        <v>25787</v>
      </c>
      <c r="E52" s="273">
        <f>(C52-D52)/D52</f>
        <v>0.12192189863109319</v>
      </c>
      <c r="F52" s="335">
        <f>+C52/$C$66</f>
        <v>9.3349896747547748E-2</v>
      </c>
      <c r="G52" s="328">
        <f>+D52/$D$66</f>
        <v>8.8505325009181054E-2</v>
      </c>
      <c r="H52" s="227" t="s">
        <v>50</v>
      </c>
      <c r="I52" s="33"/>
      <c r="J52" s="228">
        <f>SUM('[2]Sun Country'!$IT$41:$JE$41)</f>
        <v>4208853</v>
      </c>
      <c r="K52" s="228">
        <f>SUM('[2]Sun Country'!$IF$41:$IQ$41)</f>
        <v>3812350</v>
      </c>
      <c r="L52" s="273">
        <f>(J52-K52)/K52</f>
        <v>0.10400487888048054</v>
      </c>
      <c r="M52" s="335">
        <f>+J52/$J$66</f>
        <v>0.11641997162672346</v>
      </c>
      <c r="N52" s="328">
        <f>+K52/$K$66</f>
        <v>0.1128008713629497</v>
      </c>
      <c r="O52" s="227" t="s">
        <v>50</v>
      </c>
      <c r="P52" s="33"/>
      <c r="Q52" s="228">
        <f>SUM('[2]Sun Country'!$IT$64:$JE$64)</f>
        <v>0</v>
      </c>
      <c r="R52" s="228">
        <f>SUM('[2]Sun Country'!$IF$64:$IQ$64)</f>
        <v>61776</v>
      </c>
      <c r="S52" s="273">
        <f>(Q52-R52)/R52</f>
        <v>-1</v>
      </c>
      <c r="T52" s="335">
        <f>+Q52/$Q$66</f>
        <v>0</v>
      </c>
      <c r="U52" s="328">
        <f>+R52/$R$66</f>
        <v>7.184551932184445E-4</v>
      </c>
      <c r="V52" s="227" t="s">
        <v>50</v>
      </c>
      <c r="W52" s="33"/>
      <c r="X52" s="228">
        <f>SUM('[2]Sun Country'!$IT$43:$JE$43)</f>
        <v>4278957</v>
      </c>
      <c r="Y52" s="228">
        <f>SUM('[2]Sun Country'!$IF$43:$IQ$43)</f>
        <v>3880341</v>
      </c>
      <c r="Z52" s="273">
        <f>(X52-Y52)/Y52</f>
        <v>0.10272705414292198</v>
      </c>
      <c r="AA52" s="335">
        <f>+X52/$X$66</f>
        <v>0.11513111410477139</v>
      </c>
      <c r="AB52" s="328">
        <f>+Y52/$Y$66</f>
        <v>0.11160876512014864</v>
      </c>
    </row>
    <row r="53" spans="1:28" ht="14.1" customHeight="1" thickBot="1" x14ac:dyDescent="0.25">
      <c r="A53" s="284"/>
      <c r="B53" s="285"/>
      <c r="C53" s="228"/>
      <c r="D53" s="228"/>
      <c r="E53" s="273"/>
      <c r="F53" s="347"/>
      <c r="G53" s="348"/>
      <c r="H53" s="284"/>
      <c r="I53" s="285"/>
      <c r="J53" s="2"/>
      <c r="K53" s="2"/>
      <c r="L53" s="274"/>
      <c r="M53" s="345"/>
      <c r="N53" s="346"/>
      <c r="O53" s="284"/>
      <c r="P53" s="285"/>
      <c r="Q53" s="2"/>
      <c r="R53" s="2"/>
      <c r="S53" s="274"/>
      <c r="T53" s="345"/>
      <c r="U53" s="346"/>
      <c r="V53" s="284"/>
      <c r="W53" s="285"/>
      <c r="X53" s="2"/>
      <c r="Y53" s="2"/>
      <c r="Z53" s="274"/>
      <c r="AA53" s="345"/>
      <c r="AB53" s="346"/>
    </row>
    <row r="54" spans="1:28" ht="14.1" customHeight="1" x14ac:dyDescent="0.2">
      <c r="A54" s="278" t="s">
        <v>22</v>
      </c>
      <c r="B54" s="279"/>
      <c r="C54" s="276">
        <f>SUM(C55:C59)</f>
        <v>14381</v>
      </c>
      <c r="D54" s="276">
        <f>SUM(D55:D59)</f>
        <v>12451</v>
      </c>
      <c r="E54" s="277">
        <f t="shared" ref="E54:E59" si="18">(C54-D54)/D54</f>
        <v>0.15500762990924424</v>
      </c>
      <c r="F54" s="513">
        <f>+C54/$C$66</f>
        <v>4.6402297367062466E-2</v>
      </c>
      <c r="G54" s="513">
        <f>+D54/$D$66</f>
        <v>4.2733928013701218E-2</v>
      </c>
      <c r="H54" s="278" t="s">
        <v>22</v>
      </c>
      <c r="I54" s="279"/>
      <c r="J54" s="276">
        <f>SUM(J55:J59)</f>
        <v>1561498</v>
      </c>
      <c r="K54" s="276">
        <f>SUM(K55:K59)</f>
        <v>1539166</v>
      </c>
      <c r="L54" s="277">
        <f t="shared" ref="L54:L59" si="19">(J54-K54)/K54</f>
        <v>1.450915625734976E-2</v>
      </c>
      <c r="M54" s="513">
        <f>+J54/$J$66</f>
        <v>4.3192183916897414E-2</v>
      </c>
      <c r="N54" s="513">
        <f>+K54/$K$66</f>
        <v>4.5541271386999052E-2</v>
      </c>
      <c r="O54" s="278" t="s">
        <v>22</v>
      </c>
      <c r="P54" s="279"/>
      <c r="Q54" s="276">
        <f>SUM(Q55:Q59)</f>
        <v>762859</v>
      </c>
      <c r="R54" s="276">
        <f>SUM(R55:R59)</f>
        <v>1118360</v>
      </c>
      <c r="S54" s="277">
        <f t="shared" ref="S54:S55" si="20">(Q54-R54)/R54</f>
        <v>-0.31787706999535031</v>
      </c>
      <c r="T54" s="513">
        <f>+Q54/$Q$66</f>
        <v>9.2599128902759419E-3</v>
      </c>
      <c r="U54" s="513">
        <f>+R54/$R$66</f>
        <v>1.3006532470340903E-2</v>
      </c>
      <c r="V54" s="278" t="s">
        <v>22</v>
      </c>
      <c r="W54" s="279"/>
      <c r="X54" s="276">
        <f>SUM(X55:X59)</f>
        <v>1624097</v>
      </c>
      <c r="Y54" s="276">
        <f>SUM(Y55:Y59)</f>
        <v>1591260</v>
      </c>
      <c r="Z54" s="277">
        <f t="shared" ref="Z54:Z57" si="21">(X54-Y54)/Y54</f>
        <v>2.0635848321455954E-2</v>
      </c>
      <c r="AA54" s="513">
        <f>+X54/$X$66</f>
        <v>4.3698522098777087E-2</v>
      </c>
      <c r="AB54" s="513">
        <f>+Y54/$Y$66</f>
        <v>4.5768803201854613E-2</v>
      </c>
    </row>
    <row r="55" spans="1:28" ht="14.1" customHeight="1" x14ac:dyDescent="0.2">
      <c r="A55" s="31"/>
      <c r="B55" s="297" t="s">
        <v>22</v>
      </c>
      <c r="C55" s="2">
        <f>SUM([2]United!$IT$19:$JE$19)+SUM([2]Continental!$IT$19:$JE$19)</f>
        <v>10821</v>
      </c>
      <c r="D55" s="2">
        <f>SUM([2]United!$IF$19:$IQ$19)+SUM([2]Continental!$IF$19:$IQ$19)</f>
        <v>10567</v>
      </c>
      <c r="E55" s="274">
        <f t="shared" si="18"/>
        <v>2.4037096621557681E-2</v>
      </c>
      <c r="F55" s="514"/>
      <c r="G55" s="514"/>
      <c r="H55" s="31"/>
      <c r="I55" s="33" t="s">
        <v>22</v>
      </c>
      <c r="J55" s="2">
        <f>SUM([2]United!$IT$41:$JE$41)+SUM([2]Continental!$IT$41:$JE$41)</f>
        <v>1335319</v>
      </c>
      <c r="K55" s="2">
        <f>SUM([2]United!$IF$41:$IQ$41)+SUM([2]Continental!$IF$41:$IQ$41)</f>
        <v>1418703</v>
      </c>
      <c r="L55" s="274">
        <f t="shared" si="19"/>
        <v>-5.8774810513546528E-2</v>
      </c>
      <c r="M55" s="514"/>
      <c r="N55" s="514"/>
      <c r="O55" s="31"/>
      <c r="P55" s="33" t="s">
        <v>22</v>
      </c>
      <c r="Q55" s="2">
        <f>SUM([2]United!$IT$64:$JE$64)+SUM([2]Continental!$IT$64:$JE$64)</f>
        <v>762859</v>
      </c>
      <c r="R55" s="2">
        <f>SUM([2]United!$IF$64:$IQ$64)+SUM([2]Continental!$IF$64:$IQ$64)</f>
        <v>1118360</v>
      </c>
      <c r="S55" s="274">
        <f t="shared" si="20"/>
        <v>-0.31787706999535031</v>
      </c>
      <c r="T55" s="514"/>
      <c r="U55" s="514"/>
      <c r="V55" s="31"/>
      <c r="W55" s="33" t="s">
        <v>22</v>
      </c>
      <c r="X55" s="2">
        <f>SUM([2]United!$IT$43:$JE$43)+SUM([2]Continental!$IT$43:$JE$43)</f>
        <v>1389489</v>
      </c>
      <c r="Y55" s="2">
        <f>SUM([2]United!$IF$43:$IQ$43)+SUM([2]Continental!$IF$43:$IQ$43)</f>
        <v>1466417</v>
      </c>
      <c r="Z55" s="274">
        <f t="shared" si="21"/>
        <v>-5.245983918626148E-2</v>
      </c>
      <c r="AA55" s="514"/>
      <c r="AB55" s="514"/>
    </row>
    <row r="56" spans="1:28" ht="14.1" customHeight="1" x14ac:dyDescent="0.2">
      <c r="A56" s="31"/>
      <c r="B56" s="297" t="s">
        <v>52</v>
      </c>
      <c r="C56" s="2">
        <f>SUM([2]Republic_UA!$IT$19:$JE$19)</f>
        <v>684</v>
      </c>
      <c r="D56" s="2">
        <f>SUM([2]Republic_UA!$IF$19:$IQ$19)</f>
        <v>530</v>
      </c>
      <c r="E56" s="274">
        <f t="shared" si="18"/>
        <v>0.29056603773584905</v>
      </c>
      <c r="F56" s="514"/>
      <c r="G56" s="514"/>
      <c r="H56" s="31"/>
      <c r="I56" s="297" t="s">
        <v>52</v>
      </c>
      <c r="J56" s="2">
        <f>SUM([2]Republic_UA!$IT$41:$JE$41)</f>
        <v>44705</v>
      </c>
      <c r="K56" s="2">
        <f>SUM([2]Republic_UA!$IF$41:$IQ$41)</f>
        <v>33595</v>
      </c>
      <c r="L56" s="274">
        <f t="shared" si="19"/>
        <v>0.33070397380562583</v>
      </c>
      <c r="M56" s="514"/>
      <c r="N56" s="514"/>
      <c r="O56" s="31"/>
      <c r="P56" s="297" t="s">
        <v>52</v>
      </c>
      <c r="Q56" s="2">
        <f>SUM([2]Republic_UA!$IT$64:$JE$64)</f>
        <v>0</v>
      </c>
      <c r="R56" s="2">
        <f>SUM([2]Republic_UA!$IF$64:$IQ$64)</f>
        <v>0</v>
      </c>
      <c r="S56" s="274"/>
      <c r="T56" s="514"/>
      <c r="U56" s="514"/>
      <c r="V56" s="31"/>
      <c r="W56" s="297" t="s">
        <v>52</v>
      </c>
      <c r="X56" s="2">
        <f>SUM([2]Republic_UA!$IT$43:$JE$43)</f>
        <v>46273</v>
      </c>
      <c r="Y56" s="2">
        <f>SUM([2]Republic_UA!$IF$43:$IQ$43)</f>
        <v>34752</v>
      </c>
      <c r="Z56" s="274">
        <f t="shared" si="21"/>
        <v>0.33152048802946593</v>
      </c>
      <c r="AA56" s="514"/>
      <c r="AB56" s="514"/>
    </row>
    <row r="57" spans="1:28" ht="14.1" customHeight="1" x14ac:dyDescent="0.2">
      <c r="A57" s="31"/>
      <c r="B57" s="33" t="s">
        <v>151</v>
      </c>
      <c r="C57" s="2">
        <f>SUM('[2]Go Jet_UA'!$IT$19:$JE$19)</f>
        <v>0</v>
      </c>
      <c r="D57" s="2">
        <f>SUM('[2]Go Jet_UA'!$IF$19:$IQ$19)</f>
        <v>2</v>
      </c>
      <c r="E57" s="274">
        <f t="shared" si="18"/>
        <v>-1</v>
      </c>
      <c r="F57" s="514"/>
      <c r="G57" s="514"/>
      <c r="H57" s="31"/>
      <c r="I57" s="33" t="s">
        <v>151</v>
      </c>
      <c r="J57" s="2">
        <f>SUM('[2]Go Jet_UA'!$IT$41:$JE$41)</f>
        <v>0</v>
      </c>
      <c r="K57" s="2">
        <f>SUM('[2]Go Jet_UA'!$IF$41:$IQ$41)</f>
        <v>96</v>
      </c>
      <c r="L57" s="274">
        <f t="shared" si="19"/>
        <v>-1</v>
      </c>
      <c r="M57" s="514"/>
      <c r="N57" s="514"/>
      <c r="O57" s="31"/>
      <c r="P57" s="33" t="s">
        <v>151</v>
      </c>
      <c r="Q57" s="2">
        <f>SUM('[2]Go Jet_UA'!$IT$64:$JE$64)</f>
        <v>0</v>
      </c>
      <c r="R57" s="2">
        <f>SUM('[2]Go Jet_UA'!$IF$64:$IQ$64)</f>
        <v>0</v>
      </c>
      <c r="S57" s="274"/>
      <c r="T57" s="514"/>
      <c r="U57" s="514"/>
      <c r="V57" s="31"/>
      <c r="W57" s="33" t="s">
        <v>151</v>
      </c>
      <c r="X57" s="2">
        <f>SUM('[2]Go Jet_UA'!$IT$43:$JE$43)</f>
        <v>0</v>
      </c>
      <c r="Y57" s="2">
        <f>SUM('[2]Go Jet_UA'!$IF$43:$IQ$43)</f>
        <v>96</v>
      </c>
      <c r="Z57" s="274">
        <f t="shared" si="21"/>
        <v>-1</v>
      </c>
      <c r="AA57" s="514"/>
      <c r="AB57" s="514"/>
    </row>
    <row r="58" spans="1:28" ht="14.1" customHeight="1" x14ac:dyDescent="0.2">
      <c r="A58" s="31"/>
      <c r="B58" s="33" t="s">
        <v>144</v>
      </c>
      <c r="C58" s="2">
        <f>SUM([2]MESA_UA!$IT$19:$JE$19)</f>
        <v>2022</v>
      </c>
      <c r="D58" s="2">
        <f>SUM([2]MESA_UA!$IF$19:$IQ$19)</f>
        <v>1212</v>
      </c>
      <c r="E58" s="274">
        <f t="shared" si="18"/>
        <v>0.66831683168316836</v>
      </c>
      <c r="F58" s="514"/>
      <c r="G58" s="514"/>
      <c r="H58" s="31"/>
      <c r="I58" s="33" t="s">
        <v>144</v>
      </c>
      <c r="J58" s="2">
        <f>SUM([2]MESA_UA!$IT$41:$JE$41)</f>
        <v>127625</v>
      </c>
      <c r="K58" s="2">
        <f>SUM([2]MESA_UA!$IF$41:$IQ$41)</f>
        <v>78782</v>
      </c>
      <c r="L58" s="274">
        <f>(J58-K58)/K58</f>
        <v>0.61997664441115996</v>
      </c>
      <c r="M58" s="514"/>
      <c r="N58" s="514"/>
      <c r="O58" s="31"/>
      <c r="P58" s="33" t="s">
        <v>144</v>
      </c>
      <c r="Q58" s="2">
        <f>SUM([2]MESA_UA!$IT$64:$JE$64)</f>
        <v>0</v>
      </c>
      <c r="R58" s="2">
        <f>SUM([2]MESA_UA!$IF$64:$IQ$64)</f>
        <v>0</v>
      </c>
      <c r="S58" s="274"/>
      <c r="T58" s="514"/>
      <c r="U58" s="514"/>
      <c r="V58" s="31"/>
      <c r="W58" s="33" t="s">
        <v>144</v>
      </c>
      <c r="X58" s="2">
        <f>SUM([2]MESA_UA!$IT$43:$JE$43)</f>
        <v>132217</v>
      </c>
      <c r="Y58" s="2">
        <f>SUM([2]MESA_UA!$IF$43:$IQ$43)</f>
        <v>81676</v>
      </c>
      <c r="Z58" s="274">
        <f>(X58-Y58)/Y58</f>
        <v>0.61879866790734117</v>
      </c>
      <c r="AA58" s="514"/>
      <c r="AB58" s="514"/>
    </row>
    <row r="59" spans="1:28" ht="14.1" customHeight="1" thickBot="1" x14ac:dyDescent="0.25">
      <c r="A59" s="231"/>
      <c r="B59" s="285" t="s">
        <v>93</v>
      </c>
      <c r="C59" s="232">
        <f>SUM('[2]Sky West_UA'!$IT$19:$JE$19)+SUM('[2]Sky West_CO'!$IT$19:$JE$19)</f>
        <v>854</v>
      </c>
      <c r="D59" s="232">
        <f>SUM('[2]Sky West_UA'!$IF$19:$IQ$19)+SUM('[2]Sky West_CO'!$IF$19:$IQ$19)</f>
        <v>140</v>
      </c>
      <c r="E59" s="275">
        <f t="shared" si="18"/>
        <v>5.0999999999999996</v>
      </c>
      <c r="F59" s="514"/>
      <c r="G59" s="514"/>
      <c r="H59" s="231"/>
      <c r="I59" s="285" t="s">
        <v>93</v>
      </c>
      <c r="J59" s="232">
        <f>SUM('[2]Sky West_UA'!$IT$41:$JE$41)+SUM('[2]Sky West_CO'!$IT$41:$JE$41)</f>
        <v>53849</v>
      </c>
      <c r="K59" s="232">
        <f>SUM('[2]Sky West_UA'!$IF$41:$IQ$41)+SUM('[2]Sky West_CO'!$IF$41:$IQ$41)</f>
        <v>7990</v>
      </c>
      <c r="L59" s="275">
        <f t="shared" si="19"/>
        <v>5.7395494367959952</v>
      </c>
      <c r="M59" s="515"/>
      <c r="N59" s="515"/>
      <c r="O59" s="231"/>
      <c r="P59" s="285" t="s">
        <v>93</v>
      </c>
      <c r="Q59" s="232">
        <f>SUM('[2]Sky West_UA'!$IT$64:$JE$64)+SUM('[2]Sky West_CO'!$IT$64:$JE$64)</f>
        <v>0</v>
      </c>
      <c r="R59" s="232">
        <f>SUM('[2]Sky West_UA'!$IF$64:$IQ$64)+SUM('[2]Sky West_CO'!$IF$64:$IQ$64)</f>
        <v>0</v>
      </c>
      <c r="S59" s="275"/>
      <c r="T59" s="515"/>
      <c r="U59" s="515"/>
      <c r="V59" s="231"/>
      <c r="W59" s="285" t="s">
        <v>93</v>
      </c>
      <c r="X59" s="232">
        <f>SUM('[2]Sky West_UA'!$IT$43:$JE$43)+SUM('[2]Sky West_CO'!$IT$43:$JE$43)</f>
        <v>56118</v>
      </c>
      <c r="Y59" s="232">
        <f>SUM('[2]Sky West_UA'!$IF$43:$IQ$43)+SUM('[2]Sky West_CO'!$IF$43:$IQ$43)</f>
        <v>8319</v>
      </c>
      <c r="Z59" s="275">
        <f t="shared" ref="Z59" si="22">(X59-Y59)/Y59</f>
        <v>5.7457627118644066</v>
      </c>
      <c r="AA59" s="515"/>
      <c r="AB59" s="515"/>
    </row>
    <row r="60" spans="1:28" ht="14.1" customHeight="1" x14ac:dyDescent="0.2">
      <c r="A60" s="143" t="s">
        <v>214</v>
      </c>
      <c r="B60" s="310"/>
      <c r="C60" s="228">
        <f>SUM([2]WestJet!$IT$19:$JE$19)</f>
        <v>1826</v>
      </c>
      <c r="D60" s="228">
        <f>SUM([2]WestJet!$IF$19:$IQ$19)</f>
        <v>466</v>
      </c>
      <c r="E60" s="273">
        <f>(C60-D60)/D60</f>
        <v>2.9184549356223175</v>
      </c>
      <c r="F60" s="335">
        <f>+C60/$C$66</f>
        <v>5.8918430562725863E-3</v>
      </c>
      <c r="G60" s="328">
        <f>+D60/$D$66</f>
        <v>1.5993904469026397E-3</v>
      </c>
      <c r="H60" s="143" t="s">
        <v>214</v>
      </c>
      <c r="I60" s="3"/>
      <c r="J60" s="228">
        <f>SUM([2]WestJet!$IT$41:$JE$41)</f>
        <v>182758</v>
      </c>
      <c r="K60" s="228">
        <f>SUM([2]WestJet!$IF$41:$IQ$41)</f>
        <v>54584</v>
      </c>
      <c r="L60" s="273">
        <f>(J60-K60)/K60</f>
        <v>2.3481972739264254</v>
      </c>
      <c r="M60" s="335">
        <f>+J60/$J$66</f>
        <v>5.0552207868881918E-3</v>
      </c>
      <c r="N60" s="328">
        <f>+K60/$K$66</f>
        <v>1.6150465624812115E-3</v>
      </c>
      <c r="O60" s="143" t="s">
        <v>214</v>
      </c>
      <c r="P60" s="3"/>
      <c r="Q60" s="228">
        <f>SUM([2]WestJet!$IT$64:$JE$64)</f>
        <v>0</v>
      </c>
      <c r="R60" s="228">
        <f>SUM([2]WestJet!$IF$64:$IQ$64)</f>
        <v>0</v>
      </c>
      <c r="S60" s="273"/>
      <c r="T60" s="335">
        <f>+Q60/$Q$66</f>
        <v>0</v>
      </c>
      <c r="U60" s="328">
        <f>+R60/$R$66</f>
        <v>0</v>
      </c>
      <c r="V60" s="143" t="s">
        <v>214</v>
      </c>
      <c r="W60" s="3"/>
      <c r="X60" s="228">
        <f>SUM([2]WestJet!$IT$43:$JE$43)</f>
        <v>182796</v>
      </c>
      <c r="Y60" s="228">
        <f>SUM([2]WestJet!$IF$43:$IQ$43)</f>
        <v>54590</v>
      </c>
      <c r="Z60" s="273">
        <f>(X60-Y60)/Y60</f>
        <v>2.3485253709470597</v>
      </c>
      <c r="AA60" s="335">
        <f>+X60/$X$66</f>
        <v>4.9183731301566695E-3</v>
      </c>
      <c r="AB60" s="328">
        <f>+Y60/$Y$66</f>
        <v>1.5701513057509416E-3</v>
      </c>
    </row>
    <row r="61" spans="1:28" ht="14.1" customHeight="1" x14ac:dyDescent="0.2">
      <c r="B61" s="310"/>
      <c r="C61" s="2"/>
      <c r="I61" s="3"/>
      <c r="J61" s="2"/>
      <c r="K61" s="2"/>
      <c r="L61" s="3"/>
      <c r="M61" s="214"/>
      <c r="N61" s="214"/>
      <c r="P61" s="3"/>
      <c r="Q61" s="2"/>
      <c r="R61" s="2"/>
      <c r="S61" s="3"/>
      <c r="T61" s="214"/>
      <c r="U61" s="214"/>
      <c r="W61" s="3"/>
    </row>
    <row r="62" spans="1:28" ht="14.1" customHeight="1" x14ac:dyDescent="0.2">
      <c r="B62" s="310"/>
      <c r="C62" s="2"/>
      <c r="I62" s="3"/>
      <c r="J62" s="2"/>
      <c r="K62" s="2"/>
      <c r="L62" s="3"/>
      <c r="M62" s="214"/>
      <c r="N62" s="214"/>
      <c r="P62" s="3"/>
      <c r="Q62" s="2"/>
      <c r="R62" s="2"/>
      <c r="S62" s="3"/>
      <c r="T62" s="214"/>
      <c r="U62" s="214"/>
      <c r="W62" s="3"/>
    </row>
    <row r="63" spans="1:28" s="144" customFormat="1" ht="14.1" customHeight="1" thickBot="1" x14ac:dyDescent="0.25">
      <c r="B63" s="143"/>
      <c r="C63" s="311"/>
      <c r="D63" s="228"/>
      <c r="E63" s="263"/>
      <c r="F63" s="263"/>
      <c r="G63" s="263"/>
      <c r="H63" s="233"/>
      <c r="I63" s="143"/>
      <c r="O63" s="233"/>
      <c r="P63" s="143"/>
      <c r="V63" s="233"/>
      <c r="W63" s="143"/>
    </row>
    <row r="64" spans="1:28" ht="14.1" customHeight="1" x14ac:dyDescent="0.2">
      <c r="B64" s="234" t="s">
        <v>131</v>
      </c>
      <c r="C64" s="315">
        <f>+C66-C65</f>
        <v>230103</v>
      </c>
      <c r="D64" s="315">
        <f>+D66-D65</f>
        <v>216809</v>
      </c>
      <c r="E64" s="318">
        <f>(C64-D64)/D64</f>
        <v>6.1316642759295048E-2</v>
      </c>
      <c r="F64" s="264"/>
      <c r="G64" s="264"/>
      <c r="I64" s="234" t="s">
        <v>131</v>
      </c>
      <c r="J64" s="315">
        <f>+J66-J65</f>
        <v>31536173</v>
      </c>
      <c r="K64" s="315">
        <f>+K66-K65</f>
        <v>29783922</v>
      </c>
      <c r="L64" s="318">
        <f>(J64-K64)/K64</f>
        <v>5.8832110828117262E-2</v>
      </c>
      <c r="M64" s="264"/>
      <c r="N64" s="264"/>
      <c r="P64" s="234" t="s">
        <v>131</v>
      </c>
      <c r="Q64" s="315">
        <f>+Q66-Q65</f>
        <v>82149539.409999996</v>
      </c>
      <c r="R64" s="315">
        <f>+R66-R65</f>
        <v>85576539</v>
      </c>
      <c r="S64" s="318">
        <f>(Q64-R64)/R64</f>
        <v>-4.0046017635744807E-2</v>
      </c>
      <c r="T64" s="264"/>
      <c r="U64" s="264"/>
      <c r="W64" s="234" t="s">
        <v>131</v>
      </c>
      <c r="X64" s="315">
        <f>+X66-X65</f>
        <v>32410202</v>
      </c>
      <c r="Y64" s="315">
        <f>+Y66-Y65</f>
        <v>30631945</v>
      </c>
      <c r="Z64" s="318">
        <f>(X64-Y64)/Y64</f>
        <v>5.8052369838088966E-2</v>
      </c>
    </row>
    <row r="65" spans="2:26" ht="14.1" customHeight="1" x14ac:dyDescent="0.2">
      <c r="B65" s="143" t="s">
        <v>132</v>
      </c>
      <c r="C65" s="316">
        <f>+C34+C33+C6+C22+C59+C56+C57+C58++C21+C23+C24+C25+C16+C15</f>
        <v>79817</v>
      </c>
      <c r="D65" s="316">
        <f>+D34+D33+D6+D22+D59+D56+D57+D58++D21+D23+D24+D25+D16+D15</f>
        <v>74552</v>
      </c>
      <c r="E65" s="319">
        <f>(C65-D65)/D65</f>
        <v>7.0621847837750829E-2</v>
      </c>
      <c r="F65" s="264"/>
      <c r="G65" s="264"/>
      <c r="I65" s="143" t="s">
        <v>132</v>
      </c>
      <c r="J65" s="316">
        <f>+J34+J33+J6+J22+J59+J56+J57+J58++J21+J23+J24+J25+J16+J15</f>
        <v>4616155</v>
      </c>
      <c r="K65" s="316">
        <f>+K34+K33+K6+K22+K59+K56+K57+K58++K21+K23+K24+K25+K16+K15</f>
        <v>4013246</v>
      </c>
      <c r="L65" s="319">
        <f>(J65-K65)/K65</f>
        <v>0.15022976413606343</v>
      </c>
      <c r="M65" s="264"/>
      <c r="N65" s="264"/>
      <c r="P65" s="143" t="s">
        <v>132</v>
      </c>
      <c r="Q65" s="316">
        <f>+Q34+Q33+Q6+Q22+Q59+Q56+Q57+Q58++Q21+Q23+Q24+Q25+Q16+Q15</f>
        <v>233417.00000000003</v>
      </c>
      <c r="R65" s="316">
        <f>+R34+R33+R6+R22+R59+R56+R57+R58++R21+R23+R24+R25+R16+R15</f>
        <v>407946.3</v>
      </c>
      <c r="S65" s="319">
        <f>(Q65-R65)/R65</f>
        <v>-0.42782420137160199</v>
      </c>
      <c r="T65" s="264"/>
      <c r="U65" s="264"/>
      <c r="W65" s="143" t="s">
        <v>132</v>
      </c>
      <c r="X65" s="316">
        <f>+X34+X33+X6+X22+X59+X56+X57+X58++X21+X23+X24+X25+X16+X15</f>
        <v>4755746</v>
      </c>
      <c r="Y65" s="316">
        <f>+Y34+Y33+Y6+Y22+Y59+Y56+Y57+Y58++Y21+Y23+Y24+Y25+Y16+Y15</f>
        <v>4135405</v>
      </c>
      <c r="Z65" s="319">
        <f>(X65-Y65)/Y65</f>
        <v>0.1500073148820974</v>
      </c>
    </row>
    <row r="66" spans="2:26" ht="14.1" customHeight="1" thickBot="1" x14ac:dyDescent="0.25">
      <c r="B66" s="143" t="s">
        <v>133</v>
      </c>
      <c r="C66" s="317">
        <f>C54+C52+C40+C38+C31+C19+C13+C6+C48+C11+C29+C50+C9+C27+C44+C42+C4+C36+C17+C60+C46</f>
        <v>309920</v>
      </c>
      <c r="D66" s="317">
        <f>D54+D52+D40+D38+D31+D19+D13+D6+D48+D11+D29+D50+D9+D27+D44+D42+D4+D36+D17+D60+D46</f>
        <v>291361</v>
      </c>
      <c r="E66" s="320">
        <f>(C66-D66)/D66</f>
        <v>6.3697612240485174E-2</v>
      </c>
      <c r="F66" s="264"/>
      <c r="G66" s="264"/>
      <c r="I66" s="143" t="s">
        <v>133</v>
      </c>
      <c r="J66" s="317">
        <f>J54+J52+J40+J38+J31+J19+J13+J6+J48+J11+J29+J50+J9+J27+J44+J42+J4+J36+J17+J60+J46</f>
        <v>36152328</v>
      </c>
      <c r="K66" s="317">
        <f>K54+K52+K40+K38+K31+K19+K13+K6+K48+K11+K29+K50+K9+K27+K44+K42+K4+K36+K17+K60+K46</f>
        <v>33797168</v>
      </c>
      <c r="L66" s="320">
        <f>(J66-K66)/K66</f>
        <v>6.9685128647465372E-2</v>
      </c>
      <c r="M66" s="264"/>
      <c r="N66" s="264"/>
      <c r="P66" s="143" t="s">
        <v>133</v>
      </c>
      <c r="Q66" s="317">
        <f>Q54+Q52+Q40+Q38+Q31+Q19+Q13+Q6+Q48+Q11+Q29+Q50+Q9+Q27+Q44+Q42+Q4+Q36+Q17+Q60+Q46</f>
        <v>82382956.409999996</v>
      </c>
      <c r="R66" s="317">
        <f>R54+R52+R40+R38+R31+R19+R13+R6+R48+R11+R29+R50+R9+R27+R44+R42+R4+R36+R17+R60+R46</f>
        <v>85984485.299999997</v>
      </c>
      <c r="S66" s="320">
        <f>(Q66-R66)/R66</f>
        <v>-4.1885799251274933E-2</v>
      </c>
      <c r="T66" s="264"/>
      <c r="U66" s="264"/>
      <c r="W66" s="143" t="s">
        <v>133</v>
      </c>
      <c r="X66" s="317">
        <f>X54+X52+X40+X38+X31+X19+X13+X6+X48+X11+X29+X50+X9+X27+X44+X42+X4+X36+X17+X60+X46</f>
        <v>37165948</v>
      </c>
      <c r="Y66" s="317">
        <f>Y54+Y52+Y40+Y38+Y31+Y19+Y13+Y6+Y48+Y11+Y29+Y50+Y9+Y27+Y44+Y42+Y4+Y36+Y17+Y60+Y46</f>
        <v>34767350</v>
      </c>
      <c r="Z66" s="320">
        <f>(X66-Y66)/Y66</f>
        <v>6.8989957531994814E-2</v>
      </c>
    </row>
    <row r="67" spans="2:26" x14ac:dyDescent="0.2">
      <c r="C67"/>
      <c r="D67"/>
      <c r="E67"/>
      <c r="F67"/>
      <c r="I67" s="3"/>
      <c r="J67" s="3"/>
      <c r="K67" s="3"/>
      <c r="L67" s="3"/>
      <c r="M67" s="3"/>
      <c r="N67" s="3"/>
      <c r="P67" s="3"/>
      <c r="Q67" s="3"/>
      <c r="W67" s="3"/>
    </row>
    <row r="68" spans="2:26" x14ac:dyDescent="0.2">
      <c r="C68"/>
      <c r="D68"/>
      <c r="E68"/>
      <c r="F68"/>
      <c r="G68"/>
      <c r="H68"/>
      <c r="I68"/>
      <c r="O68"/>
      <c r="P68"/>
      <c r="V68"/>
      <c r="W68"/>
    </row>
    <row r="69" spans="2:26" x14ac:dyDescent="0.2">
      <c r="C69" s="2"/>
      <c r="E69"/>
      <c r="F69"/>
      <c r="G69"/>
      <c r="H69"/>
      <c r="I69"/>
      <c r="J69" s="2"/>
      <c r="K69" s="2"/>
      <c r="O69"/>
      <c r="P69"/>
      <c r="V69"/>
      <c r="W69"/>
    </row>
    <row r="70" spans="2:26" x14ac:dyDescent="0.2">
      <c r="C70" s="2"/>
      <c r="E70"/>
      <c r="F70"/>
      <c r="G70"/>
      <c r="H70"/>
      <c r="I70"/>
      <c r="J70" s="2"/>
      <c r="K70" s="2"/>
      <c r="O70"/>
      <c r="P70"/>
      <c r="V70"/>
      <c r="W70"/>
    </row>
    <row r="71" spans="2:26" x14ac:dyDescent="0.2">
      <c r="C71"/>
      <c r="D71"/>
      <c r="E71"/>
      <c r="F71"/>
      <c r="G71"/>
      <c r="H71"/>
      <c r="I71"/>
      <c r="O71"/>
      <c r="P71"/>
      <c r="V71"/>
      <c r="W71"/>
    </row>
    <row r="72" spans="2:26" x14ac:dyDescent="0.2">
      <c r="C72"/>
      <c r="D72"/>
      <c r="E72"/>
      <c r="F72"/>
      <c r="G72"/>
      <c r="H72"/>
      <c r="I72"/>
      <c r="O72"/>
      <c r="P72"/>
      <c r="V72"/>
      <c r="W72"/>
    </row>
    <row r="73" spans="2:26" x14ac:dyDescent="0.2">
      <c r="C73"/>
      <c r="D73"/>
      <c r="E73"/>
      <c r="F73"/>
      <c r="G73"/>
      <c r="H73"/>
      <c r="I73"/>
      <c r="O73"/>
      <c r="P73"/>
      <c r="V73"/>
      <c r="W73"/>
    </row>
    <row r="74" spans="2:26" x14ac:dyDescent="0.2">
      <c r="C74"/>
      <c r="D74"/>
      <c r="E74"/>
      <c r="F74"/>
      <c r="G74"/>
      <c r="H74"/>
      <c r="I74"/>
      <c r="O74"/>
      <c r="P74"/>
      <c r="V74"/>
      <c r="W74"/>
    </row>
    <row r="75" spans="2:26" x14ac:dyDescent="0.2">
      <c r="C75"/>
      <c r="D75"/>
      <c r="E75"/>
      <c r="F75"/>
      <c r="G75"/>
      <c r="H75"/>
      <c r="I75"/>
      <c r="O75"/>
      <c r="P75"/>
      <c r="V75"/>
      <c r="W75"/>
    </row>
    <row r="76" spans="2:26" x14ac:dyDescent="0.2">
      <c r="C76"/>
      <c r="D76"/>
      <c r="E76"/>
      <c r="F76"/>
      <c r="G76"/>
      <c r="H76"/>
      <c r="I76"/>
      <c r="O76"/>
      <c r="P76"/>
      <c r="V76"/>
      <c r="W76"/>
    </row>
    <row r="77" spans="2:26" x14ac:dyDescent="0.2">
      <c r="C77"/>
      <c r="D77"/>
      <c r="E77"/>
      <c r="F77"/>
      <c r="G77"/>
      <c r="H77"/>
      <c r="I77"/>
      <c r="O77"/>
      <c r="P77"/>
      <c r="V77"/>
      <c r="W77"/>
    </row>
    <row r="78" spans="2:26" x14ac:dyDescent="0.2">
      <c r="C78"/>
      <c r="D78"/>
      <c r="E78"/>
      <c r="F78"/>
      <c r="G78"/>
      <c r="H78"/>
      <c r="I78"/>
      <c r="O78"/>
      <c r="P78"/>
      <c r="V78"/>
      <c r="W78"/>
    </row>
    <row r="79" spans="2:26" x14ac:dyDescent="0.2">
      <c r="C79"/>
      <c r="D79"/>
      <c r="E79"/>
      <c r="F79"/>
      <c r="G79"/>
      <c r="H79"/>
      <c r="I79"/>
      <c r="O79"/>
      <c r="P79"/>
      <c r="V79"/>
      <c r="W79"/>
    </row>
    <row r="80" spans="2:26" x14ac:dyDescent="0.2">
      <c r="C80"/>
      <c r="D80"/>
      <c r="E80"/>
      <c r="F80"/>
      <c r="G80"/>
      <c r="H80"/>
      <c r="I80"/>
      <c r="O80"/>
      <c r="P80"/>
      <c r="V80"/>
      <c r="W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  <row r="6855" customFormat="1" x14ac:dyDescent="0.2"/>
    <row r="6856" customFormat="1" x14ac:dyDescent="0.2"/>
    <row r="6857" customFormat="1" x14ac:dyDescent="0.2"/>
    <row r="6858" customFormat="1" x14ac:dyDescent="0.2"/>
    <row r="6859" customFormat="1" x14ac:dyDescent="0.2"/>
    <row r="6860" customFormat="1" x14ac:dyDescent="0.2"/>
    <row r="6861" customFormat="1" x14ac:dyDescent="0.2"/>
    <row r="6862" customFormat="1" x14ac:dyDescent="0.2"/>
    <row r="6863" customFormat="1" x14ac:dyDescent="0.2"/>
    <row r="6864" customFormat="1" x14ac:dyDescent="0.2"/>
    <row r="6865" customFormat="1" x14ac:dyDescent="0.2"/>
    <row r="6866" customFormat="1" x14ac:dyDescent="0.2"/>
    <row r="6867" customFormat="1" x14ac:dyDescent="0.2"/>
    <row r="6868" customFormat="1" x14ac:dyDescent="0.2"/>
    <row r="6869" customFormat="1" x14ac:dyDescent="0.2"/>
    <row r="6870" customFormat="1" x14ac:dyDescent="0.2"/>
    <row r="6871" customFormat="1" x14ac:dyDescent="0.2"/>
    <row r="6872" customFormat="1" x14ac:dyDescent="0.2"/>
    <row r="6873" customFormat="1" x14ac:dyDescent="0.2"/>
    <row r="6874" customFormat="1" x14ac:dyDescent="0.2"/>
    <row r="6875" customFormat="1" x14ac:dyDescent="0.2"/>
    <row r="6876" customFormat="1" x14ac:dyDescent="0.2"/>
    <row r="6877" customFormat="1" x14ac:dyDescent="0.2"/>
    <row r="6878" customFormat="1" x14ac:dyDescent="0.2"/>
    <row r="6879" customFormat="1" x14ac:dyDescent="0.2"/>
    <row r="6880" customFormat="1" x14ac:dyDescent="0.2"/>
    <row r="6881" customFormat="1" x14ac:dyDescent="0.2"/>
    <row r="6882" customFormat="1" x14ac:dyDescent="0.2"/>
    <row r="6883" customFormat="1" x14ac:dyDescent="0.2"/>
    <row r="6884" customFormat="1" x14ac:dyDescent="0.2"/>
    <row r="6885" customFormat="1" x14ac:dyDescent="0.2"/>
    <row r="6886" customFormat="1" x14ac:dyDescent="0.2"/>
    <row r="6887" customFormat="1" x14ac:dyDescent="0.2"/>
    <row r="6888" customFormat="1" x14ac:dyDescent="0.2"/>
    <row r="6889" customFormat="1" x14ac:dyDescent="0.2"/>
    <row r="6890" customFormat="1" x14ac:dyDescent="0.2"/>
    <row r="6891" customFormat="1" x14ac:dyDescent="0.2"/>
    <row r="6892" customFormat="1" x14ac:dyDescent="0.2"/>
    <row r="6893" customFormat="1" x14ac:dyDescent="0.2"/>
    <row r="6894" customFormat="1" x14ac:dyDescent="0.2"/>
    <row r="6895" customFormat="1" x14ac:dyDescent="0.2"/>
    <row r="6896" customFormat="1" x14ac:dyDescent="0.2"/>
    <row r="6897" customFormat="1" x14ac:dyDescent="0.2"/>
    <row r="6898" customFormat="1" x14ac:dyDescent="0.2"/>
    <row r="6899" customFormat="1" x14ac:dyDescent="0.2"/>
    <row r="6900" customFormat="1" x14ac:dyDescent="0.2"/>
    <row r="6901" customFormat="1" x14ac:dyDescent="0.2"/>
    <row r="6902" customFormat="1" x14ac:dyDescent="0.2"/>
    <row r="6903" customFormat="1" x14ac:dyDescent="0.2"/>
    <row r="6904" customFormat="1" x14ac:dyDescent="0.2"/>
    <row r="6905" customFormat="1" x14ac:dyDescent="0.2"/>
    <row r="6906" customFormat="1" x14ac:dyDescent="0.2"/>
    <row r="6907" customFormat="1" x14ac:dyDescent="0.2"/>
    <row r="6908" customFormat="1" x14ac:dyDescent="0.2"/>
    <row r="6909" customFormat="1" x14ac:dyDescent="0.2"/>
    <row r="6910" customFormat="1" x14ac:dyDescent="0.2"/>
    <row r="6911" customFormat="1" x14ac:dyDescent="0.2"/>
    <row r="6912" customFormat="1" x14ac:dyDescent="0.2"/>
    <row r="6913" customFormat="1" x14ac:dyDescent="0.2"/>
    <row r="6914" customFormat="1" x14ac:dyDescent="0.2"/>
    <row r="6915" customFormat="1" x14ac:dyDescent="0.2"/>
    <row r="6916" customFormat="1" x14ac:dyDescent="0.2"/>
    <row r="6917" customFormat="1" x14ac:dyDescent="0.2"/>
    <row r="6918" customFormat="1" x14ac:dyDescent="0.2"/>
    <row r="6919" customFormat="1" x14ac:dyDescent="0.2"/>
    <row r="6920" customFormat="1" x14ac:dyDescent="0.2"/>
    <row r="6921" customFormat="1" x14ac:dyDescent="0.2"/>
    <row r="6922" customFormat="1" x14ac:dyDescent="0.2"/>
    <row r="6923" customFormat="1" x14ac:dyDescent="0.2"/>
    <row r="6924" customFormat="1" x14ac:dyDescent="0.2"/>
    <row r="6925" customFormat="1" x14ac:dyDescent="0.2"/>
    <row r="6926" customFormat="1" x14ac:dyDescent="0.2"/>
    <row r="6927" customFormat="1" x14ac:dyDescent="0.2"/>
    <row r="6928" customFormat="1" x14ac:dyDescent="0.2"/>
    <row r="6929" customFormat="1" x14ac:dyDescent="0.2"/>
    <row r="6930" customFormat="1" x14ac:dyDescent="0.2"/>
    <row r="6931" customFormat="1" x14ac:dyDescent="0.2"/>
    <row r="6932" customFormat="1" x14ac:dyDescent="0.2"/>
    <row r="6933" customFormat="1" x14ac:dyDescent="0.2"/>
    <row r="6934" customFormat="1" x14ac:dyDescent="0.2"/>
    <row r="6935" customFormat="1" x14ac:dyDescent="0.2"/>
    <row r="6936" customFormat="1" x14ac:dyDescent="0.2"/>
    <row r="6937" customFormat="1" x14ac:dyDescent="0.2"/>
    <row r="6938" customFormat="1" x14ac:dyDescent="0.2"/>
    <row r="6939" customFormat="1" x14ac:dyDescent="0.2"/>
    <row r="6940" customFormat="1" x14ac:dyDescent="0.2"/>
    <row r="6941" customFormat="1" x14ac:dyDescent="0.2"/>
    <row r="6942" customFormat="1" x14ac:dyDescent="0.2"/>
    <row r="6943" customFormat="1" x14ac:dyDescent="0.2"/>
    <row r="6944" customFormat="1" x14ac:dyDescent="0.2"/>
    <row r="6945" customFormat="1" x14ac:dyDescent="0.2"/>
    <row r="6946" customFormat="1" x14ac:dyDescent="0.2"/>
    <row r="6947" customFormat="1" x14ac:dyDescent="0.2"/>
    <row r="6948" customFormat="1" x14ac:dyDescent="0.2"/>
    <row r="6949" customFormat="1" x14ac:dyDescent="0.2"/>
    <row r="6950" customFormat="1" x14ac:dyDescent="0.2"/>
    <row r="6951" customFormat="1" x14ac:dyDescent="0.2"/>
    <row r="6952" customFormat="1" x14ac:dyDescent="0.2"/>
    <row r="6953" customFormat="1" x14ac:dyDescent="0.2"/>
    <row r="6954" customFormat="1" x14ac:dyDescent="0.2"/>
    <row r="6955" customFormat="1" x14ac:dyDescent="0.2"/>
    <row r="6956" customFormat="1" x14ac:dyDescent="0.2"/>
    <row r="6957" customFormat="1" x14ac:dyDescent="0.2"/>
    <row r="6958" customFormat="1" x14ac:dyDescent="0.2"/>
    <row r="6959" customFormat="1" x14ac:dyDescent="0.2"/>
    <row r="6960" customFormat="1" x14ac:dyDescent="0.2"/>
    <row r="6961" customFormat="1" x14ac:dyDescent="0.2"/>
    <row r="6962" customFormat="1" x14ac:dyDescent="0.2"/>
    <row r="6963" customFormat="1" x14ac:dyDescent="0.2"/>
    <row r="6964" customFormat="1" x14ac:dyDescent="0.2"/>
    <row r="6965" customFormat="1" x14ac:dyDescent="0.2"/>
    <row r="6966" customFormat="1" x14ac:dyDescent="0.2"/>
    <row r="6967" customFormat="1" x14ac:dyDescent="0.2"/>
    <row r="6968" customFormat="1" x14ac:dyDescent="0.2"/>
    <row r="6969" customFormat="1" x14ac:dyDescent="0.2"/>
    <row r="6970" customFormat="1" x14ac:dyDescent="0.2"/>
    <row r="6971" customFormat="1" x14ac:dyDescent="0.2"/>
    <row r="6972" customFormat="1" x14ac:dyDescent="0.2"/>
    <row r="6973" customFormat="1" x14ac:dyDescent="0.2"/>
    <row r="6974" customFormat="1" x14ac:dyDescent="0.2"/>
    <row r="6975" customFormat="1" x14ac:dyDescent="0.2"/>
    <row r="6976" customFormat="1" x14ac:dyDescent="0.2"/>
    <row r="6977" customFormat="1" x14ac:dyDescent="0.2"/>
    <row r="6978" customFormat="1" x14ac:dyDescent="0.2"/>
    <row r="6979" customFormat="1" x14ac:dyDescent="0.2"/>
    <row r="6980" customFormat="1" x14ac:dyDescent="0.2"/>
    <row r="6981" customFormat="1" x14ac:dyDescent="0.2"/>
    <row r="6982" customFormat="1" x14ac:dyDescent="0.2"/>
    <row r="6983" customFormat="1" x14ac:dyDescent="0.2"/>
    <row r="6984" customFormat="1" x14ac:dyDescent="0.2"/>
    <row r="6985" customFormat="1" x14ac:dyDescent="0.2"/>
    <row r="6986" customFormat="1" x14ac:dyDescent="0.2"/>
    <row r="6987" customFormat="1" x14ac:dyDescent="0.2"/>
    <row r="6988" customFormat="1" x14ac:dyDescent="0.2"/>
    <row r="6989" customFormat="1" x14ac:dyDescent="0.2"/>
    <row r="6990" customFormat="1" x14ac:dyDescent="0.2"/>
    <row r="6991" customFormat="1" x14ac:dyDescent="0.2"/>
    <row r="6992" customFormat="1" x14ac:dyDescent="0.2"/>
    <row r="6993" customFormat="1" x14ac:dyDescent="0.2"/>
    <row r="6994" customFormat="1" x14ac:dyDescent="0.2"/>
    <row r="6995" customFormat="1" x14ac:dyDescent="0.2"/>
    <row r="6996" customFormat="1" x14ac:dyDescent="0.2"/>
    <row r="6997" customFormat="1" x14ac:dyDescent="0.2"/>
    <row r="6998" customFormat="1" x14ac:dyDescent="0.2"/>
    <row r="6999" customFormat="1" x14ac:dyDescent="0.2"/>
    <row r="7000" customFormat="1" x14ac:dyDescent="0.2"/>
    <row r="7001" customFormat="1" x14ac:dyDescent="0.2"/>
    <row r="7002" customFormat="1" x14ac:dyDescent="0.2"/>
    <row r="7003" customFormat="1" x14ac:dyDescent="0.2"/>
    <row r="7004" customFormat="1" x14ac:dyDescent="0.2"/>
    <row r="7005" customFormat="1" x14ac:dyDescent="0.2"/>
    <row r="7006" customFormat="1" x14ac:dyDescent="0.2"/>
    <row r="7007" customFormat="1" x14ac:dyDescent="0.2"/>
    <row r="7008" customFormat="1" x14ac:dyDescent="0.2"/>
    <row r="7009" customFormat="1" x14ac:dyDescent="0.2"/>
    <row r="7010" customFormat="1" x14ac:dyDescent="0.2"/>
    <row r="7011" customFormat="1" x14ac:dyDescent="0.2"/>
    <row r="7012" customFormat="1" x14ac:dyDescent="0.2"/>
    <row r="7013" customFormat="1" x14ac:dyDescent="0.2"/>
    <row r="7014" customFormat="1" x14ac:dyDescent="0.2"/>
    <row r="7015" customFormat="1" x14ac:dyDescent="0.2"/>
    <row r="7016" customFormat="1" x14ac:dyDescent="0.2"/>
    <row r="7017" customFormat="1" x14ac:dyDescent="0.2"/>
    <row r="7018" customFormat="1" x14ac:dyDescent="0.2"/>
    <row r="7019" customFormat="1" x14ac:dyDescent="0.2"/>
    <row r="7020" customFormat="1" x14ac:dyDescent="0.2"/>
    <row r="7021" customFormat="1" x14ac:dyDescent="0.2"/>
    <row r="7022" customFormat="1" x14ac:dyDescent="0.2"/>
    <row r="7023" customFormat="1" x14ac:dyDescent="0.2"/>
    <row r="7024" customFormat="1" x14ac:dyDescent="0.2"/>
    <row r="7025" customFormat="1" x14ac:dyDescent="0.2"/>
    <row r="7026" customFormat="1" x14ac:dyDescent="0.2"/>
    <row r="7027" customFormat="1" x14ac:dyDescent="0.2"/>
    <row r="7028" customFormat="1" x14ac:dyDescent="0.2"/>
    <row r="7029" customFormat="1" x14ac:dyDescent="0.2"/>
    <row r="7030" customFormat="1" x14ac:dyDescent="0.2"/>
    <row r="7031" customFormat="1" x14ac:dyDescent="0.2"/>
    <row r="7032" customFormat="1" x14ac:dyDescent="0.2"/>
    <row r="7033" customFormat="1" x14ac:dyDescent="0.2"/>
    <row r="7034" customFormat="1" x14ac:dyDescent="0.2"/>
    <row r="7035" customFormat="1" x14ac:dyDescent="0.2"/>
    <row r="7036" customFormat="1" x14ac:dyDescent="0.2"/>
    <row r="7037" customFormat="1" x14ac:dyDescent="0.2"/>
    <row r="7038" customFormat="1" x14ac:dyDescent="0.2"/>
    <row r="7039" customFormat="1" x14ac:dyDescent="0.2"/>
    <row r="7040" customFormat="1" x14ac:dyDescent="0.2"/>
    <row r="7041" customFormat="1" x14ac:dyDescent="0.2"/>
    <row r="7042" customFormat="1" x14ac:dyDescent="0.2"/>
    <row r="7043" customFormat="1" x14ac:dyDescent="0.2"/>
    <row r="7044" customFormat="1" x14ac:dyDescent="0.2"/>
    <row r="7045" customFormat="1" x14ac:dyDescent="0.2"/>
    <row r="7046" customFormat="1" x14ac:dyDescent="0.2"/>
    <row r="7047" customFormat="1" x14ac:dyDescent="0.2"/>
    <row r="7048" customFormat="1" x14ac:dyDescent="0.2"/>
    <row r="7049" customFormat="1" x14ac:dyDescent="0.2"/>
    <row r="7050" customFormat="1" x14ac:dyDescent="0.2"/>
    <row r="7051" customFormat="1" x14ac:dyDescent="0.2"/>
    <row r="7052" customFormat="1" x14ac:dyDescent="0.2"/>
    <row r="7053" customFormat="1" x14ac:dyDescent="0.2"/>
    <row r="7054" customFormat="1" x14ac:dyDescent="0.2"/>
    <row r="7055" customFormat="1" x14ac:dyDescent="0.2"/>
    <row r="7056" customFormat="1" x14ac:dyDescent="0.2"/>
    <row r="7057" customFormat="1" x14ac:dyDescent="0.2"/>
    <row r="7058" customFormat="1" x14ac:dyDescent="0.2"/>
    <row r="7059" customFormat="1" x14ac:dyDescent="0.2"/>
    <row r="7060" customFormat="1" x14ac:dyDescent="0.2"/>
    <row r="7061" customFormat="1" x14ac:dyDescent="0.2"/>
    <row r="7062" customFormat="1" x14ac:dyDescent="0.2"/>
    <row r="7063" customFormat="1" x14ac:dyDescent="0.2"/>
    <row r="7064" customFormat="1" x14ac:dyDescent="0.2"/>
    <row r="7065" customFormat="1" x14ac:dyDescent="0.2"/>
    <row r="7066" customFormat="1" x14ac:dyDescent="0.2"/>
    <row r="7067" customFormat="1" x14ac:dyDescent="0.2"/>
    <row r="7068" customFormat="1" x14ac:dyDescent="0.2"/>
    <row r="7069" customFormat="1" x14ac:dyDescent="0.2"/>
    <row r="7070" customFormat="1" x14ac:dyDescent="0.2"/>
    <row r="7071" customFormat="1" x14ac:dyDescent="0.2"/>
    <row r="7072" customFormat="1" x14ac:dyDescent="0.2"/>
    <row r="7073" customFormat="1" x14ac:dyDescent="0.2"/>
    <row r="7074" customFormat="1" x14ac:dyDescent="0.2"/>
    <row r="7075" customFormat="1" x14ac:dyDescent="0.2"/>
    <row r="7076" customFormat="1" x14ac:dyDescent="0.2"/>
    <row r="7077" customFormat="1" x14ac:dyDescent="0.2"/>
    <row r="7078" customFormat="1" x14ac:dyDescent="0.2"/>
    <row r="7079" customFormat="1" x14ac:dyDescent="0.2"/>
    <row r="7080" customFormat="1" x14ac:dyDescent="0.2"/>
    <row r="7081" customFormat="1" x14ac:dyDescent="0.2"/>
    <row r="7082" customFormat="1" x14ac:dyDescent="0.2"/>
    <row r="7083" customFormat="1" x14ac:dyDescent="0.2"/>
    <row r="7084" customFormat="1" x14ac:dyDescent="0.2"/>
    <row r="7085" customFormat="1" x14ac:dyDescent="0.2"/>
    <row r="7086" customFormat="1" x14ac:dyDescent="0.2"/>
    <row r="7087" customFormat="1" x14ac:dyDescent="0.2"/>
    <row r="7088" customFormat="1" x14ac:dyDescent="0.2"/>
    <row r="7089" customFormat="1" x14ac:dyDescent="0.2"/>
    <row r="7090" customFormat="1" x14ac:dyDescent="0.2"/>
    <row r="7091" customFormat="1" x14ac:dyDescent="0.2"/>
    <row r="7092" customFormat="1" x14ac:dyDescent="0.2"/>
    <row r="7093" customFormat="1" x14ac:dyDescent="0.2"/>
    <row r="7094" customFormat="1" x14ac:dyDescent="0.2"/>
    <row r="7095" customFormat="1" x14ac:dyDescent="0.2"/>
    <row r="7096" customFormat="1" x14ac:dyDescent="0.2"/>
    <row r="7097" customFormat="1" x14ac:dyDescent="0.2"/>
    <row r="7098" customFormat="1" x14ac:dyDescent="0.2"/>
    <row r="7099" customFormat="1" x14ac:dyDescent="0.2"/>
    <row r="7100" customFormat="1" x14ac:dyDescent="0.2"/>
    <row r="7101" customFormat="1" x14ac:dyDescent="0.2"/>
    <row r="7102" customFormat="1" x14ac:dyDescent="0.2"/>
    <row r="7103" customFormat="1" x14ac:dyDescent="0.2"/>
    <row r="7104" customFormat="1" x14ac:dyDescent="0.2"/>
    <row r="7105" customFormat="1" x14ac:dyDescent="0.2"/>
    <row r="7106" customFormat="1" x14ac:dyDescent="0.2"/>
    <row r="7107" customFormat="1" x14ac:dyDescent="0.2"/>
    <row r="7108" customFormat="1" x14ac:dyDescent="0.2"/>
    <row r="7109" customFormat="1" x14ac:dyDescent="0.2"/>
    <row r="7110" customFormat="1" x14ac:dyDescent="0.2"/>
    <row r="7111" customFormat="1" x14ac:dyDescent="0.2"/>
    <row r="7112" customFormat="1" x14ac:dyDescent="0.2"/>
    <row r="7113" customFormat="1" x14ac:dyDescent="0.2"/>
    <row r="7114" customFormat="1" x14ac:dyDescent="0.2"/>
    <row r="7115" customFormat="1" x14ac:dyDescent="0.2"/>
    <row r="7116" customFormat="1" x14ac:dyDescent="0.2"/>
    <row r="7117" customFormat="1" x14ac:dyDescent="0.2"/>
    <row r="7118" customFormat="1" x14ac:dyDescent="0.2"/>
    <row r="7119" customFormat="1" x14ac:dyDescent="0.2"/>
    <row r="7120" customFormat="1" x14ac:dyDescent="0.2"/>
    <row r="7121" customFormat="1" x14ac:dyDescent="0.2"/>
    <row r="7122" customFormat="1" x14ac:dyDescent="0.2"/>
    <row r="7123" customFormat="1" x14ac:dyDescent="0.2"/>
    <row r="7124" customFormat="1" x14ac:dyDescent="0.2"/>
    <row r="7125" customFormat="1" x14ac:dyDescent="0.2"/>
    <row r="7126" customFormat="1" x14ac:dyDescent="0.2"/>
    <row r="7127" customFormat="1" x14ac:dyDescent="0.2"/>
    <row r="7128" customFormat="1" x14ac:dyDescent="0.2"/>
    <row r="7129" customFormat="1" x14ac:dyDescent="0.2"/>
    <row r="7130" customFormat="1" x14ac:dyDescent="0.2"/>
    <row r="7131" customFormat="1" x14ac:dyDescent="0.2"/>
    <row r="7132" customFormat="1" x14ac:dyDescent="0.2"/>
    <row r="7133" customFormat="1" x14ac:dyDescent="0.2"/>
    <row r="7134" customFormat="1" x14ac:dyDescent="0.2"/>
    <row r="7135" customFormat="1" x14ac:dyDescent="0.2"/>
    <row r="7136" customFormat="1" x14ac:dyDescent="0.2"/>
    <row r="7137" customFormat="1" x14ac:dyDescent="0.2"/>
    <row r="7138" customFormat="1" x14ac:dyDescent="0.2"/>
    <row r="7139" customFormat="1" x14ac:dyDescent="0.2"/>
    <row r="7140" customFormat="1" x14ac:dyDescent="0.2"/>
    <row r="7141" customFormat="1" x14ac:dyDescent="0.2"/>
    <row r="7142" customFormat="1" x14ac:dyDescent="0.2"/>
    <row r="7143" customFormat="1" x14ac:dyDescent="0.2"/>
    <row r="7144" customFormat="1" x14ac:dyDescent="0.2"/>
    <row r="7145" customFormat="1" x14ac:dyDescent="0.2"/>
    <row r="7146" customFormat="1" x14ac:dyDescent="0.2"/>
    <row r="7147" customFormat="1" x14ac:dyDescent="0.2"/>
    <row r="7148" customFormat="1" x14ac:dyDescent="0.2"/>
    <row r="7149" customFormat="1" x14ac:dyDescent="0.2"/>
    <row r="7150" customFormat="1" x14ac:dyDescent="0.2"/>
    <row r="7151" customFormat="1" x14ac:dyDescent="0.2"/>
    <row r="7152" customFormat="1" x14ac:dyDescent="0.2"/>
    <row r="7153" customFormat="1" x14ac:dyDescent="0.2"/>
    <row r="7154" customFormat="1" x14ac:dyDescent="0.2"/>
    <row r="7155" customFormat="1" x14ac:dyDescent="0.2"/>
    <row r="7156" customFormat="1" x14ac:dyDescent="0.2"/>
    <row r="7157" customFormat="1" x14ac:dyDescent="0.2"/>
    <row r="7158" customFormat="1" x14ac:dyDescent="0.2"/>
    <row r="7159" customFormat="1" x14ac:dyDescent="0.2"/>
    <row r="7160" customFormat="1" x14ac:dyDescent="0.2"/>
    <row r="7161" customFormat="1" x14ac:dyDescent="0.2"/>
    <row r="7162" customFormat="1" x14ac:dyDescent="0.2"/>
    <row r="7163" customFormat="1" x14ac:dyDescent="0.2"/>
    <row r="7164" customFormat="1" x14ac:dyDescent="0.2"/>
    <row r="7165" customFormat="1" x14ac:dyDescent="0.2"/>
    <row r="7166" customFormat="1" x14ac:dyDescent="0.2"/>
    <row r="7167" customFormat="1" x14ac:dyDescent="0.2"/>
    <row r="7168" customFormat="1" x14ac:dyDescent="0.2"/>
    <row r="7169" customFormat="1" x14ac:dyDescent="0.2"/>
    <row r="7170" customFormat="1" x14ac:dyDescent="0.2"/>
    <row r="7171" customFormat="1" x14ac:dyDescent="0.2"/>
    <row r="7172" customFormat="1" x14ac:dyDescent="0.2"/>
    <row r="7173" customFormat="1" x14ac:dyDescent="0.2"/>
    <row r="7174" customFormat="1" x14ac:dyDescent="0.2"/>
    <row r="7175" customFormat="1" x14ac:dyDescent="0.2"/>
    <row r="7176" customFormat="1" x14ac:dyDescent="0.2"/>
    <row r="7177" customFormat="1" x14ac:dyDescent="0.2"/>
    <row r="7178" customFormat="1" x14ac:dyDescent="0.2"/>
    <row r="7179" customFormat="1" x14ac:dyDescent="0.2"/>
    <row r="7180" customFormat="1" x14ac:dyDescent="0.2"/>
    <row r="7181" customFormat="1" x14ac:dyDescent="0.2"/>
    <row r="7182" customFormat="1" x14ac:dyDescent="0.2"/>
    <row r="7183" customFormat="1" x14ac:dyDescent="0.2"/>
    <row r="7184" customFormat="1" x14ac:dyDescent="0.2"/>
    <row r="7185" customFormat="1" x14ac:dyDescent="0.2"/>
    <row r="7186" customFormat="1" x14ac:dyDescent="0.2"/>
    <row r="7187" customFormat="1" x14ac:dyDescent="0.2"/>
    <row r="7188" customFormat="1" x14ac:dyDescent="0.2"/>
    <row r="7189" customFormat="1" x14ac:dyDescent="0.2"/>
    <row r="7190" customFormat="1" x14ac:dyDescent="0.2"/>
    <row r="7191" customFormat="1" x14ac:dyDescent="0.2"/>
    <row r="7192" customFormat="1" x14ac:dyDescent="0.2"/>
    <row r="7193" customFormat="1" x14ac:dyDescent="0.2"/>
    <row r="7194" customFormat="1" x14ac:dyDescent="0.2"/>
    <row r="7195" customFormat="1" x14ac:dyDescent="0.2"/>
    <row r="7196" customFormat="1" x14ac:dyDescent="0.2"/>
    <row r="7197" customFormat="1" x14ac:dyDescent="0.2"/>
    <row r="7198" customFormat="1" x14ac:dyDescent="0.2"/>
    <row r="7199" customFormat="1" x14ac:dyDescent="0.2"/>
    <row r="7200" customFormat="1" x14ac:dyDescent="0.2"/>
    <row r="7201" customFormat="1" x14ac:dyDescent="0.2"/>
    <row r="7202" customFormat="1" x14ac:dyDescent="0.2"/>
    <row r="7203" customFormat="1" x14ac:dyDescent="0.2"/>
    <row r="7204" customFormat="1" x14ac:dyDescent="0.2"/>
    <row r="7205" customFormat="1" x14ac:dyDescent="0.2"/>
    <row r="7206" customFormat="1" x14ac:dyDescent="0.2"/>
    <row r="7207" customFormat="1" x14ac:dyDescent="0.2"/>
    <row r="7208" customFormat="1" x14ac:dyDescent="0.2"/>
    <row r="7209" customFormat="1" x14ac:dyDescent="0.2"/>
    <row r="7210" customFormat="1" x14ac:dyDescent="0.2"/>
    <row r="7211" customFormat="1" x14ac:dyDescent="0.2"/>
    <row r="7212" customFormat="1" x14ac:dyDescent="0.2"/>
    <row r="7213" customFormat="1" x14ac:dyDescent="0.2"/>
    <row r="7214" customFormat="1" x14ac:dyDescent="0.2"/>
    <row r="7215" customFormat="1" x14ac:dyDescent="0.2"/>
    <row r="7216" customFormat="1" x14ac:dyDescent="0.2"/>
    <row r="7217" customFormat="1" x14ac:dyDescent="0.2"/>
    <row r="7218" customFormat="1" x14ac:dyDescent="0.2"/>
    <row r="7219" customFormat="1" x14ac:dyDescent="0.2"/>
    <row r="7220" customFormat="1" x14ac:dyDescent="0.2"/>
    <row r="7221" customFormat="1" x14ac:dyDescent="0.2"/>
    <row r="7222" customFormat="1" x14ac:dyDescent="0.2"/>
    <row r="7223" customFormat="1" x14ac:dyDescent="0.2"/>
    <row r="7224" customFormat="1" x14ac:dyDescent="0.2"/>
    <row r="7225" customFormat="1" x14ac:dyDescent="0.2"/>
    <row r="7226" customFormat="1" x14ac:dyDescent="0.2"/>
    <row r="7227" customFormat="1" x14ac:dyDescent="0.2"/>
    <row r="7228" customFormat="1" x14ac:dyDescent="0.2"/>
    <row r="7229" customFormat="1" x14ac:dyDescent="0.2"/>
    <row r="7230" customFormat="1" x14ac:dyDescent="0.2"/>
    <row r="7231" customFormat="1" x14ac:dyDescent="0.2"/>
    <row r="7232" customFormat="1" x14ac:dyDescent="0.2"/>
    <row r="7233" customFormat="1" x14ac:dyDescent="0.2"/>
    <row r="7234" customFormat="1" x14ac:dyDescent="0.2"/>
    <row r="7235" customFormat="1" x14ac:dyDescent="0.2"/>
    <row r="7236" customFormat="1" x14ac:dyDescent="0.2"/>
    <row r="7237" customFormat="1" x14ac:dyDescent="0.2"/>
    <row r="7238" customFormat="1" x14ac:dyDescent="0.2"/>
    <row r="7239" customFormat="1" x14ac:dyDescent="0.2"/>
    <row r="7240" customFormat="1" x14ac:dyDescent="0.2"/>
    <row r="7241" customFormat="1" x14ac:dyDescent="0.2"/>
    <row r="7242" customFormat="1" x14ac:dyDescent="0.2"/>
    <row r="7243" customFormat="1" x14ac:dyDescent="0.2"/>
    <row r="7244" customFormat="1" x14ac:dyDescent="0.2"/>
    <row r="7245" customFormat="1" x14ac:dyDescent="0.2"/>
    <row r="7246" customFormat="1" x14ac:dyDescent="0.2"/>
    <row r="7247" customFormat="1" x14ac:dyDescent="0.2"/>
    <row r="7248" customFormat="1" x14ac:dyDescent="0.2"/>
    <row r="7249" customFormat="1" x14ac:dyDescent="0.2"/>
    <row r="7250" customFormat="1" x14ac:dyDescent="0.2"/>
    <row r="7251" customFormat="1" x14ac:dyDescent="0.2"/>
    <row r="7252" customFormat="1" x14ac:dyDescent="0.2"/>
    <row r="7253" customFormat="1" x14ac:dyDescent="0.2"/>
    <row r="7254" customFormat="1" x14ac:dyDescent="0.2"/>
    <row r="7255" customFormat="1" x14ac:dyDescent="0.2"/>
    <row r="7256" customFormat="1" x14ac:dyDescent="0.2"/>
    <row r="7257" customFormat="1" x14ac:dyDescent="0.2"/>
    <row r="7258" customFormat="1" x14ac:dyDescent="0.2"/>
    <row r="7259" customFormat="1" x14ac:dyDescent="0.2"/>
    <row r="7260" customFormat="1" x14ac:dyDescent="0.2"/>
    <row r="7261" customFormat="1" x14ac:dyDescent="0.2"/>
    <row r="7262" customFormat="1" x14ac:dyDescent="0.2"/>
    <row r="7263" customFormat="1" x14ac:dyDescent="0.2"/>
    <row r="7264" customFormat="1" x14ac:dyDescent="0.2"/>
    <row r="7265" customFormat="1" x14ac:dyDescent="0.2"/>
    <row r="7266" customFormat="1" x14ac:dyDescent="0.2"/>
    <row r="7267" customFormat="1" x14ac:dyDescent="0.2"/>
    <row r="7268" customFormat="1" x14ac:dyDescent="0.2"/>
    <row r="7269" customFormat="1" x14ac:dyDescent="0.2"/>
    <row r="7270" customFormat="1" x14ac:dyDescent="0.2"/>
    <row r="7271" customFormat="1" x14ac:dyDescent="0.2"/>
    <row r="7272" customFormat="1" x14ac:dyDescent="0.2"/>
    <row r="7273" customFormat="1" x14ac:dyDescent="0.2"/>
    <row r="7274" customFormat="1" x14ac:dyDescent="0.2"/>
    <row r="7275" customFormat="1" x14ac:dyDescent="0.2"/>
    <row r="7276" customFormat="1" x14ac:dyDescent="0.2"/>
    <row r="7277" customFormat="1" x14ac:dyDescent="0.2"/>
    <row r="7278" customFormat="1" x14ac:dyDescent="0.2"/>
    <row r="7279" customFormat="1" x14ac:dyDescent="0.2"/>
    <row r="7280" customFormat="1" x14ac:dyDescent="0.2"/>
    <row r="7281" customFormat="1" x14ac:dyDescent="0.2"/>
    <row r="7282" customFormat="1" x14ac:dyDescent="0.2"/>
    <row r="7283" customFormat="1" x14ac:dyDescent="0.2"/>
    <row r="7284" customFormat="1" x14ac:dyDescent="0.2"/>
    <row r="7285" customFormat="1" x14ac:dyDescent="0.2"/>
    <row r="7286" customFormat="1" x14ac:dyDescent="0.2"/>
    <row r="7287" customFormat="1" x14ac:dyDescent="0.2"/>
    <row r="7288" customFormat="1" x14ac:dyDescent="0.2"/>
    <row r="7289" customFormat="1" x14ac:dyDescent="0.2"/>
    <row r="7290" customFormat="1" x14ac:dyDescent="0.2"/>
    <row r="7291" customFormat="1" x14ac:dyDescent="0.2"/>
    <row r="7292" customFormat="1" x14ac:dyDescent="0.2"/>
    <row r="7293" customFormat="1" x14ac:dyDescent="0.2"/>
    <row r="7294" customFormat="1" x14ac:dyDescent="0.2"/>
    <row r="7295" customFormat="1" x14ac:dyDescent="0.2"/>
    <row r="7296" customFormat="1" x14ac:dyDescent="0.2"/>
    <row r="7297" customFormat="1" x14ac:dyDescent="0.2"/>
    <row r="7298" customFormat="1" x14ac:dyDescent="0.2"/>
    <row r="7299" customFormat="1" x14ac:dyDescent="0.2"/>
    <row r="7300" customFormat="1" x14ac:dyDescent="0.2"/>
    <row r="7301" customFormat="1" x14ac:dyDescent="0.2"/>
    <row r="7302" customFormat="1" x14ac:dyDescent="0.2"/>
    <row r="7303" customFormat="1" x14ac:dyDescent="0.2"/>
    <row r="7304" customFormat="1" x14ac:dyDescent="0.2"/>
    <row r="7305" customFormat="1" x14ac:dyDescent="0.2"/>
    <row r="7306" customFormat="1" x14ac:dyDescent="0.2"/>
    <row r="7307" customFormat="1" x14ac:dyDescent="0.2"/>
    <row r="7308" customFormat="1" x14ac:dyDescent="0.2"/>
    <row r="7309" customFormat="1" x14ac:dyDescent="0.2"/>
    <row r="7310" customFormat="1" x14ac:dyDescent="0.2"/>
    <row r="7311" customFormat="1" x14ac:dyDescent="0.2"/>
    <row r="7312" customFormat="1" x14ac:dyDescent="0.2"/>
    <row r="7313" customFormat="1" x14ac:dyDescent="0.2"/>
    <row r="7314" customFormat="1" x14ac:dyDescent="0.2"/>
    <row r="7315" customFormat="1" x14ac:dyDescent="0.2"/>
    <row r="7316" customFormat="1" x14ac:dyDescent="0.2"/>
    <row r="7317" customFormat="1" x14ac:dyDescent="0.2"/>
    <row r="7318" customFormat="1" x14ac:dyDescent="0.2"/>
    <row r="7319" customFormat="1" x14ac:dyDescent="0.2"/>
    <row r="7320" customFormat="1" x14ac:dyDescent="0.2"/>
    <row r="7321" customFormat="1" x14ac:dyDescent="0.2"/>
    <row r="7322" customFormat="1" x14ac:dyDescent="0.2"/>
    <row r="7323" customFormat="1" x14ac:dyDescent="0.2"/>
    <row r="7324" customFormat="1" x14ac:dyDescent="0.2"/>
    <row r="7325" customFormat="1" x14ac:dyDescent="0.2"/>
    <row r="7326" customFormat="1" x14ac:dyDescent="0.2"/>
    <row r="7327" customFormat="1" x14ac:dyDescent="0.2"/>
    <row r="7328" customFormat="1" x14ac:dyDescent="0.2"/>
    <row r="7329" customFormat="1" x14ac:dyDescent="0.2"/>
    <row r="7330" customFormat="1" x14ac:dyDescent="0.2"/>
    <row r="7331" customFormat="1" x14ac:dyDescent="0.2"/>
    <row r="7332" customFormat="1" x14ac:dyDescent="0.2"/>
    <row r="7333" customFormat="1" x14ac:dyDescent="0.2"/>
    <row r="7334" customFormat="1" x14ac:dyDescent="0.2"/>
    <row r="7335" customFormat="1" x14ac:dyDescent="0.2"/>
    <row r="7336" customFormat="1" x14ac:dyDescent="0.2"/>
    <row r="7337" customFormat="1" x14ac:dyDescent="0.2"/>
    <row r="7338" customFormat="1" x14ac:dyDescent="0.2"/>
    <row r="7339" customFormat="1" x14ac:dyDescent="0.2"/>
    <row r="7340" customFormat="1" x14ac:dyDescent="0.2"/>
    <row r="7341" customFormat="1" x14ac:dyDescent="0.2"/>
    <row r="7342" customFormat="1" x14ac:dyDescent="0.2"/>
    <row r="7343" customFormat="1" x14ac:dyDescent="0.2"/>
    <row r="7344" customFormat="1" x14ac:dyDescent="0.2"/>
    <row r="7345" customFormat="1" x14ac:dyDescent="0.2"/>
    <row r="7346" customFormat="1" x14ac:dyDescent="0.2"/>
    <row r="7347" customFormat="1" x14ac:dyDescent="0.2"/>
    <row r="7348" customFormat="1" x14ac:dyDescent="0.2"/>
    <row r="7349" customFormat="1" x14ac:dyDescent="0.2"/>
    <row r="7350" customFormat="1" x14ac:dyDescent="0.2"/>
    <row r="7351" customFormat="1" x14ac:dyDescent="0.2"/>
    <row r="7352" customFormat="1" x14ac:dyDescent="0.2"/>
    <row r="7353" customFormat="1" x14ac:dyDescent="0.2"/>
    <row r="7354" customFormat="1" x14ac:dyDescent="0.2"/>
    <row r="7355" customFormat="1" x14ac:dyDescent="0.2"/>
    <row r="7356" customFormat="1" x14ac:dyDescent="0.2"/>
    <row r="7357" customFormat="1" x14ac:dyDescent="0.2"/>
    <row r="7358" customFormat="1" x14ac:dyDescent="0.2"/>
    <row r="7359" customFormat="1" x14ac:dyDescent="0.2"/>
    <row r="7360" customFormat="1" x14ac:dyDescent="0.2"/>
    <row r="7361" customFormat="1" x14ac:dyDescent="0.2"/>
    <row r="7362" customFormat="1" x14ac:dyDescent="0.2"/>
    <row r="7363" customFormat="1" x14ac:dyDescent="0.2"/>
    <row r="7364" customFormat="1" x14ac:dyDescent="0.2"/>
    <row r="7365" customFormat="1" x14ac:dyDescent="0.2"/>
    <row r="7366" customFormat="1" x14ac:dyDescent="0.2"/>
    <row r="7367" customFormat="1" x14ac:dyDescent="0.2"/>
    <row r="7368" customFormat="1" x14ac:dyDescent="0.2"/>
    <row r="7369" customFormat="1" x14ac:dyDescent="0.2"/>
    <row r="7370" customFormat="1" x14ac:dyDescent="0.2"/>
    <row r="7371" customFormat="1" x14ac:dyDescent="0.2"/>
    <row r="7372" customFormat="1" x14ac:dyDescent="0.2"/>
    <row r="7373" customFormat="1" x14ac:dyDescent="0.2"/>
    <row r="7374" customFormat="1" x14ac:dyDescent="0.2"/>
    <row r="7375" customFormat="1" x14ac:dyDescent="0.2"/>
    <row r="7376" customFormat="1" x14ac:dyDescent="0.2"/>
    <row r="7377" customFormat="1" x14ac:dyDescent="0.2"/>
    <row r="7378" customFormat="1" x14ac:dyDescent="0.2"/>
    <row r="7379" customFormat="1" x14ac:dyDescent="0.2"/>
    <row r="7380" customFormat="1" x14ac:dyDescent="0.2"/>
    <row r="7381" customFormat="1" x14ac:dyDescent="0.2"/>
    <row r="7382" customFormat="1" x14ac:dyDescent="0.2"/>
    <row r="7383" customFormat="1" x14ac:dyDescent="0.2"/>
    <row r="7384" customFormat="1" x14ac:dyDescent="0.2"/>
    <row r="7385" customFormat="1" x14ac:dyDescent="0.2"/>
    <row r="7386" customFormat="1" x14ac:dyDescent="0.2"/>
    <row r="7387" customFormat="1" x14ac:dyDescent="0.2"/>
    <row r="7388" customFormat="1" x14ac:dyDescent="0.2"/>
    <row r="7389" customFormat="1" x14ac:dyDescent="0.2"/>
    <row r="7390" customFormat="1" x14ac:dyDescent="0.2"/>
    <row r="7391" customFormat="1" x14ac:dyDescent="0.2"/>
    <row r="7392" customFormat="1" x14ac:dyDescent="0.2"/>
    <row r="7393" customFormat="1" x14ac:dyDescent="0.2"/>
    <row r="7394" customFormat="1" x14ac:dyDescent="0.2"/>
    <row r="7395" customFormat="1" x14ac:dyDescent="0.2"/>
    <row r="7396" customFormat="1" x14ac:dyDescent="0.2"/>
    <row r="7397" customFormat="1" x14ac:dyDescent="0.2"/>
    <row r="7398" customFormat="1" x14ac:dyDescent="0.2"/>
    <row r="7399" customFormat="1" x14ac:dyDescent="0.2"/>
    <row r="7400" customFormat="1" x14ac:dyDescent="0.2"/>
    <row r="7401" customFormat="1" x14ac:dyDescent="0.2"/>
    <row r="7402" customFormat="1" x14ac:dyDescent="0.2"/>
    <row r="7403" customFormat="1" x14ac:dyDescent="0.2"/>
    <row r="7404" customFormat="1" x14ac:dyDescent="0.2"/>
    <row r="7405" customFormat="1" x14ac:dyDescent="0.2"/>
    <row r="7406" customFormat="1" x14ac:dyDescent="0.2"/>
    <row r="7407" customFormat="1" x14ac:dyDescent="0.2"/>
    <row r="7408" customFormat="1" x14ac:dyDescent="0.2"/>
    <row r="7409" customFormat="1" x14ac:dyDescent="0.2"/>
    <row r="7410" customFormat="1" x14ac:dyDescent="0.2"/>
    <row r="7411" customFormat="1" x14ac:dyDescent="0.2"/>
    <row r="7412" customFormat="1" x14ac:dyDescent="0.2"/>
    <row r="7413" customFormat="1" x14ac:dyDescent="0.2"/>
    <row r="7414" customFormat="1" x14ac:dyDescent="0.2"/>
    <row r="7415" customFormat="1" x14ac:dyDescent="0.2"/>
    <row r="7416" customFormat="1" x14ac:dyDescent="0.2"/>
    <row r="7417" customFormat="1" x14ac:dyDescent="0.2"/>
    <row r="7418" customFormat="1" x14ac:dyDescent="0.2"/>
    <row r="7419" customFormat="1" x14ac:dyDescent="0.2"/>
    <row r="7420" customFormat="1" x14ac:dyDescent="0.2"/>
    <row r="7421" customFormat="1" x14ac:dyDescent="0.2"/>
    <row r="7422" customFormat="1" x14ac:dyDescent="0.2"/>
    <row r="7423" customFormat="1" x14ac:dyDescent="0.2"/>
    <row r="7424" customFormat="1" x14ac:dyDescent="0.2"/>
    <row r="7425" customFormat="1" x14ac:dyDescent="0.2"/>
    <row r="7426" customFormat="1" x14ac:dyDescent="0.2"/>
    <row r="7427" customFormat="1" x14ac:dyDescent="0.2"/>
    <row r="7428" customFormat="1" x14ac:dyDescent="0.2"/>
    <row r="7429" customFormat="1" x14ac:dyDescent="0.2"/>
    <row r="7430" customFormat="1" x14ac:dyDescent="0.2"/>
    <row r="7431" customFormat="1" x14ac:dyDescent="0.2"/>
    <row r="7432" customFormat="1" x14ac:dyDescent="0.2"/>
    <row r="7433" customFormat="1" x14ac:dyDescent="0.2"/>
    <row r="7434" customFormat="1" x14ac:dyDescent="0.2"/>
    <row r="7435" customFormat="1" x14ac:dyDescent="0.2"/>
    <row r="7436" customFormat="1" x14ac:dyDescent="0.2"/>
    <row r="7437" customFormat="1" x14ac:dyDescent="0.2"/>
    <row r="7438" customFormat="1" x14ac:dyDescent="0.2"/>
    <row r="7439" customFormat="1" x14ac:dyDescent="0.2"/>
    <row r="7440" customFormat="1" x14ac:dyDescent="0.2"/>
    <row r="7441" customFormat="1" x14ac:dyDescent="0.2"/>
    <row r="7442" customFormat="1" x14ac:dyDescent="0.2"/>
    <row r="7443" customFormat="1" x14ac:dyDescent="0.2"/>
    <row r="7444" customFormat="1" x14ac:dyDescent="0.2"/>
    <row r="7445" customFormat="1" x14ac:dyDescent="0.2"/>
    <row r="7446" customFormat="1" x14ac:dyDescent="0.2"/>
    <row r="7447" customFormat="1" x14ac:dyDescent="0.2"/>
    <row r="7448" customFormat="1" x14ac:dyDescent="0.2"/>
    <row r="7449" customFormat="1" x14ac:dyDescent="0.2"/>
    <row r="7450" customFormat="1" x14ac:dyDescent="0.2"/>
    <row r="7451" customFormat="1" x14ac:dyDescent="0.2"/>
    <row r="7452" customFormat="1" x14ac:dyDescent="0.2"/>
    <row r="7453" customFormat="1" x14ac:dyDescent="0.2"/>
    <row r="7454" customFormat="1" x14ac:dyDescent="0.2"/>
    <row r="7455" customFormat="1" x14ac:dyDescent="0.2"/>
    <row r="7456" customFormat="1" x14ac:dyDescent="0.2"/>
    <row r="7457" customFormat="1" x14ac:dyDescent="0.2"/>
    <row r="7458" customFormat="1" x14ac:dyDescent="0.2"/>
    <row r="7459" customFormat="1" x14ac:dyDescent="0.2"/>
    <row r="7460" customFormat="1" x14ac:dyDescent="0.2"/>
    <row r="7461" customFormat="1" x14ac:dyDescent="0.2"/>
    <row r="7462" customFormat="1" x14ac:dyDescent="0.2"/>
    <row r="7463" customFormat="1" x14ac:dyDescent="0.2"/>
    <row r="7464" customFormat="1" x14ac:dyDescent="0.2"/>
    <row r="7465" customFormat="1" x14ac:dyDescent="0.2"/>
    <row r="7466" customFormat="1" x14ac:dyDescent="0.2"/>
    <row r="7467" customFormat="1" x14ac:dyDescent="0.2"/>
    <row r="7468" customFormat="1" x14ac:dyDescent="0.2"/>
    <row r="7469" customFormat="1" x14ac:dyDescent="0.2"/>
    <row r="7470" customFormat="1" x14ac:dyDescent="0.2"/>
    <row r="7471" customFormat="1" x14ac:dyDescent="0.2"/>
    <row r="7472" customFormat="1" x14ac:dyDescent="0.2"/>
    <row r="7473" customFormat="1" x14ac:dyDescent="0.2"/>
    <row r="7474" customFormat="1" x14ac:dyDescent="0.2"/>
    <row r="7475" customFormat="1" x14ac:dyDescent="0.2"/>
    <row r="7476" customFormat="1" x14ac:dyDescent="0.2"/>
    <row r="7477" customFormat="1" x14ac:dyDescent="0.2"/>
    <row r="7478" customFormat="1" x14ac:dyDescent="0.2"/>
    <row r="7479" customFormat="1" x14ac:dyDescent="0.2"/>
    <row r="7480" customFormat="1" x14ac:dyDescent="0.2"/>
    <row r="7481" customFormat="1" x14ac:dyDescent="0.2"/>
    <row r="7482" customFormat="1" x14ac:dyDescent="0.2"/>
    <row r="7483" customFormat="1" x14ac:dyDescent="0.2"/>
    <row r="7484" customFormat="1" x14ac:dyDescent="0.2"/>
    <row r="7485" customFormat="1" x14ac:dyDescent="0.2"/>
    <row r="7486" customFormat="1" x14ac:dyDescent="0.2"/>
    <row r="7487" customFormat="1" x14ac:dyDescent="0.2"/>
    <row r="7488" customFormat="1" x14ac:dyDescent="0.2"/>
    <row r="7489" customFormat="1" x14ac:dyDescent="0.2"/>
    <row r="7490" customFormat="1" x14ac:dyDescent="0.2"/>
    <row r="7491" customFormat="1" x14ac:dyDescent="0.2"/>
    <row r="7492" customFormat="1" x14ac:dyDescent="0.2"/>
    <row r="7493" customFormat="1" x14ac:dyDescent="0.2"/>
    <row r="7494" customFormat="1" x14ac:dyDescent="0.2"/>
    <row r="7495" customFormat="1" x14ac:dyDescent="0.2"/>
    <row r="7496" customFormat="1" x14ac:dyDescent="0.2"/>
    <row r="7497" customFormat="1" x14ac:dyDescent="0.2"/>
    <row r="7498" customFormat="1" x14ac:dyDescent="0.2"/>
    <row r="7499" customFormat="1" x14ac:dyDescent="0.2"/>
    <row r="7500" customFormat="1" x14ac:dyDescent="0.2"/>
    <row r="7501" customFormat="1" x14ac:dyDescent="0.2"/>
    <row r="7502" customFormat="1" x14ac:dyDescent="0.2"/>
    <row r="7503" customFormat="1" x14ac:dyDescent="0.2"/>
    <row r="7504" customFormat="1" x14ac:dyDescent="0.2"/>
    <row r="7505" customFormat="1" x14ac:dyDescent="0.2"/>
    <row r="7506" customFormat="1" x14ac:dyDescent="0.2"/>
    <row r="7507" customFormat="1" x14ac:dyDescent="0.2"/>
    <row r="7508" customFormat="1" x14ac:dyDescent="0.2"/>
    <row r="7509" customFormat="1" x14ac:dyDescent="0.2"/>
    <row r="7510" customFormat="1" x14ac:dyDescent="0.2"/>
    <row r="7511" customFormat="1" x14ac:dyDescent="0.2"/>
    <row r="7512" customFormat="1" x14ac:dyDescent="0.2"/>
    <row r="7513" customFormat="1" x14ac:dyDescent="0.2"/>
    <row r="7514" customFormat="1" x14ac:dyDescent="0.2"/>
    <row r="7515" customFormat="1" x14ac:dyDescent="0.2"/>
    <row r="7516" customFormat="1" x14ac:dyDescent="0.2"/>
    <row r="7517" customFormat="1" x14ac:dyDescent="0.2"/>
    <row r="7518" customFormat="1" x14ac:dyDescent="0.2"/>
    <row r="7519" customFormat="1" x14ac:dyDescent="0.2"/>
    <row r="7520" customFormat="1" x14ac:dyDescent="0.2"/>
    <row r="7521" customFormat="1" x14ac:dyDescent="0.2"/>
    <row r="7522" customFormat="1" x14ac:dyDescent="0.2"/>
    <row r="7523" customFormat="1" x14ac:dyDescent="0.2"/>
    <row r="7524" customFormat="1" x14ac:dyDescent="0.2"/>
    <row r="7525" customFormat="1" x14ac:dyDescent="0.2"/>
    <row r="7526" customFormat="1" x14ac:dyDescent="0.2"/>
    <row r="7527" customFormat="1" x14ac:dyDescent="0.2"/>
    <row r="7528" customFormat="1" x14ac:dyDescent="0.2"/>
    <row r="7529" customFormat="1" x14ac:dyDescent="0.2"/>
    <row r="7530" customFormat="1" x14ac:dyDescent="0.2"/>
    <row r="7531" customFormat="1" x14ac:dyDescent="0.2"/>
    <row r="7532" customFormat="1" x14ac:dyDescent="0.2"/>
    <row r="7533" customFormat="1" x14ac:dyDescent="0.2"/>
    <row r="7534" customFormat="1" x14ac:dyDescent="0.2"/>
    <row r="7535" customFormat="1" x14ac:dyDescent="0.2"/>
    <row r="7536" customFormat="1" x14ac:dyDescent="0.2"/>
    <row r="7537" customFormat="1" x14ac:dyDescent="0.2"/>
    <row r="7538" customFormat="1" x14ac:dyDescent="0.2"/>
    <row r="7539" customFormat="1" x14ac:dyDescent="0.2"/>
    <row r="7540" customFormat="1" x14ac:dyDescent="0.2"/>
    <row r="7541" customFormat="1" x14ac:dyDescent="0.2"/>
    <row r="7542" customFormat="1" x14ac:dyDescent="0.2"/>
    <row r="7543" customFormat="1" x14ac:dyDescent="0.2"/>
    <row r="7544" customFormat="1" x14ac:dyDescent="0.2"/>
    <row r="7545" customFormat="1" x14ac:dyDescent="0.2"/>
    <row r="7546" customFormat="1" x14ac:dyDescent="0.2"/>
    <row r="7547" customFormat="1" x14ac:dyDescent="0.2"/>
    <row r="7548" customFormat="1" x14ac:dyDescent="0.2"/>
    <row r="7549" customFormat="1" x14ac:dyDescent="0.2"/>
    <row r="7550" customFormat="1" x14ac:dyDescent="0.2"/>
    <row r="7551" customFormat="1" x14ac:dyDescent="0.2"/>
    <row r="7552" customFormat="1" x14ac:dyDescent="0.2"/>
    <row r="7553" customFormat="1" x14ac:dyDescent="0.2"/>
    <row r="7554" customFormat="1" x14ac:dyDescent="0.2"/>
    <row r="7555" customFormat="1" x14ac:dyDescent="0.2"/>
    <row r="7556" customFormat="1" x14ac:dyDescent="0.2"/>
    <row r="7557" customFormat="1" x14ac:dyDescent="0.2"/>
    <row r="7558" customFormat="1" x14ac:dyDescent="0.2"/>
    <row r="7559" customFormat="1" x14ac:dyDescent="0.2"/>
    <row r="7560" customFormat="1" x14ac:dyDescent="0.2"/>
    <row r="7561" customFormat="1" x14ac:dyDescent="0.2"/>
    <row r="7562" customFormat="1" x14ac:dyDescent="0.2"/>
    <row r="7563" customFormat="1" x14ac:dyDescent="0.2"/>
    <row r="7564" customFormat="1" x14ac:dyDescent="0.2"/>
    <row r="7565" customFormat="1" x14ac:dyDescent="0.2"/>
    <row r="7566" customFormat="1" x14ac:dyDescent="0.2"/>
    <row r="7567" customFormat="1" x14ac:dyDescent="0.2"/>
    <row r="7568" customFormat="1" x14ac:dyDescent="0.2"/>
    <row r="7569" customFormat="1" x14ac:dyDescent="0.2"/>
    <row r="7570" customFormat="1" x14ac:dyDescent="0.2"/>
    <row r="7571" customFormat="1" x14ac:dyDescent="0.2"/>
    <row r="7572" customFormat="1" x14ac:dyDescent="0.2"/>
    <row r="7573" customFormat="1" x14ac:dyDescent="0.2"/>
    <row r="7574" customFormat="1" x14ac:dyDescent="0.2"/>
    <row r="7575" customFormat="1" x14ac:dyDescent="0.2"/>
    <row r="7576" customFormat="1" x14ac:dyDescent="0.2"/>
    <row r="7577" customFormat="1" x14ac:dyDescent="0.2"/>
    <row r="7578" customFormat="1" x14ac:dyDescent="0.2"/>
    <row r="7579" customFormat="1" x14ac:dyDescent="0.2"/>
    <row r="7580" customFormat="1" x14ac:dyDescent="0.2"/>
    <row r="7581" customFormat="1" x14ac:dyDescent="0.2"/>
    <row r="7582" customFormat="1" x14ac:dyDescent="0.2"/>
    <row r="7583" customFormat="1" x14ac:dyDescent="0.2"/>
    <row r="7584" customFormat="1" x14ac:dyDescent="0.2"/>
    <row r="7585" customFormat="1" x14ac:dyDescent="0.2"/>
    <row r="7586" customFormat="1" x14ac:dyDescent="0.2"/>
    <row r="7587" customFormat="1" x14ac:dyDescent="0.2"/>
    <row r="7588" customFormat="1" x14ac:dyDescent="0.2"/>
    <row r="7589" customFormat="1" x14ac:dyDescent="0.2"/>
    <row r="7590" customFormat="1" x14ac:dyDescent="0.2"/>
    <row r="7591" customFormat="1" x14ac:dyDescent="0.2"/>
    <row r="7592" customFormat="1" x14ac:dyDescent="0.2"/>
    <row r="7593" customFormat="1" x14ac:dyDescent="0.2"/>
    <row r="7594" customFormat="1" x14ac:dyDescent="0.2"/>
    <row r="7595" customFormat="1" x14ac:dyDescent="0.2"/>
    <row r="7596" customFormat="1" x14ac:dyDescent="0.2"/>
    <row r="7597" customFormat="1" x14ac:dyDescent="0.2"/>
    <row r="7598" customFormat="1" x14ac:dyDescent="0.2"/>
    <row r="7599" customFormat="1" x14ac:dyDescent="0.2"/>
    <row r="7600" customFormat="1" x14ac:dyDescent="0.2"/>
    <row r="7601" customFormat="1" x14ac:dyDescent="0.2"/>
    <row r="7602" customFormat="1" x14ac:dyDescent="0.2"/>
    <row r="7603" customFormat="1" x14ac:dyDescent="0.2"/>
    <row r="7604" customFormat="1" x14ac:dyDescent="0.2"/>
    <row r="7605" customFormat="1" x14ac:dyDescent="0.2"/>
    <row r="7606" customFormat="1" x14ac:dyDescent="0.2"/>
    <row r="7607" customFormat="1" x14ac:dyDescent="0.2"/>
    <row r="7608" customFormat="1" x14ac:dyDescent="0.2"/>
    <row r="7609" customFormat="1" x14ac:dyDescent="0.2"/>
    <row r="7610" customFormat="1" x14ac:dyDescent="0.2"/>
    <row r="7611" customFormat="1" x14ac:dyDescent="0.2"/>
    <row r="7612" customFormat="1" x14ac:dyDescent="0.2"/>
    <row r="7613" customFormat="1" x14ac:dyDescent="0.2"/>
    <row r="7614" customFormat="1" x14ac:dyDescent="0.2"/>
    <row r="7615" customFormat="1" x14ac:dyDescent="0.2"/>
    <row r="7616" customFormat="1" x14ac:dyDescent="0.2"/>
    <row r="7617" customFormat="1" x14ac:dyDescent="0.2"/>
    <row r="7618" customFormat="1" x14ac:dyDescent="0.2"/>
    <row r="7619" customFormat="1" x14ac:dyDescent="0.2"/>
    <row r="7620" customFormat="1" x14ac:dyDescent="0.2"/>
    <row r="7621" customFormat="1" x14ac:dyDescent="0.2"/>
    <row r="7622" customFormat="1" x14ac:dyDescent="0.2"/>
    <row r="7623" customFormat="1" x14ac:dyDescent="0.2"/>
    <row r="7624" customFormat="1" x14ac:dyDescent="0.2"/>
    <row r="7625" customFormat="1" x14ac:dyDescent="0.2"/>
    <row r="7626" customFormat="1" x14ac:dyDescent="0.2"/>
    <row r="7627" customFormat="1" x14ac:dyDescent="0.2"/>
    <row r="7628" customFormat="1" x14ac:dyDescent="0.2"/>
    <row r="7629" customFormat="1" x14ac:dyDescent="0.2"/>
    <row r="7630" customFormat="1" x14ac:dyDescent="0.2"/>
    <row r="7631" customFormat="1" x14ac:dyDescent="0.2"/>
    <row r="7632" customFormat="1" x14ac:dyDescent="0.2"/>
    <row r="7633" customFormat="1" x14ac:dyDescent="0.2"/>
    <row r="7634" customFormat="1" x14ac:dyDescent="0.2"/>
    <row r="7635" customFormat="1" x14ac:dyDescent="0.2"/>
    <row r="7636" customFormat="1" x14ac:dyDescent="0.2"/>
    <row r="7637" customFormat="1" x14ac:dyDescent="0.2"/>
    <row r="7638" customFormat="1" x14ac:dyDescent="0.2"/>
    <row r="7639" customFormat="1" x14ac:dyDescent="0.2"/>
    <row r="7640" customFormat="1" x14ac:dyDescent="0.2"/>
    <row r="7641" customFormat="1" x14ac:dyDescent="0.2"/>
    <row r="7642" customFormat="1" x14ac:dyDescent="0.2"/>
    <row r="7643" customFormat="1" x14ac:dyDescent="0.2"/>
    <row r="7644" customFormat="1" x14ac:dyDescent="0.2"/>
    <row r="7645" customFormat="1" x14ac:dyDescent="0.2"/>
    <row r="7646" customFormat="1" x14ac:dyDescent="0.2"/>
    <row r="7647" customFormat="1" x14ac:dyDescent="0.2"/>
    <row r="7648" customFormat="1" x14ac:dyDescent="0.2"/>
    <row r="7649" customFormat="1" x14ac:dyDescent="0.2"/>
    <row r="7650" customFormat="1" x14ac:dyDescent="0.2"/>
    <row r="7651" customFormat="1" x14ac:dyDescent="0.2"/>
    <row r="7652" customFormat="1" x14ac:dyDescent="0.2"/>
    <row r="7653" customFormat="1" x14ac:dyDescent="0.2"/>
    <row r="7654" customFormat="1" x14ac:dyDescent="0.2"/>
    <row r="7655" customFormat="1" x14ac:dyDescent="0.2"/>
    <row r="7656" customFormat="1" x14ac:dyDescent="0.2"/>
    <row r="7657" customFormat="1" x14ac:dyDescent="0.2"/>
    <row r="7658" customFormat="1" x14ac:dyDescent="0.2"/>
    <row r="7659" customFormat="1" x14ac:dyDescent="0.2"/>
    <row r="7660" customFormat="1" x14ac:dyDescent="0.2"/>
    <row r="7661" customFormat="1" x14ac:dyDescent="0.2"/>
    <row r="7662" customFormat="1" x14ac:dyDescent="0.2"/>
    <row r="7663" customFormat="1" x14ac:dyDescent="0.2"/>
    <row r="7664" customFormat="1" x14ac:dyDescent="0.2"/>
    <row r="7665" customFormat="1" x14ac:dyDescent="0.2"/>
    <row r="7666" customFormat="1" x14ac:dyDescent="0.2"/>
    <row r="7667" customFormat="1" x14ac:dyDescent="0.2"/>
    <row r="7668" customFormat="1" x14ac:dyDescent="0.2"/>
    <row r="7669" customFormat="1" x14ac:dyDescent="0.2"/>
    <row r="7670" customFormat="1" x14ac:dyDescent="0.2"/>
    <row r="7671" customFormat="1" x14ac:dyDescent="0.2"/>
    <row r="7672" customFormat="1" x14ac:dyDescent="0.2"/>
    <row r="7673" customFormat="1" x14ac:dyDescent="0.2"/>
    <row r="7674" customFormat="1" x14ac:dyDescent="0.2"/>
    <row r="7675" customFormat="1" x14ac:dyDescent="0.2"/>
    <row r="7676" customFormat="1" x14ac:dyDescent="0.2"/>
    <row r="7677" customFormat="1" x14ac:dyDescent="0.2"/>
    <row r="7678" customFormat="1" x14ac:dyDescent="0.2"/>
    <row r="7679" customFormat="1" x14ac:dyDescent="0.2"/>
    <row r="7680" customFormat="1" x14ac:dyDescent="0.2"/>
    <row r="7681" customFormat="1" x14ac:dyDescent="0.2"/>
    <row r="7682" customFormat="1" x14ac:dyDescent="0.2"/>
    <row r="7683" customFormat="1" x14ac:dyDescent="0.2"/>
    <row r="7684" customFormat="1" x14ac:dyDescent="0.2"/>
    <row r="7685" customFormat="1" x14ac:dyDescent="0.2"/>
    <row r="7686" customFormat="1" x14ac:dyDescent="0.2"/>
    <row r="7687" customFormat="1" x14ac:dyDescent="0.2"/>
    <row r="7688" customFormat="1" x14ac:dyDescent="0.2"/>
    <row r="7689" customFormat="1" x14ac:dyDescent="0.2"/>
    <row r="7690" customFormat="1" x14ac:dyDescent="0.2"/>
    <row r="7691" customFormat="1" x14ac:dyDescent="0.2"/>
    <row r="7692" customFormat="1" x14ac:dyDescent="0.2"/>
    <row r="7693" customFormat="1" x14ac:dyDescent="0.2"/>
    <row r="7694" customFormat="1" x14ac:dyDescent="0.2"/>
    <row r="7695" customFormat="1" x14ac:dyDescent="0.2"/>
    <row r="7696" customFormat="1" x14ac:dyDescent="0.2"/>
    <row r="7697" customFormat="1" x14ac:dyDescent="0.2"/>
    <row r="7698" customFormat="1" x14ac:dyDescent="0.2"/>
    <row r="7699" customFormat="1" x14ac:dyDescent="0.2"/>
    <row r="7700" customFormat="1" x14ac:dyDescent="0.2"/>
    <row r="7701" customFormat="1" x14ac:dyDescent="0.2"/>
    <row r="7702" customFormat="1" x14ac:dyDescent="0.2"/>
    <row r="7703" customFormat="1" x14ac:dyDescent="0.2"/>
    <row r="7704" customFormat="1" x14ac:dyDescent="0.2"/>
    <row r="7705" customFormat="1" x14ac:dyDescent="0.2"/>
    <row r="7706" customFormat="1" x14ac:dyDescent="0.2"/>
    <row r="7707" customFormat="1" x14ac:dyDescent="0.2"/>
    <row r="7708" customFormat="1" x14ac:dyDescent="0.2"/>
    <row r="7709" customFormat="1" x14ac:dyDescent="0.2"/>
    <row r="7710" customFormat="1" x14ac:dyDescent="0.2"/>
    <row r="7711" customFormat="1" x14ac:dyDescent="0.2"/>
    <row r="7712" customFormat="1" x14ac:dyDescent="0.2"/>
    <row r="7713" customFormat="1" x14ac:dyDescent="0.2"/>
    <row r="7714" customFormat="1" x14ac:dyDescent="0.2"/>
    <row r="7715" customFormat="1" x14ac:dyDescent="0.2"/>
    <row r="7716" customFormat="1" x14ac:dyDescent="0.2"/>
    <row r="7717" customFormat="1" x14ac:dyDescent="0.2"/>
    <row r="7718" customFormat="1" x14ac:dyDescent="0.2"/>
    <row r="7719" customFormat="1" x14ac:dyDescent="0.2"/>
    <row r="7720" customFormat="1" x14ac:dyDescent="0.2"/>
    <row r="7721" customFormat="1" x14ac:dyDescent="0.2"/>
    <row r="7722" customFormat="1" x14ac:dyDescent="0.2"/>
    <row r="7723" customFormat="1" x14ac:dyDescent="0.2"/>
    <row r="7724" customFormat="1" x14ac:dyDescent="0.2"/>
    <row r="7725" customFormat="1" x14ac:dyDescent="0.2"/>
    <row r="7726" customFormat="1" x14ac:dyDescent="0.2"/>
    <row r="7727" customFormat="1" x14ac:dyDescent="0.2"/>
    <row r="7728" customFormat="1" x14ac:dyDescent="0.2"/>
    <row r="7729" customFormat="1" x14ac:dyDescent="0.2"/>
    <row r="7730" customFormat="1" x14ac:dyDescent="0.2"/>
    <row r="7731" customFormat="1" x14ac:dyDescent="0.2"/>
    <row r="7732" customFormat="1" x14ac:dyDescent="0.2"/>
    <row r="7733" customFormat="1" x14ac:dyDescent="0.2"/>
    <row r="7734" customFormat="1" x14ac:dyDescent="0.2"/>
    <row r="7735" customFormat="1" x14ac:dyDescent="0.2"/>
    <row r="7736" customFormat="1" x14ac:dyDescent="0.2"/>
    <row r="7737" customFormat="1" x14ac:dyDescent="0.2"/>
    <row r="7738" customFormat="1" x14ac:dyDescent="0.2"/>
    <row r="7739" customFormat="1" x14ac:dyDescent="0.2"/>
    <row r="7740" customFormat="1" x14ac:dyDescent="0.2"/>
    <row r="7741" customFormat="1" x14ac:dyDescent="0.2"/>
    <row r="7742" customFormat="1" x14ac:dyDescent="0.2"/>
    <row r="7743" customFormat="1" x14ac:dyDescent="0.2"/>
    <row r="7744" customFormat="1" x14ac:dyDescent="0.2"/>
    <row r="7745" customFormat="1" x14ac:dyDescent="0.2"/>
    <row r="7746" customFormat="1" x14ac:dyDescent="0.2"/>
    <row r="7747" customFormat="1" x14ac:dyDescent="0.2"/>
    <row r="7748" customFormat="1" x14ac:dyDescent="0.2"/>
    <row r="7749" customFormat="1" x14ac:dyDescent="0.2"/>
    <row r="7750" customFormat="1" x14ac:dyDescent="0.2"/>
    <row r="7751" customFormat="1" x14ac:dyDescent="0.2"/>
    <row r="7752" customFormat="1" x14ac:dyDescent="0.2"/>
    <row r="7753" customFormat="1" x14ac:dyDescent="0.2"/>
    <row r="7754" customFormat="1" x14ac:dyDescent="0.2"/>
    <row r="7755" customFormat="1" x14ac:dyDescent="0.2"/>
    <row r="7756" customFormat="1" x14ac:dyDescent="0.2"/>
    <row r="7757" customFormat="1" x14ac:dyDescent="0.2"/>
    <row r="7758" customFormat="1" x14ac:dyDescent="0.2"/>
    <row r="7759" customFormat="1" x14ac:dyDescent="0.2"/>
    <row r="7760" customFormat="1" x14ac:dyDescent="0.2"/>
    <row r="7761" customFormat="1" x14ac:dyDescent="0.2"/>
    <row r="7762" customFormat="1" x14ac:dyDescent="0.2"/>
    <row r="7763" customFormat="1" x14ac:dyDescent="0.2"/>
    <row r="7764" customFormat="1" x14ac:dyDescent="0.2"/>
    <row r="7765" customFormat="1" x14ac:dyDescent="0.2"/>
    <row r="7766" customFormat="1" x14ac:dyDescent="0.2"/>
    <row r="7767" customFormat="1" x14ac:dyDescent="0.2"/>
    <row r="7768" customFormat="1" x14ac:dyDescent="0.2"/>
    <row r="7769" customFormat="1" x14ac:dyDescent="0.2"/>
    <row r="7770" customFormat="1" x14ac:dyDescent="0.2"/>
    <row r="7771" customFormat="1" x14ac:dyDescent="0.2"/>
    <row r="7772" customFormat="1" x14ac:dyDescent="0.2"/>
    <row r="7773" customFormat="1" x14ac:dyDescent="0.2"/>
    <row r="7774" customFormat="1" x14ac:dyDescent="0.2"/>
    <row r="7775" customFormat="1" x14ac:dyDescent="0.2"/>
    <row r="7776" customFormat="1" x14ac:dyDescent="0.2"/>
    <row r="7777" customFormat="1" x14ac:dyDescent="0.2"/>
    <row r="7778" customFormat="1" x14ac:dyDescent="0.2"/>
    <row r="7779" customFormat="1" x14ac:dyDescent="0.2"/>
    <row r="7780" customFormat="1" x14ac:dyDescent="0.2"/>
    <row r="7781" customFormat="1" x14ac:dyDescent="0.2"/>
    <row r="7782" customFormat="1" x14ac:dyDescent="0.2"/>
    <row r="7783" customFormat="1" x14ac:dyDescent="0.2"/>
    <row r="7784" customFormat="1" x14ac:dyDescent="0.2"/>
    <row r="7785" customFormat="1" x14ac:dyDescent="0.2"/>
    <row r="7786" customFormat="1" x14ac:dyDescent="0.2"/>
    <row r="7787" customFormat="1" x14ac:dyDescent="0.2"/>
    <row r="7788" customFormat="1" x14ac:dyDescent="0.2"/>
    <row r="7789" customFormat="1" x14ac:dyDescent="0.2"/>
    <row r="7790" customFormat="1" x14ac:dyDescent="0.2"/>
    <row r="7791" customFormat="1" x14ac:dyDescent="0.2"/>
    <row r="7792" customFormat="1" x14ac:dyDescent="0.2"/>
    <row r="7793" customFormat="1" x14ac:dyDescent="0.2"/>
    <row r="7794" customFormat="1" x14ac:dyDescent="0.2"/>
    <row r="7795" customFormat="1" x14ac:dyDescent="0.2"/>
    <row r="7796" customFormat="1" x14ac:dyDescent="0.2"/>
    <row r="7797" customFormat="1" x14ac:dyDescent="0.2"/>
    <row r="7798" customFormat="1" x14ac:dyDescent="0.2"/>
    <row r="7799" customFormat="1" x14ac:dyDescent="0.2"/>
    <row r="7800" customFormat="1" x14ac:dyDescent="0.2"/>
    <row r="7801" customFormat="1" x14ac:dyDescent="0.2"/>
    <row r="7802" customFormat="1" x14ac:dyDescent="0.2"/>
    <row r="7803" customFormat="1" x14ac:dyDescent="0.2"/>
    <row r="7804" customFormat="1" x14ac:dyDescent="0.2"/>
    <row r="7805" customFormat="1" x14ac:dyDescent="0.2"/>
    <row r="7806" customFormat="1" x14ac:dyDescent="0.2"/>
    <row r="7807" customFormat="1" x14ac:dyDescent="0.2"/>
    <row r="7808" customFormat="1" x14ac:dyDescent="0.2"/>
    <row r="7809" customFormat="1" x14ac:dyDescent="0.2"/>
    <row r="7810" customFormat="1" x14ac:dyDescent="0.2"/>
    <row r="7811" customFormat="1" x14ac:dyDescent="0.2"/>
    <row r="7812" customFormat="1" x14ac:dyDescent="0.2"/>
    <row r="7813" customFormat="1" x14ac:dyDescent="0.2"/>
    <row r="7814" customFormat="1" x14ac:dyDescent="0.2"/>
    <row r="7815" customFormat="1" x14ac:dyDescent="0.2"/>
    <row r="7816" customFormat="1" x14ac:dyDescent="0.2"/>
    <row r="7817" customFormat="1" x14ac:dyDescent="0.2"/>
    <row r="7818" customFormat="1" x14ac:dyDescent="0.2"/>
    <row r="7819" customFormat="1" x14ac:dyDescent="0.2"/>
    <row r="7820" customFormat="1" x14ac:dyDescent="0.2"/>
    <row r="7821" customFormat="1" x14ac:dyDescent="0.2"/>
    <row r="7822" customFormat="1" x14ac:dyDescent="0.2"/>
    <row r="7823" customFormat="1" x14ac:dyDescent="0.2"/>
    <row r="7824" customFormat="1" x14ac:dyDescent="0.2"/>
    <row r="7825" customFormat="1" x14ac:dyDescent="0.2"/>
    <row r="7826" customFormat="1" x14ac:dyDescent="0.2"/>
    <row r="7827" customFormat="1" x14ac:dyDescent="0.2"/>
    <row r="7828" customFormat="1" x14ac:dyDescent="0.2"/>
    <row r="7829" customFormat="1" x14ac:dyDescent="0.2"/>
    <row r="7830" customFormat="1" x14ac:dyDescent="0.2"/>
    <row r="7831" customFormat="1" x14ac:dyDescent="0.2"/>
    <row r="7832" customFormat="1" x14ac:dyDescent="0.2"/>
    <row r="7833" customFormat="1" x14ac:dyDescent="0.2"/>
    <row r="7834" customFormat="1" x14ac:dyDescent="0.2"/>
    <row r="7835" customFormat="1" x14ac:dyDescent="0.2"/>
    <row r="7836" customFormat="1" x14ac:dyDescent="0.2"/>
    <row r="7837" customFormat="1" x14ac:dyDescent="0.2"/>
    <row r="7838" customFormat="1" x14ac:dyDescent="0.2"/>
    <row r="7839" customFormat="1" x14ac:dyDescent="0.2"/>
    <row r="7840" customFormat="1" x14ac:dyDescent="0.2"/>
    <row r="7841" customFormat="1" x14ac:dyDescent="0.2"/>
    <row r="7842" customFormat="1" x14ac:dyDescent="0.2"/>
    <row r="7843" customFormat="1" x14ac:dyDescent="0.2"/>
    <row r="7844" customFormat="1" x14ac:dyDescent="0.2"/>
    <row r="7845" customFormat="1" x14ac:dyDescent="0.2"/>
    <row r="7846" customFormat="1" x14ac:dyDescent="0.2"/>
    <row r="7847" customFormat="1" x14ac:dyDescent="0.2"/>
    <row r="7848" customFormat="1" x14ac:dyDescent="0.2"/>
    <row r="7849" customFormat="1" x14ac:dyDescent="0.2"/>
    <row r="7850" customFormat="1" x14ac:dyDescent="0.2"/>
    <row r="7851" customFormat="1" x14ac:dyDescent="0.2"/>
    <row r="7852" customFormat="1" x14ac:dyDescent="0.2"/>
    <row r="7853" customFormat="1" x14ac:dyDescent="0.2"/>
    <row r="7854" customFormat="1" x14ac:dyDescent="0.2"/>
    <row r="7855" customFormat="1" x14ac:dyDescent="0.2"/>
    <row r="7856" customFormat="1" x14ac:dyDescent="0.2"/>
    <row r="7857" customFormat="1" x14ac:dyDescent="0.2"/>
    <row r="7858" customFormat="1" x14ac:dyDescent="0.2"/>
    <row r="7859" customFormat="1" x14ac:dyDescent="0.2"/>
    <row r="7860" customFormat="1" x14ac:dyDescent="0.2"/>
    <row r="7861" customFormat="1" x14ac:dyDescent="0.2"/>
    <row r="7862" customFormat="1" x14ac:dyDescent="0.2"/>
    <row r="7863" customFormat="1" x14ac:dyDescent="0.2"/>
    <row r="7864" customFormat="1" x14ac:dyDescent="0.2"/>
    <row r="7865" customFormat="1" x14ac:dyDescent="0.2"/>
    <row r="7866" customFormat="1" x14ac:dyDescent="0.2"/>
    <row r="7867" customFormat="1" x14ac:dyDescent="0.2"/>
    <row r="7868" customFormat="1" x14ac:dyDescent="0.2"/>
    <row r="7869" customFormat="1" x14ac:dyDescent="0.2"/>
    <row r="7870" customFormat="1" x14ac:dyDescent="0.2"/>
    <row r="7871" customFormat="1" x14ac:dyDescent="0.2"/>
    <row r="7872" customFormat="1" x14ac:dyDescent="0.2"/>
    <row r="7873" customFormat="1" x14ac:dyDescent="0.2"/>
    <row r="7874" customFormat="1" x14ac:dyDescent="0.2"/>
    <row r="7875" customFormat="1" x14ac:dyDescent="0.2"/>
    <row r="7876" customFormat="1" x14ac:dyDescent="0.2"/>
    <row r="7877" customFormat="1" x14ac:dyDescent="0.2"/>
    <row r="7878" customFormat="1" x14ac:dyDescent="0.2"/>
    <row r="7879" customFormat="1" x14ac:dyDescent="0.2"/>
    <row r="7880" customFormat="1" x14ac:dyDescent="0.2"/>
    <row r="7881" customFormat="1" x14ac:dyDescent="0.2"/>
    <row r="7882" customFormat="1" x14ac:dyDescent="0.2"/>
    <row r="7883" customFormat="1" x14ac:dyDescent="0.2"/>
    <row r="7884" customFormat="1" x14ac:dyDescent="0.2"/>
    <row r="7885" customFormat="1" x14ac:dyDescent="0.2"/>
    <row r="7886" customFormat="1" x14ac:dyDescent="0.2"/>
    <row r="7887" customFormat="1" x14ac:dyDescent="0.2"/>
    <row r="7888" customFormat="1" x14ac:dyDescent="0.2"/>
    <row r="7889" customFormat="1" x14ac:dyDescent="0.2"/>
    <row r="7890" customFormat="1" x14ac:dyDescent="0.2"/>
    <row r="7891" customFormat="1" x14ac:dyDescent="0.2"/>
    <row r="7892" customFormat="1" x14ac:dyDescent="0.2"/>
    <row r="7893" customFormat="1" x14ac:dyDescent="0.2"/>
    <row r="7894" customFormat="1" x14ac:dyDescent="0.2"/>
    <row r="7895" customFormat="1" x14ac:dyDescent="0.2"/>
    <row r="7896" customFormat="1" x14ac:dyDescent="0.2"/>
    <row r="7897" customFormat="1" x14ac:dyDescent="0.2"/>
    <row r="7898" customFormat="1" x14ac:dyDescent="0.2"/>
    <row r="7899" customFormat="1" x14ac:dyDescent="0.2"/>
    <row r="7900" customFormat="1" x14ac:dyDescent="0.2"/>
    <row r="7901" customFormat="1" x14ac:dyDescent="0.2"/>
    <row r="7902" customFormat="1" x14ac:dyDescent="0.2"/>
    <row r="7903" customFormat="1" x14ac:dyDescent="0.2"/>
    <row r="7904" customFormat="1" x14ac:dyDescent="0.2"/>
    <row r="7905" customFormat="1" x14ac:dyDescent="0.2"/>
    <row r="7906" customFormat="1" x14ac:dyDescent="0.2"/>
    <row r="7907" customFormat="1" x14ac:dyDescent="0.2"/>
    <row r="7908" customFormat="1" x14ac:dyDescent="0.2"/>
    <row r="7909" customFormat="1" x14ac:dyDescent="0.2"/>
    <row r="7910" customFormat="1" x14ac:dyDescent="0.2"/>
    <row r="7911" customFormat="1" x14ac:dyDescent="0.2"/>
    <row r="7912" customFormat="1" x14ac:dyDescent="0.2"/>
    <row r="7913" customFormat="1" x14ac:dyDescent="0.2"/>
    <row r="7914" customFormat="1" x14ac:dyDescent="0.2"/>
    <row r="7915" customFormat="1" x14ac:dyDescent="0.2"/>
    <row r="7916" customFormat="1" x14ac:dyDescent="0.2"/>
    <row r="7917" customFormat="1" x14ac:dyDescent="0.2"/>
    <row r="7918" customFormat="1" x14ac:dyDescent="0.2"/>
    <row r="7919" customFormat="1" x14ac:dyDescent="0.2"/>
    <row r="7920" customFormat="1" x14ac:dyDescent="0.2"/>
    <row r="7921" customFormat="1" x14ac:dyDescent="0.2"/>
    <row r="7922" customFormat="1" x14ac:dyDescent="0.2"/>
    <row r="7923" customFormat="1" x14ac:dyDescent="0.2"/>
    <row r="7924" customFormat="1" x14ac:dyDescent="0.2"/>
    <row r="7925" customFormat="1" x14ac:dyDescent="0.2"/>
    <row r="7926" customFormat="1" x14ac:dyDescent="0.2"/>
    <row r="7927" customFormat="1" x14ac:dyDescent="0.2"/>
    <row r="7928" customFormat="1" x14ac:dyDescent="0.2"/>
    <row r="7929" customFormat="1" x14ac:dyDescent="0.2"/>
    <row r="7930" customFormat="1" x14ac:dyDescent="0.2"/>
    <row r="7931" customFormat="1" x14ac:dyDescent="0.2"/>
    <row r="7932" customFormat="1" x14ac:dyDescent="0.2"/>
    <row r="7933" customFormat="1" x14ac:dyDescent="0.2"/>
    <row r="7934" customFormat="1" x14ac:dyDescent="0.2"/>
    <row r="7935" customFormat="1" x14ac:dyDescent="0.2"/>
    <row r="7936" customFormat="1" x14ac:dyDescent="0.2"/>
    <row r="7937" customFormat="1" x14ac:dyDescent="0.2"/>
    <row r="7938" customFormat="1" x14ac:dyDescent="0.2"/>
    <row r="7939" customFormat="1" x14ac:dyDescent="0.2"/>
    <row r="7940" customFormat="1" x14ac:dyDescent="0.2"/>
    <row r="7941" customFormat="1" x14ac:dyDescent="0.2"/>
    <row r="7942" customFormat="1" x14ac:dyDescent="0.2"/>
    <row r="7943" customFormat="1" x14ac:dyDescent="0.2"/>
    <row r="7944" customFormat="1" x14ac:dyDescent="0.2"/>
    <row r="7945" customFormat="1" x14ac:dyDescent="0.2"/>
    <row r="7946" customFormat="1" x14ac:dyDescent="0.2"/>
    <row r="7947" customFormat="1" x14ac:dyDescent="0.2"/>
    <row r="7948" customFormat="1" x14ac:dyDescent="0.2"/>
    <row r="7949" customFormat="1" x14ac:dyDescent="0.2"/>
    <row r="7950" customFormat="1" x14ac:dyDescent="0.2"/>
    <row r="7951" customFormat="1" x14ac:dyDescent="0.2"/>
    <row r="7952" customFormat="1" x14ac:dyDescent="0.2"/>
    <row r="7953" customFormat="1" x14ac:dyDescent="0.2"/>
    <row r="7954" customFormat="1" x14ac:dyDescent="0.2"/>
    <row r="7955" customFormat="1" x14ac:dyDescent="0.2"/>
    <row r="7956" customFormat="1" x14ac:dyDescent="0.2"/>
    <row r="7957" customFormat="1" x14ac:dyDescent="0.2"/>
    <row r="7958" customFormat="1" x14ac:dyDescent="0.2"/>
    <row r="7959" customFormat="1" x14ac:dyDescent="0.2"/>
    <row r="7960" customFormat="1" x14ac:dyDescent="0.2"/>
    <row r="7961" customFormat="1" x14ac:dyDescent="0.2"/>
    <row r="7962" customFormat="1" x14ac:dyDescent="0.2"/>
    <row r="7963" customFormat="1" x14ac:dyDescent="0.2"/>
    <row r="7964" customFormat="1" x14ac:dyDescent="0.2"/>
    <row r="7965" customFormat="1" x14ac:dyDescent="0.2"/>
    <row r="7966" customFormat="1" x14ac:dyDescent="0.2"/>
    <row r="7967" customFormat="1" x14ac:dyDescent="0.2"/>
    <row r="7968" customFormat="1" x14ac:dyDescent="0.2"/>
    <row r="7969" customFormat="1" x14ac:dyDescent="0.2"/>
    <row r="7970" customFormat="1" x14ac:dyDescent="0.2"/>
    <row r="7971" customFormat="1" x14ac:dyDescent="0.2"/>
    <row r="7972" customFormat="1" x14ac:dyDescent="0.2"/>
    <row r="7973" customFormat="1" x14ac:dyDescent="0.2"/>
    <row r="7974" customFormat="1" x14ac:dyDescent="0.2"/>
    <row r="7975" customFormat="1" x14ac:dyDescent="0.2"/>
    <row r="7976" customFormat="1" x14ac:dyDescent="0.2"/>
    <row r="7977" customFormat="1" x14ac:dyDescent="0.2"/>
    <row r="7978" customFormat="1" x14ac:dyDescent="0.2"/>
    <row r="7979" customFormat="1" x14ac:dyDescent="0.2"/>
    <row r="7980" customFormat="1" x14ac:dyDescent="0.2"/>
    <row r="7981" customFormat="1" x14ac:dyDescent="0.2"/>
    <row r="7982" customFormat="1" x14ac:dyDescent="0.2"/>
    <row r="7983" customFormat="1" x14ac:dyDescent="0.2"/>
    <row r="7984" customFormat="1" x14ac:dyDescent="0.2"/>
    <row r="7985" customFormat="1" x14ac:dyDescent="0.2"/>
    <row r="7986" customFormat="1" x14ac:dyDescent="0.2"/>
    <row r="7987" customFormat="1" x14ac:dyDescent="0.2"/>
    <row r="7988" customFormat="1" x14ac:dyDescent="0.2"/>
    <row r="7989" customFormat="1" x14ac:dyDescent="0.2"/>
    <row r="7990" customFormat="1" x14ac:dyDescent="0.2"/>
    <row r="7991" customFormat="1" x14ac:dyDescent="0.2"/>
    <row r="7992" customFormat="1" x14ac:dyDescent="0.2"/>
    <row r="7993" customFormat="1" x14ac:dyDescent="0.2"/>
    <row r="7994" customFormat="1" x14ac:dyDescent="0.2"/>
    <row r="7995" customFormat="1" x14ac:dyDescent="0.2"/>
    <row r="7996" customFormat="1" x14ac:dyDescent="0.2"/>
    <row r="7997" customFormat="1" x14ac:dyDescent="0.2"/>
    <row r="7998" customFormat="1" x14ac:dyDescent="0.2"/>
    <row r="7999" customFormat="1" x14ac:dyDescent="0.2"/>
    <row r="8000" customFormat="1" x14ac:dyDescent="0.2"/>
    <row r="8001" customFormat="1" x14ac:dyDescent="0.2"/>
    <row r="8002" customFormat="1" x14ac:dyDescent="0.2"/>
    <row r="8003" customFormat="1" x14ac:dyDescent="0.2"/>
    <row r="8004" customFormat="1" x14ac:dyDescent="0.2"/>
    <row r="8005" customFormat="1" x14ac:dyDescent="0.2"/>
    <row r="8006" customFormat="1" x14ac:dyDescent="0.2"/>
    <row r="8007" customFormat="1" x14ac:dyDescent="0.2"/>
    <row r="8008" customFormat="1" x14ac:dyDescent="0.2"/>
    <row r="8009" customFormat="1" x14ac:dyDescent="0.2"/>
    <row r="8010" customFormat="1" x14ac:dyDescent="0.2"/>
    <row r="8011" customFormat="1" x14ac:dyDescent="0.2"/>
    <row r="8012" customFormat="1" x14ac:dyDescent="0.2"/>
    <row r="8013" customFormat="1" x14ac:dyDescent="0.2"/>
    <row r="8014" customFormat="1" x14ac:dyDescent="0.2"/>
    <row r="8015" customFormat="1" x14ac:dyDescent="0.2"/>
    <row r="8016" customFormat="1" x14ac:dyDescent="0.2"/>
    <row r="8017" customFormat="1" x14ac:dyDescent="0.2"/>
    <row r="8018" customFormat="1" x14ac:dyDescent="0.2"/>
    <row r="8019" customFormat="1" x14ac:dyDescent="0.2"/>
    <row r="8020" customFormat="1" x14ac:dyDescent="0.2"/>
    <row r="8021" customFormat="1" x14ac:dyDescent="0.2"/>
    <row r="8022" customFormat="1" x14ac:dyDescent="0.2"/>
    <row r="8023" customFormat="1" x14ac:dyDescent="0.2"/>
    <row r="8024" customFormat="1" x14ac:dyDescent="0.2"/>
    <row r="8025" customFormat="1" x14ac:dyDescent="0.2"/>
    <row r="8026" customFormat="1" x14ac:dyDescent="0.2"/>
    <row r="8027" customFormat="1" x14ac:dyDescent="0.2"/>
    <row r="8028" customFormat="1" x14ac:dyDescent="0.2"/>
    <row r="8029" customFormat="1" x14ac:dyDescent="0.2"/>
    <row r="8030" customFormat="1" x14ac:dyDescent="0.2"/>
    <row r="8031" customFormat="1" x14ac:dyDescent="0.2"/>
    <row r="8032" customFormat="1" x14ac:dyDescent="0.2"/>
    <row r="8033" customFormat="1" x14ac:dyDescent="0.2"/>
    <row r="8034" customFormat="1" x14ac:dyDescent="0.2"/>
    <row r="8035" customFormat="1" x14ac:dyDescent="0.2"/>
    <row r="8036" customFormat="1" x14ac:dyDescent="0.2"/>
    <row r="8037" customFormat="1" x14ac:dyDescent="0.2"/>
    <row r="8038" customFormat="1" x14ac:dyDescent="0.2"/>
    <row r="8039" customFormat="1" x14ac:dyDescent="0.2"/>
    <row r="8040" customFormat="1" x14ac:dyDescent="0.2"/>
    <row r="8041" customFormat="1" x14ac:dyDescent="0.2"/>
    <row r="8042" customFormat="1" x14ac:dyDescent="0.2"/>
    <row r="8043" customFormat="1" x14ac:dyDescent="0.2"/>
    <row r="8044" customFormat="1" x14ac:dyDescent="0.2"/>
    <row r="8045" customFormat="1" x14ac:dyDescent="0.2"/>
    <row r="8046" customFormat="1" x14ac:dyDescent="0.2"/>
    <row r="8047" customFormat="1" x14ac:dyDescent="0.2"/>
    <row r="8048" customFormat="1" x14ac:dyDescent="0.2"/>
    <row r="8049" customFormat="1" x14ac:dyDescent="0.2"/>
    <row r="8050" customFormat="1" x14ac:dyDescent="0.2"/>
    <row r="8051" customFormat="1" x14ac:dyDescent="0.2"/>
    <row r="8052" customFormat="1" x14ac:dyDescent="0.2"/>
    <row r="8053" customFormat="1" x14ac:dyDescent="0.2"/>
    <row r="8054" customFormat="1" x14ac:dyDescent="0.2"/>
    <row r="8055" customFormat="1" x14ac:dyDescent="0.2"/>
    <row r="8056" customFormat="1" x14ac:dyDescent="0.2"/>
    <row r="8057" customFormat="1" x14ac:dyDescent="0.2"/>
    <row r="8058" customFormat="1" x14ac:dyDescent="0.2"/>
    <row r="8059" customFormat="1" x14ac:dyDescent="0.2"/>
    <row r="8060" customFormat="1" x14ac:dyDescent="0.2"/>
    <row r="8061" customFormat="1" x14ac:dyDescent="0.2"/>
    <row r="8062" customFormat="1" x14ac:dyDescent="0.2"/>
    <row r="8063" customFormat="1" x14ac:dyDescent="0.2"/>
    <row r="8064" customFormat="1" x14ac:dyDescent="0.2"/>
    <row r="8065" customFormat="1" x14ac:dyDescent="0.2"/>
    <row r="8066" customFormat="1" x14ac:dyDescent="0.2"/>
    <row r="8067" customFormat="1" x14ac:dyDescent="0.2"/>
    <row r="8068" customFormat="1" x14ac:dyDescent="0.2"/>
    <row r="8069" customFormat="1" x14ac:dyDescent="0.2"/>
    <row r="8070" customFormat="1" x14ac:dyDescent="0.2"/>
    <row r="8071" customFormat="1" x14ac:dyDescent="0.2"/>
    <row r="8072" customFormat="1" x14ac:dyDescent="0.2"/>
    <row r="8073" customFormat="1" x14ac:dyDescent="0.2"/>
    <row r="8074" customFormat="1" x14ac:dyDescent="0.2"/>
    <row r="8075" customFormat="1" x14ac:dyDescent="0.2"/>
    <row r="8076" customFormat="1" x14ac:dyDescent="0.2"/>
    <row r="8077" customFormat="1" x14ac:dyDescent="0.2"/>
    <row r="8078" customFormat="1" x14ac:dyDescent="0.2"/>
    <row r="8079" customFormat="1" x14ac:dyDescent="0.2"/>
    <row r="8080" customFormat="1" x14ac:dyDescent="0.2"/>
    <row r="8081" customFormat="1" x14ac:dyDescent="0.2"/>
    <row r="8082" customFormat="1" x14ac:dyDescent="0.2"/>
    <row r="8083" customFormat="1" x14ac:dyDescent="0.2"/>
    <row r="8084" customFormat="1" x14ac:dyDescent="0.2"/>
    <row r="8085" customFormat="1" x14ac:dyDescent="0.2"/>
    <row r="8086" customFormat="1" x14ac:dyDescent="0.2"/>
    <row r="8087" customFormat="1" x14ac:dyDescent="0.2"/>
    <row r="8088" customFormat="1" x14ac:dyDescent="0.2"/>
    <row r="8089" customFormat="1" x14ac:dyDescent="0.2"/>
    <row r="8090" customFormat="1" x14ac:dyDescent="0.2"/>
    <row r="8091" customFormat="1" x14ac:dyDescent="0.2"/>
    <row r="8092" customFormat="1" x14ac:dyDescent="0.2"/>
    <row r="8093" customFormat="1" x14ac:dyDescent="0.2"/>
    <row r="8094" customFormat="1" x14ac:dyDescent="0.2"/>
    <row r="8095" customFormat="1" x14ac:dyDescent="0.2"/>
    <row r="8096" customFormat="1" x14ac:dyDescent="0.2"/>
    <row r="8097" customFormat="1" x14ac:dyDescent="0.2"/>
    <row r="8098" customFormat="1" x14ac:dyDescent="0.2"/>
    <row r="8099" customFormat="1" x14ac:dyDescent="0.2"/>
    <row r="8100" customFormat="1" x14ac:dyDescent="0.2"/>
    <row r="8101" customFormat="1" x14ac:dyDescent="0.2"/>
    <row r="8102" customFormat="1" x14ac:dyDescent="0.2"/>
    <row r="8103" customFormat="1" x14ac:dyDescent="0.2"/>
    <row r="8104" customFormat="1" x14ac:dyDescent="0.2"/>
    <row r="8105" customFormat="1" x14ac:dyDescent="0.2"/>
    <row r="8106" customFormat="1" x14ac:dyDescent="0.2"/>
    <row r="8107" customFormat="1" x14ac:dyDescent="0.2"/>
    <row r="8108" customFormat="1" x14ac:dyDescent="0.2"/>
    <row r="8109" customFormat="1" x14ac:dyDescent="0.2"/>
    <row r="8110" customFormat="1" x14ac:dyDescent="0.2"/>
    <row r="8111" customFormat="1" x14ac:dyDescent="0.2"/>
    <row r="8112" customFormat="1" x14ac:dyDescent="0.2"/>
    <row r="8113" customFormat="1" x14ac:dyDescent="0.2"/>
    <row r="8114" customFormat="1" x14ac:dyDescent="0.2"/>
    <row r="8115" customFormat="1" x14ac:dyDescent="0.2"/>
    <row r="8116" customFormat="1" x14ac:dyDescent="0.2"/>
    <row r="8117" customFormat="1" x14ac:dyDescent="0.2"/>
    <row r="8118" customFormat="1" x14ac:dyDescent="0.2"/>
    <row r="8119" customFormat="1" x14ac:dyDescent="0.2"/>
    <row r="8120" customFormat="1" x14ac:dyDescent="0.2"/>
    <row r="8121" customFormat="1" x14ac:dyDescent="0.2"/>
    <row r="8122" customFormat="1" x14ac:dyDescent="0.2"/>
    <row r="8123" customFormat="1" x14ac:dyDescent="0.2"/>
    <row r="8124" customFormat="1" x14ac:dyDescent="0.2"/>
    <row r="8125" customFormat="1" x14ac:dyDescent="0.2"/>
    <row r="8126" customFormat="1" x14ac:dyDescent="0.2"/>
    <row r="8127" customFormat="1" x14ac:dyDescent="0.2"/>
    <row r="8128" customFormat="1" x14ac:dyDescent="0.2"/>
    <row r="8129" customFormat="1" x14ac:dyDescent="0.2"/>
    <row r="8130" customFormat="1" x14ac:dyDescent="0.2"/>
    <row r="8131" customFormat="1" x14ac:dyDescent="0.2"/>
    <row r="8132" customFormat="1" x14ac:dyDescent="0.2"/>
    <row r="8133" customFormat="1" x14ac:dyDescent="0.2"/>
    <row r="8134" customFormat="1" x14ac:dyDescent="0.2"/>
    <row r="8135" customFormat="1" x14ac:dyDescent="0.2"/>
    <row r="8136" customFormat="1" x14ac:dyDescent="0.2"/>
    <row r="8137" customFormat="1" x14ac:dyDescent="0.2"/>
    <row r="8138" customFormat="1" x14ac:dyDescent="0.2"/>
    <row r="8139" customFormat="1" x14ac:dyDescent="0.2"/>
    <row r="8140" customFormat="1" x14ac:dyDescent="0.2"/>
    <row r="8141" customFormat="1" x14ac:dyDescent="0.2"/>
    <row r="8142" customFormat="1" x14ac:dyDescent="0.2"/>
    <row r="8143" customFormat="1" x14ac:dyDescent="0.2"/>
    <row r="8144" customFormat="1" x14ac:dyDescent="0.2"/>
    <row r="8145" customFormat="1" x14ac:dyDescent="0.2"/>
    <row r="8146" customFormat="1" x14ac:dyDescent="0.2"/>
    <row r="8147" customFormat="1" x14ac:dyDescent="0.2"/>
    <row r="8148" customFormat="1" x14ac:dyDescent="0.2"/>
    <row r="8149" customFormat="1" x14ac:dyDescent="0.2"/>
    <row r="8150" customFormat="1" x14ac:dyDescent="0.2"/>
    <row r="8151" customFormat="1" x14ac:dyDescent="0.2"/>
    <row r="8152" customFormat="1" x14ac:dyDescent="0.2"/>
    <row r="8153" customFormat="1" x14ac:dyDescent="0.2"/>
    <row r="8154" customFormat="1" x14ac:dyDescent="0.2"/>
    <row r="8155" customFormat="1" x14ac:dyDescent="0.2"/>
    <row r="8156" customFormat="1" x14ac:dyDescent="0.2"/>
    <row r="8157" customFormat="1" x14ac:dyDescent="0.2"/>
    <row r="8158" customFormat="1" x14ac:dyDescent="0.2"/>
    <row r="8159" customFormat="1" x14ac:dyDescent="0.2"/>
    <row r="8160" customFormat="1" x14ac:dyDescent="0.2"/>
    <row r="8161" customFormat="1" x14ac:dyDescent="0.2"/>
    <row r="8162" customFormat="1" x14ac:dyDescent="0.2"/>
    <row r="8163" customFormat="1" x14ac:dyDescent="0.2"/>
    <row r="8164" customFormat="1" x14ac:dyDescent="0.2"/>
    <row r="8165" customFormat="1" x14ac:dyDescent="0.2"/>
    <row r="8166" customFormat="1" x14ac:dyDescent="0.2"/>
    <row r="8167" customFormat="1" x14ac:dyDescent="0.2"/>
    <row r="8168" customFormat="1" x14ac:dyDescent="0.2"/>
    <row r="8169" customFormat="1" x14ac:dyDescent="0.2"/>
    <row r="8170" customFormat="1" x14ac:dyDescent="0.2"/>
    <row r="8171" customFormat="1" x14ac:dyDescent="0.2"/>
    <row r="8172" customFormat="1" x14ac:dyDescent="0.2"/>
    <row r="8173" customFormat="1" x14ac:dyDescent="0.2"/>
    <row r="8174" customFormat="1" x14ac:dyDescent="0.2"/>
    <row r="8175" customFormat="1" x14ac:dyDescent="0.2"/>
    <row r="8176" customFormat="1" x14ac:dyDescent="0.2"/>
    <row r="8177" customFormat="1" x14ac:dyDescent="0.2"/>
    <row r="8178" customFormat="1" x14ac:dyDescent="0.2"/>
    <row r="8179" customFormat="1" x14ac:dyDescent="0.2"/>
    <row r="8180" customFormat="1" x14ac:dyDescent="0.2"/>
    <row r="8181" customFormat="1" x14ac:dyDescent="0.2"/>
    <row r="8182" customFormat="1" x14ac:dyDescent="0.2"/>
    <row r="8183" customFormat="1" x14ac:dyDescent="0.2"/>
    <row r="8184" customFormat="1" x14ac:dyDescent="0.2"/>
    <row r="8185" customFormat="1" x14ac:dyDescent="0.2"/>
    <row r="8186" customFormat="1" x14ac:dyDescent="0.2"/>
    <row r="8187" customFormat="1" x14ac:dyDescent="0.2"/>
    <row r="8188" customFormat="1" x14ac:dyDescent="0.2"/>
    <row r="8189" customFormat="1" x14ac:dyDescent="0.2"/>
    <row r="8190" customFormat="1" x14ac:dyDescent="0.2"/>
    <row r="8191" customFormat="1" x14ac:dyDescent="0.2"/>
    <row r="8192" customFormat="1" x14ac:dyDescent="0.2"/>
    <row r="8193" customFormat="1" x14ac:dyDescent="0.2"/>
    <row r="8194" customFormat="1" x14ac:dyDescent="0.2"/>
    <row r="8195" customFormat="1" x14ac:dyDescent="0.2"/>
    <row r="8196" customFormat="1" x14ac:dyDescent="0.2"/>
    <row r="8197" customFormat="1" x14ac:dyDescent="0.2"/>
    <row r="8198" customFormat="1" x14ac:dyDescent="0.2"/>
    <row r="8199" customFormat="1" x14ac:dyDescent="0.2"/>
    <row r="8200" customFormat="1" x14ac:dyDescent="0.2"/>
    <row r="8201" customFormat="1" x14ac:dyDescent="0.2"/>
    <row r="8202" customFormat="1" x14ac:dyDescent="0.2"/>
    <row r="8203" customFormat="1" x14ac:dyDescent="0.2"/>
    <row r="8204" customFormat="1" x14ac:dyDescent="0.2"/>
    <row r="8205" customFormat="1" x14ac:dyDescent="0.2"/>
    <row r="8206" customFormat="1" x14ac:dyDescent="0.2"/>
    <row r="8207" customFormat="1" x14ac:dyDescent="0.2"/>
    <row r="8208" customFormat="1" x14ac:dyDescent="0.2"/>
    <row r="8209" customFormat="1" x14ac:dyDescent="0.2"/>
    <row r="8210" customFormat="1" x14ac:dyDescent="0.2"/>
    <row r="8211" customFormat="1" x14ac:dyDescent="0.2"/>
    <row r="8212" customFormat="1" x14ac:dyDescent="0.2"/>
    <row r="8213" customFormat="1" x14ac:dyDescent="0.2"/>
    <row r="8214" customFormat="1" x14ac:dyDescent="0.2"/>
    <row r="8215" customFormat="1" x14ac:dyDescent="0.2"/>
    <row r="8216" customFormat="1" x14ac:dyDescent="0.2"/>
    <row r="8217" customFormat="1" x14ac:dyDescent="0.2"/>
    <row r="8218" customFormat="1" x14ac:dyDescent="0.2"/>
    <row r="8219" customFormat="1" x14ac:dyDescent="0.2"/>
    <row r="8220" customFormat="1" x14ac:dyDescent="0.2"/>
    <row r="8221" customFormat="1" x14ac:dyDescent="0.2"/>
    <row r="8222" customFormat="1" x14ac:dyDescent="0.2"/>
    <row r="8223" customFormat="1" x14ac:dyDescent="0.2"/>
    <row r="8224" customFormat="1" x14ac:dyDescent="0.2"/>
    <row r="8225" customFormat="1" x14ac:dyDescent="0.2"/>
    <row r="8226" customFormat="1" x14ac:dyDescent="0.2"/>
    <row r="8227" customFormat="1" x14ac:dyDescent="0.2"/>
    <row r="8228" customFormat="1" x14ac:dyDescent="0.2"/>
    <row r="8229" customFormat="1" x14ac:dyDescent="0.2"/>
    <row r="8230" customFormat="1" x14ac:dyDescent="0.2"/>
    <row r="8231" customFormat="1" x14ac:dyDescent="0.2"/>
    <row r="8232" customFormat="1" x14ac:dyDescent="0.2"/>
    <row r="8233" customFormat="1" x14ac:dyDescent="0.2"/>
    <row r="8234" customFormat="1" x14ac:dyDescent="0.2"/>
    <row r="8235" customFormat="1" x14ac:dyDescent="0.2"/>
    <row r="8236" customFormat="1" x14ac:dyDescent="0.2"/>
    <row r="8237" customFormat="1" x14ac:dyDescent="0.2"/>
    <row r="8238" customFormat="1" x14ac:dyDescent="0.2"/>
    <row r="8239" customFormat="1" x14ac:dyDescent="0.2"/>
    <row r="8240" customFormat="1" x14ac:dyDescent="0.2"/>
    <row r="8241" customFormat="1" x14ac:dyDescent="0.2"/>
    <row r="8242" customFormat="1" x14ac:dyDescent="0.2"/>
    <row r="8243" customFormat="1" x14ac:dyDescent="0.2"/>
    <row r="8244" customFormat="1" x14ac:dyDescent="0.2"/>
    <row r="8245" customFormat="1" x14ac:dyDescent="0.2"/>
    <row r="8246" customFormat="1" x14ac:dyDescent="0.2"/>
    <row r="8247" customFormat="1" x14ac:dyDescent="0.2"/>
    <row r="8248" customFormat="1" x14ac:dyDescent="0.2"/>
    <row r="8249" customFormat="1" x14ac:dyDescent="0.2"/>
    <row r="8250" customFormat="1" x14ac:dyDescent="0.2"/>
    <row r="8251" customFormat="1" x14ac:dyDescent="0.2"/>
    <row r="8252" customFormat="1" x14ac:dyDescent="0.2"/>
    <row r="8253" customFormat="1" x14ac:dyDescent="0.2"/>
    <row r="8254" customFormat="1" x14ac:dyDescent="0.2"/>
    <row r="8255" customFormat="1" x14ac:dyDescent="0.2"/>
    <row r="8256" customFormat="1" x14ac:dyDescent="0.2"/>
    <row r="8257" customFormat="1" x14ac:dyDescent="0.2"/>
    <row r="8258" customFormat="1" x14ac:dyDescent="0.2"/>
    <row r="8259" customFormat="1" x14ac:dyDescent="0.2"/>
    <row r="8260" customFormat="1" x14ac:dyDescent="0.2"/>
    <row r="8261" customFormat="1" x14ac:dyDescent="0.2"/>
    <row r="8262" customFormat="1" x14ac:dyDescent="0.2"/>
    <row r="8263" customFormat="1" x14ac:dyDescent="0.2"/>
    <row r="8264" customFormat="1" x14ac:dyDescent="0.2"/>
    <row r="8265" customFormat="1" x14ac:dyDescent="0.2"/>
    <row r="8266" customFormat="1" x14ac:dyDescent="0.2"/>
    <row r="8267" customFormat="1" x14ac:dyDescent="0.2"/>
    <row r="8268" customFormat="1" x14ac:dyDescent="0.2"/>
    <row r="8269" customFormat="1" x14ac:dyDescent="0.2"/>
    <row r="8270" customFormat="1" x14ac:dyDescent="0.2"/>
    <row r="8271" customFormat="1" x14ac:dyDescent="0.2"/>
    <row r="8272" customFormat="1" x14ac:dyDescent="0.2"/>
    <row r="8273" customFormat="1" x14ac:dyDescent="0.2"/>
    <row r="8274" customFormat="1" x14ac:dyDescent="0.2"/>
    <row r="8275" customFormat="1" x14ac:dyDescent="0.2"/>
    <row r="8276" customFormat="1" x14ac:dyDescent="0.2"/>
    <row r="8277" customFormat="1" x14ac:dyDescent="0.2"/>
    <row r="8278" customFormat="1" x14ac:dyDescent="0.2"/>
    <row r="8279" customFormat="1" x14ac:dyDescent="0.2"/>
    <row r="8280" customFormat="1" x14ac:dyDescent="0.2"/>
    <row r="8281" customFormat="1" x14ac:dyDescent="0.2"/>
    <row r="8282" customFormat="1" x14ac:dyDescent="0.2"/>
    <row r="8283" customFormat="1" x14ac:dyDescent="0.2"/>
    <row r="8284" customFormat="1" x14ac:dyDescent="0.2"/>
    <row r="8285" customFormat="1" x14ac:dyDescent="0.2"/>
    <row r="8286" customFormat="1" x14ac:dyDescent="0.2"/>
    <row r="8287" customFormat="1" x14ac:dyDescent="0.2"/>
    <row r="8288" customFormat="1" x14ac:dyDescent="0.2"/>
    <row r="8289" customFormat="1" x14ac:dyDescent="0.2"/>
    <row r="8290" customFormat="1" x14ac:dyDescent="0.2"/>
    <row r="8291" customFormat="1" x14ac:dyDescent="0.2"/>
    <row r="8292" customFormat="1" x14ac:dyDescent="0.2"/>
    <row r="8293" customFormat="1" x14ac:dyDescent="0.2"/>
    <row r="8294" customFormat="1" x14ac:dyDescent="0.2"/>
    <row r="8295" customFormat="1" x14ac:dyDescent="0.2"/>
    <row r="8296" customFormat="1" x14ac:dyDescent="0.2"/>
    <row r="8297" customFormat="1" x14ac:dyDescent="0.2"/>
    <row r="8298" customFormat="1" x14ac:dyDescent="0.2"/>
    <row r="8299" customFormat="1" x14ac:dyDescent="0.2"/>
    <row r="8300" customFormat="1" x14ac:dyDescent="0.2"/>
    <row r="8301" customFormat="1" x14ac:dyDescent="0.2"/>
    <row r="8302" customFormat="1" x14ac:dyDescent="0.2"/>
    <row r="8303" customFormat="1" x14ac:dyDescent="0.2"/>
    <row r="8304" customFormat="1" x14ac:dyDescent="0.2"/>
    <row r="8305" customFormat="1" x14ac:dyDescent="0.2"/>
    <row r="8306" customFormat="1" x14ac:dyDescent="0.2"/>
    <row r="8307" customFormat="1" x14ac:dyDescent="0.2"/>
    <row r="8308" customFormat="1" x14ac:dyDescent="0.2"/>
    <row r="8309" customFormat="1" x14ac:dyDescent="0.2"/>
    <row r="8310" customFormat="1" x14ac:dyDescent="0.2"/>
    <row r="8311" customFormat="1" x14ac:dyDescent="0.2"/>
    <row r="8312" customFormat="1" x14ac:dyDescent="0.2"/>
    <row r="8313" customFormat="1" x14ac:dyDescent="0.2"/>
    <row r="8314" customFormat="1" x14ac:dyDescent="0.2"/>
    <row r="8315" customFormat="1" x14ac:dyDescent="0.2"/>
    <row r="8316" customFormat="1" x14ac:dyDescent="0.2"/>
    <row r="8317" customFormat="1" x14ac:dyDescent="0.2"/>
    <row r="8318" customFormat="1" x14ac:dyDescent="0.2"/>
    <row r="8319" customFormat="1" x14ac:dyDescent="0.2"/>
    <row r="8320" customFormat="1" x14ac:dyDescent="0.2"/>
    <row r="8321" customFormat="1" x14ac:dyDescent="0.2"/>
    <row r="8322" customFormat="1" x14ac:dyDescent="0.2"/>
    <row r="8323" customFormat="1" x14ac:dyDescent="0.2"/>
    <row r="8324" customFormat="1" x14ac:dyDescent="0.2"/>
    <row r="8325" customFormat="1" x14ac:dyDescent="0.2"/>
    <row r="8326" customFormat="1" x14ac:dyDescent="0.2"/>
    <row r="8327" customFormat="1" x14ac:dyDescent="0.2"/>
    <row r="8328" customFormat="1" x14ac:dyDescent="0.2"/>
    <row r="8329" customFormat="1" x14ac:dyDescent="0.2"/>
    <row r="8330" customFormat="1" x14ac:dyDescent="0.2"/>
    <row r="8331" customFormat="1" x14ac:dyDescent="0.2"/>
    <row r="8332" customFormat="1" x14ac:dyDescent="0.2"/>
    <row r="8333" customFormat="1" x14ac:dyDescent="0.2"/>
    <row r="8334" customFormat="1" x14ac:dyDescent="0.2"/>
    <row r="8335" customFormat="1" x14ac:dyDescent="0.2"/>
    <row r="8336" customFormat="1" x14ac:dyDescent="0.2"/>
    <row r="8337" customFormat="1" x14ac:dyDescent="0.2"/>
    <row r="8338" customFormat="1" x14ac:dyDescent="0.2"/>
    <row r="8339" customFormat="1" x14ac:dyDescent="0.2"/>
    <row r="8340" customFormat="1" x14ac:dyDescent="0.2"/>
    <row r="8341" customFormat="1" x14ac:dyDescent="0.2"/>
    <row r="8342" customFormat="1" x14ac:dyDescent="0.2"/>
    <row r="8343" customFormat="1" x14ac:dyDescent="0.2"/>
    <row r="8344" customFormat="1" x14ac:dyDescent="0.2"/>
    <row r="8345" customFormat="1" x14ac:dyDescent="0.2"/>
    <row r="8346" customFormat="1" x14ac:dyDescent="0.2"/>
    <row r="8347" customFormat="1" x14ac:dyDescent="0.2"/>
    <row r="8348" customFormat="1" x14ac:dyDescent="0.2"/>
    <row r="8349" customFormat="1" x14ac:dyDescent="0.2"/>
    <row r="8350" customFormat="1" x14ac:dyDescent="0.2"/>
    <row r="8351" customFormat="1" x14ac:dyDescent="0.2"/>
    <row r="8352" customFormat="1" x14ac:dyDescent="0.2"/>
    <row r="8353" customFormat="1" x14ac:dyDescent="0.2"/>
    <row r="8354" customFormat="1" x14ac:dyDescent="0.2"/>
    <row r="8355" customFormat="1" x14ac:dyDescent="0.2"/>
    <row r="8356" customFormat="1" x14ac:dyDescent="0.2"/>
    <row r="8357" customFormat="1" x14ac:dyDescent="0.2"/>
    <row r="8358" customFormat="1" x14ac:dyDescent="0.2"/>
    <row r="8359" customFormat="1" x14ac:dyDescent="0.2"/>
    <row r="8360" customFormat="1" x14ac:dyDescent="0.2"/>
    <row r="8361" customFormat="1" x14ac:dyDescent="0.2"/>
    <row r="8362" customFormat="1" x14ac:dyDescent="0.2"/>
    <row r="8363" customFormat="1" x14ac:dyDescent="0.2"/>
    <row r="8364" customFormat="1" x14ac:dyDescent="0.2"/>
    <row r="8365" customFormat="1" x14ac:dyDescent="0.2"/>
    <row r="8366" customFormat="1" x14ac:dyDescent="0.2"/>
    <row r="8367" customFormat="1" x14ac:dyDescent="0.2"/>
    <row r="8368" customFormat="1" x14ac:dyDescent="0.2"/>
    <row r="8369" customFormat="1" x14ac:dyDescent="0.2"/>
    <row r="8370" customFormat="1" x14ac:dyDescent="0.2"/>
    <row r="8371" customFormat="1" x14ac:dyDescent="0.2"/>
    <row r="8372" customFormat="1" x14ac:dyDescent="0.2"/>
    <row r="8373" customFormat="1" x14ac:dyDescent="0.2"/>
    <row r="8374" customFormat="1" x14ac:dyDescent="0.2"/>
    <row r="8375" customFormat="1" x14ac:dyDescent="0.2"/>
    <row r="8376" customFormat="1" x14ac:dyDescent="0.2"/>
    <row r="8377" customFormat="1" x14ac:dyDescent="0.2"/>
    <row r="8378" customFormat="1" x14ac:dyDescent="0.2"/>
    <row r="8379" customFormat="1" x14ac:dyDescent="0.2"/>
    <row r="8380" customFormat="1" x14ac:dyDescent="0.2"/>
    <row r="8381" customFormat="1" x14ac:dyDescent="0.2"/>
    <row r="8382" customFormat="1" x14ac:dyDescent="0.2"/>
    <row r="8383" customFormat="1" x14ac:dyDescent="0.2"/>
    <row r="8384" customFormat="1" x14ac:dyDescent="0.2"/>
    <row r="8385" customFormat="1" x14ac:dyDescent="0.2"/>
    <row r="8386" customFormat="1" x14ac:dyDescent="0.2"/>
    <row r="8387" customFormat="1" x14ac:dyDescent="0.2"/>
    <row r="8388" customFormat="1" x14ac:dyDescent="0.2"/>
    <row r="8389" customFormat="1" x14ac:dyDescent="0.2"/>
    <row r="8390" customFormat="1" x14ac:dyDescent="0.2"/>
    <row r="8391" customFormat="1" x14ac:dyDescent="0.2"/>
    <row r="8392" customFormat="1" x14ac:dyDescent="0.2"/>
    <row r="8393" customFormat="1" x14ac:dyDescent="0.2"/>
    <row r="8394" customFormat="1" x14ac:dyDescent="0.2"/>
    <row r="8395" customFormat="1" x14ac:dyDescent="0.2"/>
    <row r="8396" customFormat="1" x14ac:dyDescent="0.2"/>
    <row r="8397" customFormat="1" x14ac:dyDescent="0.2"/>
    <row r="8398" customFormat="1" x14ac:dyDescent="0.2"/>
    <row r="8399" customFormat="1" x14ac:dyDescent="0.2"/>
    <row r="8400" customFormat="1" x14ac:dyDescent="0.2"/>
    <row r="8401" customFormat="1" x14ac:dyDescent="0.2"/>
    <row r="8402" customFormat="1" x14ac:dyDescent="0.2"/>
    <row r="8403" customFormat="1" x14ac:dyDescent="0.2"/>
    <row r="8404" customFormat="1" x14ac:dyDescent="0.2"/>
    <row r="8405" customFormat="1" x14ac:dyDescent="0.2"/>
    <row r="8406" customFormat="1" x14ac:dyDescent="0.2"/>
    <row r="8407" customFormat="1" x14ac:dyDescent="0.2"/>
    <row r="8408" customFormat="1" x14ac:dyDescent="0.2"/>
    <row r="8409" customFormat="1" x14ac:dyDescent="0.2"/>
    <row r="8410" customFormat="1" x14ac:dyDescent="0.2"/>
    <row r="8411" customFormat="1" x14ac:dyDescent="0.2"/>
    <row r="8412" customFormat="1" x14ac:dyDescent="0.2"/>
    <row r="8413" customFormat="1" x14ac:dyDescent="0.2"/>
    <row r="8414" customFormat="1" x14ac:dyDescent="0.2"/>
    <row r="8415" customFormat="1" x14ac:dyDescent="0.2"/>
    <row r="8416" customFormat="1" x14ac:dyDescent="0.2"/>
    <row r="8417" customFormat="1" x14ac:dyDescent="0.2"/>
    <row r="8418" customFormat="1" x14ac:dyDescent="0.2"/>
    <row r="8419" customFormat="1" x14ac:dyDescent="0.2"/>
    <row r="8420" customFormat="1" x14ac:dyDescent="0.2"/>
    <row r="8421" customFormat="1" x14ac:dyDescent="0.2"/>
    <row r="8422" customFormat="1" x14ac:dyDescent="0.2"/>
    <row r="8423" customFormat="1" x14ac:dyDescent="0.2"/>
    <row r="8424" customFormat="1" x14ac:dyDescent="0.2"/>
    <row r="8425" customFormat="1" x14ac:dyDescent="0.2"/>
    <row r="8426" customFormat="1" x14ac:dyDescent="0.2"/>
    <row r="8427" customFormat="1" x14ac:dyDescent="0.2"/>
    <row r="8428" customFormat="1" x14ac:dyDescent="0.2"/>
    <row r="8429" customFormat="1" x14ac:dyDescent="0.2"/>
    <row r="8430" customFormat="1" x14ac:dyDescent="0.2"/>
    <row r="8431" customFormat="1" x14ac:dyDescent="0.2"/>
    <row r="8432" customFormat="1" x14ac:dyDescent="0.2"/>
    <row r="8433" customFormat="1" x14ac:dyDescent="0.2"/>
    <row r="8434" customFormat="1" x14ac:dyDescent="0.2"/>
    <row r="8435" customFormat="1" x14ac:dyDescent="0.2"/>
    <row r="8436" customFormat="1" x14ac:dyDescent="0.2"/>
    <row r="8437" customFormat="1" x14ac:dyDescent="0.2"/>
    <row r="8438" customFormat="1" x14ac:dyDescent="0.2"/>
    <row r="8439" customFormat="1" x14ac:dyDescent="0.2"/>
    <row r="8440" customFormat="1" x14ac:dyDescent="0.2"/>
    <row r="8441" customFormat="1" x14ac:dyDescent="0.2"/>
    <row r="8442" customFormat="1" x14ac:dyDescent="0.2"/>
    <row r="8443" customFormat="1" x14ac:dyDescent="0.2"/>
    <row r="8444" customFormat="1" x14ac:dyDescent="0.2"/>
    <row r="8445" customFormat="1" x14ac:dyDescent="0.2"/>
    <row r="8446" customFormat="1" x14ac:dyDescent="0.2"/>
    <row r="8447" customFormat="1" x14ac:dyDescent="0.2"/>
    <row r="8448" customFormat="1" x14ac:dyDescent="0.2"/>
    <row r="8449" customFormat="1" x14ac:dyDescent="0.2"/>
    <row r="8450" customFormat="1" x14ac:dyDescent="0.2"/>
    <row r="8451" customFormat="1" x14ac:dyDescent="0.2"/>
    <row r="8452" customFormat="1" x14ac:dyDescent="0.2"/>
    <row r="8453" customFormat="1" x14ac:dyDescent="0.2"/>
    <row r="8454" customFormat="1" x14ac:dyDescent="0.2"/>
    <row r="8455" customFormat="1" x14ac:dyDescent="0.2"/>
    <row r="8456" customFormat="1" x14ac:dyDescent="0.2"/>
    <row r="8457" customFormat="1" x14ac:dyDescent="0.2"/>
    <row r="8458" customFormat="1" x14ac:dyDescent="0.2"/>
    <row r="8459" customFormat="1" x14ac:dyDescent="0.2"/>
    <row r="8460" customFormat="1" x14ac:dyDescent="0.2"/>
    <row r="8461" customFormat="1" x14ac:dyDescent="0.2"/>
    <row r="8462" customFormat="1" x14ac:dyDescent="0.2"/>
    <row r="8463" customFormat="1" x14ac:dyDescent="0.2"/>
    <row r="8464" customFormat="1" x14ac:dyDescent="0.2"/>
    <row r="8465" customFormat="1" x14ac:dyDescent="0.2"/>
    <row r="8466" customFormat="1" x14ac:dyDescent="0.2"/>
    <row r="8467" customFormat="1" x14ac:dyDescent="0.2"/>
    <row r="8468" customFormat="1" x14ac:dyDescent="0.2"/>
    <row r="8469" customFormat="1" x14ac:dyDescent="0.2"/>
    <row r="8470" customFormat="1" x14ac:dyDescent="0.2"/>
    <row r="8471" customFormat="1" x14ac:dyDescent="0.2"/>
    <row r="8472" customFormat="1" x14ac:dyDescent="0.2"/>
    <row r="8473" customFormat="1" x14ac:dyDescent="0.2"/>
    <row r="8474" customFormat="1" x14ac:dyDescent="0.2"/>
    <row r="8475" customFormat="1" x14ac:dyDescent="0.2"/>
    <row r="8476" customFormat="1" x14ac:dyDescent="0.2"/>
    <row r="8477" customFormat="1" x14ac:dyDescent="0.2"/>
    <row r="8478" customFormat="1" x14ac:dyDescent="0.2"/>
    <row r="8479" customFormat="1" x14ac:dyDescent="0.2"/>
    <row r="8480" customFormat="1" x14ac:dyDescent="0.2"/>
    <row r="8481" customFormat="1" x14ac:dyDescent="0.2"/>
    <row r="8482" customFormat="1" x14ac:dyDescent="0.2"/>
    <row r="8483" customFormat="1" x14ac:dyDescent="0.2"/>
    <row r="8484" customFormat="1" x14ac:dyDescent="0.2"/>
    <row r="8485" customFormat="1" x14ac:dyDescent="0.2"/>
    <row r="8486" customFormat="1" x14ac:dyDescent="0.2"/>
    <row r="8487" customFormat="1" x14ac:dyDescent="0.2"/>
    <row r="8488" customFormat="1" x14ac:dyDescent="0.2"/>
    <row r="8489" customFormat="1" x14ac:dyDescent="0.2"/>
    <row r="8490" customFormat="1" x14ac:dyDescent="0.2"/>
    <row r="8491" customFormat="1" x14ac:dyDescent="0.2"/>
    <row r="8492" customFormat="1" x14ac:dyDescent="0.2"/>
    <row r="8493" customFormat="1" x14ac:dyDescent="0.2"/>
    <row r="8494" customFormat="1" x14ac:dyDescent="0.2"/>
    <row r="8495" customFormat="1" x14ac:dyDescent="0.2"/>
    <row r="8496" customFormat="1" x14ac:dyDescent="0.2"/>
    <row r="8497" customFormat="1" x14ac:dyDescent="0.2"/>
    <row r="8498" customFormat="1" x14ac:dyDescent="0.2"/>
    <row r="8499" customFormat="1" x14ac:dyDescent="0.2"/>
    <row r="8500" customFormat="1" x14ac:dyDescent="0.2"/>
    <row r="8501" customFormat="1" x14ac:dyDescent="0.2"/>
    <row r="8502" customFormat="1" x14ac:dyDescent="0.2"/>
    <row r="8503" customFormat="1" x14ac:dyDescent="0.2"/>
    <row r="8504" customFormat="1" x14ac:dyDescent="0.2"/>
    <row r="8505" customFormat="1" x14ac:dyDescent="0.2"/>
    <row r="8506" customFormat="1" x14ac:dyDescent="0.2"/>
    <row r="8507" customFormat="1" x14ac:dyDescent="0.2"/>
    <row r="8508" customFormat="1" x14ac:dyDescent="0.2"/>
    <row r="8509" customFormat="1" x14ac:dyDescent="0.2"/>
    <row r="8510" customFormat="1" x14ac:dyDescent="0.2"/>
    <row r="8511" customFormat="1" x14ac:dyDescent="0.2"/>
    <row r="8512" customFormat="1" x14ac:dyDescent="0.2"/>
    <row r="8513" customFormat="1" x14ac:dyDescent="0.2"/>
    <row r="8514" customFormat="1" x14ac:dyDescent="0.2"/>
    <row r="8515" customFormat="1" x14ac:dyDescent="0.2"/>
    <row r="8516" customFormat="1" x14ac:dyDescent="0.2"/>
    <row r="8517" customFormat="1" x14ac:dyDescent="0.2"/>
    <row r="8518" customFormat="1" x14ac:dyDescent="0.2"/>
    <row r="8519" customFormat="1" x14ac:dyDescent="0.2"/>
    <row r="8520" customFormat="1" x14ac:dyDescent="0.2"/>
    <row r="8521" customFormat="1" x14ac:dyDescent="0.2"/>
    <row r="8522" customFormat="1" x14ac:dyDescent="0.2"/>
    <row r="8523" customFormat="1" x14ac:dyDescent="0.2"/>
    <row r="8524" customFormat="1" x14ac:dyDescent="0.2"/>
    <row r="8525" customFormat="1" x14ac:dyDescent="0.2"/>
    <row r="8526" customFormat="1" x14ac:dyDescent="0.2"/>
    <row r="8527" customFormat="1" x14ac:dyDescent="0.2"/>
    <row r="8528" customFormat="1" x14ac:dyDescent="0.2"/>
    <row r="8529" customFormat="1" x14ac:dyDescent="0.2"/>
    <row r="8530" customFormat="1" x14ac:dyDescent="0.2"/>
    <row r="8531" customFormat="1" x14ac:dyDescent="0.2"/>
    <row r="8532" customFormat="1" x14ac:dyDescent="0.2"/>
    <row r="8533" customFormat="1" x14ac:dyDescent="0.2"/>
    <row r="8534" customFormat="1" x14ac:dyDescent="0.2"/>
    <row r="8535" customFormat="1" x14ac:dyDescent="0.2"/>
    <row r="8536" customFormat="1" x14ac:dyDescent="0.2"/>
    <row r="8537" customFormat="1" x14ac:dyDescent="0.2"/>
    <row r="8538" customFormat="1" x14ac:dyDescent="0.2"/>
    <row r="8539" customFormat="1" x14ac:dyDescent="0.2"/>
    <row r="8540" customFormat="1" x14ac:dyDescent="0.2"/>
    <row r="8541" customFormat="1" x14ac:dyDescent="0.2"/>
    <row r="8542" customFormat="1" x14ac:dyDescent="0.2"/>
    <row r="8543" customFormat="1" x14ac:dyDescent="0.2"/>
    <row r="8544" customFormat="1" x14ac:dyDescent="0.2"/>
    <row r="8545" customFormat="1" x14ac:dyDescent="0.2"/>
    <row r="8546" customFormat="1" x14ac:dyDescent="0.2"/>
    <row r="8547" customFormat="1" x14ac:dyDescent="0.2"/>
    <row r="8548" customFormat="1" x14ac:dyDescent="0.2"/>
    <row r="8549" customFormat="1" x14ac:dyDescent="0.2"/>
    <row r="8550" customFormat="1" x14ac:dyDescent="0.2"/>
    <row r="8551" customFormat="1" x14ac:dyDescent="0.2"/>
    <row r="8552" customFormat="1" x14ac:dyDescent="0.2"/>
    <row r="8553" customFormat="1" x14ac:dyDescent="0.2"/>
    <row r="8554" customFormat="1" x14ac:dyDescent="0.2"/>
    <row r="8555" customFormat="1" x14ac:dyDescent="0.2"/>
    <row r="8556" customFormat="1" x14ac:dyDescent="0.2"/>
    <row r="8557" customFormat="1" x14ac:dyDescent="0.2"/>
    <row r="8558" customFormat="1" x14ac:dyDescent="0.2"/>
    <row r="8559" customFormat="1" x14ac:dyDescent="0.2"/>
    <row r="8560" customFormat="1" x14ac:dyDescent="0.2"/>
    <row r="8561" customFormat="1" x14ac:dyDescent="0.2"/>
    <row r="8562" customFormat="1" x14ac:dyDescent="0.2"/>
    <row r="8563" customFormat="1" x14ac:dyDescent="0.2"/>
    <row r="8564" customFormat="1" x14ac:dyDescent="0.2"/>
    <row r="8565" customFormat="1" x14ac:dyDescent="0.2"/>
    <row r="8566" customFormat="1" x14ac:dyDescent="0.2"/>
    <row r="8567" customFormat="1" x14ac:dyDescent="0.2"/>
    <row r="8568" customFormat="1" x14ac:dyDescent="0.2"/>
    <row r="8569" customFormat="1" x14ac:dyDescent="0.2"/>
    <row r="8570" customFormat="1" x14ac:dyDescent="0.2"/>
    <row r="8571" customFormat="1" x14ac:dyDescent="0.2"/>
    <row r="8572" customFormat="1" x14ac:dyDescent="0.2"/>
    <row r="8573" customFormat="1" x14ac:dyDescent="0.2"/>
    <row r="8574" customFormat="1" x14ac:dyDescent="0.2"/>
    <row r="8575" customFormat="1" x14ac:dyDescent="0.2"/>
    <row r="8576" customFormat="1" x14ac:dyDescent="0.2"/>
    <row r="8577" customFormat="1" x14ac:dyDescent="0.2"/>
    <row r="8578" customFormat="1" x14ac:dyDescent="0.2"/>
    <row r="8579" customFormat="1" x14ac:dyDescent="0.2"/>
    <row r="8580" customFormat="1" x14ac:dyDescent="0.2"/>
    <row r="8581" customFormat="1" x14ac:dyDescent="0.2"/>
    <row r="8582" customFormat="1" x14ac:dyDescent="0.2"/>
    <row r="8583" customFormat="1" x14ac:dyDescent="0.2"/>
    <row r="8584" customFormat="1" x14ac:dyDescent="0.2"/>
    <row r="8585" customFormat="1" x14ac:dyDescent="0.2"/>
    <row r="8586" customFormat="1" x14ac:dyDescent="0.2"/>
    <row r="8587" customFormat="1" x14ac:dyDescent="0.2"/>
    <row r="8588" customFormat="1" x14ac:dyDescent="0.2"/>
    <row r="8589" customFormat="1" x14ac:dyDescent="0.2"/>
    <row r="8590" customFormat="1" x14ac:dyDescent="0.2"/>
    <row r="8591" customFormat="1" x14ac:dyDescent="0.2"/>
    <row r="8592" customFormat="1" x14ac:dyDescent="0.2"/>
    <row r="8593" customFormat="1" x14ac:dyDescent="0.2"/>
    <row r="8594" customFormat="1" x14ac:dyDescent="0.2"/>
    <row r="8595" customFormat="1" x14ac:dyDescent="0.2"/>
    <row r="8596" customFormat="1" x14ac:dyDescent="0.2"/>
    <row r="8597" customFormat="1" x14ac:dyDescent="0.2"/>
    <row r="8598" customFormat="1" x14ac:dyDescent="0.2"/>
    <row r="8599" customFormat="1" x14ac:dyDescent="0.2"/>
    <row r="8600" customFormat="1" x14ac:dyDescent="0.2"/>
    <row r="8601" customFormat="1" x14ac:dyDescent="0.2"/>
    <row r="8602" customFormat="1" x14ac:dyDescent="0.2"/>
    <row r="8603" customFormat="1" x14ac:dyDescent="0.2"/>
    <row r="8604" customFormat="1" x14ac:dyDescent="0.2"/>
    <row r="8605" customFormat="1" x14ac:dyDescent="0.2"/>
    <row r="8606" customFormat="1" x14ac:dyDescent="0.2"/>
    <row r="8607" customFormat="1" x14ac:dyDescent="0.2"/>
    <row r="8608" customFormat="1" x14ac:dyDescent="0.2"/>
    <row r="8609" customFormat="1" x14ac:dyDescent="0.2"/>
    <row r="8610" customFormat="1" x14ac:dyDescent="0.2"/>
    <row r="8611" customFormat="1" x14ac:dyDescent="0.2"/>
    <row r="8612" customFormat="1" x14ac:dyDescent="0.2"/>
    <row r="8613" customFormat="1" x14ac:dyDescent="0.2"/>
    <row r="8614" customFormat="1" x14ac:dyDescent="0.2"/>
    <row r="8615" customFormat="1" x14ac:dyDescent="0.2"/>
    <row r="8616" customFormat="1" x14ac:dyDescent="0.2"/>
    <row r="8617" customFormat="1" x14ac:dyDescent="0.2"/>
    <row r="8618" customFormat="1" x14ac:dyDescent="0.2"/>
    <row r="8619" customFormat="1" x14ac:dyDescent="0.2"/>
    <row r="8620" customFormat="1" x14ac:dyDescent="0.2"/>
    <row r="8621" customFormat="1" x14ac:dyDescent="0.2"/>
    <row r="8622" customFormat="1" x14ac:dyDescent="0.2"/>
    <row r="8623" customFormat="1" x14ac:dyDescent="0.2"/>
    <row r="8624" customFormat="1" x14ac:dyDescent="0.2"/>
    <row r="8625" customFormat="1" x14ac:dyDescent="0.2"/>
    <row r="8626" customFormat="1" x14ac:dyDescent="0.2"/>
    <row r="8627" customFormat="1" x14ac:dyDescent="0.2"/>
    <row r="8628" customFormat="1" x14ac:dyDescent="0.2"/>
    <row r="8629" customFormat="1" x14ac:dyDescent="0.2"/>
    <row r="8630" customFormat="1" x14ac:dyDescent="0.2"/>
    <row r="8631" customFormat="1" x14ac:dyDescent="0.2"/>
    <row r="8632" customFormat="1" x14ac:dyDescent="0.2"/>
    <row r="8633" customFormat="1" x14ac:dyDescent="0.2"/>
    <row r="8634" customFormat="1" x14ac:dyDescent="0.2"/>
    <row r="8635" customFormat="1" x14ac:dyDescent="0.2"/>
    <row r="8636" customFormat="1" x14ac:dyDescent="0.2"/>
    <row r="8637" customFormat="1" x14ac:dyDescent="0.2"/>
    <row r="8638" customFormat="1" x14ac:dyDescent="0.2"/>
    <row r="8639" customFormat="1" x14ac:dyDescent="0.2"/>
    <row r="8640" customFormat="1" x14ac:dyDescent="0.2"/>
    <row r="8641" customFormat="1" x14ac:dyDescent="0.2"/>
    <row r="8642" customFormat="1" x14ac:dyDescent="0.2"/>
    <row r="8643" customFormat="1" x14ac:dyDescent="0.2"/>
    <row r="8644" customFormat="1" x14ac:dyDescent="0.2"/>
    <row r="8645" customFormat="1" x14ac:dyDescent="0.2"/>
    <row r="8646" customFormat="1" x14ac:dyDescent="0.2"/>
    <row r="8647" customFormat="1" x14ac:dyDescent="0.2"/>
    <row r="8648" customFormat="1" x14ac:dyDescent="0.2"/>
    <row r="8649" customFormat="1" x14ac:dyDescent="0.2"/>
    <row r="8650" customFormat="1" x14ac:dyDescent="0.2"/>
    <row r="8651" customFormat="1" x14ac:dyDescent="0.2"/>
    <row r="8652" customFormat="1" x14ac:dyDescent="0.2"/>
    <row r="8653" customFormat="1" x14ac:dyDescent="0.2"/>
    <row r="8654" customFormat="1" x14ac:dyDescent="0.2"/>
    <row r="8655" customFormat="1" x14ac:dyDescent="0.2"/>
    <row r="8656" customFormat="1" x14ac:dyDescent="0.2"/>
    <row r="8657" customFormat="1" x14ac:dyDescent="0.2"/>
    <row r="8658" customFormat="1" x14ac:dyDescent="0.2"/>
    <row r="8659" customFormat="1" x14ac:dyDescent="0.2"/>
    <row r="8660" customFormat="1" x14ac:dyDescent="0.2"/>
    <row r="8661" customFormat="1" x14ac:dyDescent="0.2"/>
    <row r="8662" customFormat="1" x14ac:dyDescent="0.2"/>
    <row r="8663" customFormat="1" x14ac:dyDescent="0.2"/>
    <row r="8664" customFormat="1" x14ac:dyDescent="0.2"/>
    <row r="8665" customFormat="1" x14ac:dyDescent="0.2"/>
    <row r="8666" customFormat="1" x14ac:dyDescent="0.2"/>
    <row r="8667" customFormat="1" x14ac:dyDescent="0.2"/>
    <row r="8668" customFormat="1" x14ac:dyDescent="0.2"/>
    <row r="8669" customFormat="1" x14ac:dyDescent="0.2"/>
    <row r="8670" customFormat="1" x14ac:dyDescent="0.2"/>
    <row r="8671" customFormat="1" x14ac:dyDescent="0.2"/>
    <row r="8672" customFormat="1" x14ac:dyDescent="0.2"/>
    <row r="8673" customFormat="1" x14ac:dyDescent="0.2"/>
    <row r="8674" customFormat="1" x14ac:dyDescent="0.2"/>
    <row r="8675" customFormat="1" x14ac:dyDescent="0.2"/>
    <row r="8676" customFormat="1" x14ac:dyDescent="0.2"/>
    <row r="8677" customFormat="1" x14ac:dyDescent="0.2"/>
    <row r="8678" customFormat="1" x14ac:dyDescent="0.2"/>
    <row r="8679" customFormat="1" x14ac:dyDescent="0.2"/>
    <row r="8680" customFormat="1" x14ac:dyDescent="0.2"/>
    <row r="8681" customFormat="1" x14ac:dyDescent="0.2"/>
    <row r="8682" customFormat="1" x14ac:dyDescent="0.2"/>
    <row r="8683" customFormat="1" x14ac:dyDescent="0.2"/>
    <row r="8684" customFormat="1" x14ac:dyDescent="0.2"/>
    <row r="8685" customFormat="1" x14ac:dyDescent="0.2"/>
    <row r="8686" customFormat="1" x14ac:dyDescent="0.2"/>
    <row r="8687" customFormat="1" x14ac:dyDescent="0.2"/>
    <row r="8688" customFormat="1" x14ac:dyDescent="0.2"/>
    <row r="8689" customFormat="1" x14ac:dyDescent="0.2"/>
    <row r="8690" customFormat="1" x14ac:dyDescent="0.2"/>
    <row r="8691" customFormat="1" x14ac:dyDescent="0.2"/>
    <row r="8692" customFormat="1" x14ac:dyDescent="0.2"/>
    <row r="8693" customFormat="1" x14ac:dyDescent="0.2"/>
    <row r="8694" customFormat="1" x14ac:dyDescent="0.2"/>
    <row r="8695" customFormat="1" x14ac:dyDescent="0.2"/>
    <row r="8696" customFormat="1" x14ac:dyDescent="0.2"/>
    <row r="8697" customFormat="1" x14ac:dyDescent="0.2"/>
    <row r="8698" customFormat="1" x14ac:dyDescent="0.2"/>
    <row r="8699" customFormat="1" x14ac:dyDescent="0.2"/>
    <row r="8700" customFormat="1" x14ac:dyDescent="0.2"/>
    <row r="8701" customFormat="1" x14ac:dyDescent="0.2"/>
    <row r="8702" customFormat="1" x14ac:dyDescent="0.2"/>
    <row r="8703" customFormat="1" x14ac:dyDescent="0.2"/>
    <row r="8704" customFormat="1" x14ac:dyDescent="0.2"/>
    <row r="8705" customFormat="1" x14ac:dyDescent="0.2"/>
    <row r="8706" customFormat="1" x14ac:dyDescent="0.2"/>
    <row r="8707" customFormat="1" x14ac:dyDescent="0.2"/>
    <row r="8708" customFormat="1" x14ac:dyDescent="0.2"/>
    <row r="8709" customFormat="1" x14ac:dyDescent="0.2"/>
    <row r="8710" customFormat="1" x14ac:dyDescent="0.2"/>
    <row r="8711" customFormat="1" x14ac:dyDescent="0.2"/>
    <row r="8712" customFormat="1" x14ac:dyDescent="0.2"/>
    <row r="8713" customFormat="1" x14ac:dyDescent="0.2"/>
    <row r="8714" customFormat="1" x14ac:dyDescent="0.2"/>
    <row r="8715" customFormat="1" x14ac:dyDescent="0.2"/>
    <row r="8716" customFormat="1" x14ac:dyDescent="0.2"/>
    <row r="8717" customFormat="1" x14ac:dyDescent="0.2"/>
    <row r="8718" customFormat="1" x14ac:dyDescent="0.2"/>
    <row r="8719" customFormat="1" x14ac:dyDescent="0.2"/>
    <row r="8720" customFormat="1" x14ac:dyDescent="0.2"/>
    <row r="8721" customFormat="1" x14ac:dyDescent="0.2"/>
    <row r="8722" customFormat="1" x14ac:dyDescent="0.2"/>
    <row r="8723" customFormat="1" x14ac:dyDescent="0.2"/>
    <row r="8724" customFormat="1" x14ac:dyDescent="0.2"/>
    <row r="8725" customFormat="1" x14ac:dyDescent="0.2"/>
    <row r="8726" customFormat="1" x14ac:dyDescent="0.2"/>
    <row r="8727" customFormat="1" x14ac:dyDescent="0.2"/>
    <row r="8728" customFormat="1" x14ac:dyDescent="0.2"/>
    <row r="8729" customFormat="1" x14ac:dyDescent="0.2"/>
    <row r="8730" customFormat="1" x14ac:dyDescent="0.2"/>
    <row r="8731" customFormat="1" x14ac:dyDescent="0.2"/>
    <row r="8732" customFormat="1" x14ac:dyDescent="0.2"/>
    <row r="8733" customFormat="1" x14ac:dyDescent="0.2"/>
    <row r="8734" customFormat="1" x14ac:dyDescent="0.2"/>
    <row r="8735" customFormat="1" x14ac:dyDescent="0.2"/>
    <row r="8736" customFormat="1" x14ac:dyDescent="0.2"/>
    <row r="8737" customFormat="1" x14ac:dyDescent="0.2"/>
    <row r="8738" customFormat="1" x14ac:dyDescent="0.2"/>
    <row r="8739" customFormat="1" x14ac:dyDescent="0.2"/>
    <row r="8740" customFormat="1" x14ac:dyDescent="0.2"/>
    <row r="8741" customFormat="1" x14ac:dyDescent="0.2"/>
    <row r="8742" customFormat="1" x14ac:dyDescent="0.2"/>
    <row r="8743" customFormat="1" x14ac:dyDescent="0.2"/>
    <row r="8744" customFormat="1" x14ac:dyDescent="0.2"/>
    <row r="8745" customFormat="1" x14ac:dyDescent="0.2"/>
    <row r="8746" customFormat="1" x14ac:dyDescent="0.2"/>
    <row r="8747" customFormat="1" x14ac:dyDescent="0.2"/>
    <row r="8748" customFormat="1" x14ac:dyDescent="0.2"/>
    <row r="8749" customFormat="1" x14ac:dyDescent="0.2"/>
    <row r="8750" customFormat="1" x14ac:dyDescent="0.2"/>
    <row r="8751" customFormat="1" x14ac:dyDescent="0.2"/>
    <row r="8752" customFormat="1" x14ac:dyDescent="0.2"/>
    <row r="8753" customFormat="1" x14ac:dyDescent="0.2"/>
    <row r="8754" customFormat="1" x14ac:dyDescent="0.2"/>
    <row r="8755" customFormat="1" x14ac:dyDescent="0.2"/>
    <row r="8756" customFormat="1" x14ac:dyDescent="0.2"/>
    <row r="8757" customFormat="1" x14ac:dyDescent="0.2"/>
    <row r="8758" customFormat="1" x14ac:dyDescent="0.2"/>
    <row r="8759" customFormat="1" x14ac:dyDescent="0.2"/>
    <row r="8760" customFormat="1" x14ac:dyDescent="0.2"/>
    <row r="8761" customFormat="1" x14ac:dyDescent="0.2"/>
    <row r="8762" customFormat="1" x14ac:dyDescent="0.2"/>
    <row r="8763" customFormat="1" x14ac:dyDescent="0.2"/>
    <row r="8764" customFormat="1" x14ac:dyDescent="0.2"/>
    <row r="8765" customFormat="1" x14ac:dyDescent="0.2"/>
    <row r="8766" customFormat="1" x14ac:dyDescent="0.2"/>
    <row r="8767" customFormat="1" x14ac:dyDescent="0.2"/>
    <row r="8768" customFormat="1" x14ac:dyDescent="0.2"/>
    <row r="8769" customFormat="1" x14ac:dyDescent="0.2"/>
    <row r="8770" customFormat="1" x14ac:dyDescent="0.2"/>
    <row r="8771" customFormat="1" x14ac:dyDescent="0.2"/>
    <row r="8772" customFormat="1" x14ac:dyDescent="0.2"/>
    <row r="8773" customFormat="1" x14ac:dyDescent="0.2"/>
    <row r="8774" customFormat="1" x14ac:dyDescent="0.2"/>
    <row r="8775" customFormat="1" x14ac:dyDescent="0.2"/>
    <row r="8776" customFormat="1" x14ac:dyDescent="0.2"/>
    <row r="8777" customFormat="1" x14ac:dyDescent="0.2"/>
    <row r="8778" customFormat="1" x14ac:dyDescent="0.2"/>
    <row r="8779" customFormat="1" x14ac:dyDescent="0.2"/>
    <row r="8780" customFormat="1" x14ac:dyDescent="0.2"/>
    <row r="8781" customFormat="1" x14ac:dyDescent="0.2"/>
    <row r="8782" customFormat="1" x14ac:dyDescent="0.2"/>
    <row r="8783" customFormat="1" x14ac:dyDescent="0.2"/>
    <row r="8784" customFormat="1" x14ac:dyDescent="0.2"/>
    <row r="8785" customFormat="1" x14ac:dyDescent="0.2"/>
    <row r="8786" customFormat="1" x14ac:dyDescent="0.2"/>
    <row r="8787" customFormat="1" x14ac:dyDescent="0.2"/>
    <row r="8788" customFormat="1" x14ac:dyDescent="0.2"/>
    <row r="8789" customFormat="1" x14ac:dyDescent="0.2"/>
    <row r="8790" customFormat="1" x14ac:dyDescent="0.2"/>
    <row r="8791" customFormat="1" x14ac:dyDescent="0.2"/>
    <row r="8792" customFormat="1" x14ac:dyDescent="0.2"/>
    <row r="8793" customFormat="1" x14ac:dyDescent="0.2"/>
    <row r="8794" customFormat="1" x14ac:dyDescent="0.2"/>
    <row r="8795" customFormat="1" x14ac:dyDescent="0.2"/>
    <row r="8796" customFormat="1" x14ac:dyDescent="0.2"/>
    <row r="8797" customFormat="1" x14ac:dyDescent="0.2"/>
    <row r="8798" customFormat="1" x14ac:dyDescent="0.2"/>
    <row r="8799" customFormat="1" x14ac:dyDescent="0.2"/>
    <row r="8800" customFormat="1" x14ac:dyDescent="0.2"/>
    <row r="8801" customFormat="1" x14ac:dyDescent="0.2"/>
    <row r="8802" customFormat="1" x14ac:dyDescent="0.2"/>
    <row r="8803" customFormat="1" x14ac:dyDescent="0.2"/>
    <row r="8804" customFormat="1" x14ac:dyDescent="0.2"/>
    <row r="8805" customFormat="1" x14ac:dyDescent="0.2"/>
    <row r="8806" customFormat="1" x14ac:dyDescent="0.2"/>
    <row r="8807" customFormat="1" x14ac:dyDescent="0.2"/>
    <row r="8808" customFormat="1" x14ac:dyDescent="0.2"/>
    <row r="8809" customFormat="1" x14ac:dyDescent="0.2"/>
    <row r="8810" customFormat="1" x14ac:dyDescent="0.2"/>
    <row r="8811" customFormat="1" x14ac:dyDescent="0.2"/>
    <row r="8812" customFormat="1" x14ac:dyDescent="0.2"/>
    <row r="8813" customFormat="1" x14ac:dyDescent="0.2"/>
    <row r="8814" customFormat="1" x14ac:dyDescent="0.2"/>
    <row r="8815" customFormat="1" x14ac:dyDescent="0.2"/>
    <row r="8816" customFormat="1" x14ac:dyDescent="0.2"/>
    <row r="8817" customFormat="1" x14ac:dyDescent="0.2"/>
    <row r="8818" customFormat="1" x14ac:dyDescent="0.2"/>
    <row r="8819" customFormat="1" x14ac:dyDescent="0.2"/>
    <row r="8820" customFormat="1" x14ac:dyDescent="0.2"/>
    <row r="8821" customFormat="1" x14ac:dyDescent="0.2"/>
    <row r="8822" customFormat="1" x14ac:dyDescent="0.2"/>
    <row r="8823" customFormat="1" x14ac:dyDescent="0.2"/>
    <row r="8824" customFormat="1" x14ac:dyDescent="0.2"/>
    <row r="8825" customFormat="1" x14ac:dyDescent="0.2"/>
    <row r="8826" customFormat="1" x14ac:dyDescent="0.2"/>
    <row r="8827" customFormat="1" x14ac:dyDescent="0.2"/>
    <row r="8828" customFormat="1" x14ac:dyDescent="0.2"/>
    <row r="8829" customFormat="1" x14ac:dyDescent="0.2"/>
    <row r="8830" customFormat="1" x14ac:dyDescent="0.2"/>
    <row r="8831" customFormat="1" x14ac:dyDescent="0.2"/>
    <row r="8832" customFormat="1" x14ac:dyDescent="0.2"/>
    <row r="8833" customFormat="1" x14ac:dyDescent="0.2"/>
    <row r="8834" customFormat="1" x14ac:dyDescent="0.2"/>
    <row r="8835" customFormat="1" x14ac:dyDescent="0.2"/>
    <row r="8836" customFormat="1" x14ac:dyDescent="0.2"/>
    <row r="8837" customFormat="1" x14ac:dyDescent="0.2"/>
    <row r="8838" customFormat="1" x14ac:dyDescent="0.2"/>
    <row r="8839" customFormat="1" x14ac:dyDescent="0.2"/>
    <row r="8840" customFormat="1" x14ac:dyDescent="0.2"/>
    <row r="8841" customFormat="1" x14ac:dyDescent="0.2"/>
    <row r="8842" customFormat="1" x14ac:dyDescent="0.2"/>
    <row r="8843" customFormat="1" x14ac:dyDescent="0.2"/>
    <row r="8844" customFormat="1" x14ac:dyDescent="0.2"/>
    <row r="8845" customFormat="1" x14ac:dyDescent="0.2"/>
    <row r="8846" customFormat="1" x14ac:dyDescent="0.2"/>
    <row r="8847" customFormat="1" x14ac:dyDescent="0.2"/>
    <row r="8848" customFormat="1" x14ac:dyDescent="0.2"/>
    <row r="8849" customFormat="1" x14ac:dyDescent="0.2"/>
    <row r="8850" customFormat="1" x14ac:dyDescent="0.2"/>
    <row r="8851" customFormat="1" x14ac:dyDescent="0.2"/>
    <row r="8852" customFormat="1" x14ac:dyDescent="0.2"/>
    <row r="8853" customFormat="1" x14ac:dyDescent="0.2"/>
    <row r="8854" customFormat="1" x14ac:dyDescent="0.2"/>
    <row r="8855" customFormat="1" x14ac:dyDescent="0.2"/>
    <row r="8856" customFormat="1" x14ac:dyDescent="0.2"/>
    <row r="8857" customFormat="1" x14ac:dyDescent="0.2"/>
    <row r="8858" customFormat="1" x14ac:dyDescent="0.2"/>
    <row r="8859" customFormat="1" x14ac:dyDescent="0.2"/>
    <row r="8860" customFormat="1" x14ac:dyDescent="0.2"/>
    <row r="8861" customFormat="1" x14ac:dyDescent="0.2"/>
    <row r="8862" customFormat="1" x14ac:dyDescent="0.2"/>
    <row r="8863" customFormat="1" x14ac:dyDescent="0.2"/>
    <row r="8864" customFormat="1" x14ac:dyDescent="0.2"/>
    <row r="8865" customFormat="1" x14ac:dyDescent="0.2"/>
    <row r="8866" customFormat="1" x14ac:dyDescent="0.2"/>
    <row r="8867" customFormat="1" x14ac:dyDescent="0.2"/>
    <row r="8868" customFormat="1" x14ac:dyDescent="0.2"/>
    <row r="8869" customFormat="1" x14ac:dyDescent="0.2"/>
    <row r="8870" customFormat="1" x14ac:dyDescent="0.2"/>
    <row r="8871" customFormat="1" x14ac:dyDescent="0.2"/>
    <row r="8872" customFormat="1" x14ac:dyDescent="0.2"/>
    <row r="8873" customFormat="1" x14ac:dyDescent="0.2"/>
    <row r="8874" customFormat="1" x14ac:dyDescent="0.2"/>
    <row r="8875" customFormat="1" x14ac:dyDescent="0.2"/>
    <row r="8876" customFormat="1" x14ac:dyDescent="0.2"/>
    <row r="8877" customFormat="1" x14ac:dyDescent="0.2"/>
    <row r="8878" customFormat="1" x14ac:dyDescent="0.2"/>
    <row r="8879" customFormat="1" x14ac:dyDescent="0.2"/>
    <row r="8880" customFormat="1" x14ac:dyDescent="0.2"/>
    <row r="8881" customFormat="1" x14ac:dyDescent="0.2"/>
    <row r="8882" customFormat="1" x14ac:dyDescent="0.2"/>
    <row r="8883" customFormat="1" x14ac:dyDescent="0.2"/>
    <row r="8884" customFormat="1" x14ac:dyDescent="0.2"/>
    <row r="8885" customFormat="1" x14ac:dyDescent="0.2"/>
    <row r="8886" customFormat="1" x14ac:dyDescent="0.2"/>
    <row r="8887" customFormat="1" x14ac:dyDescent="0.2"/>
    <row r="8888" customFormat="1" x14ac:dyDescent="0.2"/>
    <row r="8889" customFormat="1" x14ac:dyDescent="0.2"/>
    <row r="8890" customFormat="1" x14ac:dyDescent="0.2"/>
    <row r="8891" customFormat="1" x14ac:dyDescent="0.2"/>
    <row r="8892" customFormat="1" x14ac:dyDescent="0.2"/>
    <row r="8893" customFormat="1" x14ac:dyDescent="0.2"/>
    <row r="8894" customFormat="1" x14ac:dyDescent="0.2"/>
    <row r="8895" customFormat="1" x14ac:dyDescent="0.2"/>
    <row r="8896" customFormat="1" x14ac:dyDescent="0.2"/>
    <row r="8897" customFormat="1" x14ac:dyDescent="0.2"/>
    <row r="8898" customFormat="1" x14ac:dyDescent="0.2"/>
    <row r="8899" customFormat="1" x14ac:dyDescent="0.2"/>
    <row r="8900" customFormat="1" x14ac:dyDescent="0.2"/>
    <row r="8901" customFormat="1" x14ac:dyDescent="0.2"/>
    <row r="8902" customFormat="1" x14ac:dyDescent="0.2"/>
    <row r="8903" customFormat="1" x14ac:dyDescent="0.2"/>
    <row r="8904" customFormat="1" x14ac:dyDescent="0.2"/>
    <row r="8905" customFormat="1" x14ac:dyDescent="0.2"/>
    <row r="8906" customFormat="1" x14ac:dyDescent="0.2"/>
    <row r="8907" customFormat="1" x14ac:dyDescent="0.2"/>
    <row r="8908" customFormat="1" x14ac:dyDescent="0.2"/>
    <row r="8909" customFormat="1" x14ac:dyDescent="0.2"/>
    <row r="8910" customFormat="1" x14ac:dyDescent="0.2"/>
    <row r="8911" customFormat="1" x14ac:dyDescent="0.2"/>
    <row r="8912" customFormat="1" x14ac:dyDescent="0.2"/>
    <row r="8913" customFormat="1" x14ac:dyDescent="0.2"/>
    <row r="8914" customFormat="1" x14ac:dyDescent="0.2"/>
    <row r="8915" customFormat="1" x14ac:dyDescent="0.2"/>
    <row r="8916" customFormat="1" x14ac:dyDescent="0.2"/>
    <row r="8917" customFormat="1" x14ac:dyDescent="0.2"/>
    <row r="8918" customFormat="1" x14ac:dyDescent="0.2"/>
    <row r="8919" customFormat="1" x14ac:dyDescent="0.2"/>
    <row r="8920" customFormat="1" x14ac:dyDescent="0.2"/>
    <row r="8921" customFormat="1" x14ac:dyDescent="0.2"/>
    <row r="8922" customFormat="1" x14ac:dyDescent="0.2"/>
    <row r="8923" customFormat="1" x14ac:dyDescent="0.2"/>
    <row r="8924" customFormat="1" x14ac:dyDescent="0.2"/>
    <row r="8925" customFormat="1" x14ac:dyDescent="0.2"/>
    <row r="8926" customFormat="1" x14ac:dyDescent="0.2"/>
    <row r="8927" customFormat="1" x14ac:dyDescent="0.2"/>
    <row r="8928" customFormat="1" x14ac:dyDescent="0.2"/>
    <row r="8929" customFormat="1" x14ac:dyDescent="0.2"/>
    <row r="8930" customFormat="1" x14ac:dyDescent="0.2"/>
    <row r="8931" customFormat="1" x14ac:dyDescent="0.2"/>
    <row r="8932" customFormat="1" x14ac:dyDescent="0.2"/>
    <row r="8933" customFormat="1" x14ac:dyDescent="0.2"/>
    <row r="8934" customFormat="1" x14ac:dyDescent="0.2"/>
    <row r="8935" customFormat="1" x14ac:dyDescent="0.2"/>
    <row r="8936" customFormat="1" x14ac:dyDescent="0.2"/>
    <row r="8937" customFormat="1" x14ac:dyDescent="0.2"/>
    <row r="8938" customFormat="1" x14ac:dyDescent="0.2"/>
    <row r="8939" customFormat="1" x14ac:dyDescent="0.2"/>
    <row r="8940" customFormat="1" x14ac:dyDescent="0.2"/>
    <row r="8941" customFormat="1" x14ac:dyDescent="0.2"/>
    <row r="8942" customFormat="1" x14ac:dyDescent="0.2"/>
    <row r="8943" customFormat="1" x14ac:dyDescent="0.2"/>
    <row r="8944" customFormat="1" x14ac:dyDescent="0.2"/>
    <row r="8945" customFormat="1" x14ac:dyDescent="0.2"/>
    <row r="8946" customFormat="1" x14ac:dyDescent="0.2"/>
    <row r="8947" customFormat="1" x14ac:dyDescent="0.2"/>
    <row r="8948" customFormat="1" x14ac:dyDescent="0.2"/>
    <row r="8949" customFormat="1" x14ac:dyDescent="0.2"/>
    <row r="8950" customFormat="1" x14ac:dyDescent="0.2"/>
    <row r="8951" customFormat="1" x14ac:dyDescent="0.2"/>
    <row r="8952" customFormat="1" x14ac:dyDescent="0.2"/>
    <row r="8953" customFormat="1" x14ac:dyDescent="0.2"/>
    <row r="8954" customFormat="1" x14ac:dyDescent="0.2"/>
    <row r="8955" customFormat="1" x14ac:dyDescent="0.2"/>
    <row r="8956" customFormat="1" x14ac:dyDescent="0.2"/>
    <row r="8957" customFormat="1" x14ac:dyDescent="0.2"/>
    <row r="8958" customFormat="1" x14ac:dyDescent="0.2"/>
    <row r="8959" customFormat="1" x14ac:dyDescent="0.2"/>
    <row r="8960" customFormat="1" x14ac:dyDescent="0.2"/>
    <row r="8961" customFormat="1" x14ac:dyDescent="0.2"/>
    <row r="8962" customFormat="1" x14ac:dyDescent="0.2"/>
    <row r="8963" customFormat="1" x14ac:dyDescent="0.2"/>
    <row r="8964" customFormat="1" x14ac:dyDescent="0.2"/>
    <row r="8965" customFormat="1" x14ac:dyDescent="0.2"/>
    <row r="8966" customFormat="1" x14ac:dyDescent="0.2"/>
    <row r="8967" customFormat="1" x14ac:dyDescent="0.2"/>
    <row r="8968" customFormat="1" x14ac:dyDescent="0.2"/>
    <row r="8969" customFormat="1" x14ac:dyDescent="0.2"/>
    <row r="8970" customFormat="1" x14ac:dyDescent="0.2"/>
    <row r="8971" customFormat="1" x14ac:dyDescent="0.2"/>
    <row r="8972" customFormat="1" x14ac:dyDescent="0.2"/>
    <row r="8973" customFormat="1" x14ac:dyDescent="0.2"/>
    <row r="8974" customFormat="1" x14ac:dyDescent="0.2"/>
    <row r="8975" customFormat="1" x14ac:dyDescent="0.2"/>
    <row r="8976" customFormat="1" x14ac:dyDescent="0.2"/>
    <row r="8977" customFormat="1" x14ac:dyDescent="0.2"/>
    <row r="8978" customFormat="1" x14ac:dyDescent="0.2"/>
    <row r="8979" customFormat="1" x14ac:dyDescent="0.2"/>
    <row r="8980" customFormat="1" x14ac:dyDescent="0.2"/>
    <row r="8981" customFormat="1" x14ac:dyDescent="0.2"/>
    <row r="8982" customFormat="1" x14ac:dyDescent="0.2"/>
    <row r="8983" customFormat="1" x14ac:dyDescent="0.2"/>
    <row r="8984" customFormat="1" x14ac:dyDescent="0.2"/>
    <row r="8985" customFormat="1" x14ac:dyDescent="0.2"/>
    <row r="8986" customFormat="1" x14ac:dyDescent="0.2"/>
    <row r="8987" customFormat="1" x14ac:dyDescent="0.2"/>
    <row r="8988" customFormat="1" x14ac:dyDescent="0.2"/>
    <row r="8989" customFormat="1" x14ac:dyDescent="0.2"/>
    <row r="8990" customFormat="1" x14ac:dyDescent="0.2"/>
    <row r="8991" customFormat="1" x14ac:dyDescent="0.2"/>
    <row r="8992" customFormat="1" x14ac:dyDescent="0.2"/>
    <row r="8993" customFormat="1" x14ac:dyDescent="0.2"/>
    <row r="8994" customFormat="1" x14ac:dyDescent="0.2"/>
    <row r="8995" customFormat="1" x14ac:dyDescent="0.2"/>
    <row r="8996" customFormat="1" x14ac:dyDescent="0.2"/>
    <row r="8997" customFormat="1" x14ac:dyDescent="0.2"/>
    <row r="8998" customFormat="1" x14ac:dyDescent="0.2"/>
    <row r="8999" customFormat="1" x14ac:dyDescent="0.2"/>
    <row r="9000" customFormat="1" x14ac:dyDescent="0.2"/>
    <row r="9001" customFormat="1" x14ac:dyDescent="0.2"/>
    <row r="9002" customFormat="1" x14ac:dyDescent="0.2"/>
    <row r="9003" customFormat="1" x14ac:dyDescent="0.2"/>
    <row r="9004" customFormat="1" x14ac:dyDescent="0.2"/>
    <row r="9005" customFormat="1" x14ac:dyDescent="0.2"/>
    <row r="9006" customFormat="1" x14ac:dyDescent="0.2"/>
    <row r="9007" customFormat="1" x14ac:dyDescent="0.2"/>
    <row r="9008" customFormat="1" x14ac:dyDescent="0.2"/>
    <row r="9009" customFormat="1" x14ac:dyDescent="0.2"/>
    <row r="9010" customFormat="1" x14ac:dyDescent="0.2"/>
    <row r="9011" customFormat="1" x14ac:dyDescent="0.2"/>
    <row r="9012" customFormat="1" x14ac:dyDescent="0.2"/>
    <row r="9013" customFormat="1" x14ac:dyDescent="0.2"/>
    <row r="9014" customFormat="1" x14ac:dyDescent="0.2"/>
    <row r="9015" customFormat="1" x14ac:dyDescent="0.2"/>
    <row r="9016" customFormat="1" x14ac:dyDescent="0.2"/>
    <row r="9017" customFormat="1" x14ac:dyDescent="0.2"/>
    <row r="9018" customFormat="1" x14ac:dyDescent="0.2"/>
    <row r="9019" customFormat="1" x14ac:dyDescent="0.2"/>
    <row r="9020" customFormat="1" x14ac:dyDescent="0.2"/>
    <row r="9021" customFormat="1" x14ac:dyDescent="0.2"/>
    <row r="9022" customFormat="1" x14ac:dyDescent="0.2"/>
    <row r="9023" customFormat="1" x14ac:dyDescent="0.2"/>
    <row r="9024" customFormat="1" x14ac:dyDescent="0.2"/>
    <row r="9025" customFormat="1" x14ac:dyDescent="0.2"/>
    <row r="9026" customFormat="1" x14ac:dyDescent="0.2"/>
    <row r="9027" customFormat="1" x14ac:dyDescent="0.2"/>
    <row r="9028" customFormat="1" x14ac:dyDescent="0.2"/>
    <row r="9029" customFormat="1" x14ac:dyDescent="0.2"/>
    <row r="9030" customFormat="1" x14ac:dyDescent="0.2"/>
    <row r="9031" customFormat="1" x14ac:dyDescent="0.2"/>
    <row r="9032" customFormat="1" x14ac:dyDescent="0.2"/>
    <row r="9033" customFormat="1" x14ac:dyDescent="0.2"/>
    <row r="9034" customFormat="1" x14ac:dyDescent="0.2"/>
    <row r="9035" customFormat="1" x14ac:dyDescent="0.2"/>
    <row r="9036" customFormat="1" x14ac:dyDescent="0.2"/>
    <row r="9037" customFormat="1" x14ac:dyDescent="0.2"/>
    <row r="9038" customFormat="1" x14ac:dyDescent="0.2"/>
    <row r="9039" customFormat="1" x14ac:dyDescent="0.2"/>
    <row r="9040" customFormat="1" x14ac:dyDescent="0.2"/>
    <row r="9041" customFormat="1" x14ac:dyDescent="0.2"/>
    <row r="9042" customFormat="1" x14ac:dyDescent="0.2"/>
    <row r="9043" customFormat="1" x14ac:dyDescent="0.2"/>
    <row r="9044" customFormat="1" x14ac:dyDescent="0.2"/>
    <row r="9045" customFormat="1" x14ac:dyDescent="0.2"/>
    <row r="9046" customFormat="1" x14ac:dyDescent="0.2"/>
    <row r="9047" customFormat="1" x14ac:dyDescent="0.2"/>
    <row r="9048" customFormat="1" x14ac:dyDescent="0.2"/>
    <row r="9049" customFormat="1" x14ac:dyDescent="0.2"/>
    <row r="9050" customFormat="1" x14ac:dyDescent="0.2"/>
    <row r="9051" customFormat="1" x14ac:dyDescent="0.2"/>
    <row r="9052" customFormat="1" x14ac:dyDescent="0.2"/>
    <row r="9053" customFormat="1" x14ac:dyDescent="0.2"/>
    <row r="9054" customFormat="1" x14ac:dyDescent="0.2"/>
    <row r="9055" customFormat="1" x14ac:dyDescent="0.2"/>
    <row r="9056" customFormat="1" x14ac:dyDescent="0.2"/>
    <row r="9057" customFormat="1" x14ac:dyDescent="0.2"/>
    <row r="9058" customFormat="1" x14ac:dyDescent="0.2"/>
    <row r="9059" customFormat="1" x14ac:dyDescent="0.2"/>
    <row r="9060" customFormat="1" x14ac:dyDescent="0.2"/>
    <row r="9061" customFormat="1" x14ac:dyDescent="0.2"/>
    <row r="9062" customFormat="1" x14ac:dyDescent="0.2"/>
    <row r="9063" customFormat="1" x14ac:dyDescent="0.2"/>
    <row r="9064" customFormat="1" x14ac:dyDescent="0.2"/>
    <row r="9065" customFormat="1" x14ac:dyDescent="0.2"/>
    <row r="9066" customFormat="1" x14ac:dyDescent="0.2"/>
    <row r="9067" customFormat="1" x14ac:dyDescent="0.2"/>
    <row r="9068" customFormat="1" x14ac:dyDescent="0.2"/>
    <row r="9069" customFormat="1" x14ac:dyDescent="0.2"/>
    <row r="9070" customFormat="1" x14ac:dyDescent="0.2"/>
    <row r="9071" customFormat="1" x14ac:dyDescent="0.2"/>
    <row r="9072" customFormat="1" x14ac:dyDescent="0.2"/>
    <row r="9073" customFormat="1" x14ac:dyDescent="0.2"/>
    <row r="9074" customFormat="1" x14ac:dyDescent="0.2"/>
    <row r="9075" customFormat="1" x14ac:dyDescent="0.2"/>
    <row r="9076" customFormat="1" x14ac:dyDescent="0.2"/>
    <row r="9077" customFormat="1" x14ac:dyDescent="0.2"/>
    <row r="9078" customFormat="1" x14ac:dyDescent="0.2"/>
    <row r="9079" customFormat="1" x14ac:dyDescent="0.2"/>
    <row r="9080" customFormat="1" x14ac:dyDescent="0.2"/>
    <row r="9081" customFormat="1" x14ac:dyDescent="0.2"/>
    <row r="9082" customFormat="1" x14ac:dyDescent="0.2"/>
    <row r="9083" customFormat="1" x14ac:dyDescent="0.2"/>
    <row r="9084" customFormat="1" x14ac:dyDescent="0.2"/>
    <row r="9085" customFormat="1" x14ac:dyDescent="0.2"/>
    <row r="9086" customFormat="1" x14ac:dyDescent="0.2"/>
    <row r="9087" customFormat="1" x14ac:dyDescent="0.2"/>
    <row r="9088" customFormat="1" x14ac:dyDescent="0.2"/>
    <row r="9089" customFormat="1" x14ac:dyDescent="0.2"/>
    <row r="9090" customFormat="1" x14ac:dyDescent="0.2"/>
    <row r="9091" customFormat="1" x14ac:dyDescent="0.2"/>
    <row r="9092" customFormat="1" x14ac:dyDescent="0.2"/>
    <row r="9093" customFormat="1" x14ac:dyDescent="0.2"/>
    <row r="9094" customFormat="1" x14ac:dyDescent="0.2"/>
    <row r="9095" customFormat="1" x14ac:dyDescent="0.2"/>
    <row r="9096" customFormat="1" x14ac:dyDescent="0.2"/>
    <row r="9097" customFormat="1" x14ac:dyDescent="0.2"/>
    <row r="9098" customFormat="1" x14ac:dyDescent="0.2"/>
    <row r="9099" customFormat="1" x14ac:dyDescent="0.2"/>
    <row r="9100" customFormat="1" x14ac:dyDescent="0.2"/>
    <row r="9101" customFormat="1" x14ac:dyDescent="0.2"/>
    <row r="9102" customFormat="1" x14ac:dyDescent="0.2"/>
    <row r="9103" customFormat="1" x14ac:dyDescent="0.2"/>
    <row r="9104" customFormat="1" x14ac:dyDescent="0.2"/>
    <row r="9105" customFormat="1" x14ac:dyDescent="0.2"/>
    <row r="9106" customFormat="1" x14ac:dyDescent="0.2"/>
    <row r="9107" customFormat="1" x14ac:dyDescent="0.2"/>
    <row r="9108" customFormat="1" x14ac:dyDescent="0.2"/>
    <row r="9109" customFormat="1" x14ac:dyDescent="0.2"/>
    <row r="9110" customFormat="1" x14ac:dyDescent="0.2"/>
    <row r="9111" customFormat="1" x14ac:dyDescent="0.2"/>
    <row r="9112" customFormat="1" x14ac:dyDescent="0.2"/>
    <row r="9113" customFormat="1" x14ac:dyDescent="0.2"/>
    <row r="9114" customFormat="1" x14ac:dyDescent="0.2"/>
    <row r="9115" customFormat="1" x14ac:dyDescent="0.2"/>
    <row r="9116" customFormat="1" x14ac:dyDescent="0.2"/>
    <row r="9117" customFormat="1" x14ac:dyDescent="0.2"/>
    <row r="9118" customFormat="1" x14ac:dyDescent="0.2"/>
    <row r="9119" customFormat="1" x14ac:dyDescent="0.2"/>
    <row r="9120" customFormat="1" x14ac:dyDescent="0.2"/>
    <row r="9121" customFormat="1" x14ac:dyDescent="0.2"/>
    <row r="9122" customFormat="1" x14ac:dyDescent="0.2"/>
    <row r="9123" customFormat="1" x14ac:dyDescent="0.2"/>
    <row r="9124" customFormat="1" x14ac:dyDescent="0.2"/>
    <row r="9125" customFormat="1" x14ac:dyDescent="0.2"/>
    <row r="9126" customFormat="1" x14ac:dyDescent="0.2"/>
    <row r="9127" customFormat="1" x14ac:dyDescent="0.2"/>
    <row r="9128" customFormat="1" x14ac:dyDescent="0.2"/>
    <row r="9129" customFormat="1" x14ac:dyDescent="0.2"/>
    <row r="9130" customFormat="1" x14ac:dyDescent="0.2"/>
    <row r="9131" customFormat="1" x14ac:dyDescent="0.2"/>
    <row r="9132" customFormat="1" x14ac:dyDescent="0.2"/>
    <row r="9133" customFormat="1" x14ac:dyDescent="0.2"/>
    <row r="9134" customFormat="1" x14ac:dyDescent="0.2"/>
    <row r="9135" customFormat="1" x14ac:dyDescent="0.2"/>
    <row r="9136" customFormat="1" x14ac:dyDescent="0.2"/>
    <row r="9137" customFormat="1" x14ac:dyDescent="0.2"/>
    <row r="9138" customFormat="1" x14ac:dyDescent="0.2"/>
    <row r="9139" customFormat="1" x14ac:dyDescent="0.2"/>
    <row r="9140" customFormat="1" x14ac:dyDescent="0.2"/>
    <row r="9141" customFormat="1" x14ac:dyDescent="0.2"/>
    <row r="9142" customFormat="1" x14ac:dyDescent="0.2"/>
    <row r="9143" customFormat="1" x14ac:dyDescent="0.2"/>
    <row r="9144" customFormat="1" x14ac:dyDescent="0.2"/>
    <row r="9145" customFormat="1" x14ac:dyDescent="0.2"/>
    <row r="9146" customFormat="1" x14ac:dyDescent="0.2"/>
    <row r="9147" customFormat="1" x14ac:dyDescent="0.2"/>
    <row r="9148" customFormat="1" x14ac:dyDescent="0.2"/>
    <row r="9149" customFormat="1" x14ac:dyDescent="0.2"/>
    <row r="9150" customFormat="1" x14ac:dyDescent="0.2"/>
    <row r="9151" customFormat="1" x14ac:dyDescent="0.2"/>
    <row r="9152" customFormat="1" x14ac:dyDescent="0.2"/>
    <row r="9153" customFormat="1" x14ac:dyDescent="0.2"/>
    <row r="9154" customFormat="1" x14ac:dyDescent="0.2"/>
    <row r="9155" customFormat="1" x14ac:dyDescent="0.2"/>
    <row r="9156" customFormat="1" x14ac:dyDescent="0.2"/>
    <row r="9157" customFormat="1" x14ac:dyDescent="0.2"/>
    <row r="9158" customFormat="1" x14ac:dyDescent="0.2"/>
    <row r="9159" customFormat="1" x14ac:dyDescent="0.2"/>
    <row r="9160" customFormat="1" x14ac:dyDescent="0.2"/>
    <row r="9161" customFormat="1" x14ac:dyDescent="0.2"/>
    <row r="9162" customFormat="1" x14ac:dyDescent="0.2"/>
    <row r="9163" customFormat="1" x14ac:dyDescent="0.2"/>
    <row r="9164" customFormat="1" x14ac:dyDescent="0.2"/>
    <row r="9165" customFormat="1" x14ac:dyDescent="0.2"/>
    <row r="9166" customFormat="1" x14ac:dyDescent="0.2"/>
    <row r="9167" customFormat="1" x14ac:dyDescent="0.2"/>
    <row r="9168" customFormat="1" x14ac:dyDescent="0.2"/>
    <row r="9169" customFormat="1" x14ac:dyDescent="0.2"/>
    <row r="9170" customFormat="1" x14ac:dyDescent="0.2"/>
    <row r="9171" customFormat="1" x14ac:dyDescent="0.2"/>
    <row r="9172" customFormat="1" x14ac:dyDescent="0.2"/>
    <row r="9173" customFormat="1" x14ac:dyDescent="0.2"/>
    <row r="9174" customFormat="1" x14ac:dyDescent="0.2"/>
    <row r="9175" customFormat="1" x14ac:dyDescent="0.2"/>
    <row r="9176" customFormat="1" x14ac:dyDescent="0.2"/>
    <row r="9177" customFormat="1" x14ac:dyDescent="0.2"/>
    <row r="9178" customFormat="1" x14ac:dyDescent="0.2"/>
    <row r="9179" customFormat="1" x14ac:dyDescent="0.2"/>
    <row r="9180" customFormat="1" x14ac:dyDescent="0.2"/>
    <row r="9181" customFormat="1" x14ac:dyDescent="0.2"/>
    <row r="9182" customFormat="1" x14ac:dyDescent="0.2"/>
    <row r="9183" customFormat="1" x14ac:dyDescent="0.2"/>
    <row r="9184" customFormat="1" x14ac:dyDescent="0.2"/>
    <row r="9185" customFormat="1" x14ac:dyDescent="0.2"/>
    <row r="9186" customFormat="1" x14ac:dyDescent="0.2"/>
    <row r="9187" customFormat="1" x14ac:dyDescent="0.2"/>
    <row r="9188" customFormat="1" x14ac:dyDescent="0.2"/>
    <row r="9189" customFormat="1" x14ac:dyDescent="0.2"/>
    <row r="9190" customFormat="1" x14ac:dyDescent="0.2"/>
    <row r="9191" customFormat="1" x14ac:dyDescent="0.2"/>
    <row r="9192" customFormat="1" x14ac:dyDescent="0.2"/>
    <row r="9193" customFormat="1" x14ac:dyDescent="0.2"/>
    <row r="9194" customFormat="1" x14ac:dyDescent="0.2"/>
    <row r="9195" customFormat="1" x14ac:dyDescent="0.2"/>
    <row r="9196" customFormat="1" x14ac:dyDescent="0.2"/>
    <row r="9197" customFormat="1" x14ac:dyDescent="0.2"/>
    <row r="9198" customFormat="1" x14ac:dyDescent="0.2"/>
    <row r="9199" customFormat="1" x14ac:dyDescent="0.2"/>
    <row r="9200" customFormat="1" x14ac:dyDescent="0.2"/>
    <row r="9201" customFormat="1" x14ac:dyDescent="0.2"/>
    <row r="9202" customFormat="1" x14ac:dyDescent="0.2"/>
    <row r="9203" customFormat="1" x14ac:dyDescent="0.2"/>
    <row r="9204" customFormat="1" x14ac:dyDescent="0.2"/>
    <row r="9205" customFormat="1" x14ac:dyDescent="0.2"/>
    <row r="9206" customFormat="1" x14ac:dyDescent="0.2"/>
    <row r="9207" customFormat="1" x14ac:dyDescent="0.2"/>
    <row r="9208" customFormat="1" x14ac:dyDescent="0.2"/>
    <row r="9209" customFormat="1" x14ac:dyDescent="0.2"/>
    <row r="9210" customFormat="1" x14ac:dyDescent="0.2"/>
    <row r="9211" customFormat="1" x14ac:dyDescent="0.2"/>
    <row r="9212" customFormat="1" x14ac:dyDescent="0.2"/>
    <row r="9213" customFormat="1" x14ac:dyDescent="0.2"/>
    <row r="9214" customFormat="1" x14ac:dyDescent="0.2"/>
    <row r="9215" customFormat="1" x14ac:dyDescent="0.2"/>
    <row r="9216" customFormat="1" x14ac:dyDescent="0.2"/>
    <row r="9217" customFormat="1" x14ac:dyDescent="0.2"/>
    <row r="9218" customFormat="1" x14ac:dyDescent="0.2"/>
    <row r="9219" customFormat="1" x14ac:dyDescent="0.2"/>
    <row r="9220" customFormat="1" x14ac:dyDescent="0.2"/>
    <row r="9221" customFormat="1" x14ac:dyDescent="0.2"/>
    <row r="9222" customFormat="1" x14ac:dyDescent="0.2"/>
    <row r="9223" customFormat="1" x14ac:dyDescent="0.2"/>
    <row r="9224" customFormat="1" x14ac:dyDescent="0.2"/>
    <row r="9225" customFormat="1" x14ac:dyDescent="0.2"/>
    <row r="9226" customFormat="1" x14ac:dyDescent="0.2"/>
    <row r="9227" customFormat="1" x14ac:dyDescent="0.2"/>
    <row r="9228" customFormat="1" x14ac:dyDescent="0.2"/>
    <row r="9229" customFormat="1" x14ac:dyDescent="0.2"/>
    <row r="9230" customFormat="1" x14ac:dyDescent="0.2"/>
    <row r="9231" customFormat="1" x14ac:dyDescent="0.2"/>
    <row r="9232" customFormat="1" x14ac:dyDescent="0.2"/>
    <row r="9233" customFormat="1" x14ac:dyDescent="0.2"/>
    <row r="9234" customFormat="1" x14ac:dyDescent="0.2"/>
    <row r="9235" customFormat="1" x14ac:dyDescent="0.2"/>
    <row r="9236" customFormat="1" x14ac:dyDescent="0.2"/>
    <row r="9237" customFormat="1" x14ac:dyDescent="0.2"/>
    <row r="9238" customFormat="1" x14ac:dyDescent="0.2"/>
    <row r="9239" customFormat="1" x14ac:dyDescent="0.2"/>
    <row r="9240" customFormat="1" x14ac:dyDescent="0.2"/>
    <row r="9241" customFormat="1" x14ac:dyDescent="0.2"/>
    <row r="9242" customFormat="1" x14ac:dyDescent="0.2"/>
    <row r="9243" customFormat="1" x14ac:dyDescent="0.2"/>
    <row r="9244" customFormat="1" x14ac:dyDescent="0.2"/>
    <row r="9245" customFormat="1" x14ac:dyDescent="0.2"/>
    <row r="9246" customFormat="1" x14ac:dyDescent="0.2"/>
    <row r="9247" customFormat="1" x14ac:dyDescent="0.2"/>
    <row r="9248" customFormat="1" x14ac:dyDescent="0.2"/>
    <row r="9249" customFormat="1" x14ac:dyDescent="0.2"/>
    <row r="9250" customFormat="1" x14ac:dyDescent="0.2"/>
    <row r="9251" customFormat="1" x14ac:dyDescent="0.2"/>
    <row r="9252" customFormat="1" x14ac:dyDescent="0.2"/>
    <row r="9253" customFormat="1" x14ac:dyDescent="0.2"/>
    <row r="9254" customFormat="1" x14ac:dyDescent="0.2"/>
    <row r="9255" customFormat="1" x14ac:dyDescent="0.2"/>
    <row r="9256" customFormat="1" x14ac:dyDescent="0.2"/>
    <row r="9257" customFormat="1" x14ac:dyDescent="0.2"/>
    <row r="9258" customFormat="1" x14ac:dyDescent="0.2"/>
    <row r="9259" customFormat="1" x14ac:dyDescent="0.2"/>
    <row r="9260" customFormat="1" x14ac:dyDescent="0.2"/>
    <row r="9261" customFormat="1" x14ac:dyDescent="0.2"/>
    <row r="9262" customFormat="1" x14ac:dyDescent="0.2"/>
    <row r="9263" customFormat="1" x14ac:dyDescent="0.2"/>
    <row r="9264" customFormat="1" x14ac:dyDescent="0.2"/>
    <row r="9265" customFormat="1" x14ac:dyDescent="0.2"/>
    <row r="9266" customFormat="1" x14ac:dyDescent="0.2"/>
    <row r="9267" customFormat="1" x14ac:dyDescent="0.2"/>
    <row r="9268" customFormat="1" x14ac:dyDescent="0.2"/>
    <row r="9269" customFormat="1" x14ac:dyDescent="0.2"/>
    <row r="9270" customFormat="1" x14ac:dyDescent="0.2"/>
    <row r="9271" customFormat="1" x14ac:dyDescent="0.2"/>
    <row r="9272" customFormat="1" x14ac:dyDescent="0.2"/>
    <row r="9273" customFormat="1" x14ac:dyDescent="0.2"/>
    <row r="9274" customFormat="1" x14ac:dyDescent="0.2"/>
    <row r="9275" customFormat="1" x14ac:dyDescent="0.2"/>
    <row r="9276" customFormat="1" x14ac:dyDescent="0.2"/>
    <row r="9277" customFormat="1" x14ac:dyDescent="0.2"/>
    <row r="9278" customFormat="1" x14ac:dyDescent="0.2"/>
    <row r="9279" customFormat="1" x14ac:dyDescent="0.2"/>
    <row r="9280" customFormat="1" x14ac:dyDescent="0.2"/>
    <row r="9281" customFormat="1" x14ac:dyDescent="0.2"/>
    <row r="9282" customFormat="1" x14ac:dyDescent="0.2"/>
    <row r="9283" customFormat="1" x14ac:dyDescent="0.2"/>
    <row r="9284" customFormat="1" x14ac:dyDescent="0.2"/>
    <row r="9285" customFormat="1" x14ac:dyDescent="0.2"/>
    <row r="9286" customFormat="1" x14ac:dyDescent="0.2"/>
    <row r="9287" customFormat="1" x14ac:dyDescent="0.2"/>
    <row r="9288" customFormat="1" x14ac:dyDescent="0.2"/>
    <row r="9289" customFormat="1" x14ac:dyDescent="0.2"/>
    <row r="9290" customFormat="1" x14ac:dyDescent="0.2"/>
    <row r="9291" customFormat="1" x14ac:dyDescent="0.2"/>
    <row r="9292" customFormat="1" x14ac:dyDescent="0.2"/>
    <row r="9293" customFormat="1" x14ac:dyDescent="0.2"/>
    <row r="9294" customFormat="1" x14ac:dyDescent="0.2"/>
    <row r="9295" customFormat="1" x14ac:dyDescent="0.2"/>
    <row r="9296" customFormat="1" x14ac:dyDescent="0.2"/>
    <row r="9297" customFormat="1" x14ac:dyDescent="0.2"/>
    <row r="9298" customFormat="1" x14ac:dyDescent="0.2"/>
    <row r="9299" customFormat="1" x14ac:dyDescent="0.2"/>
    <row r="9300" customFormat="1" x14ac:dyDescent="0.2"/>
    <row r="9301" customFormat="1" x14ac:dyDescent="0.2"/>
    <row r="9302" customFormat="1" x14ac:dyDescent="0.2"/>
    <row r="9303" customFormat="1" x14ac:dyDescent="0.2"/>
    <row r="9304" customFormat="1" x14ac:dyDescent="0.2"/>
    <row r="9305" customFormat="1" x14ac:dyDescent="0.2"/>
    <row r="9306" customFormat="1" x14ac:dyDescent="0.2"/>
    <row r="9307" customFormat="1" x14ac:dyDescent="0.2"/>
    <row r="9308" customFormat="1" x14ac:dyDescent="0.2"/>
    <row r="9309" customFormat="1" x14ac:dyDescent="0.2"/>
    <row r="9310" customFormat="1" x14ac:dyDescent="0.2"/>
    <row r="9311" customFormat="1" x14ac:dyDescent="0.2"/>
    <row r="9312" customFormat="1" x14ac:dyDescent="0.2"/>
    <row r="9313" customFormat="1" x14ac:dyDescent="0.2"/>
    <row r="9314" customFormat="1" x14ac:dyDescent="0.2"/>
    <row r="9315" customFormat="1" x14ac:dyDescent="0.2"/>
    <row r="9316" customFormat="1" x14ac:dyDescent="0.2"/>
    <row r="9317" customFormat="1" x14ac:dyDescent="0.2"/>
    <row r="9318" customFormat="1" x14ac:dyDescent="0.2"/>
    <row r="9319" customFormat="1" x14ac:dyDescent="0.2"/>
    <row r="9320" customFormat="1" x14ac:dyDescent="0.2"/>
    <row r="9321" customFormat="1" x14ac:dyDescent="0.2"/>
    <row r="9322" customFormat="1" x14ac:dyDescent="0.2"/>
    <row r="9323" customFormat="1" x14ac:dyDescent="0.2"/>
    <row r="9324" customFormat="1" x14ac:dyDescent="0.2"/>
    <row r="9325" customFormat="1" x14ac:dyDescent="0.2"/>
    <row r="9326" customFormat="1" x14ac:dyDescent="0.2"/>
    <row r="9327" customFormat="1" x14ac:dyDescent="0.2"/>
    <row r="9328" customFormat="1" x14ac:dyDescent="0.2"/>
    <row r="9329" customFormat="1" x14ac:dyDescent="0.2"/>
    <row r="9330" customFormat="1" x14ac:dyDescent="0.2"/>
    <row r="9331" customFormat="1" x14ac:dyDescent="0.2"/>
    <row r="9332" customFormat="1" x14ac:dyDescent="0.2"/>
    <row r="9333" customFormat="1" x14ac:dyDescent="0.2"/>
    <row r="9334" customFormat="1" x14ac:dyDescent="0.2"/>
    <row r="9335" customFormat="1" x14ac:dyDescent="0.2"/>
    <row r="9336" customFormat="1" x14ac:dyDescent="0.2"/>
    <row r="9337" customFormat="1" x14ac:dyDescent="0.2"/>
    <row r="9338" customFormat="1" x14ac:dyDescent="0.2"/>
    <row r="9339" customFormat="1" x14ac:dyDescent="0.2"/>
    <row r="9340" customFormat="1" x14ac:dyDescent="0.2"/>
    <row r="9341" customFormat="1" x14ac:dyDescent="0.2"/>
    <row r="9342" customFormat="1" x14ac:dyDescent="0.2"/>
    <row r="9343" customFormat="1" x14ac:dyDescent="0.2"/>
    <row r="9344" customFormat="1" x14ac:dyDescent="0.2"/>
    <row r="9345" customFormat="1" x14ac:dyDescent="0.2"/>
    <row r="9346" customFormat="1" x14ac:dyDescent="0.2"/>
    <row r="9347" customFormat="1" x14ac:dyDescent="0.2"/>
    <row r="9348" customFormat="1" x14ac:dyDescent="0.2"/>
    <row r="9349" customFormat="1" x14ac:dyDescent="0.2"/>
    <row r="9350" customFormat="1" x14ac:dyDescent="0.2"/>
    <row r="9351" customFormat="1" x14ac:dyDescent="0.2"/>
    <row r="9352" customFormat="1" x14ac:dyDescent="0.2"/>
    <row r="9353" customFormat="1" x14ac:dyDescent="0.2"/>
    <row r="9354" customFormat="1" x14ac:dyDescent="0.2"/>
    <row r="9355" customFormat="1" x14ac:dyDescent="0.2"/>
    <row r="9356" customFormat="1" x14ac:dyDescent="0.2"/>
    <row r="9357" customFormat="1" x14ac:dyDescent="0.2"/>
    <row r="9358" customFormat="1" x14ac:dyDescent="0.2"/>
    <row r="9359" customFormat="1" x14ac:dyDescent="0.2"/>
    <row r="9360" customFormat="1" x14ac:dyDescent="0.2"/>
    <row r="9361" customFormat="1" x14ac:dyDescent="0.2"/>
    <row r="9362" customFormat="1" x14ac:dyDescent="0.2"/>
    <row r="9363" customFormat="1" x14ac:dyDescent="0.2"/>
    <row r="9364" customFormat="1" x14ac:dyDescent="0.2"/>
    <row r="9365" customFormat="1" x14ac:dyDescent="0.2"/>
    <row r="9366" customFormat="1" x14ac:dyDescent="0.2"/>
    <row r="9367" customFormat="1" x14ac:dyDescent="0.2"/>
    <row r="9368" customFormat="1" x14ac:dyDescent="0.2"/>
    <row r="9369" customFormat="1" x14ac:dyDescent="0.2"/>
    <row r="9370" customFormat="1" x14ac:dyDescent="0.2"/>
    <row r="9371" customFormat="1" x14ac:dyDescent="0.2"/>
    <row r="9372" customFormat="1" x14ac:dyDescent="0.2"/>
    <row r="9373" customFormat="1" x14ac:dyDescent="0.2"/>
    <row r="9374" customFormat="1" x14ac:dyDescent="0.2"/>
    <row r="9375" customFormat="1" x14ac:dyDescent="0.2"/>
    <row r="9376" customFormat="1" x14ac:dyDescent="0.2"/>
    <row r="9377" customFormat="1" x14ac:dyDescent="0.2"/>
    <row r="9378" customFormat="1" x14ac:dyDescent="0.2"/>
    <row r="9379" customFormat="1" x14ac:dyDescent="0.2"/>
    <row r="9380" customFormat="1" x14ac:dyDescent="0.2"/>
    <row r="9381" customFormat="1" x14ac:dyDescent="0.2"/>
    <row r="9382" customFormat="1" x14ac:dyDescent="0.2"/>
    <row r="9383" customFormat="1" x14ac:dyDescent="0.2"/>
    <row r="9384" customFormat="1" x14ac:dyDescent="0.2"/>
    <row r="9385" customFormat="1" x14ac:dyDescent="0.2"/>
    <row r="9386" customFormat="1" x14ac:dyDescent="0.2"/>
    <row r="9387" customFormat="1" x14ac:dyDescent="0.2"/>
    <row r="9388" customFormat="1" x14ac:dyDescent="0.2"/>
    <row r="9389" customFormat="1" x14ac:dyDescent="0.2"/>
    <row r="9390" customFormat="1" x14ac:dyDescent="0.2"/>
    <row r="9391" customFormat="1" x14ac:dyDescent="0.2"/>
    <row r="9392" customFormat="1" x14ac:dyDescent="0.2"/>
    <row r="9393" customFormat="1" x14ac:dyDescent="0.2"/>
    <row r="9394" customFormat="1" x14ac:dyDescent="0.2"/>
    <row r="9395" customFormat="1" x14ac:dyDescent="0.2"/>
    <row r="9396" customFormat="1" x14ac:dyDescent="0.2"/>
    <row r="9397" customFormat="1" x14ac:dyDescent="0.2"/>
    <row r="9398" customFormat="1" x14ac:dyDescent="0.2"/>
    <row r="9399" customFormat="1" x14ac:dyDescent="0.2"/>
    <row r="9400" customFormat="1" x14ac:dyDescent="0.2"/>
    <row r="9401" customFormat="1" x14ac:dyDescent="0.2"/>
    <row r="9402" customFormat="1" x14ac:dyDescent="0.2"/>
    <row r="9403" customFormat="1" x14ac:dyDescent="0.2"/>
    <row r="9404" customFormat="1" x14ac:dyDescent="0.2"/>
    <row r="9405" customFormat="1" x14ac:dyDescent="0.2"/>
    <row r="9406" customFormat="1" x14ac:dyDescent="0.2"/>
    <row r="9407" customFormat="1" x14ac:dyDescent="0.2"/>
    <row r="9408" customFormat="1" x14ac:dyDescent="0.2"/>
    <row r="9409" customFormat="1" x14ac:dyDescent="0.2"/>
    <row r="9410" customFormat="1" x14ac:dyDescent="0.2"/>
    <row r="9411" customFormat="1" x14ac:dyDescent="0.2"/>
    <row r="9412" customFormat="1" x14ac:dyDescent="0.2"/>
    <row r="9413" customFormat="1" x14ac:dyDescent="0.2"/>
    <row r="9414" customFormat="1" x14ac:dyDescent="0.2"/>
    <row r="9415" customFormat="1" x14ac:dyDescent="0.2"/>
    <row r="9416" customFormat="1" x14ac:dyDescent="0.2"/>
    <row r="9417" customFormat="1" x14ac:dyDescent="0.2"/>
    <row r="9418" customFormat="1" x14ac:dyDescent="0.2"/>
    <row r="9419" customFormat="1" x14ac:dyDescent="0.2"/>
    <row r="9420" customFormat="1" x14ac:dyDescent="0.2"/>
    <row r="9421" customFormat="1" x14ac:dyDescent="0.2"/>
    <row r="9422" customFormat="1" x14ac:dyDescent="0.2"/>
    <row r="9423" customFormat="1" x14ac:dyDescent="0.2"/>
    <row r="9424" customFormat="1" x14ac:dyDescent="0.2"/>
    <row r="9425" customFormat="1" x14ac:dyDescent="0.2"/>
    <row r="9426" customFormat="1" x14ac:dyDescent="0.2"/>
    <row r="9427" customFormat="1" x14ac:dyDescent="0.2"/>
    <row r="9428" customFormat="1" x14ac:dyDescent="0.2"/>
    <row r="9429" customFormat="1" x14ac:dyDescent="0.2"/>
    <row r="9430" customFormat="1" x14ac:dyDescent="0.2"/>
    <row r="9431" customFormat="1" x14ac:dyDescent="0.2"/>
    <row r="9432" customFormat="1" x14ac:dyDescent="0.2"/>
    <row r="9433" customFormat="1" x14ac:dyDescent="0.2"/>
    <row r="9434" customFormat="1" x14ac:dyDescent="0.2"/>
    <row r="9435" customFormat="1" x14ac:dyDescent="0.2"/>
    <row r="9436" customFormat="1" x14ac:dyDescent="0.2"/>
    <row r="9437" customFormat="1" x14ac:dyDescent="0.2"/>
    <row r="9438" customFormat="1" x14ac:dyDescent="0.2"/>
    <row r="9439" customFormat="1" x14ac:dyDescent="0.2"/>
    <row r="9440" customFormat="1" x14ac:dyDescent="0.2"/>
    <row r="9441" customFormat="1" x14ac:dyDescent="0.2"/>
    <row r="9442" customFormat="1" x14ac:dyDescent="0.2"/>
    <row r="9443" customFormat="1" x14ac:dyDescent="0.2"/>
    <row r="9444" customFormat="1" x14ac:dyDescent="0.2"/>
    <row r="9445" customFormat="1" x14ac:dyDescent="0.2"/>
    <row r="9446" customFormat="1" x14ac:dyDescent="0.2"/>
    <row r="9447" customFormat="1" x14ac:dyDescent="0.2"/>
    <row r="9448" customFormat="1" x14ac:dyDescent="0.2"/>
    <row r="9449" customFormat="1" x14ac:dyDescent="0.2"/>
    <row r="9450" customFormat="1" x14ac:dyDescent="0.2"/>
    <row r="9451" customFormat="1" x14ac:dyDescent="0.2"/>
    <row r="9452" customFormat="1" x14ac:dyDescent="0.2"/>
    <row r="9453" customFormat="1" x14ac:dyDescent="0.2"/>
    <row r="9454" customFormat="1" x14ac:dyDescent="0.2"/>
    <row r="9455" customFormat="1" x14ac:dyDescent="0.2"/>
    <row r="9456" customFormat="1" x14ac:dyDescent="0.2"/>
    <row r="9457" customFormat="1" x14ac:dyDescent="0.2"/>
    <row r="9458" customFormat="1" x14ac:dyDescent="0.2"/>
    <row r="9459" customFormat="1" x14ac:dyDescent="0.2"/>
    <row r="9460" customFormat="1" x14ac:dyDescent="0.2"/>
    <row r="9461" customFormat="1" x14ac:dyDescent="0.2"/>
    <row r="9462" customFormat="1" x14ac:dyDescent="0.2"/>
    <row r="9463" customFormat="1" x14ac:dyDescent="0.2"/>
    <row r="9464" customFormat="1" x14ac:dyDescent="0.2"/>
    <row r="9465" customFormat="1" x14ac:dyDescent="0.2"/>
    <row r="9466" customFormat="1" x14ac:dyDescent="0.2"/>
    <row r="9467" customFormat="1" x14ac:dyDescent="0.2"/>
    <row r="9468" customFormat="1" x14ac:dyDescent="0.2"/>
    <row r="9469" customFormat="1" x14ac:dyDescent="0.2"/>
    <row r="9470" customFormat="1" x14ac:dyDescent="0.2"/>
    <row r="9471" customFormat="1" x14ac:dyDescent="0.2"/>
    <row r="9472" customFormat="1" x14ac:dyDescent="0.2"/>
    <row r="9473" customFormat="1" x14ac:dyDescent="0.2"/>
    <row r="9474" customFormat="1" x14ac:dyDescent="0.2"/>
    <row r="9475" customFormat="1" x14ac:dyDescent="0.2"/>
    <row r="9476" customFormat="1" x14ac:dyDescent="0.2"/>
    <row r="9477" customFormat="1" x14ac:dyDescent="0.2"/>
    <row r="9478" customFormat="1" x14ac:dyDescent="0.2"/>
    <row r="9479" customFormat="1" x14ac:dyDescent="0.2"/>
    <row r="9480" customFormat="1" x14ac:dyDescent="0.2"/>
    <row r="9481" customFormat="1" x14ac:dyDescent="0.2"/>
    <row r="9482" customFormat="1" x14ac:dyDescent="0.2"/>
    <row r="9483" customFormat="1" x14ac:dyDescent="0.2"/>
    <row r="9484" customFormat="1" x14ac:dyDescent="0.2"/>
    <row r="9485" customFormat="1" x14ac:dyDescent="0.2"/>
    <row r="9486" customFormat="1" x14ac:dyDescent="0.2"/>
    <row r="9487" customFormat="1" x14ac:dyDescent="0.2"/>
    <row r="9488" customFormat="1" x14ac:dyDescent="0.2"/>
    <row r="9489" customFormat="1" x14ac:dyDescent="0.2"/>
    <row r="9490" customFormat="1" x14ac:dyDescent="0.2"/>
    <row r="9491" customFormat="1" x14ac:dyDescent="0.2"/>
    <row r="9492" customFormat="1" x14ac:dyDescent="0.2"/>
    <row r="9493" customFormat="1" x14ac:dyDescent="0.2"/>
    <row r="9494" customFormat="1" x14ac:dyDescent="0.2"/>
    <row r="9495" customFormat="1" x14ac:dyDescent="0.2"/>
    <row r="9496" customFormat="1" x14ac:dyDescent="0.2"/>
    <row r="9497" customFormat="1" x14ac:dyDescent="0.2"/>
    <row r="9498" customFormat="1" x14ac:dyDescent="0.2"/>
    <row r="9499" customFormat="1" x14ac:dyDescent="0.2"/>
    <row r="9500" customFormat="1" x14ac:dyDescent="0.2"/>
    <row r="9501" customFormat="1" x14ac:dyDescent="0.2"/>
    <row r="9502" customFormat="1" x14ac:dyDescent="0.2"/>
    <row r="9503" customFormat="1" x14ac:dyDescent="0.2"/>
    <row r="9504" customFormat="1" x14ac:dyDescent="0.2"/>
    <row r="9505" customFormat="1" x14ac:dyDescent="0.2"/>
    <row r="9506" customFormat="1" x14ac:dyDescent="0.2"/>
    <row r="9507" customFormat="1" x14ac:dyDescent="0.2"/>
    <row r="9508" customFormat="1" x14ac:dyDescent="0.2"/>
    <row r="9509" customFormat="1" x14ac:dyDescent="0.2"/>
    <row r="9510" customFormat="1" x14ac:dyDescent="0.2"/>
    <row r="9511" customFormat="1" x14ac:dyDescent="0.2"/>
    <row r="9512" customFormat="1" x14ac:dyDescent="0.2"/>
    <row r="9513" customFormat="1" x14ac:dyDescent="0.2"/>
    <row r="9514" customFormat="1" x14ac:dyDescent="0.2"/>
    <row r="9515" customFormat="1" x14ac:dyDescent="0.2"/>
    <row r="9516" customFormat="1" x14ac:dyDescent="0.2"/>
    <row r="9517" customFormat="1" x14ac:dyDescent="0.2"/>
    <row r="9518" customFormat="1" x14ac:dyDescent="0.2"/>
    <row r="9519" customFormat="1" x14ac:dyDescent="0.2"/>
    <row r="9520" customFormat="1" x14ac:dyDescent="0.2"/>
    <row r="9521" customFormat="1" x14ac:dyDescent="0.2"/>
    <row r="9522" customFormat="1" x14ac:dyDescent="0.2"/>
    <row r="9523" customFormat="1" x14ac:dyDescent="0.2"/>
    <row r="9524" customFormat="1" x14ac:dyDescent="0.2"/>
    <row r="9525" customFormat="1" x14ac:dyDescent="0.2"/>
    <row r="9526" customFormat="1" x14ac:dyDescent="0.2"/>
    <row r="9527" customFormat="1" x14ac:dyDescent="0.2"/>
    <row r="9528" customFormat="1" x14ac:dyDescent="0.2"/>
    <row r="9529" customFormat="1" x14ac:dyDescent="0.2"/>
    <row r="9530" customFormat="1" x14ac:dyDescent="0.2"/>
    <row r="9531" customFormat="1" x14ac:dyDescent="0.2"/>
    <row r="9532" customFormat="1" x14ac:dyDescent="0.2"/>
    <row r="9533" customFormat="1" x14ac:dyDescent="0.2"/>
    <row r="9534" customFormat="1" x14ac:dyDescent="0.2"/>
    <row r="9535" customFormat="1" x14ac:dyDescent="0.2"/>
    <row r="9536" customFormat="1" x14ac:dyDescent="0.2"/>
    <row r="9537" customFormat="1" x14ac:dyDescent="0.2"/>
    <row r="9538" customFormat="1" x14ac:dyDescent="0.2"/>
    <row r="9539" customFormat="1" x14ac:dyDescent="0.2"/>
    <row r="9540" customFormat="1" x14ac:dyDescent="0.2"/>
    <row r="9541" customFormat="1" x14ac:dyDescent="0.2"/>
    <row r="9542" customFormat="1" x14ac:dyDescent="0.2"/>
    <row r="9543" customFormat="1" x14ac:dyDescent="0.2"/>
    <row r="9544" customFormat="1" x14ac:dyDescent="0.2"/>
    <row r="9545" customFormat="1" x14ac:dyDescent="0.2"/>
    <row r="9546" customFormat="1" x14ac:dyDescent="0.2"/>
    <row r="9547" customFormat="1" x14ac:dyDescent="0.2"/>
    <row r="9548" customFormat="1" x14ac:dyDescent="0.2"/>
    <row r="9549" customFormat="1" x14ac:dyDescent="0.2"/>
    <row r="9550" customFormat="1" x14ac:dyDescent="0.2"/>
    <row r="9551" customFormat="1" x14ac:dyDescent="0.2"/>
    <row r="9552" customFormat="1" x14ac:dyDescent="0.2"/>
    <row r="9553" customFormat="1" x14ac:dyDescent="0.2"/>
    <row r="9554" customFormat="1" x14ac:dyDescent="0.2"/>
    <row r="9555" customFormat="1" x14ac:dyDescent="0.2"/>
    <row r="9556" customFormat="1" x14ac:dyDescent="0.2"/>
    <row r="9557" customFormat="1" x14ac:dyDescent="0.2"/>
    <row r="9558" customFormat="1" x14ac:dyDescent="0.2"/>
    <row r="9559" customFormat="1" x14ac:dyDescent="0.2"/>
    <row r="9560" customFormat="1" x14ac:dyDescent="0.2"/>
    <row r="9561" customFormat="1" x14ac:dyDescent="0.2"/>
    <row r="9562" customFormat="1" x14ac:dyDescent="0.2"/>
    <row r="9563" customFormat="1" x14ac:dyDescent="0.2"/>
    <row r="9564" customFormat="1" x14ac:dyDescent="0.2"/>
    <row r="9565" customFormat="1" x14ac:dyDescent="0.2"/>
    <row r="9566" customFormat="1" x14ac:dyDescent="0.2"/>
    <row r="9567" customFormat="1" x14ac:dyDescent="0.2"/>
    <row r="9568" customFormat="1" x14ac:dyDescent="0.2"/>
    <row r="9569" customFormat="1" x14ac:dyDescent="0.2"/>
    <row r="9570" customFormat="1" x14ac:dyDescent="0.2"/>
    <row r="9571" customFormat="1" x14ac:dyDescent="0.2"/>
    <row r="9572" customFormat="1" x14ac:dyDescent="0.2"/>
    <row r="9573" customFormat="1" x14ac:dyDescent="0.2"/>
    <row r="9574" customFormat="1" x14ac:dyDescent="0.2"/>
    <row r="9575" customFormat="1" x14ac:dyDescent="0.2"/>
    <row r="9576" customFormat="1" x14ac:dyDescent="0.2"/>
    <row r="9577" customFormat="1" x14ac:dyDescent="0.2"/>
    <row r="9578" customFormat="1" x14ac:dyDescent="0.2"/>
    <row r="9579" customFormat="1" x14ac:dyDescent="0.2"/>
    <row r="9580" customFormat="1" x14ac:dyDescent="0.2"/>
    <row r="9581" customFormat="1" x14ac:dyDescent="0.2"/>
    <row r="9582" customFormat="1" x14ac:dyDescent="0.2"/>
    <row r="9583" customFormat="1" x14ac:dyDescent="0.2"/>
    <row r="9584" customFormat="1" x14ac:dyDescent="0.2"/>
    <row r="9585" customFormat="1" x14ac:dyDescent="0.2"/>
    <row r="9586" customFormat="1" x14ac:dyDescent="0.2"/>
    <row r="9587" customFormat="1" x14ac:dyDescent="0.2"/>
    <row r="9588" customFormat="1" x14ac:dyDescent="0.2"/>
    <row r="9589" customFormat="1" x14ac:dyDescent="0.2"/>
    <row r="9590" customFormat="1" x14ac:dyDescent="0.2"/>
    <row r="9591" customFormat="1" x14ac:dyDescent="0.2"/>
    <row r="9592" customFormat="1" x14ac:dyDescent="0.2"/>
    <row r="9593" customFormat="1" x14ac:dyDescent="0.2"/>
    <row r="9594" customFormat="1" x14ac:dyDescent="0.2"/>
    <row r="9595" customFormat="1" x14ac:dyDescent="0.2"/>
    <row r="9596" customFormat="1" x14ac:dyDescent="0.2"/>
    <row r="9597" customFormat="1" x14ac:dyDescent="0.2"/>
    <row r="9598" customFormat="1" x14ac:dyDescent="0.2"/>
    <row r="9599" customFormat="1" x14ac:dyDescent="0.2"/>
    <row r="9600" customFormat="1" x14ac:dyDescent="0.2"/>
    <row r="9601" customFormat="1" x14ac:dyDescent="0.2"/>
    <row r="9602" customFormat="1" x14ac:dyDescent="0.2"/>
    <row r="9603" customFormat="1" x14ac:dyDescent="0.2"/>
    <row r="9604" customFormat="1" x14ac:dyDescent="0.2"/>
    <row r="9605" customFormat="1" x14ac:dyDescent="0.2"/>
    <row r="9606" customFormat="1" x14ac:dyDescent="0.2"/>
    <row r="9607" customFormat="1" x14ac:dyDescent="0.2"/>
    <row r="9608" customFormat="1" x14ac:dyDescent="0.2"/>
    <row r="9609" customFormat="1" x14ac:dyDescent="0.2"/>
    <row r="9610" customFormat="1" x14ac:dyDescent="0.2"/>
    <row r="9611" customFormat="1" x14ac:dyDescent="0.2"/>
    <row r="9612" customFormat="1" x14ac:dyDescent="0.2"/>
    <row r="9613" customFormat="1" x14ac:dyDescent="0.2"/>
    <row r="9614" customFormat="1" x14ac:dyDescent="0.2"/>
    <row r="9615" customFormat="1" x14ac:dyDescent="0.2"/>
    <row r="9616" customFormat="1" x14ac:dyDescent="0.2"/>
    <row r="9617" customFormat="1" x14ac:dyDescent="0.2"/>
    <row r="9618" customFormat="1" x14ac:dyDescent="0.2"/>
    <row r="9619" customFormat="1" x14ac:dyDescent="0.2"/>
    <row r="9620" customFormat="1" x14ac:dyDescent="0.2"/>
    <row r="9621" customFormat="1" x14ac:dyDescent="0.2"/>
    <row r="9622" customFormat="1" x14ac:dyDescent="0.2"/>
    <row r="9623" customFormat="1" x14ac:dyDescent="0.2"/>
    <row r="9624" customFormat="1" x14ac:dyDescent="0.2"/>
    <row r="9625" customFormat="1" x14ac:dyDescent="0.2"/>
    <row r="9626" customFormat="1" x14ac:dyDescent="0.2"/>
    <row r="9627" customFormat="1" x14ac:dyDescent="0.2"/>
    <row r="9628" customFormat="1" x14ac:dyDescent="0.2"/>
    <row r="9629" customFormat="1" x14ac:dyDescent="0.2"/>
    <row r="9630" customFormat="1" x14ac:dyDescent="0.2"/>
    <row r="9631" customFormat="1" x14ac:dyDescent="0.2"/>
    <row r="9632" customFormat="1" x14ac:dyDescent="0.2"/>
    <row r="9633" customFormat="1" x14ac:dyDescent="0.2"/>
    <row r="9634" customFormat="1" x14ac:dyDescent="0.2"/>
    <row r="9635" customFormat="1" x14ac:dyDescent="0.2"/>
    <row r="9636" customFormat="1" x14ac:dyDescent="0.2"/>
    <row r="9637" customFormat="1" x14ac:dyDescent="0.2"/>
    <row r="9638" customFormat="1" x14ac:dyDescent="0.2"/>
    <row r="9639" customFormat="1" x14ac:dyDescent="0.2"/>
    <row r="9640" customFormat="1" x14ac:dyDescent="0.2"/>
    <row r="9641" customFormat="1" x14ac:dyDescent="0.2"/>
    <row r="9642" customFormat="1" x14ac:dyDescent="0.2"/>
    <row r="9643" customFormat="1" x14ac:dyDescent="0.2"/>
    <row r="9644" customFormat="1" x14ac:dyDescent="0.2"/>
    <row r="9645" customFormat="1" x14ac:dyDescent="0.2"/>
    <row r="9646" customFormat="1" x14ac:dyDescent="0.2"/>
    <row r="9647" customFormat="1" x14ac:dyDescent="0.2"/>
    <row r="9648" customFormat="1" x14ac:dyDescent="0.2"/>
    <row r="9649" customFormat="1" x14ac:dyDescent="0.2"/>
    <row r="9650" customFormat="1" x14ac:dyDescent="0.2"/>
    <row r="9651" customFormat="1" x14ac:dyDescent="0.2"/>
    <row r="9652" customFormat="1" x14ac:dyDescent="0.2"/>
    <row r="9653" customFormat="1" x14ac:dyDescent="0.2"/>
    <row r="9654" customFormat="1" x14ac:dyDescent="0.2"/>
    <row r="9655" customFormat="1" x14ac:dyDescent="0.2"/>
    <row r="9656" customFormat="1" x14ac:dyDescent="0.2"/>
    <row r="9657" customFormat="1" x14ac:dyDescent="0.2"/>
    <row r="9658" customFormat="1" x14ac:dyDescent="0.2"/>
    <row r="9659" customFormat="1" x14ac:dyDescent="0.2"/>
    <row r="9660" customFormat="1" x14ac:dyDescent="0.2"/>
    <row r="9661" customFormat="1" x14ac:dyDescent="0.2"/>
    <row r="9662" customFormat="1" x14ac:dyDescent="0.2"/>
    <row r="9663" customFormat="1" x14ac:dyDescent="0.2"/>
    <row r="9664" customFormat="1" x14ac:dyDescent="0.2"/>
    <row r="9665" customFormat="1" x14ac:dyDescent="0.2"/>
    <row r="9666" customFormat="1" x14ac:dyDescent="0.2"/>
    <row r="9667" customFormat="1" x14ac:dyDescent="0.2"/>
    <row r="9668" customFormat="1" x14ac:dyDescent="0.2"/>
    <row r="9669" customFormat="1" x14ac:dyDescent="0.2"/>
    <row r="9670" customFormat="1" x14ac:dyDescent="0.2"/>
    <row r="9671" customFormat="1" x14ac:dyDescent="0.2"/>
    <row r="9672" customFormat="1" x14ac:dyDescent="0.2"/>
    <row r="9673" customFormat="1" x14ac:dyDescent="0.2"/>
    <row r="9674" customFormat="1" x14ac:dyDescent="0.2"/>
    <row r="9675" customFormat="1" x14ac:dyDescent="0.2"/>
    <row r="9676" customFormat="1" x14ac:dyDescent="0.2"/>
    <row r="9677" customFormat="1" x14ac:dyDescent="0.2"/>
    <row r="9678" customFormat="1" x14ac:dyDescent="0.2"/>
    <row r="9679" customFormat="1" x14ac:dyDescent="0.2"/>
    <row r="9680" customFormat="1" x14ac:dyDescent="0.2"/>
    <row r="9681" customFormat="1" x14ac:dyDescent="0.2"/>
    <row r="9682" customFormat="1" x14ac:dyDescent="0.2"/>
    <row r="9683" customFormat="1" x14ac:dyDescent="0.2"/>
    <row r="9684" customFormat="1" x14ac:dyDescent="0.2"/>
    <row r="9685" customFormat="1" x14ac:dyDescent="0.2"/>
    <row r="9686" customFormat="1" x14ac:dyDescent="0.2"/>
    <row r="9687" customFormat="1" x14ac:dyDescent="0.2"/>
    <row r="9688" customFormat="1" x14ac:dyDescent="0.2"/>
    <row r="9689" customFormat="1" x14ac:dyDescent="0.2"/>
    <row r="9690" customFormat="1" x14ac:dyDescent="0.2"/>
    <row r="9691" customFormat="1" x14ac:dyDescent="0.2"/>
    <row r="9692" customFormat="1" x14ac:dyDescent="0.2"/>
    <row r="9693" customFormat="1" x14ac:dyDescent="0.2"/>
    <row r="9694" customFormat="1" x14ac:dyDescent="0.2"/>
    <row r="9695" customFormat="1" x14ac:dyDescent="0.2"/>
    <row r="9696" customFormat="1" x14ac:dyDescent="0.2"/>
    <row r="9697" customFormat="1" x14ac:dyDescent="0.2"/>
    <row r="9698" customFormat="1" x14ac:dyDescent="0.2"/>
    <row r="9699" customFormat="1" x14ac:dyDescent="0.2"/>
    <row r="9700" customFormat="1" x14ac:dyDescent="0.2"/>
    <row r="9701" customFormat="1" x14ac:dyDescent="0.2"/>
    <row r="9702" customFormat="1" x14ac:dyDescent="0.2"/>
    <row r="9703" customFormat="1" x14ac:dyDescent="0.2"/>
    <row r="9704" customFormat="1" x14ac:dyDescent="0.2"/>
    <row r="9705" customFormat="1" x14ac:dyDescent="0.2"/>
    <row r="9706" customFormat="1" x14ac:dyDescent="0.2"/>
    <row r="9707" customFormat="1" x14ac:dyDescent="0.2"/>
    <row r="9708" customFormat="1" x14ac:dyDescent="0.2"/>
    <row r="9709" customFormat="1" x14ac:dyDescent="0.2"/>
    <row r="9710" customFormat="1" x14ac:dyDescent="0.2"/>
    <row r="9711" customFormat="1" x14ac:dyDescent="0.2"/>
    <row r="9712" customFormat="1" x14ac:dyDescent="0.2"/>
    <row r="9713" customFormat="1" x14ac:dyDescent="0.2"/>
    <row r="9714" customFormat="1" x14ac:dyDescent="0.2"/>
    <row r="9715" customFormat="1" x14ac:dyDescent="0.2"/>
    <row r="9716" customFormat="1" x14ac:dyDescent="0.2"/>
    <row r="9717" customFormat="1" x14ac:dyDescent="0.2"/>
    <row r="9718" customFormat="1" x14ac:dyDescent="0.2"/>
    <row r="9719" customFormat="1" x14ac:dyDescent="0.2"/>
    <row r="9720" customFormat="1" x14ac:dyDescent="0.2"/>
    <row r="9721" customFormat="1" x14ac:dyDescent="0.2"/>
    <row r="9722" customFormat="1" x14ac:dyDescent="0.2"/>
    <row r="9723" customFormat="1" x14ac:dyDescent="0.2"/>
    <row r="9724" customFormat="1" x14ac:dyDescent="0.2"/>
    <row r="9725" customFormat="1" x14ac:dyDescent="0.2"/>
    <row r="9726" customFormat="1" x14ac:dyDescent="0.2"/>
    <row r="9727" customFormat="1" x14ac:dyDescent="0.2"/>
    <row r="9728" customFormat="1" x14ac:dyDescent="0.2"/>
    <row r="9729" customFormat="1" x14ac:dyDescent="0.2"/>
    <row r="9730" customFormat="1" x14ac:dyDescent="0.2"/>
    <row r="9731" customFormat="1" x14ac:dyDescent="0.2"/>
    <row r="9732" customFormat="1" x14ac:dyDescent="0.2"/>
    <row r="9733" customFormat="1" x14ac:dyDescent="0.2"/>
    <row r="9734" customFormat="1" x14ac:dyDescent="0.2"/>
    <row r="9735" customFormat="1" x14ac:dyDescent="0.2"/>
    <row r="9736" customFormat="1" x14ac:dyDescent="0.2"/>
    <row r="9737" customFormat="1" x14ac:dyDescent="0.2"/>
    <row r="9738" customFormat="1" x14ac:dyDescent="0.2"/>
    <row r="9739" customFormat="1" x14ac:dyDescent="0.2"/>
    <row r="9740" customFormat="1" x14ac:dyDescent="0.2"/>
    <row r="9741" customFormat="1" x14ac:dyDescent="0.2"/>
    <row r="9742" customFormat="1" x14ac:dyDescent="0.2"/>
    <row r="9743" customFormat="1" x14ac:dyDescent="0.2"/>
    <row r="9744" customFormat="1" x14ac:dyDescent="0.2"/>
    <row r="9745" customFormat="1" x14ac:dyDescent="0.2"/>
    <row r="9746" customFormat="1" x14ac:dyDescent="0.2"/>
    <row r="9747" customFormat="1" x14ac:dyDescent="0.2"/>
    <row r="9748" customFormat="1" x14ac:dyDescent="0.2"/>
    <row r="9749" customFormat="1" x14ac:dyDescent="0.2"/>
    <row r="9750" customFormat="1" x14ac:dyDescent="0.2"/>
    <row r="9751" customFormat="1" x14ac:dyDescent="0.2"/>
    <row r="9752" customFormat="1" x14ac:dyDescent="0.2"/>
    <row r="9753" customFormat="1" x14ac:dyDescent="0.2"/>
    <row r="9754" customFormat="1" x14ac:dyDescent="0.2"/>
    <row r="9755" customFormat="1" x14ac:dyDescent="0.2"/>
    <row r="9756" customFormat="1" x14ac:dyDescent="0.2"/>
    <row r="9757" customFormat="1" x14ac:dyDescent="0.2"/>
    <row r="9758" customFormat="1" x14ac:dyDescent="0.2"/>
    <row r="9759" customFormat="1" x14ac:dyDescent="0.2"/>
    <row r="9760" customFormat="1" x14ac:dyDescent="0.2"/>
    <row r="9761" customFormat="1" x14ac:dyDescent="0.2"/>
    <row r="9762" customFormat="1" x14ac:dyDescent="0.2"/>
    <row r="9763" customFormat="1" x14ac:dyDescent="0.2"/>
    <row r="9764" customFormat="1" x14ac:dyDescent="0.2"/>
    <row r="9765" customFormat="1" x14ac:dyDescent="0.2"/>
    <row r="9766" customFormat="1" x14ac:dyDescent="0.2"/>
    <row r="9767" customFormat="1" x14ac:dyDescent="0.2"/>
    <row r="9768" customFormat="1" x14ac:dyDescent="0.2"/>
    <row r="9769" customFormat="1" x14ac:dyDescent="0.2"/>
    <row r="9770" customFormat="1" x14ac:dyDescent="0.2"/>
    <row r="9771" customFormat="1" x14ac:dyDescent="0.2"/>
    <row r="9772" customFormat="1" x14ac:dyDescent="0.2"/>
    <row r="9773" customFormat="1" x14ac:dyDescent="0.2"/>
    <row r="9774" customFormat="1" x14ac:dyDescent="0.2"/>
    <row r="9775" customFormat="1" x14ac:dyDescent="0.2"/>
    <row r="9776" customFormat="1" x14ac:dyDescent="0.2"/>
    <row r="9777" customFormat="1" x14ac:dyDescent="0.2"/>
    <row r="9778" customFormat="1" x14ac:dyDescent="0.2"/>
    <row r="9779" customFormat="1" x14ac:dyDescent="0.2"/>
    <row r="9780" customFormat="1" x14ac:dyDescent="0.2"/>
    <row r="9781" customFormat="1" x14ac:dyDescent="0.2"/>
    <row r="9782" customFormat="1" x14ac:dyDescent="0.2"/>
    <row r="9783" customFormat="1" x14ac:dyDescent="0.2"/>
    <row r="9784" customFormat="1" x14ac:dyDescent="0.2"/>
    <row r="9785" customFormat="1" x14ac:dyDescent="0.2"/>
    <row r="9786" customFormat="1" x14ac:dyDescent="0.2"/>
    <row r="9787" customFormat="1" x14ac:dyDescent="0.2"/>
    <row r="9788" customFormat="1" x14ac:dyDescent="0.2"/>
    <row r="9789" customFormat="1" x14ac:dyDescent="0.2"/>
    <row r="9790" customFormat="1" x14ac:dyDescent="0.2"/>
    <row r="9791" customFormat="1" x14ac:dyDescent="0.2"/>
    <row r="9792" customFormat="1" x14ac:dyDescent="0.2"/>
    <row r="9793" customFormat="1" x14ac:dyDescent="0.2"/>
    <row r="9794" customFormat="1" x14ac:dyDescent="0.2"/>
    <row r="9795" customFormat="1" x14ac:dyDescent="0.2"/>
    <row r="9796" customFormat="1" x14ac:dyDescent="0.2"/>
    <row r="9797" customFormat="1" x14ac:dyDescent="0.2"/>
    <row r="9798" customFormat="1" x14ac:dyDescent="0.2"/>
    <row r="9799" customFormat="1" x14ac:dyDescent="0.2"/>
    <row r="9800" customFormat="1" x14ac:dyDescent="0.2"/>
    <row r="9801" customFormat="1" x14ac:dyDescent="0.2"/>
    <row r="9802" customFormat="1" x14ac:dyDescent="0.2"/>
    <row r="9803" customFormat="1" x14ac:dyDescent="0.2"/>
    <row r="9804" customFormat="1" x14ac:dyDescent="0.2"/>
    <row r="9805" customFormat="1" x14ac:dyDescent="0.2"/>
    <row r="9806" customFormat="1" x14ac:dyDescent="0.2"/>
    <row r="9807" customFormat="1" x14ac:dyDescent="0.2"/>
    <row r="9808" customFormat="1" x14ac:dyDescent="0.2"/>
    <row r="9809" customFormat="1" x14ac:dyDescent="0.2"/>
    <row r="9810" customFormat="1" x14ac:dyDescent="0.2"/>
    <row r="9811" customFormat="1" x14ac:dyDescent="0.2"/>
    <row r="9812" customFormat="1" x14ac:dyDescent="0.2"/>
    <row r="9813" customFormat="1" x14ac:dyDescent="0.2"/>
    <row r="9814" customFormat="1" x14ac:dyDescent="0.2"/>
    <row r="9815" customFormat="1" x14ac:dyDescent="0.2"/>
    <row r="9816" customFormat="1" x14ac:dyDescent="0.2"/>
    <row r="9817" customFormat="1" x14ac:dyDescent="0.2"/>
    <row r="9818" customFormat="1" x14ac:dyDescent="0.2"/>
    <row r="9819" customFormat="1" x14ac:dyDescent="0.2"/>
    <row r="9820" customFormat="1" x14ac:dyDescent="0.2"/>
    <row r="9821" customFormat="1" x14ac:dyDescent="0.2"/>
    <row r="9822" customFormat="1" x14ac:dyDescent="0.2"/>
    <row r="9823" customFormat="1" x14ac:dyDescent="0.2"/>
    <row r="9824" customFormat="1" x14ac:dyDescent="0.2"/>
    <row r="9825" customFormat="1" x14ac:dyDescent="0.2"/>
    <row r="9826" customFormat="1" x14ac:dyDescent="0.2"/>
    <row r="9827" customFormat="1" x14ac:dyDescent="0.2"/>
    <row r="9828" customFormat="1" x14ac:dyDescent="0.2"/>
    <row r="9829" customFormat="1" x14ac:dyDescent="0.2"/>
    <row r="9830" customFormat="1" x14ac:dyDescent="0.2"/>
    <row r="9831" customFormat="1" x14ac:dyDescent="0.2"/>
    <row r="9832" customFormat="1" x14ac:dyDescent="0.2"/>
    <row r="9833" customFormat="1" x14ac:dyDescent="0.2"/>
    <row r="9834" customFormat="1" x14ac:dyDescent="0.2"/>
    <row r="9835" customFormat="1" x14ac:dyDescent="0.2"/>
    <row r="9836" customFormat="1" x14ac:dyDescent="0.2"/>
    <row r="9837" customFormat="1" x14ac:dyDescent="0.2"/>
    <row r="9838" customFormat="1" x14ac:dyDescent="0.2"/>
    <row r="9839" customFormat="1" x14ac:dyDescent="0.2"/>
    <row r="9840" customFormat="1" x14ac:dyDescent="0.2"/>
    <row r="9841" customFormat="1" x14ac:dyDescent="0.2"/>
    <row r="9842" customFormat="1" x14ac:dyDescent="0.2"/>
    <row r="9843" customFormat="1" x14ac:dyDescent="0.2"/>
    <row r="9844" customFormat="1" x14ac:dyDescent="0.2"/>
    <row r="9845" customFormat="1" x14ac:dyDescent="0.2"/>
    <row r="9846" customFormat="1" x14ac:dyDescent="0.2"/>
    <row r="9847" customFormat="1" x14ac:dyDescent="0.2"/>
    <row r="9848" customFormat="1" x14ac:dyDescent="0.2"/>
    <row r="9849" customFormat="1" x14ac:dyDescent="0.2"/>
    <row r="9850" customFormat="1" x14ac:dyDescent="0.2"/>
    <row r="9851" customFormat="1" x14ac:dyDescent="0.2"/>
    <row r="9852" customFormat="1" x14ac:dyDescent="0.2"/>
    <row r="9853" customFormat="1" x14ac:dyDescent="0.2"/>
    <row r="9854" customFormat="1" x14ac:dyDescent="0.2"/>
    <row r="9855" customFormat="1" x14ac:dyDescent="0.2"/>
    <row r="9856" customFormat="1" x14ac:dyDescent="0.2"/>
    <row r="9857" customFormat="1" x14ac:dyDescent="0.2"/>
    <row r="9858" customFormat="1" x14ac:dyDescent="0.2"/>
    <row r="9859" customFormat="1" x14ac:dyDescent="0.2"/>
    <row r="9860" customFormat="1" x14ac:dyDescent="0.2"/>
    <row r="9861" customFormat="1" x14ac:dyDescent="0.2"/>
    <row r="9862" customFormat="1" x14ac:dyDescent="0.2"/>
    <row r="9863" customFormat="1" x14ac:dyDescent="0.2"/>
    <row r="9864" customFormat="1" x14ac:dyDescent="0.2"/>
    <row r="9865" customFormat="1" x14ac:dyDescent="0.2"/>
    <row r="9866" customFormat="1" x14ac:dyDescent="0.2"/>
    <row r="9867" customFormat="1" x14ac:dyDescent="0.2"/>
    <row r="9868" customFormat="1" x14ac:dyDescent="0.2"/>
    <row r="9869" customFormat="1" x14ac:dyDescent="0.2"/>
    <row r="9870" customFormat="1" x14ac:dyDescent="0.2"/>
    <row r="9871" customFormat="1" x14ac:dyDescent="0.2"/>
    <row r="9872" customFormat="1" x14ac:dyDescent="0.2"/>
    <row r="9873" customFormat="1" x14ac:dyDescent="0.2"/>
    <row r="9874" customFormat="1" x14ac:dyDescent="0.2"/>
    <row r="9875" customFormat="1" x14ac:dyDescent="0.2"/>
    <row r="9876" customFormat="1" x14ac:dyDescent="0.2"/>
    <row r="9877" customFormat="1" x14ac:dyDescent="0.2"/>
    <row r="9878" customFormat="1" x14ac:dyDescent="0.2"/>
    <row r="9879" customFormat="1" x14ac:dyDescent="0.2"/>
    <row r="9880" customFormat="1" x14ac:dyDescent="0.2"/>
    <row r="9881" customFormat="1" x14ac:dyDescent="0.2"/>
    <row r="9882" customFormat="1" x14ac:dyDescent="0.2"/>
    <row r="9883" customFormat="1" x14ac:dyDescent="0.2"/>
    <row r="9884" customFormat="1" x14ac:dyDescent="0.2"/>
    <row r="9885" customFormat="1" x14ac:dyDescent="0.2"/>
    <row r="9886" customFormat="1" x14ac:dyDescent="0.2"/>
    <row r="9887" customFormat="1" x14ac:dyDescent="0.2"/>
    <row r="9888" customFormat="1" x14ac:dyDescent="0.2"/>
    <row r="9889" customFormat="1" x14ac:dyDescent="0.2"/>
    <row r="9890" customFormat="1" x14ac:dyDescent="0.2"/>
    <row r="9891" customFormat="1" x14ac:dyDescent="0.2"/>
    <row r="9892" customFormat="1" x14ac:dyDescent="0.2"/>
    <row r="9893" customFormat="1" x14ac:dyDescent="0.2"/>
    <row r="9894" customFormat="1" x14ac:dyDescent="0.2"/>
    <row r="9895" customFormat="1" x14ac:dyDescent="0.2"/>
    <row r="9896" customFormat="1" x14ac:dyDescent="0.2"/>
    <row r="9897" customFormat="1" x14ac:dyDescent="0.2"/>
    <row r="9898" customFormat="1" x14ac:dyDescent="0.2"/>
    <row r="9899" customFormat="1" x14ac:dyDescent="0.2"/>
    <row r="9900" customFormat="1" x14ac:dyDescent="0.2"/>
    <row r="9901" customFormat="1" x14ac:dyDescent="0.2"/>
    <row r="9902" customFormat="1" x14ac:dyDescent="0.2"/>
    <row r="9903" customFormat="1" x14ac:dyDescent="0.2"/>
    <row r="9904" customFormat="1" x14ac:dyDescent="0.2"/>
    <row r="9905" customFormat="1" x14ac:dyDescent="0.2"/>
    <row r="9906" customFormat="1" x14ac:dyDescent="0.2"/>
    <row r="9907" customFormat="1" x14ac:dyDescent="0.2"/>
    <row r="9908" customFormat="1" x14ac:dyDescent="0.2"/>
    <row r="9909" customFormat="1" x14ac:dyDescent="0.2"/>
    <row r="9910" customFormat="1" x14ac:dyDescent="0.2"/>
    <row r="9911" customFormat="1" x14ac:dyDescent="0.2"/>
    <row r="9912" customFormat="1" x14ac:dyDescent="0.2"/>
    <row r="9913" customFormat="1" x14ac:dyDescent="0.2"/>
    <row r="9914" customFormat="1" x14ac:dyDescent="0.2"/>
    <row r="9915" customFormat="1" x14ac:dyDescent="0.2"/>
    <row r="9916" customFormat="1" x14ac:dyDescent="0.2"/>
    <row r="9917" customFormat="1" x14ac:dyDescent="0.2"/>
    <row r="9918" customFormat="1" x14ac:dyDescent="0.2"/>
    <row r="9919" customFormat="1" x14ac:dyDescent="0.2"/>
    <row r="9920" customFormat="1" x14ac:dyDescent="0.2"/>
    <row r="9921" customFormat="1" x14ac:dyDescent="0.2"/>
    <row r="9922" customFormat="1" x14ac:dyDescent="0.2"/>
    <row r="9923" customFormat="1" x14ac:dyDescent="0.2"/>
    <row r="9924" customFormat="1" x14ac:dyDescent="0.2"/>
    <row r="9925" customFormat="1" x14ac:dyDescent="0.2"/>
    <row r="9926" customFormat="1" x14ac:dyDescent="0.2"/>
    <row r="9927" customFormat="1" x14ac:dyDescent="0.2"/>
    <row r="9928" customFormat="1" x14ac:dyDescent="0.2"/>
    <row r="9929" customFormat="1" x14ac:dyDescent="0.2"/>
    <row r="9930" customFormat="1" x14ac:dyDescent="0.2"/>
    <row r="9931" customFormat="1" x14ac:dyDescent="0.2"/>
    <row r="9932" customFormat="1" x14ac:dyDescent="0.2"/>
    <row r="9933" customFormat="1" x14ac:dyDescent="0.2"/>
    <row r="9934" customFormat="1" x14ac:dyDescent="0.2"/>
    <row r="9935" customFormat="1" x14ac:dyDescent="0.2"/>
    <row r="9936" customFormat="1" x14ac:dyDescent="0.2"/>
    <row r="9937" customFormat="1" x14ac:dyDescent="0.2"/>
    <row r="9938" customFormat="1" x14ac:dyDescent="0.2"/>
    <row r="9939" customFormat="1" x14ac:dyDescent="0.2"/>
    <row r="9940" customFormat="1" x14ac:dyDescent="0.2"/>
    <row r="9941" customFormat="1" x14ac:dyDescent="0.2"/>
    <row r="9942" customFormat="1" x14ac:dyDescent="0.2"/>
    <row r="9943" customFormat="1" x14ac:dyDescent="0.2"/>
    <row r="9944" customFormat="1" x14ac:dyDescent="0.2"/>
    <row r="9945" customFormat="1" x14ac:dyDescent="0.2"/>
    <row r="9946" customFormat="1" x14ac:dyDescent="0.2"/>
    <row r="9947" customFormat="1" x14ac:dyDescent="0.2"/>
    <row r="9948" customFormat="1" x14ac:dyDescent="0.2"/>
    <row r="9949" customFormat="1" x14ac:dyDescent="0.2"/>
    <row r="9950" customFormat="1" x14ac:dyDescent="0.2"/>
    <row r="9951" customFormat="1" x14ac:dyDescent="0.2"/>
    <row r="9952" customFormat="1" x14ac:dyDescent="0.2"/>
    <row r="9953" customFormat="1" x14ac:dyDescent="0.2"/>
    <row r="9954" customFormat="1" x14ac:dyDescent="0.2"/>
    <row r="9955" customFormat="1" x14ac:dyDescent="0.2"/>
    <row r="9956" customFormat="1" x14ac:dyDescent="0.2"/>
    <row r="9957" customFormat="1" x14ac:dyDescent="0.2"/>
    <row r="9958" customFormat="1" x14ac:dyDescent="0.2"/>
    <row r="9959" customFormat="1" x14ac:dyDescent="0.2"/>
    <row r="9960" customFormat="1" x14ac:dyDescent="0.2"/>
    <row r="9961" customFormat="1" x14ac:dyDescent="0.2"/>
    <row r="9962" customFormat="1" x14ac:dyDescent="0.2"/>
    <row r="9963" customFormat="1" x14ac:dyDescent="0.2"/>
    <row r="9964" customFormat="1" x14ac:dyDescent="0.2"/>
    <row r="9965" customFormat="1" x14ac:dyDescent="0.2"/>
    <row r="9966" customFormat="1" x14ac:dyDescent="0.2"/>
    <row r="9967" customFormat="1" x14ac:dyDescent="0.2"/>
    <row r="9968" customFormat="1" x14ac:dyDescent="0.2"/>
    <row r="9969" customFormat="1" x14ac:dyDescent="0.2"/>
    <row r="9970" customFormat="1" x14ac:dyDescent="0.2"/>
    <row r="9971" customFormat="1" x14ac:dyDescent="0.2"/>
    <row r="9972" customFormat="1" x14ac:dyDescent="0.2"/>
    <row r="9973" customFormat="1" x14ac:dyDescent="0.2"/>
    <row r="9974" customFormat="1" x14ac:dyDescent="0.2"/>
    <row r="9975" customFormat="1" x14ac:dyDescent="0.2"/>
    <row r="9976" customFormat="1" x14ac:dyDescent="0.2"/>
    <row r="9977" customFormat="1" x14ac:dyDescent="0.2"/>
    <row r="9978" customFormat="1" x14ac:dyDescent="0.2"/>
    <row r="9979" customFormat="1" x14ac:dyDescent="0.2"/>
    <row r="9980" customFormat="1" x14ac:dyDescent="0.2"/>
    <row r="9981" customFormat="1" x14ac:dyDescent="0.2"/>
    <row r="9982" customFormat="1" x14ac:dyDescent="0.2"/>
    <row r="9983" customFormat="1" x14ac:dyDescent="0.2"/>
    <row r="9984" customFormat="1" x14ac:dyDescent="0.2"/>
    <row r="9985" customFormat="1" x14ac:dyDescent="0.2"/>
    <row r="9986" customFormat="1" x14ac:dyDescent="0.2"/>
    <row r="9987" customFormat="1" x14ac:dyDescent="0.2"/>
    <row r="9988" customFormat="1" x14ac:dyDescent="0.2"/>
    <row r="9989" customFormat="1" x14ac:dyDescent="0.2"/>
    <row r="9990" customFormat="1" x14ac:dyDescent="0.2"/>
    <row r="9991" customFormat="1" x14ac:dyDescent="0.2"/>
    <row r="9992" customFormat="1" x14ac:dyDescent="0.2"/>
    <row r="9993" customFormat="1" x14ac:dyDescent="0.2"/>
    <row r="9994" customFormat="1" x14ac:dyDescent="0.2"/>
    <row r="9995" customFormat="1" x14ac:dyDescent="0.2"/>
    <row r="9996" customFormat="1" x14ac:dyDescent="0.2"/>
    <row r="9997" customFormat="1" x14ac:dyDescent="0.2"/>
    <row r="9998" customFormat="1" x14ac:dyDescent="0.2"/>
    <row r="9999" customFormat="1" x14ac:dyDescent="0.2"/>
    <row r="10000" customFormat="1" x14ac:dyDescent="0.2"/>
    <row r="10001" customFormat="1" x14ac:dyDescent="0.2"/>
    <row r="10002" customFormat="1" x14ac:dyDescent="0.2"/>
    <row r="10003" customFormat="1" x14ac:dyDescent="0.2"/>
    <row r="10004" customFormat="1" x14ac:dyDescent="0.2"/>
    <row r="10005" customFormat="1" x14ac:dyDescent="0.2"/>
    <row r="10006" customFormat="1" x14ac:dyDescent="0.2"/>
    <row r="10007" customFormat="1" x14ac:dyDescent="0.2"/>
    <row r="10008" customFormat="1" x14ac:dyDescent="0.2"/>
    <row r="10009" customFormat="1" x14ac:dyDescent="0.2"/>
    <row r="10010" customFormat="1" x14ac:dyDescent="0.2"/>
    <row r="10011" customFormat="1" x14ac:dyDescent="0.2"/>
    <row r="10012" customFormat="1" x14ac:dyDescent="0.2"/>
    <row r="10013" customFormat="1" x14ac:dyDescent="0.2"/>
    <row r="10014" customFormat="1" x14ac:dyDescent="0.2"/>
    <row r="10015" customFormat="1" x14ac:dyDescent="0.2"/>
    <row r="10016" customFormat="1" x14ac:dyDescent="0.2"/>
    <row r="10017" customFormat="1" x14ac:dyDescent="0.2"/>
    <row r="10018" customFormat="1" x14ac:dyDescent="0.2"/>
    <row r="10019" customFormat="1" x14ac:dyDescent="0.2"/>
    <row r="10020" customFormat="1" x14ac:dyDescent="0.2"/>
    <row r="10021" customFormat="1" x14ac:dyDescent="0.2"/>
    <row r="10022" customFormat="1" x14ac:dyDescent="0.2"/>
    <row r="10023" customFormat="1" x14ac:dyDescent="0.2"/>
    <row r="10024" customFormat="1" x14ac:dyDescent="0.2"/>
    <row r="10025" customFormat="1" x14ac:dyDescent="0.2"/>
    <row r="10026" customFormat="1" x14ac:dyDescent="0.2"/>
    <row r="10027" customFormat="1" x14ac:dyDescent="0.2"/>
    <row r="10028" customFormat="1" x14ac:dyDescent="0.2"/>
    <row r="10029" customFormat="1" x14ac:dyDescent="0.2"/>
    <row r="10030" customFormat="1" x14ac:dyDescent="0.2"/>
    <row r="10031" customFormat="1" x14ac:dyDescent="0.2"/>
    <row r="10032" customFormat="1" x14ac:dyDescent="0.2"/>
    <row r="10033" customFormat="1" x14ac:dyDescent="0.2"/>
    <row r="10034" customFormat="1" x14ac:dyDescent="0.2"/>
    <row r="10035" customFormat="1" x14ac:dyDescent="0.2"/>
    <row r="10036" customFormat="1" x14ac:dyDescent="0.2"/>
    <row r="10037" customFormat="1" x14ac:dyDescent="0.2"/>
    <row r="10038" customFormat="1" x14ac:dyDescent="0.2"/>
    <row r="10039" customFormat="1" x14ac:dyDescent="0.2"/>
    <row r="10040" customFormat="1" x14ac:dyDescent="0.2"/>
    <row r="10041" customFormat="1" x14ac:dyDescent="0.2"/>
    <row r="10042" customFormat="1" x14ac:dyDescent="0.2"/>
    <row r="10043" customFormat="1" x14ac:dyDescent="0.2"/>
    <row r="10044" customFormat="1" x14ac:dyDescent="0.2"/>
    <row r="10045" customFormat="1" x14ac:dyDescent="0.2"/>
    <row r="10046" customFormat="1" x14ac:dyDescent="0.2"/>
    <row r="10047" customFormat="1" x14ac:dyDescent="0.2"/>
    <row r="10048" customFormat="1" x14ac:dyDescent="0.2"/>
    <row r="10049" customFormat="1" x14ac:dyDescent="0.2"/>
    <row r="10050" customFormat="1" x14ac:dyDescent="0.2"/>
    <row r="10051" customFormat="1" x14ac:dyDescent="0.2"/>
    <row r="10052" customFormat="1" x14ac:dyDescent="0.2"/>
    <row r="10053" customFormat="1" x14ac:dyDescent="0.2"/>
    <row r="10054" customFormat="1" x14ac:dyDescent="0.2"/>
    <row r="10055" customFormat="1" x14ac:dyDescent="0.2"/>
    <row r="10056" customFormat="1" x14ac:dyDescent="0.2"/>
    <row r="10057" customFormat="1" x14ac:dyDescent="0.2"/>
    <row r="10058" customFormat="1" x14ac:dyDescent="0.2"/>
    <row r="10059" customFormat="1" x14ac:dyDescent="0.2"/>
    <row r="10060" customFormat="1" x14ac:dyDescent="0.2"/>
    <row r="10061" customFormat="1" x14ac:dyDescent="0.2"/>
    <row r="10062" customFormat="1" x14ac:dyDescent="0.2"/>
    <row r="10063" customFormat="1" x14ac:dyDescent="0.2"/>
    <row r="10064" customFormat="1" x14ac:dyDescent="0.2"/>
    <row r="10065" customFormat="1" x14ac:dyDescent="0.2"/>
    <row r="10066" customFormat="1" x14ac:dyDescent="0.2"/>
    <row r="10067" customFormat="1" x14ac:dyDescent="0.2"/>
    <row r="10068" customFormat="1" x14ac:dyDescent="0.2"/>
    <row r="10069" customFormat="1" x14ac:dyDescent="0.2"/>
    <row r="10070" customFormat="1" x14ac:dyDescent="0.2"/>
    <row r="10071" customFormat="1" x14ac:dyDescent="0.2"/>
    <row r="10072" customFormat="1" x14ac:dyDescent="0.2"/>
    <row r="10073" customFormat="1" x14ac:dyDescent="0.2"/>
    <row r="10074" customFormat="1" x14ac:dyDescent="0.2"/>
    <row r="10075" customFormat="1" x14ac:dyDescent="0.2"/>
    <row r="10076" customFormat="1" x14ac:dyDescent="0.2"/>
    <row r="10077" customFormat="1" x14ac:dyDescent="0.2"/>
    <row r="10078" customFormat="1" x14ac:dyDescent="0.2"/>
    <row r="10079" customFormat="1" x14ac:dyDescent="0.2"/>
    <row r="10080" customFormat="1" x14ac:dyDescent="0.2"/>
    <row r="10081" customFormat="1" x14ac:dyDescent="0.2"/>
    <row r="10082" customFormat="1" x14ac:dyDescent="0.2"/>
    <row r="10083" customFormat="1" x14ac:dyDescent="0.2"/>
    <row r="10084" customFormat="1" x14ac:dyDescent="0.2"/>
    <row r="10085" customFormat="1" x14ac:dyDescent="0.2"/>
    <row r="10086" customFormat="1" x14ac:dyDescent="0.2"/>
    <row r="10087" customFormat="1" x14ac:dyDescent="0.2"/>
    <row r="10088" customFormat="1" x14ac:dyDescent="0.2"/>
    <row r="10089" customFormat="1" x14ac:dyDescent="0.2"/>
    <row r="10090" customFormat="1" x14ac:dyDescent="0.2"/>
    <row r="10091" customFormat="1" x14ac:dyDescent="0.2"/>
    <row r="10092" customFormat="1" x14ac:dyDescent="0.2"/>
    <row r="10093" customFormat="1" x14ac:dyDescent="0.2"/>
    <row r="10094" customFormat="1" x14ac:dyDescent="0.2"/>
    <row r="10095" customFormat="1" x14ac:dyDescent="0.2"/>
    <row r="10096" customFormat="1" x14ac:dyDescent="0.2"/>
    <row r="10097" customFormat="1" x14ac:dyDescent="0.2"/>
    <row r="10098" customFormat="1" x14ac:dyDescent="0.2"/>
    <row r="10099" customFormat="1" x14ac:dyDescent="0.2"/>
    <row r="10100" customFormat="1" x14ac:dyDescent="0.2"/>
    <row r="10101" customFormat="1" x14ac:dyDescent="0.2"/>
    <row r="10102" customFormat="1" x14ac:dyDescent="0.2"/>
    <row r="10103" customFormat="1" x14ac:dyDescent="0.2"/>
    <row r="10104" customFormat="1" x14ac:dyDescent="0.2"/>
    <row r="10105" customFormat="1" x14ac:dyDescent="0.2"/>
    <row r="10106" customFormat="1" x14ac:dyDescent="0.2"/>
    <row r="10107" customFormat="1" x14ac:dyDescent="0.2"/>
    <row r="10108" customFormat="1" x14ac:dyDescent="0.2"/>
    <row r="10109" customFormat="1" x14ac:dyDescent="0.2"/>
    <row r="10110" customFormat="1" x14ac:dyDescent="0.2"/>
    <row r="10111" customFormat="1" x14ac:dyDescent="0.2"/>
    <row r="10112" customFormat="1" x14ac:dyDescent="0.2"/>
    <row r="10113" customFormat="1" x14ac:dyDescent="0.2"/>
    <row r="10114" customFormat="1" x14ac:dyDescent="0.2"/>
    <row r="10115" customFormat="1" x14ac:dyDescent="0.2"/>
    <row r="10116" customFormat="1" x14ac:dyDescent="0.2"/>
    <row r="10117" customFormat="1" x14ac:dyDescent="0.2"/>
    <row r="10118" customFormat="1" x14ac:dyDescent="0.2"/>
    <row r="10119" customFormat="1" x14ac:dyDescent="0.2"/>
    <row r="10120" customFormat="1" x14ac:dyDescent="0.2"/>
    <row r="10121" customFormat="1" x14ac:dyDescent="0.2"/>
    <row r="10122" customFormat="1" x14ac:dyDescent="0.2"/>
    <row r="10123" customFormat="1" x14ac:dyDescent="0.2"/>
    <row r="10124" customFormat="1" x14ac:dyDescent="0.2"/>
    <row r="10125" customFormat="1" x14ac:dyDescent="0.2"/>
    <row r="10126" customFormat="1" x14ac:dyDescent="0.2"/>
    <row r="10127" customFormat="1" x14ac:dyDescent="0.2"/>
    <row r="10128" customFormat="1" x14ac:dyDescent="0.2"/>
    <row r="10129" customFormat="1" x14ac:dyDescent="0.2"/>
    <row r="10130" customFormat="1" x14ac:dyDescent="0.2"/>
    <row r="10131" customFormat="1" x14ac:dyDescent="0.2"/>
    <row r="10132" customFormat="1" x14ac:dyDescent="0.2"/>
    <row r="10133" customFormat="1" x14ac:dyDescent="0.2"/>
    <row r="10134" customFormat="1" x14ac:dyDescent="0.2"/>
    <row r="10135" customFormat="1" x14ac:dyDescent="0.2"/>
    <row r="10136" customFormat="1" x14ac:dyDescent="0.2"/>
    <row r="10137" customFormat="1" x14ac:dyDescent="0.2"/>
    <row r="10138" customFormat="1" x14ac:dyDescent="0.2"/>
    <row r="10139" customFormat="1" x14ac:dyDescent="0.2"/>
    <row r="10140" customFormat="1" x14ac:dyDescent="0.2"/>
    <row r="10141" customFormat="1" x14ac:dyDescent="0.2"/>
    <row r="10142" customFormat="1" x14ac:dyDescent="0.2"/>
    <row r="10143" customFormat="1" x14ac:dyDescent="0.2"/>
    <row r="10144" customFormat="1" x14ac:dyDescent="0.2"/>
    <row r="10145" customFormat="1" x14ac:dyDescent="0.2"/>
    <row r="10146" customFormat="1" x14ac:dyDescent="0.2"/>
    <row r="10147" customFormat="1" x14ac:dyDescent="0.2"/>
    <row r="10148" customFormat="1" x14ac:dyDescent="0.2"/>
    <row r="10149" customFormat="1" x14ac:dyDescent="0.2"/>
    <row r="10150" customFormat="1" x14ac:dyDescent="0.2"/>
    <row r="10151" customFormat="1" x14ac:dyDescent="0.2"/>
    <row r="10152" customFormat="1" x14ac:dyDescent="0.2"/>
    <row r="10153" customFormat="1" x14ac:dyDescent="0.2"/>
    <row r="10154" customFormat="1" x14ac:dyDescent="0.2"/>
    <row r="10155" customFormat="1" x14ac:dyDescent="0.2"/>
    <row r="10156" customFormat="1" x14ac:dyDescent="0.2"/>
    <row r="10157" customFormat="1" x14ac:dyDescent="0.2"/>
    <row r="10158" customFormat="1" x14ac:dyDescent="0.2"/>
    <row r="10159" customFormat="1" x14ac:dyDescent="0.2"/>
    <row r="10160" customFormat="1" x14ac:dyDescent="0.2"/>
    <row r="10161" customFormat="1" x14ac:dyDescent="0.2"/>
    <row r="10162" customFormat="1" x14ac:dyDescent="0.2"/>
    <row r="10163" customFormat="1" x14ac:dyDescent="0.2"/>
    <row r="10164" customFormat="1" x14ac:dyDescent="0.2"/>
    <row r="10165" customFormat="1" x14ac:dyDescent="0.2"/>
    <row r="10166" customFormat="1" x14ac:dyDescent="0.2"/>
    <row r="10167" customFormat="1" x14ac:dyDescent="0.2"/>
    <row r="10168" customFormat="1" x14ac:dyDescent="0.2"/>
    <row r="10169" customFormat="1" x14ac:dyDescent="0.2"/>
    <row r="10170" customFormat="1" x14ac:dyDescent="0.2"/>
    <row r="10171" customFormat="1" x14ac:dyDescent="0.2"/>
    <row r="10172" customFormat="1" x14ac:dyDescent="0.2"/>
    <row r="10173" customFormat="1" x14ac:dyDescent="0.2"/>
    <row r="10174" customFormat="1" x14ac:dyDescent="0.2"/>
    <row r="10175" customFormat="1" x14ac:dyDescent="0.2"/>
    <row r="10176" customFormat="1" x14ac:dyDescent="0.2"/>
    <row r="10177" customFormat="1" x14ac:dyDescent="0.2"/>
    <row r="10178" customFormat="1" x14ac:dyDescent="0.2"/>
    <row r="10179" customFormat="1" x14ac:dyDescent="0.2"/>
    <row r="10180" customFormat="1" x14ac:dyDescent="0.2"/>
    <row r="10181" customFormat="1" x14ac:dyDescent="0.2"/>
    <row r="10182" customFormat="1" x14ac:dyDescent="0.2"/>
    <row r="10183" customFormat="1" x14ac:dyDescent="0.2"/>
    <row r="10184" customFormat="1" x14ac:dyDescent="0.2"/>
    <row r="10185" customFormat="1" x14ac:dyDescent="0.2"/>
    <row r="10186" customFormat="1" x14ac:dyDescent="0.2"/>
    <row r="10187" customFormat="1" x14ac:dyDescent="0.2"/>
    <row r="10188" customFormat="1" x14ac:dyDescent="0.2"/>
    <row r="10189" customFormat="1" x14ac:dyDescent="0.2"/>
    <row r="10190" customFormat="1" x14ac:dyDescent="0.2"/>
    <row r="10191" customFormat="1" x14ac:dyDescent="0.2"/>
    <row r="10192" customFormat="1" x14ac:dyDescent="0.2"/>
    <row r="10193" customFormat="1" x14ac:dyDescent="0.2"/>
    <row r="10194" customFormat="1" x14ac:dyDescent="0.2"/>
    <row r="10195" customFormat="1" x14ac:dyDescent="0.2"/>
    <row r="10196" customFormat="1" x14ac:dyDescent="0.2"/>
    <row r="10197" customFormat="1" x14ac:dyDescent="0.2"/>
    <row r="10198" customFormat="1" x14ac:dyDescent="0.2"/>
    <row r="10199" customFormat="1" x14ac:dyDescent="0.2"/>
    <row r="10200" customFormat="1" x14ac:dyDescent="0.2"/>
    <row r="10201" customFormat="1" x14ac:dyDescent="0.2"/>
    <row r="10202" customFormat="1" x14ac:dyDescent="0.2"/>
    <row r="10203" customFormat="1" x14ac:dyDescent="0.2"/>
    <row r="10204" customFormat="1" x14ac:dyDescent="0.2"/>
    <row r="10205" customFormat="1" x14ac:dyDescent="0.2"/>
    <row r="10206" customFormat="1" x14ac:dyDescent="0.2"/>
    <row r="10207" customFormat="1" x14ac:dyDescent="0.2"/>
    <row r="10208" customFormat="1" x14ac:dyDescent="0.2"/>
    <row r="10209" customFormat="1" x14ac:dyDescent="0.2"/>
    <row r="10210" customFormat="1" x14ac:dyDescent="0.2"/>
    <row r="10211" customFormat="1" x14ac:dyDescent="0.2"/>
    <row r="10212" customFormat="1" x14ac:dyDescent="0.2"/>
    <row r="10213" customFormat="1" x14ac:dyDescent="0.2"/>
    <row r="10214" customFormat="1" x14ac:dyDescent="0.2"/>
    <row r="10215" customFormat="1" x14ac:dyDescent="0.2"/>
    <row r="10216" customFormat="1" x14ac:dyDescent="0.2"/>
    <row r="10217" customFormat="1" x14ac:dyDescent="0.2"/>
    <row r="10218" customFormat="1" x14ac:dyDescent="0.2"/>
    <row r="10219" customFormat="1" x14ac:dyDescent="0.2"/>
    <row r="10220" customFormat="1" x14ac:dyDescent="0.2"/>
    <row r="10221" customFormat="1" x14ac:dyDescent="0.2"/>
    <row r="10222" customFormat="1" x14ac:dyDescent="0.2"/>
    <row r="10223" customFormat="1" x14ac:dyDescent="0.2"/>
    <row r="10224" customFormat="1" x14ac:dyDescent="0.2"/>
    <row r="10225" customFormat="1" x14ac:dyDescent="0.2"/>
    <row r="10226" customFormat="1" x14ac:dyDescent="0.2"/>
    <row r="10227" customFormat="1" x14ac:dyDescent="0.2"/>
    <row r="10228" customFormat="1" x14ac:dyDescent="0.2"/>
    <row r="10229" customFormat="1" x14ac:dyDescent="0.2"/>
    <row r="10230" customFormat="1" x14ac:dyDescent="0.2"/>
    <row r="10231" customFormat="1" x14ac:dyDescent="0.2"/>
    <row r="10232" customFormat="1" x14ac:dyDescent="0.2"/>
    <row r="10233" customFormat="1" x14ac:dyDescent="0.2"/>
    <row r="10234" customFormat="1" x14ac:dyDescent="0.2"/>
    <row r="10235" customFormat="1" x14ac:dyDescent="0.2"/>
    <row r="10236" customFormat="1" x14ac:dyDescent="0.2"/>
    <row r="10237" customFormat="1" x14ac:dyDescent="0.2"/>
    <row r="10238" customFormat="1" x14ac:dyDescent="0.2"/>
    <row r="10239" customFormat="1" x14ac:dyDescent="0.2"/>
    <row r="10240" customFormat="1" x14ac:dyDescent="0.2"/>
    <row r="10241" customFormat="1" x14ac:dyDescent="0.2"/>
    <row r="10242" customFormat="1" x14ac:dyDescent="0.2"/>
    <row r="10243" customFormat="1" x14ac:dyDescent="0.2"/>
    <row r="10244" customFormat="1" x14ac:dyDescent="0.2"/>
    <row r="10245" customFormat="1" x14ac:dyDescent="0.2"/>
    <row r="10246" customFormat="1" x14ac:dyDescent="0.2"/>
    <row r="10247" customFormat="1" x14ac:dyDescent="0.2"/>
    <row r="10248" customFormat="1" x14ac:dyDescent="0.2"/>
    <row r="10249" customFormat="1" x14ac:dyDescent="0.2"/>
    <row r="10250" customFormat="1" x14ac:dyDescent="0.2"/>
    <row r="10251" customFormat="1" x14ac:dyDescent="0.2"/>
    <row r="10252" customFormat="1" x14ac:dyDescent="0.2"/>
    <row r="10253" customFormat="1" x14ac:dyDescent="0.2"/>
    <row r="10254" customFormat="1" x14ac:dyDescent="0.2"/>
    <row r="10255" customFormat="1" x14ac:dyDescent="0.2"/>
    <row r="10256" customFormat="1" x14ac:dyDescent="0.2"/>
    <row r="10257" customFormat="1" x14ac:dyDescent="0.2"/>
    <row r="10258" customFormat="1" x14ac:dyDescent="0.2"/>
    <row r="10259" customFormat="1" x14ac:dyDescent="0.2"/>
    <row r="10260" customFormat="1" x14ac:dyDescent="0.2"/>
    <row r="10261" customFormat="1" x14ac:dyDescent="0.2"/>
    <row r="10262" customFormat="1" x14ac:dyDescent="0.2"/>
    <row r="10263" customFormat="1" x14ac:dyDescent="0.2"/>
    <row r="10264" customFormat="1" x14ac:dyDescent="0.2"/>
    <row r="10265" customFormat="1" x14ac:dyDescent="0.2"/>
    <row r="10266" customFormat="1" x14ac:dyDescent="0.2"/>
    <row r="10267" customFormat="1" x14ac:dyDescent="0.2"/>
    <row r="10268" customFormat="1" x14ac:dyDescent="0.2"/>
    <row r="10269" customFormat="1" x14ac:dyDescent="0.2"/>
    <row r="10270" customFormat="1" x14ac:dyDescent="0.2"/>
    <row r="10271" customFormat="1" x14ac:dyDescent="0.2"/>
    <row r="10272" customFormat="1" x14ac:dyDescent="0.2"/>
    <row r="10273" customFormat="1" x14ac:dyDescent="0.2"/>
    <row r="10274" customFormat="1" x14ac:dyDescent="0.2"/>
    <row r="10275" customFormat="1" x14ac:dyDescent="0.2"/>
    <row r="10276" customFormat="1" x14ac:dyDescent="0.2"/>
    <row r="10277" customFormat="1" x14ac:dyDescent="0.2"/>
    <row r="10278" customFormat="1" x14ac:dyDescent="0.2"/>
    <row r="10279" customFormat="1" x14ac:dyDescent="0.2"/>
    <row r="10280" customFormat="1" x14ac:dyDescent="0.2"/>
    <row r="10281" customFormat="1" x14ac:dyDescent="0.2"/>
    <row r="10282" customFormat="1" x14ac:dyDescent="0.2"/>
    <row r="10283" customFormat="1" x14ac:dyDescent="0.2"/>
    <row r="10284" customFormat="1" x14ac:dyDescent="0.2"/>
    <row r="10285" customFormat="1" x14ac:dyDescent="0.2"/>
    <row r="10286" customFormat="1" x14ac:dyDescent="0.2"/>
    <row r="10287" customFormat="1" x14ac:dyDescent="0.2"/>
    <row r="10288" customFormat="1" x14ac:dyDescent="0.2"/>
    <row r="10289" customFormat="1" x14ac:dyDescent="0.2"/>
    <row r="10290" customFormat="1" x14ac:dyDescent="0.2"/>
    <row r="10291" customFormat="1" x14ac:dyDescent="0.2"/>
    <row r="10292" customFormat="1" x14ac:dyDescent="0.2"/>
    <row r="10293" customFormat="1" x14ac:dyDescent="0.2"/>
    <row r="10294" customFormat="1" x14ac:dyDescent="0.2"/>
    <row r="10295" customFormat="1" x14ac:dyDescent="0.2"/>
    <row r="10296" customFormat="1" x14ac:dyDescent="0.2"/>
    <row r="10297" customFormat="1" x14ac:dyDescent="0.2"/>
    <row r="10298" customFormat="1" x14ac:dyDescent="0.2"/>
    <row r="10299" customFormat="1" x14ac:dyDescent="0.2"/>
    <row r="10300" customFormat="1" x14ac:dyDescent="0.2"/>
    <row r="10301" customFormat="1" x14ac:dyDescent="0.2"/>
    <row r="10302" customFormat="1" x14ac:dyDescent="0.2"/>
    <row r="10303" customFormat="1" x14ac:dyDescent="0.2"/>
    <row r="10304" customFormat="1" x14ac:dyDescent="0.2"/>
    <row r="10305" customFormat="1" x14ac:dyDescent="0.2"/>
    <row r="10306" customFormat="1" x14ac:dyDescent="0.2"/>
    <row r="10307" customFormat="1" x14ac:dyDescent="0.2"/>
    <row r="10308" customFormat="1" x14ac:dyDescent="0.2"/>
    <row r="10309" customFormat="1" x14ac:dyDescent="0.2"/>
    <row r="10310" customFormat="1" x14ac:dyDescent="0.2"/>
    <row r="10311" customFormat="1" x14ac:dyDescent="0.2"/>
    <row r="10312" customFormat="1" x14ac:dyDescent="0.2"/>
    <row r="10313" customFormat="1" x14ac:dyDescent="0.2"/>
    <row r="10314" customFormat="1" x14ac:dyDescent="0.2"/>
    <row r="10315" customFormat="1" x14ac:dyDescent="0.2"/>
    <row r="10316" customFormat="1" x14ac:dyDescent="0.2"/>
    <row r="10317" customFormat="1" x14ac:dyDescent="0.2"/>
    <row r="10318" customFormat="1" x14ac:dyDescent="0.2"/>
    <row r="10319" customFormat="1" x14ac:dyDescent="0.2"/>
    <row r="10320" customFormat="1" x14ac:dyDescent="0.2"/>
    <row r="10321" customFormat="1" x14ac:dyDescent="0.2"/>
    <row r="10322" customFormat="1" x14ac:dyDescent="0.2"/>
    <row r="10323" customFormat="1" x14ac:dyDescent="0.2"/>
    <row r="10324" customFormat="1" x14ac:dyDescent="0.2"/>
    <row r="10325" customFormat="1" x14ac:dyDescent="0.2"/>
    <row r="10326" customFormat="1" x14ac:dyDescent="0.2"/>
    <row r="10327" customFormat="1" x14ac:dyDescent="0.2"/>
    <row r="10328" customFormat="1" x14ac:dyDescent="0.2"/>
    <row r="10329" customFormat="1" x14ac:dyDescent="0.2"/>
    <row r="10330" customFormat="1" x14ac:dyDescent="0.2"/>
    <row r="10331" customFormat="1" x14ac:dyDescent="0.2"/>
    <row r="10332" customFormat="1" x14ac:dyDescent="0.2"/>
    <row r="10333" customFormat="1" x14ac:dyDescent="0.2"/>
    <row r="10334" customFormat="1" x14ac:dyDescent="0.2"/>
    <row r="10335" customFormat="1" x14ac:dyDescent="0.2"/>
    <row r="10336" customFormat="1" x14ac:dyDescent="0.2"/>
    <row r="10337" customFormat="1" x14ac:dyDescent="0.2"/>
    <row r="10338" customFormat="1" x14ac:dyDescent="0.2"/>
    <row r="10339" customFormat="1" x14ac:dyDescent="0.2"/>
    <row r="10340" customFormat="1" x14ac:dyDescent="0.2"/>
    <row r="10341" customFormat="1" x14ac:dyDescent="0.2"/>
    <row r="10342" customFormat="1" x14ac:dyDescent="0.2"/>
    <row r="10343" customFormat="1" x14ac:dyDescent="0.2"/>
    <row r="10344" customFormat="1" x14ac:dyDescent="0.2"/>
    <row r="10345" customFormat="1" x14ac:dyDescent="0.2"/>
    <row r="10346" customFormat="1" x14ac:dyDescent="0.2"/>
    <row r="10347" customFormat="1" x14ac:dyDescent="0.2"/>
    <row r="10348" customFormat="1" x14ac:dyDescent="0.2"/>
    <row r="10349" customFormat="1" x14ac:dyDescent="0.2"/>
    <row r="10350" customFormat="1" x14ac:dyDescent="0.2"/>
    <row r="10351" customFormat="1" x14ac:dyDescent="0.2"/>
    <row r="10352" customFormat="1" x14ac:dyDescent="0.2"/>
    <row r="10353" customFormat="1" x14ac:dyDescent="0.2"/>
    <row r="10354" customFormat="1" x14ac:dyDescent="0.2"/>
    <row r="10355" customFormat="1" x14ac:dyDescent="0.2"/>
    <row r="10356" customFormat="1" x14ac:dyDescent="0.2"/>
    <row r="10357" customFormat="1" x14ac:dyDescent="0.2"/>
    <row r="10358" customFormat="1" x14ac:dyDescent="0.2"/>
    <row r="10359" customFormat="1" x14ac:dyDescent="0.2"/>
    <row r="10360" customFormat="1" x14ac:dyDescent="0.2"/>
    <row r="10361" customFormat="1" x14ac:dyDescent="0.2"/>
    <row r="10362" customFormat="1" x14ac:dyDescent="0.2"/>
    <row r="10363" customFormat="1" x14ac:dyDescent="0.2"/>
    <row r="10364" customFormat="1" x14ac:dyDescent="0.2"/>
    <row r="10365" customFormat="1" x14ac:dyDescent="0.2"/>
    <row r="10366" customFormat="1" x14ac:dyDescent="0.2"/>
    <row r="10367" customFormat="1" x14ac:dyDescent="0.2"/>
    <row r="10368" customFormat="1" x14ac:dyDescent="0.2"/>
    <row r="10369" customFormat="1" x14ac:dyDescent="0.2"/>
    <row r="10370" customFormat="1" x14ac:dyDescent="0.2"/>
    <row r="10371" customFormat="1" x14ac:dyDescent="0.2"/>
    <row r="10372" customFormat="1" x14ac:dyDescent="0.2"/>
    <row r="10373" customFormat="1" x14ac:dyDescent="0.2"/>
    <row r="10374" customFormat="1" x14ac:dyDescent="0.2"/>
    <row r="10375" customFormat="1" x14ac:dyDescent="0.2"/>
    <row r="10376" customFormat="1" x14ac:dyDescent="0.2"/>
    <row r="10377" customFormat="1" x14ac:dyDescent="0.2"/>
    <row r="10378" customFormat="1" x14ac:dyDescent="0.2"/>
    <row r="10379" customFormat="1" x14ac:dyDescent="0.2"/>
    <row r="10380" customFormat="1" x14ac:dyDescent="0.2"/>
    <row r="10381" customFormat="1" x14ac:dyDescent="0.2"/>
    <row r="10382" customFormat="1" x14ac:dyDescent="0.2"/>
    <row r="10383" customFormat="1" x14ac:dyDescent="0.2"/>
    <row r="10384" customFormat="1" x14ac:dyDescent="0.2"/>
    <row r="10385" customFormat="1" x14ac:dyDescent="0.2"/>
    <row r="10386" customFormat="1" x14ac:dyDescent="0.2"/>
    <row r="10387" customFormat="1" x14ac:dyDescent="0.2"/>
    <row r="10388" customFormat="1" x14ac:dyDescent="0.2"/>
    <row r="10389" customFormat="1" x14ac:dyDescent="0.2"/>
    <row r="10390" customFormat="1" x14ac:dyDescent="0.2"/>
    <row r="10391" customFormat="1" x14ac:dyDescent="0.2"/>
    <row r="10392" customFormat="1" x14ac:dyDescent="0.2"/>
    <row r="10393" customFormat="1" x14ac:dyDescent="0.2"/>
    <row r="10394" customFormat="1" x14ac:dyDescent="0.2"/>
    <row r="10395" customFormat="1" x14ac:dyDescent="0.2"/>
    <row r="10396" customFormat="1" x14ac:dyDescent="0.2"/>
    <row r="10397" customFormat="1" x14ac:dyDescent="0.2"/>
    <row r="10398" customFormat="1" x14ac:dyDescent="0.2"/>
    <row r="10399" customFormat="1" x14ac:dyDescent="0.2"/>
    <row r="10400" customFormat="1" x14ac:dyDescent="0.2"/>
    <row r="10401" customFormat="1" x14ac:dyDescent="0.2"/>
    <row r="10402" customFormat="1" x14ac:dyDescent="0.2"/>
    <row r="10403" customFormat="1" x14ac:dyDescent="0.2"/>
    <row r="10404" customFormat="1" x14ac:dyDescent="0.2"/>
    <row r="10405" customFormat="1" x14ac:dyDescent="0.2"/>
    <row r="10406" customFormat="1" x14ac:dyDescent="0.2"/>
    <row r="10407" customFormat="1" x14ac:dyDescent="0.2"/>
    <row r="10408" customFormat="1" x14ac:dyDescent="0.2"/>
    <row r="10409" customFormat="1" x14ac:dyDescent="0.2"/>
    <row r="10410" customFormat="1" x14ac:dyDescent="0.2"/>
    <row r="10411" customFormat="1" x14ac:dyDescent="0.2"/>
    <row r="10412" customFormat="1" x14ac:dyDescent="0.2"/>
    <row r="10413" customFormat="1" x14ac:dyDescent="0.2"/>
    <row r="10414" customFormat="1" x14ac:dyDescent="0.2"/>
    <row r="10415" customFormat="1" x14ac:dyDescent="0.2"/>
    <row r="10416" customFormat="1" x14ac:dyDescent="0.2"/>
    <row r="10417" customFormat="1" x14ac:dyDescent="0.2"/>
    <row r="10418" customFormat="1" x14ac:dyDescent="0.2"/>
    <row r="10419" customFormat="1" x14ac:dyDescent="0.2"/>
    <row r="10420" customFormat="1" x14ac:dyDescent="0.2"/>
    <row r="10421" customFormat="1" x14ac:dyDescent="0.2"/>
    <row r="10422" customFormat="1" x14ac:dyDescent="0.2"/>
    <row r="10423" customFormat="1" x14ac:dyDescent="0.2"/>
    <row r="10424" customFormat="1" x14ac:dyDescent="0.2"/>
    <row r="10425" customFormat="1" x14ac:dyDescent="0.2"/>
    <row r="10426" customFormat="1" x14ac:dyDescent="0.2"/>
    <row r="10427" customFormat="1" x14ac:dyDescent="0.2"/>
    <row r="10428" customFormat="1" x14ac:dyDescent="0.2"/>
    <row r="10429" customFormat="1" x14ac:dyDescent="0.2"/>
    <row r="10430" customFormat="1" x14ac:dyDescent="0.2"/>
    <row r="10431" customFormat="1" x14ac:dyDescent="0.2"/>
    <row r="10432" customFormat="1" x14ac:dyDescent="0.2"/>
    <row r="10433" customFormat="1" x14ac:dyDescent="0.2"/>
    <row r="10434" customFormat="1" x14ac:dyDescent="0.2"/>
    <row r="10435" customFormat="1" x14ac:dyDescent="0.2"/>
    <row r="10436" customFormat="1" x14ac:dyDescent="0.2"/>
    <row r="10437" customFormat="1" x14ac:dyDescent="0.2"/>
    <row r="10438" customFormat="1" x14ac:dyDescent="0.2"/>
    <row r="10439" customFormat="1" x14ac:dyDescent="0.2"/>
    <row r="10440" customFormat="1" x14ac:dyDescent="0.2"/>
    <row r="10441" customFormat="1" x14ac:dyDescent="0.2"/>
    <row r="10442" customFormat="1" x14ac:dyDescent="0.2"/>
    <row r="10443" customFormat="1" x14ac:dyDescent="0.2"/>
    <row r="10444" customFormat="1" x14ac:dyDescent="0.2"/>
    <row r="10445" customFormat="1" x14ac:dyDescent="0.2"/>
    <row r="10446" customFormat="1" x14ac:dyDescent="0.2"/>
    <row r="10447" customFormat="1" x14ac:dyDescent="0.2"/>
    <row r="10448" customFormat="1" x14ac:dyDescent="0.2"/>
    <row r="10449" customFormat="1" x14ac:dyDescent="0.2"/>
    <row r="10450" customFormat="1" x14ac:dyDescent="0.2"/>
    <row r="10451" customFormat="1" x14ac:dyDescent="0.2"/>
    <row r="10452" customFormat="1" x14ac:dyDescent="0.2"/>
    <row r="10453" customFormat="1" x14ac:dyDescent="0.2"/>
    <row r="10454" customFormat="1" x14ac:dyDescent="0.2"/>
    <row r="10455" customFormat="1" x14ac:dyDescent="0.2"/>
    <row r="10456" customFormat="1" x14ac:dyDescent="0.2"/>
    <row r="10457" customFormat="1" x14ac:dyDescent="0.2"/>
    <row r="10458" customFormat="1" x14ac:dyDescent="0.2"/>
    <row r="10459" customFormat="1" x14ac:dyDescent="0.2"/>
    <row r="10460" customFormat="1" x14ac:dyDescent="0.2"/>
    <row r="10461" customFormat="1" x14ac:dyDescent="0.2"/>
    <row r="10462" customFormat="1" x14ac:dyDescent="0.2"/>
    <row r="10463" customFormat="1" x14ac:dyDescent="0.2"/>
    <row r="10464" customFormat="1" x14ac:dyDescent="0.2"/>
    <row r="10465" customFormat="1" x14ac:dyDescent="0.2"/>
    <row r="10466" customFormat="1" x14ac:dyDescent="0.2"/>
    <row r="10467" customFormat="1" x14ac:dyDescent="0.2"/>
    <row r="10468" customFormat="1" x14ac:dyDescent="0.2"/>
    <row r="10469" customFormat="1" x14ac:dyDescent="0.2"/>
    <row r="10470" customFormat="1" x14ac:dyDescent="0.2"/>
    <row r="10471" customFormat="1" x14ac:dyDescent="0.2"/>
    <row r="10472" customFormat="1" x14ac:dyDescent="0.2"/>
    <row r="10473" customFormat="1" x14ac:dyDescent="0.2"/>
    <row r="10474" customFormat="1" x14ac:dyDescent="0.2"/>
    <row r="10475" customFormat="1" x14ac:dyDescent="0.2"/>
    <row r="10476" customFormat="1" x14ac:dyDescent="0.2"/>
    <row r="10477" customFormat="1" x14ac:dyDescent="0.2"/>
    <row r="10478" customFormat="1" x14ac:dyDescent="0.2"/>
    <row r="10479" customFormat="1" x14ac:dyDescent="0.2"/>
    <row r="10480" customFormat="1" x14ac:dyDescent="0.2"/>
    <row r="10481" customFormat="1" x14ac:dyDescent="0.2"/>
    <row r="10482" customFormat="1" x14ac:dyDescent="0.2"/>
    <row r="10483" customFormat="1" x14ac:dyDescent="0.2"/>
    <row r="10484" customFormat="1" x14ac:dyDescent="0.2"/>
    <row r="10485" customFormat="1" x14ac:dyDescent="0.2"/>
    <row r="10486" customFormat="1" x14ac:dyDescent="0.2"/>
    <row r="10487" customFormat="1" x14ac:dyDescent="0.2"/>
    <row r="10488" customFormat="1" x14ac:dyDescent="0.2"/>
    <row r="10489" customFormat="1" x14ac:dyDescent="0.2"/>
    <row r="10490" customFormat="1" x14ac:dyDescent="0.2"/>
    <row r="10491" customFormat="1" x14ac:dyDescent="0.2"/>
    <row r="10492" customFormat="1" x14ac:dyDescent="0.2"/>
    <row r="10493" customFormat="1" x14ac:dyDescent="0.2"/>
    <row r="10494" customFormat="1" x14ac:dyDescent="0.2"/>
    <row r="10495" customFormat="1" x14ac:dyDescent="0.2"/>
    <row r="10496" customFormat="1" x14ac:dyDescent="0.2"/>
    <row r="10497" customFormat="1" x14ac:dyDescent="0.2"/>
    <row r="10498" customFormat="1" x14ac:dyDescent="0.2"/>
    <row r="10499" customFormat="1" x14ac:dyDescent="0.2"/>
    <row r="10500" customFormat="1" x14ac:dyDescent="0.2"/>
    <row r="10501" customFormat="1" x14ac:dyDescent="0.2"/>
    <row r="10502" customFormat="1" x14ac:dyDescent="0.2"/>
    <row r="10503" customFormat="1" x14ac:dyDescent="0.2"/>
    <row r="10504" customFormat="1" x14ac:dyDescent="0.2"/>
    <row r="10505" customFormat="1" x14ac:dyDescent="0.2"/>
    <row r="10506" customFormat="1" x14ac:dyDescent="0.2"/>
    <row r="10507" customFormat="1" x14ac:dyDescent="0.2"/>
    <row r="10508" customFormat="1" x14ac:dyDescent="0.2"/>
    <row r="10509" customFormat="1" x14ac:dyDescent="0.2"/>
    <row r="10510" customFormat="1" x14ac:dyDescent="0.2"/>
    <row r="10511" customFormat="1" x14ac:dyDescent="0.2"/>
    <row r="10512" customFormat="1" x14ac:dyDescent="0.2"/>
    <row r="10513" customFormat="1" x14ac:dyDescent="0.2"/>
    <row r="10514" customFormat="1" x14ac:dyDescent="0.2"/>
    <row r="10515" customFormat="1" x14ac:dyDescent="0.2"/>
    <row r="10516" customFormat="1" x14ac:dyDescent="0.2"/>
    <row r="10517" customFormat="1" x14ac:dyDescent="0.2"/>
    <row r="10518" customFormat="1" x14ac:dyDescent="0.2"/>
    <row r="10519" customFormat="1" x14ac:dyDescent="0.2"/>
    <row r="10520" customFormat="1" x14ac:dyDescent="0.2"/>
    <row r="10521" customFormat="1" x14ac:dyDescent="0.2"/>
    <row r="10522" customFormat="1" x14ac:dyDescent="0.2"/>
    <row r="10523" customFormat="1" x14ac:dyDescent="0.2"/>
    <row r="10524" customFormat="1" x14ac:dyDescent="0.2"/>
    <row r="10525" customFormat="1" x14ac:dyDescent="0.2"/>
    <row r="10526" customFormat="1" x14ac:dyDescent="0.2"/>
    <row r="10527" customFormat="1" x14ac:dyDescent="0.2"/>
    <row r="10528" customFormat="1" x14ac:dyDescent="0.2"/>
    <row r="10529" customFormat="1" x14ac:dyDescent="0.2"/>
    <row r="10530" customFormat="1" x14ac:dyDescent="0.2"/>
    <row r="10531" customFormat="1" x14ac:dyDescent="0.2"/>
    <row r="10532" customFormat="1" x14ac:dyDescent="0.2"/>
    <row r="10533" customFormat="1" x14ac:dyDescent="0.2"/>
    <row r="10534" customFormat="1" x14ac:dyDescent="0.2"/>
    <row r="10535" customFormat="1" x14ac:dyDescent="0.2"/>
    <row r="10536" customFormat="1" x14ac:dyDescent="0.2"/>
    <row r="10537" customFormat="1" x14ac:dyDescent="0.2"/>
    <row r="10538" customFormat="1" x14ac:dyDescent="0.2"/>
    <row r="10539" customFormat="1" x14ac:dyDescent="0.2"/>
    <row r="10540" customFormat="1" x14ac:dyDescent="0.2"/>
    <row r="10541" customFormat="1" x14ac:dyDescent="0.2"/>
    <row r="10542" customFormat="1" x14ac:dyDescent="0.2"/>
    <row r="10543" customFormat="1" x14ac:dyDescent="0.2"/>
    <row r="10544" customFormat="1" x14ac:dyDescent="0.2"/>
    <row r="10545" customFormat="1" x14ac:dyDescent="0.2"/>
    <row r="10546" customFormat="1" x14ac:dyDescent="0.2"/>
    <row r="10547" customFormat="1" x14ac:dyDescent="0.2"/>
    <row r="10548" customFormat="1" x14ac:dyDescent="0.2"/>
    <row r="10549" customFormat="1" x14ac:dyDescent="0.2"/>
    <row r="10550" customFormat="1" x14ac:dyDescent="0.2"/>
    <row r="10551" customFormat="1" x14ac:dyDescent="0.2"/>
    <row r="10552" customFormat="1" x14ac:dyDescent="0.2"/>
    <row r="10553" customFormat="1" x14ac:dyDescent="0.2"/>
    <row r="10554" customFormat="1" x14ac:dyDescent="0.2"/>
    <row r="10555" customFormat="1" x14ac:dyDescent="0.2"/>
    <row r="10556" customFormat="1" x14ac:dyDescent="0.2"/>
    <row r="10557" customFormat="1" x14ac:dyDescent="0.2"/>
    <row r="10558" customFormat="1" x14ac:dyDescent="0.2"/>
    <row r="10559" customFormat="1" x14ac:dyDescent="0.2"/>
    <row r="10560" customFormat="1" x14ac:dyDescent="0.2"/>
    <row r="10561" customFormat="1" x14ac:dyDescent="0.2"/>
    <row r="10562" customFormat="1" x14ac:dyDescent="0.2"/>
    <row r="10563" customFormat="1" x14ac:dyDescent="0.2"/>
    <row r="10564" customFormat="1" x14ac:dyDescent="0.2"/>
    <row r="10565" customFormat="1" x14ac:dyDescent="0.2"/>
    <row r="10566" customFormat="1" x14ac:dyDescent="0.2"/>
    <row r="10567" customFormat="1" x14ac:dyDescent="0.2"/>
    <row r="10568" customFormat="1" x14ac:dyDescent="0.2"/>
    <row r="10569" customFormat="1" x14ac:dyDescent="0.2"/>
    <row r="10570" customFormat="1" x14ac:dyDescent="0.2"/>
    <row r="10571" customFormat="1" x14ac:dyDescent="0.2"/>
    <row r="10572" customFormat="1" x14ac:dyDescent="0.2"/>
    <row r="10573" customFormat="1" x14ac:dyDescent="0.2"/>
    <row r="10574" customFormat="1" x14ac:dyDescent="0.2"/>
    <row r="10575" customFormat="1" x14ac:dyDescent="0.2"/>
    <row r="10576" customFormat="1" x14ac:dyDescent="0.2"/>
    <row r="10577" customFormat="1" x14ac:dyDescent="0.2"/>
    <row r="10578" customFormat="1" x14ac:dyDescent="0.2"/>
    <row r="10579" customFormat="1" x14ac:dyDescent="0.2"/>
    <row r="10580" customFormat="1" x14ac:dyDescent="0.2"/>
    <row r="10581" customFormat="1" x14ac:dyDescent="0.2"/>
    <row r="10582" customFormat="1" x14ac:dyDescent="0.2"/>
    <row r="10583" customFormat="1" x14ac:dyDescent="0.2"/>
    <row r="10584" customFormat="1" x14ac:dyDescent="0.2"/>
    <row r="10585" customFormat="1" x14ac:dyDescent="0.2"/>
    <row r="10586" customFormat="1" x14ac:dyDescent="0.2"/>
    <row r="10587" customFormat="1" x14ac:dyDescent="0.2"/>
    <row r="10588" customFormat="1" x14ac:dyDescent="0.2"/>
    <row r="10589" customFormat="1" x14ac:dyDescent="0.2"/>
    <row r="10590" customFormat="1" x14ac:dyDescent="0.2"/>
    <row r="10591" customFormat="1" x14ac:dyDescent="0.2"/>
    <row r="10592" customFormat="1" x14ac:dyDescent="0.2"/>
    <row r="10593" customFormat="1" x14ac:dyDescent="0.2"/>
    <row r="10594" customFormat="1" x14ac:dyDescent="0.2"/>
    <row r="10595" customFormat="1" x14ac:dyDescent="0.2"/>
    <row r="10596" customFormat="1" x14ac:dyDescent="0.2"/>
    <row r="10597" customFormat="1" x14ac:dyDescent="0.2"/>
    <row r="10598" customFormat="1" x14ac:dyDescent="0.2"/>
    <row r="10599" customFormat="1" x14ac:dyDescent="0.2"/>
    <row r="10600" customFormat="1" x14ac:dyDescent="0.2"/>
    <row r="10601" customFormat="1" x14ac:dyDescent="0.2"/>
    <row r="10602" customFormat="1" x14ac:dyDescent="0.2"/>
    <row r="10603" customFormat="1" x14ac:dyDescent="0.2"/>
    <row r="10604" customFormat="1" x14ac:dyDescent="0.2"/>
    <row r="10605" customFormat="1" x14ac:dyDescent="0.2"/>
    <row r="10606" customFormat="1" x14ac:dyDescent="0.2"/>
    <row r="10607" customFormat="1" x14ac:dyDescent="0.2"/>
    <row r="10608" customFormat="1" x14ac:dyDescent="0.2"/>
    <row r="10609" customFormat="1" x14ac:dyDescent="0.2"/>
    <row r="10610" customFormat="1" x14ac:dyDescent="0.2"/>
    <row r="10611" customFormat="1" x14ac:dyDescent="0.2"/>
    <row r="10612" customFormat="1" x14ac:dyDescent="0.2"/>
    <row r="10613" customFormat="1" x14ac:dyDescent="0.2"/>
    <row r="10614" customFormat="1" x14ac:dyDescent="0.2"/>
    <row r="10615" customFormat="1" x14ac:dyDescent="0.2"/>
    <row r="10616" customFormat="1" x14ac:dyDescent="0.2"/>
    <row r="10617" customFormat="1" x14ac:dyDescent="0.2"/>
    <row r="10618" customFormat="1" x14ac:dyDescent="0.2"/>
    <row r="10619" customFormat="1" x14ac:dyDescent="0.2"/>
    <row r="10620" customFormat="1" x14ac:dyDescent="0.2"/>
    <row r="10621" customFormat="1" x14ac:dyDescent="0.2"/>
    <row r="10622" customFormat="1" x14ac:dyDescent="0.2"/>
    <row r="10623" customFormat="1" x14ac:dyDescent="0.2"/>
    <row r="10624" customFormat="1" x14ac:dyDescent="0.2"/>
    <row r="10625" customFormat="1" x14ac:dyDescent="0.2"/>
    <row r="10626" customFormat="1" x14ac:dyDescent="0.2"/>
    <row r="10627" customFormat="1" x14ac:dyDescent="0.2"/>
    <row r="10628" customFormat="1" x14ac:dyDescent="0.2"/>
    <row r="10629" customFormat="1" x14ac:dyDescent="0.2"/>
    <row r="10630" customFormat="1" x14ac:dyDescent="0.2"/>
    <row r="10631" customFormat="1" x14ac:dyDescent="0.2"/>
    <row r="10632" customFormat="1" x14ac:dyDescent="0.2"/>
    <row r="10633" customFormat="1" x14ac:dyDescent="0.2"/>
    <row r="10634" customFormat="1" x14ac:dyDescent="0.2"/>
    <row r="10635" customFormat="1" x14ac:dyDescent="0.2"/>
    <row r="10636" customFormat="1" x14ac:dyDescent="0.2"/>
    <row r="10637" customFormat="1" x14ac:dyDescent="0.2"/>
    <row r="10638" customFormat="1" x14ac:dyDescent="0.2"/>
    <row r="10639" customFormat="1" x14ac:dyDescent="0.2"/>
    <row r="10640" customFormat="1" x14ac:dyDescent="0.2"/>
    <row r="10641" customFormat="1" x14ac:dyDescent="0.2"/>
    <row r="10642" customFormat="1" x14ac:dyDescent="0.2"/>
    <row r="10643" customFormat="1" x14ac:dyDescent="0.2"/>
    <row r="10644" customFormat="1" x14ac:dyDescent="0.2"/>
    <row r="10645" customFormat="1" x14ac:dyDescent="0.2"/>
    <row r="10646" customFormat="1" x14ac:dyDescent="0.2"/>
    <row r="10647" customFormat="1" x14ac:dyDescent="0.2"/>
    <row r="10648" customFormat="1" x14ac:dyDescent="0.2"/>
    <row r="10649" customFormat="1" x14ac:dyDescent="0.2"/>
    <row r="10650" customFormat="1" x14ac:dyDescent="0.2"/>
    <row r="10651" customFormat="1" x14ac:dyDescent="0.2"/>
    <row r="10652" customFormat="1" x14ac:dyDescent="0.2"/>
    <row r="10653" customFormat="1" x14ac:dyDescent="0.2"/>
    <row r="10654" customFormat="1" x14ac:dyDescent="0.2"/>
    <row r="10655" customFormat="1" x14ac:dyDescent="0.2"/>
    <row r="10656" customFormat="1" x14ac:dyDescent="0.2"/>
    <row r="10657" customFormat="1" x14ac:dyDescent="0.2"/>
    <row r="10658" customFormat="1" x14ac:dyDescent="0.2"/>
    <row r="10659" customFormat="1" x14ac:dyDescent="0.2"/>
    <row r="10660" customFormat="1" x14ac:dyDescent="0.2"/>
    <row r="10661" customFormat="1" x14ac:dyDescent="0.2"/>
    <row r="10662" customFormat="1" x14ac:dyDescent="0.2"/>
    <row r="10663" customFormat="1" x14ac:dyDescent="0.2"/>
    <row r="10664" customFormat="1" x14ac:dyDescent="0.2"/>
    <row r="10665" customFormat="1" x14ac:dyDescent="0.2"/>
    <row r="10666" customFormat="1" x14ac:dyDescent="0.2"/>
    <row r="10667" customFormat="1" x14ac:dyDescent="0.2"/>
    <row r="10668" customFormat="1" x14ac:dyDescent="0.2"/>
    <row r="10669" customFormat="1" x14ac:dyDescent="0.2"/>
    <row r="10670" customFormat="1" x14ac:dyDescent="0.2"/>
    <row r="10671" customFormat="1" x14ac:dyDescent="0.2"/>
    <row r="10672" customFormat="1" x14ac:dyDescent="0.2"/>
    <row r="10673" customFormat="1" x14ac:dyDescent="0.2"/>
    <row r="10674" customFormat="1" x14ac:dyDescent="0.2"/>
    <row r="10675" customFormat="1" x14ac:dyDescent="0.2"/>
    <row r="10676" customFormat="1" x14ac:dyDescent="0.2"/>
    <row r="10677" customFormat="1" x14ac:dyDescent="0.2"/>
    <row r="10678" customFormat="1" x14ac:dyDescent="0.2"/>
    <row r="10679" customFormat="1" x14ac:dyDescent="0.2"/>
    <row r="10680" customFormat="1" x14ac:dyDescent="0.2"/>
    <row r="10681" customFormat="1" x14ac:dyDescent="0.2"/>
    <row r="10682" customFormat="1" x14ac:dyDescent="0.2"/>
    <row r="10683" customFormat="1" x14ac:dyDescent="0.2"/>
    <row r="10684" customFormat="1" x14ac:dyDescent="0.2"/>
    <row r="10685" customFormat="1" x14ac:dyDescent="0.2"/>
    <row r="10686" customFormat="1" x14ac:dyDescent="0.2"/>
    <row r="10687" customFormat="1" x14ac:dyDescent="0.2"/>
    <row r="10688" customFormat="1" x14ac:dyDescent="0.2"/>
    <row r="10689" customFormat="1" x14ac:dyDescent="0.2"/>
    <row r="10690" customFormat="1" x14ac:dyDescent="0.2"/>
    <row r="10691" customFormat="1" x14ac:dyDescent="0.2"/>
    <row r="10692" customFormat="1" x14ac:dyDescent="0.2"/>
    <row r="10693" customFormat="1" x14ac:dyDescent="0.2"/>
    <row r="10694" customFormat="1" x14ac:dyDescent="0.2"/>
    <row r="10695" customFormat="1" x14ac:dyDescent="0.2"/>
    <row r="10696" customFormat="1" x14ac:dyDescent="0.2"/>
    <row r="10697" customFormat="1" x14ac:dyDescent="0.2"/>
    <row r="10698" customFormat="1" x14ac:dyDescent="0.2"/>
    <row r="10699" customFormat="1" x14ac:dyDescent="0.2"/>
    <row r="10700" customFormat="1" x14ac:dyDescent="0.2"/>
    <row r="10701" customFormat="1" x14ac:dyDescent="0.2"/>
    <row r="10702" customFormat="1" x14ac:dyDescent="0.2"/>
    <row r="10703" customFormat="1" x14ac:dyDescent="0.2"/>
    <row r="10704" customFormat="1" x14ac:dyDescent="0.2"/>
    <row r="10705" customFormat="1" x14ac:dyDescent="0.2"/>
    <row r="10706" customFormat="1" x14ac:dyDescent="0.2"/>
    <row r="10707" customFormat="1" x14ac:dyDescent="0.2"/>
    <row r="10708" customFormat="1" x14ac:dyDescent="0.2"/>
    <row r="10709" customFormat="1" x14ac:dyDescent="0.2"/>
    <row r="10710" customFormat="1" x14ac:dyDescent="0.2"/>
    <row r="10711" customFormat="1" x14ac:dyDescent="0.2"/>
    <row r="10712" customFormat="1" x14ac:dyDescent="0.2"/>
    <row r="10713" customFormat="1" x14ac:dyDescent="0.2"/>
    <row r="10714" customFormat="1" x14ac:dyDescent="0.2"/>
    <row r="10715" customFormat="1" x14ac:dyDescent="0.2"/>
    <row r="10716" customFormat="1" x14ac:dyDescent="0.2"/>
    <row r="10717" customFormat="1" x14ac:dyDescent="0.2"/>
    <row r="10718" customFormat="1" x14ac:dyDescent="0.2"/>
    <row r="10719" customFormat="1" x14ac:dyDescent="0.2"/>
    <row r="10720" customFormat="1" x14ac:dyDescent="0.2"/>
    <row r="10721" customFormat="1" x14ac:dyDescent="0.2"/>
    <row r="10722" customFormat="1" x14ac:dyDescent="0.2"/>
    <row r="10723" customFormat="1" x14ac:dyDescent="0.2"/>
    <row r="10724" customFormat="1" x14ac:dyDescent="0.2"/>
    <row r="10725" customFormat="1" x14ac:dyDescent="0.2"/>
    <row r="10726" customFormat="1" x14ac:dyDescent="0.2"/>
    <row r="10727" customFormat="1" x14ac:dyDescent="0.2"/>
    <row r="10728" customFormat="1" x14ac:dyDescent="0.2"/>
    <row r="10729" customFormat="1" x14ac:dyDescent="0.2"/>
    <row r="10730" customFormat="1" x14ac:dyDescent="0.2"/>
    <row r="10731" customFormat="1" x14ac:dyDescent="0.2"/>
    <row r="10732" customFormat="1" x14ac:dyDescent="0.2"/>
    <row r="10733" customFormat="1" x14ac:dyDescent="0.2"/>
    <row r="10734" customFormat="1" x14ac:dyDescent="0.2"/>
    <row r="10735" customFormat="1" x14ac:dyDescent="0.2"/>
    <row r="10736" customFormat="1" x14ac:dyDescent="0.2"/>
    <row r="10737" customFormat="1" x14ac:dyDescent="0.2"/>
    <row r="10738" customFormat="1" x14ac:dyDescent="0.2"/>
    <row r="10739" customFormat="1" x14ac:dyDescent="0.2"/>
    <row r="10740" customFormat="1" x14ac:dyDescent="0.2"/>
    <row r="10741" customFormat="1" x14ac:dyDescent="0.2"/>
    <row r="10742" customFormat="1" x14ac:dyDescent="0.2"/>
    <row r="10743" customFormat="1" x14ac:dyDescent="0.2"/>
    <row r="10744" customFormat="1" x14ac:dyDescent="0.2"/>
    <row r="10745" customFormat="1" x14ac:dyDescent="0.2"/>
    <row r="10746" customFormat="1" x14ac:dyDescent="0.2"/>
    <row r="10747" customFormat="1" x14ac:dyDescent="0.2"/>
    <row r="10748" customFormat="1" x14ac:dyDescent="0.2"/>
    <row r="10749" customFormat="1" x14ac:dyDescent="0.2"/>
    <row r="10750" customFormat="1" x14ac:dyDescent="0.2"/>
    <row r="10751" customFormat="1" x14ac:dyDescent="0.2"/>
    <row r="10752" customFormat="1" x14ac:dyDescent="0.2"/>
    <row r="10753" customFormat="1" x14ac:dyDescent="0.2"/>
    <row r="10754" customFormat="1" x14ac:dyDescent="0.2"/>
    <row r="10755" customFormat="1" x14ac:dyDescent="0.2"/>
    <row r="10756" customFormat="1" x14ac:dyDescent="0.2"/>
    <row r="10757" customFormat="1" x14ac:dyDescent="0.2"/>
    <row r="10758" customFormat="1" x14ac:dyDescent="0.2"/>
    <row r="10759" customFormat="1" x14ac:dyDescent="0.2"/>
    <row r="10760" customFormat="1" x14ac:dyDescent="0.2"/>
    <row r="10761" customFormat="1" x14ac:dyDescent="0.2"/>
    <row r="10762" customFormat="1" x14ac:dyDescent="0.2"/>
    <row r="10763" customFormat="1" x14ac:dyDescent="0.2"/>
    <row r="10764" customFormat="1" x14ac:dyDescent="0.2"/>
    <row r="10765" customFormat="1" x14ac:dyDescent="0.2"/>
    <row r="10766" customFormat="1" x14ac:dyDescent="0.2"/>
    <row r="10767" customFormat="1" x14ac:dyDescent="0.2"/>
    <row r="10768" customFormat="1" x14ac:dyDescent="0.2"/>
    <row r="10769" customFormat="1" x14ac:dyDescent="0.2"/>
    <row r="10770" customFormat="1" x14ac:dyDescent="0.2"/>
    <row r="10771" customFormat="1" x14ac:dyDescent="0.2"/>
    <row r="10772" customFormat="1" x14ac:dyDescent="0.2"/>
    <row r="10773" customFormat="1" x14ac:dyDescent="0.2"/>
    <row r="10774" customFormat="1" x14ac:dyDescent="0.2"/>
    <row r="10775" customFormat="1" x14ac:dyDescent="0.2"/>
    <row r="10776" customFormat="1" x14ac:dyDescent="0.2"/>
    <row r="10777" customFormat="1" x14ac:dyDescent="0.2"/>
    <row r="10778" customFormat="1" x14ac:dyDescent="0.2"/>
    <row r="10779" customFormat="1" x14ac:dyDescent="0.2"/>
    <row r="10780" customFormat="1" x14ac:dyDescent="0.2"/>
    <row r="10781" customFormat="1" x14ac:dyDescent="0.2"/>
    <row r="10782" customFormat="1" x14ac:dyDescent="0.2"/>
    <row r="10783" customFormat="1" x14ac:dyDescent="0.2"/>
    <row r="10784" customFormat="1" x14ac:dyDescent="0.2"/>
    <row r="10785" customFormat="1" x14ac:dyDescent="0.2"/>
    <row r="10786" customFormat="1" x14ac:dyDescent="0.2"/>
    <row r="10787" customFormat="1" x14ac:dyDescent="0.2"/>
    <row r="10788" customFormat="1" x14ac:dyDescent="0.2"/>
    <row r="10789" customFormat="1" x14ac:dyDescent="0.2"/>
    <row r="10790" customFormat="1" x14ac:dyDescent="0.2"/>
    <row r="10791" customFormat="1" x14ac:dyDescent="0.2"/>
    <row r="10792" customFormat="1" x14ac:dyDescent="0.2"/>
    <row r="10793" customFormat="1" x14ac:dyDescent="0.2"/>
    <row r="10794" customFormat="1" x14ac:dyDescent="0.2"/>
    <row r="10795" customFormat="1" x14ac:dyDescent="0.2"/>
    <row r="10796" customFormat="1" x14ac:dyDescent="0.2"/>
    <row r="10797" customFormat="1" x14ac:dyDescent="0.2"/>
    <row r="10798" customFormat="1" x14ac:dyDescent="0.2"/>
    <row r="10799" customFormat="1" x14ac:dyDescent="0.2"/>
    <row r="10800" customFormat="1" x14ac:dyDescent="0.2"/>
    <row r="10801" customFormat="1" x14ac:dyDescent="0.2"/>
    <row r="10802" customFormat="1" x14ac:dyDescent="0.2"/>
    <row r="10803" customFormat="1" x14ac:dyDescent="0.2"/>
    <row r="10804" customFormat="1" x14ac:dyDescent="0.2"/>
    <row r="10805" customFormat="1" x14ac:dyDescent="0.2"/>
    <row r="10806" customFormat="1" x14ac:dyDescent="0.2"/>
    <row r="10807" customFormat="1" x14ac:dyDescent="0.2"/>
    <row r="10808" customFormat="1" x14ac:dyDescent="0.2"/>
    <row r="10809" customFormat="1" x14ac:dyDescent="0.2"/>
    <row r="10810" customFormat="1" x14ac:dyDescent="0.2"/>
    <row r="10811" customFormat="1" x14ac:dyDescent="0.2"/>
    <row r="10812" customFormat="1" x14ac:dyDescent="0.2"/>
    <row r="10813" customFormat="1" x14ac:dyDescent="0.2"/>
    <row r="10814" customFormat="1" x14ac:dyDescent="0.2"/>
    <row r="10815" customFormat="1" x14ac:dyDescent="0.2"/>
    <row r="10816" customFormat="1" x14ac:dyDescent="0.2"/>
    <row r="10817" customFormat="1" x14ac:dyDescent="0.2"/>
    <row r="10818" customFormat="1" x14ac:dyDescent="0.2"/>
    <row r="10819" customFormat="1" x14ac:dyDescent="0.2"/>
    <row r="10820" customFormat="1" x14ac:dyDescent="0.2"/>
    <row r="10821" customFormat="1" x14ac:dyDescent="0.2"/>
    <row r="10822" customFormat="1" x14ac:dyDescent="0.2"/>
    <row r="10823" customFormat="1" x14ac:dyDescent="0.2"/>
    <row r="10824" customFormat="1" x14ac:dyDescent="0.2"/>
    <row r="10825" customFormat="1" x14ac:dyDescent="0.2"/>
    <row r="10826" customFormat="1" x14ac:dyDescent="0.2"/>
    <row r="10827" customFormat="1" x14ac:dyDescent="0.2"/>
    <row r="10828" customFormat="1" x14ac:dyDescent="0.2"/>
    <row r="10829" customFormat="1" x14ac:dyDescent="0.2"/>
    <row r="10830" customFormat="1" x14ac:dyDescent="0.2"/>
    <row r="10831" customFormat="1" x14ac:dyDescent="0.2"/>
    <row r="10832" customFormat="1" x14ac:dyDescent="0.2"/>
    <row r="10833" customFormat="1" x14ac:dyDescent="0.2"/>
    <row r="10834" customFormat="1" x14ac:dyDescent="0.2"/>
    <row r="10835" customFormat="1" x14ac:dyDescent="0.2"/>
    <row r="10836" customFormat="1" x14ac:dyDescent="0.2"/>
    <row r="10837" customFormat="1" x14ac:dyDescent="0.2"/>
    <row r="10838" customFormat="1" x14ac:dyDescent="0.2"/>
    <row r="10839" customFormat="1" x14ac:dyDescent="0.2"/>
    <row r="10840" customFormat="1" x14ac:dyDescent="0.2"/>
    <row r="10841" customFormat="1" x14ac:dyDescent="0.2"/>
    <row r="10842" customFormat="1" x14ac:dyDescent="0.2"/>
    <row r="10843" customFormat="1" x14ac:dyDescent="0.2"/>
    <row r="10844" customFormat="1" x14ac:dyDescent="0.2"/>
    <row r="10845" customFormat="1" x14ac:dyDescent="0.2"/>
    <row r="10846" customFormat="1" x14ac:dyDescent="0.2"/>
    <row r="10847" customFormat="1" x14ac:dyDescent="0.2"/>
    <row r="10848" customFormat="1" x14ac:dyDescent="0.2"/>
    <row r="10849" customFormat="1" x14ac:dyDescent="0.2"/>
    <row r="10850" customFormat="1" x14ac:dyDescent="0.2"/>
    <row r="10851" customFormat="1" x14ac:dyDescent="0.2"/>
    <row r="10852" customFormat="1" x14ac:dyDescent="0.2"/>
    <row r="10853" customFormat="1" x14ac:dyDescent="0.2"/>
    <row r="10854" customFormat="1" x14ac:dyDescent="0.2"/>
    <row r="10855" customFormat="1" x14ac:dyDescent="0.2"/>
    <row r="10856" customFormat="1" x14ac:dyDescent="0.2"/>
    <row r="10857" customFormat="1" x14ac:dyDescent="0.2"/>
    <row r="10858" customFormat="1" x14ac:dyDescent="0.2"/>
    <row r="10859" customFormat="1" x14ac:dyDescent="0.2"/>
    <row r="10860" customFormat="1" x14ac:dyDescent="0.2"/>
    <row r="10861" customFormat="1" x14ac:dyDescent="0.2"/>
    <row r="10862" customFormat="1" x14ac:dyDescent="0.2"/>
    <row r="10863" customFormat="1" x14ac:dyDescent="0.2"/>
    <row r="10864" customFormat="1" x14ac:dyDescent="0.2"/>
    <row r="10865" customFormat="1" x14ac:dyDescent="0.2"/>
    <row r="10866" customFormat="1" x14ac:dyDescent="0.2"/>
    <row r="10867" customFormat="1" x14ac:dyDescent="0.2"/>
    <row r="10868" customFormat="1" x14ac:dyDescent="0.2"/>
    <row r="10869" customFormat="1" x14ac:dyDescent="0.2"/>
    <row r="10870" customFormat="1" x14ac:dyDescent="0.2"/>
    <row r="10871" customFormat="1" x14ac:dyDescent="0.2"/>
    <row r="10872" customFormat="1" x14ac:dyDescent="0.2"/>
    <row r="10873" customFormat="1" x14ac:dyDescent="0.2"/>
    <row r="10874" customFormat="1" x14ac:dyDescent="0.2"/>
    <row r="10875" customFormat="1" x14ac:dyDescent="0.2"/>
    <row r="10876" customFormat="1" x14ac:dyDescent="0.2"/>
    <row r="10877" customFormat="1" x14ac:dyDescent="0.2"/>
    <row r="10878" customFormat="1" x14ac:dyDescent="0.2"/>
    <row r="10879" customFormat="1" x14ac:dyDescent="0.2"/>
    <row r="10880" customFormat="1" x14ac:dyDescent="0.2"/>
    <row r="10881" customFormat="1" x14ac:dyDescent="0.2"/>
    <row r="10882" customFormat="1" x14ac:dyDescent="0.2"/>
    <row r="10883" customFormat="1" x14ac:dyDescent="0.2"/>
    <row r="10884" customFormat="1" x14ac:dyDescent="0.2"/>
    <row r="10885" customFormat="1" x14ac:dyDescent="0.2"/>
    <row r="10886" customFormat="1" x14ac:dyDescent="0.2"/>
    <row r="10887" customFormat="1" x14ac:dyDescent="0.2"/>
    <row r="10888" customFormat="1" x14ac:dyDescent="0.2"/>
    <row r="10889" customFormat="1" x14ac:dyDescent="0.2"/>
    <row r="10890" customFormat="1" x14ac:dyDescent="0.2"/>
    <row r="10891" customFormat="1" x14ac:dyDescent="0.2"/>
    <row r="10892" customFormat="1" x14ac:dyDescent="0.2"/>
    <row r="10893" customFormat="1" x14ac:dyDescent="0.2"/>
    <row r="10894" customFormat="1" x14ac:dyDescent="0.2"/>
    <row r="10895" customFormat="1" x14ac:dyDescent="0.2"/>
    <row r="10896" customFormat="1" x14ac:dyDescent="0.2"/>
    <row r="10897" customFormat="1" x14ac:dyDescent="0.2"/>
    <row r="10898" customFormat="1" x14ac:dyDescent="0.2"/>
    <row r="10899" customFormat="1" x14ac:dyDescent="0.2"/>
    <row r="10900" customFormat="1" x14ac:dyDescent="0.2"/>
    <row r="10901" customFormat="1" x14ac:dyDescent="0.2"/>
    <row r="10902" customFormat="1" x14ac:dyDescent="0.2"/>
    <row r="10903" customFormat="1" x14ac:dyDescent="0.2"/>
    <row r="10904" customFormat="1" x14ac:dyDescent="0.2"/>
    <row r="10905" customFormat="1" x14ac:dyDescent="0.2"/>
    <row r="10906" customFormat="1" x14ac:dyDescent="0.2"/>
    <row r="10907" customFormat="1" x14ac:dyDescent="0.2"/>
    <row r="10908" customFormat="1" x14ac:dyDescent="0.2"/>
    <row r="10909" customFormat="1" x14ac:dyDescent="0.2"/>
    <row r="10910" customFormat="1" x14ac:dyDescent="0.2"/>
    <row r="10911" customFormat="1" x14ac:dyDescent="0.2"/>
    <row r="10912" customFormat="1" x14ac:dyDescent="0.2"/>
    <row r="10913" customFormat="1" x14ac:dyDescent="0.2"/>
    <row r="10914" customFormat="1" x14ac:dyDescent="0.2"/>
    <row r="10915" customFormat="1" x14ac:dyDescent="0.2"/>
    <row r="10916" customFormat="1" x14ac:dyDescent="0.2"/>
    <row r="10917" customFormat="1" x14ac:dyDescent="0.2"/>
    <row r="10918" customFormat="1" x14ac:dyDescent="0.2"/>
    <row r="10919" customFormat="1" x14ac:dyDescent="0.2"/>
    <row r="10920" customFormat="1" x14ac:dyDescent="0.2"/>
    <row r="10921" customFormat="1" x14ac:dyDescent="0.2"/>
    <row r="10922" customFormat="1" x14ac:dyDescent="0.2"/>
    <row r="10923" customFormat="1" x14ac:dyDescent="0.2"/>
    <row r="10924" customFormat="1" x14ac:dyDescent="0.2"/>
    <row r="10925" customFormat="1" x14ac:dyDescent="0.2"/>
    <row r="10926" customFormat="1" x14ac:dyDescent="0.2"/>
    <row r="10927" customFormat="1" x14ac:dyDescent="0.2"/>
    <row r="10928" customFormat="1" x14ac:dyDescent="0.2"/>
    <row r="10929" customFormat="1" x14ac:dyDescent="0.2"/>
    <row r="10930" customFormat="1" x14ac:dyDescent="0.2"/>
    <row r="10931" customFormat="1" x14ac:dyDescent="0.2"/>
    <row r="10932" customFormat="1" x14ac:dyDescent="0.2"/>
    <row r="10933" customFormat="1" x14ac:dyDescent="0.2"/>
    <row r="10934" customFormat="1" x14ac:dyDescent="0.2"/>
    <row r="10935" customFormat="1" x14ac:dyDescent="0.2"/>
    <row r="10936" customFormat="1" x14ac:dyDescent="0.2"/>
    <row r="10937" customFormat="1" x14ac:dyDescent="0.2"/>
    <row r="10938" customFormat="1" x14ac:dyDescent="0.2"/>
    <row r="10939" customFormat="1" x14ac:dyDescent="0.2"/>
    <row r="10940" customFormat="1" x14ac:dyDescent="0.2"/>
    <row r="10941" customFormat="1" x14ac:dyDescent="0.2"/>
    <row r="10942" customFormat="1" x14ac:dyDescent="0.2"/>
    <row r="10943" customFormat="1" x14ac:dyDescent="0.2"/>
    <row r="10944" customFormat="1" x14ac:dyDescent="0.2"/>
    <row r="10945" customFormat="1" x14ac:dyDescent="0.2"/>
    <row r="10946" customFormat="1" x14ac:dyDescent="0.2"/>
    <row r="10947" customFormat="1" x14ac:dyDescent="0.2"/>
    <row r="10948" customFormat="1" x14ac:dyDescent="0.2"/>
    <row r="10949" customFormat="1" x14ac:dyDescent="0.2"/>
    <row r="10950" customFormat="1" x14ac:dyDescent="0.2"/>
    <row r="10951" customFormat="1" x14ac:dyDescent="0.2"/>
    <row r="10952" customFormat="1" x14ac:dyDescent="0.2"/>
    <row r="10953" customFormat="1" x14ac:dyDescent="0.2"/>
    <row r="10954" customFormat="1" x14ac:dyDescent="0.2"/>
    <row r="10955" customFormat="1" x14ac:dyDescent="0.2"/>
    <row r="10956" customFormat="1" x14ac:dyDescent="0.2"/>
    <row r="10957" customFormat="1" x14ac:dyDescent="0.2"/>
    <row r="10958" customFormat="1" x14ac:dyDescent="0.2"/>
    <row r="10959" customFormat="1" x14ac:dyDescent="0.2"/>
    <row r="10960" customFormat="1" x14ac:dyDescent="0.2"/>
    <row r="10961" customFormat="1" x14ac:dyDescent="0.2"/>
    <row r="10962" customFormat="1" x14ac:dyDescent="0.2"/>
    <row r="10963" customFormat="1" x14ac:dyDescent="0.2"/>
    <row r="10964" customFormat="1" x14ac:dyDescent="0.2"/>
    <row r="10965" customFormat="1" x14ac:dyDescent="0.2"/>
    <row r="10966" customFormat="1" x14ac:dyDescent="0.2"/>
    <row r="10967" customFormat="1" x14ac:dyDescent="0.2"/>
    <row r="10968" customFormat="1" x14ac:dyDescent="0.2"/>
    <row r="10969" customFormat="1" x14ac:dyDescent="0.2"/>
    <row r="10970" customFormat="1" x14ac:dyDescent="0.2"/>
    <row r="10971" customFormat="1" x14ac:dyDescent="0.2"/>
    <row r="10972" customFormat="1" x14ac:dyDescent="0.2"/>
    <row r="10973" customFormat="1" x14ac:dyDescent="0.2"/>
    <row r="10974" customFormat="1" x14ac:dyDescent="0.2"/>
    <row r="10975" customFormat="1" x14ac:dyDescent="0.2"/>
    <row r="10976" customFormat="1" x14ac:dyDescent="0.2"/>
    <row r="10977" customFormat="1" x14ac:dyDescent="0.2"/>
    <row r="10978" customFormat="1" x14ac:dyDescent="0.2"/>
    <row r="10979" customFormat="1" x14ac:dyDescent="0.2"/>
    <row r="10980" customFormat="1" x14ac:dyDescent="0.2"/>
    <row r="10981" customFormat="1" x14ac:dyDescent="0.2"/>
    <row r="10982" customFormat="1" x14ac:dyDescent="0.2"/>
    <row r="10983" customFormat="1" x14ac:dyDescent="0.2"/>
    <row r="10984" customFormat="1" x14ac:dyDescent="0.2"/>
    <row r="10985" customFormat="1" x14ac:dyDescent="0.2"/>
    <row r="10986" customFormat="1" x14ac:dyDescent="0.2"/>
    <row r="10987" customFormat="1" x14ac:dyDescent="0.2"/>
    <row r="10988" customFormat="1" x14ac:dyDescent="0.2"/>
    <row r="10989" customFormat="1" x14ac:dyDescent="0.2"/>
    <row r="10990" customFormat="1" x14ac:dyDescent="0.2"/>
    <row r="10991" customFormat="1" x14ac:dyDescent="0.2"/>
    <row r="10992" customFormat="1" x14ac:dyDescent="0.2"/>
    <row r="10993" customFormat="1" x14ac:dyDescent="0.2"/>
    <row r="10994" customFormat="1" x14ac:dyDescent="0.2"/>
    <row r="10995" customFormat="1" x14ac:dyDescent="0.2"/>
    <row r="10996" customFormat="1" x14ac:dyDescent="0.2"/>
    <row r="10997" customFormat="1" x14ac:dyDescent="0.2"/>
    <row r="10998" customFormat="1" x14ac:dyDescent="0.2"/>
    <row r="10999" customFormat="1" x14ac:dyDescent="0.2"/>
    <row r="11000" customFormat="1" x14ac:dyDescent="0.2"/>
    <row r="11001" customFormat="1" x14ac:dyDescent="0.2"/>
    <row r="11002" customFormat="1" x14ac:dyDescent="0.2"/>
    <row r="11003" customFormat="1" x14ac:dyDescent="0.2"/>
    <row r="11004" customFormat="1" x14ac:dyDescent="0.2"/>
    <row r="11005" customFormat="1" x14ac:dyDescent="0.2"/>
    <row r="11006" customFormat="1" x14ac:dyDescent="0.2"/>
    <row r="11007" customFormat="1" x14ac:dyDescent="0.2"/>
    <row r="11008" customFormat="1" x14ac:dyDescent="0.2"/>
    <row r="11009" customFormat="1" x14ac:dyDescent="0.2"/>
    <row r="11010" customFormat="1" x14ac:dyDescent="0.2"/>
    <row r="11011" customFormat="1" x14ac:dyDescent="0.2"/>
    <row r="11012" customFormat="1" x14ac:dyDescent="0.2"/>
    <row r="11013" customFormat="1" x14ac:dyDescent="0.2"/>
    <row r="11014" customFormat="1" x14ac:dyDescent="0.2"/>
    <row r="11015" customFormat="1" x14ac:dyDescent="0.2"/>
    <row r="11016" customFormat="1" x14ac:dyDescent="0.2"/>
    <row r="11017" customFormat="1" x14ac:dyDescent="0.2"/>
    <row r="11018" customFormat="1" x14ac:dyDescent="0.2"/>
    <row r="11019" customFormat="1" x14ac:dyDescent="0.2"/>
    <row r="11020" customFormat="1" x14ac:dyDescent="0.2"/>
    <row r="11021" customFormat="1" x14ac:dyDescent="0.2"/>
    <row r="11022" customFormat="1" x14ac:dyDescent="0.2"/>
    <row r="11023" customFormat="1" x14ac:dyDescent="0.2"/>
    <row r="11024" customFormat="1" x14ac:dyDescent="0.2"/>
    <row r="11025" customFormat="1" x14ac:dyDescent="0.2"/>
    <row r="11026" customFormat="1" x14ac:dyDescent="0.2"/>
    <row r="11027" customFormat="1" x14ac:dyDescent="0.2"/>
    <row r="11028" customFormat="1" x14ac:dyDescent="0.2"/>
  </sheetData>
  <mergeCells count="64">
    <mergeCell ref="F54:F59"/>
    <mergeCell ref="G54:G59"/>
    <mergeCell ref="M54:M59"/>
    <mergeCell ref="N54:N59"/>
    <mergeCell ref="F31:F34"/>
    <mergeCell ref="G31:G34"/>
    <mergeCell ref="M31:M34"/>
    <mergeCell ref="N31:N34"/>
    <mergeCell ref="A1:B1"/>
    <mergeCell ref="H1:I1"/>
    <mergeCell ref="A2:B2"/>
    <mergeCell ref="C2:E2"/>
    <mergeCell ref="H2:I2"/>
    <mergeCell ref="F1:G1"/>
    <mergeCell ref="M1:N1"/>
    <mergeCell ref="F19:F25"/>
    <mergeCell ref="G19:G25"/>
    <mergeCell ref="M19:M25"/>
    <mergeCell ref="N19:N25"/>
    <mergeCell ref="J2:L2"/>
    <mergeCell ref="M6:M7"/>
    <mergeCell ref="N6:N7"/>
    <mergeCell ref="F6:F7"/>
    <mergeCell ref="G6:G7"/>
    <mergeCell ref="M13:M16"/>
    <mergeCell ref="N13:N16"/>
    <mergeCell ref="F13:F16"/>
    <mergeCell ref="G13:G16"/>
    <mergeCell ref="F17:F18"/>
    <mergeCell ref="G17:G18"/>
    <mergeCell ref="O1:P1"/>
    <mergeCell ref="T1:U1"/>
    <mergeCell ref="O2:P2"/>
    <mergeCell ref="Q2:S2"/>
    <mergeCell ref="T6:T7"/>
    <mergeCell ref="U6:U7"/>
    <mergeCell ref="T13:T16"/>
    <mergeCell ref="U13:U16"/>
    <mergeCell ref="T19:T25"/>
    <mergeCell ref="U19:U25"/>
    <mergeCell ref="T31:T34"/>
    <mergeCell ref="U31:U34"/>
    <mergeCell ref="M17:M18"/>
    <mergeCell ref="N17:N18"/>
    <mergeCell ref="T17:T18"/>
    <mergeCell ref="U17:U18"/>
    <mergeCell ref="T54:T59"/>
    <mergeCell ref="U54:U59"/>
    <mergeCell ref="V1:W1"/>
    <mergeCell ref="V2:W2"/>
    <mergeCell ref="AA1:AB1"/>
    <mergeCell ref="X2:Z2"/>
    <mergeCell ref="AA6:AA7"/>
    <mergeCell ref="AB6:AB7"/>
    <mergeCell ref="AA31:AA34"/>
    <mergeCell ref="AB31:AB34"/>
    <mergeCell ref="AA54:AA59"/>
    <mergeCell ref="AB54:AB59"/>
    <mergeCell ref="AA13:AA16"/>
    <mergeCell ref="AB13:AB16"/>
    <mergeCell ref="AA17:AA18"/>
    <mergeCell ref="AB17:AB18"/>
    <mergeCell ref="AA19:AA25"/>
    <mergeCell ref="AB19:AB25"/>
  </mergeCells>
  <phoneticPr fontId="6" type="noConversion"/>
  <conditionalFormatting sqref="E12:E25">
    <cfRule type="cellIs" dxfId="41" priority="22" stopIfTrue="1" operator="lessThan">
      <formula>0</formula>
    </cfRule>
  </conditionalFormatting>
  <conditionalFormatting sqref="E29:E35">
    <cfRule type="cellIs" dxfId="40" priority="64" stopIfTrue="1" operator="lessThan">
      <formula>0</formula>
    </cfRule>
  </conditionalFormatting>
  <conditionalFormatting sqref="E4:G4">
    <cfRule type="cellIs" dxfId="39" priority="48" stopIfTrue="1" operator="lessThan">
      <formula>0</formula>
    </cfRule>
  </conditionalFormatting>
  <conditionalFormatting sqref="E6:G6 L6:N6 E7:E8 L7:L8 S7:S9 L9:N11 F12:G13 M12:N13 F19:G19 M19:N19 E28:F28 G28:G29 F29 F31:G31 M31:N31 F35:G35 M35:N35 F47:G54 E47:E59 S48:S59 M49:N54 L49:L59 I60 F61:I62 E61:E66 F63:G66">
    <cfRule type="cellIs" dxfId="38" priority="65" stopIfTrue="1" operator="lessThan">
      <formula>0</formula>
    </cfRule>
  </conditionalFormatting>
  <conditionalFormatting sqref="E9:G11">
    <cfRule type="cellIs" dxfId="37" priority="59" stopIfTrue="1" operator="lessThan">
      <formula>0</formula>
    </cfRule>
  </conditionalFormatting>
  <conditionalFormatting sqref="E26:G27">
    <cfRule type="cellIs" dxfId="36" priority="56" stopIfTrue="1" operator="lessThan">
      <formula>0</formula>
    </cfRule>
  </conditionalFormatting>
  <conditionalFormatting sqref="E36:G46">
    <cfRule type="cellIs" dxfId="35" priority="16" stopIfTrue="1" operator="lessThan">
      <formula>0</formula>
    </cfRule>
  </conditionalFormatting>
  <conditionalFormatting sqref="E60:G60">
    <cfRule type="cellIs" dxfId="34" priority="19" stopIfTrue="1" operator="lessThan">
      <formula>0</formula>
    </cfRule>
  </conditionalFormatting>
  <conditionalFormatting sqref="L12:L25">
    <cfRule type="cellIs" dxfId="33" priority="21" stopIfTrue="1" operator="lessThan">
      <formula>0</formula>
    </cfRule>
  </conditionalFormatting>
  <conditionalFormatting sqref="L29:L35">
    <cfRule type="cellIs" dxfId="32" priority="60" stopIfTrue="1" operator="lessThan">
      <formula>0</formula>
    </cfRule>
  </conditionalFormatting>
  <conditionalFormatting sqref="L4:N4">
    <cfRule type="cellIs" dxfId="31" priority="47" stopIfTrue="1" operator="lessThan">
      <formula>0</formula>
    </cfRule>
  </conditionalFormatting>
  <conditionalFormatting sqref="L26:N28">
    <cfRule type="cellIs" dxfId="30" priority="54" stopIfTrue="1" operator="lessThan">
      <formula>0</formula>
    </cfRule>
  </conditionalFormatting>
  <conditionalFormatting sqref="L36:N48">
    <cfRule type="cellIs" dxfId="29" priority="25" stopIfTrue="1" operator="lessThan">
      <formula>0</formula>
    </cfRule>
  </conditionalFormatting>
  <conditionalFormatting sqref="L60:N66">
    <cfRule type="cellIs" dxfId="28" priority="18" stopIfTrue="1" operator="lessThan">
      <formula>0</formula>
    </cfRule>
  </conditionalFormatting>
  <conditionalFormatting sqref="M29:N29">
    <cfRule type="cellIs" dxfId="27" priority="53" stopIfTrue="1" operator="lessThan">
      <formula>0</formula>
    </cfRule>
  </conditionalFormatting>
  <conditionalFormatting sqref="S11:S25">
    <cfRule type="cellIs" dxfId="26" priority="20" stopIfTrue="1" operator="lessThan">
      <formula>0</formula>
    </cfRule>
  </conditionalFormatting>
  <conditionalFormatting sqref="S29:S42">
    <cfRule type="cellIs" dxfId="25" priority="24" stopIfTrue="1" operator="lessThan">
      <formula>0</formula>
    </cfRule>
  </conditionalFormatting>
  <conditionalFormatting sqref="S4:U4">
    <cfRule type="cellIs" dxfId="24" priority="38" stopIfTrue="1" operator="lessThan">
      <formula>0</formula>
    </cfRule>
  </conditionalFormatting>
  <conditionalFormatting sqref="S6:U6 S10:U10 T19:U19 T31:U31 P60 O61:P62">
    <cfRule type="cellIs" dxfId="23" priority="46" stopIfTrue="1" operator="lessThan">
      <formula>0</formula>
    </cfRule>
  </conditionalFormatting>
  <conditionalFormatting sqref="S26:U28">
    <cfRule type="cellIs" dxfId="22" priority="34" stopIfTrue="1" operator="lessThan">
      <formula>0</formula>
    </cfRule>
  </conditionalFormatting>
  <conditionalFormatting sqref="S43:U47">
    <cfRule type="cellIs" dxfId="21" priority="29" stopIfTrue="1" operator="lessThan">
      <formula>0</formula>
    </cfRule>
  </conditionalFormatting>
  <conditionalFormatting sqref="S60:U66">
    <cfRule type="cellIs" dxfId="20" priority="17" stopIfTrue="1" operator="lessThan">
      <formula>0</formula>
    </cfRule>
  </conditionalFormatting>
  <conditionalFormatting sqref="T9:U9">
    <cfRule type="cellIs" dxfId="19" priority="37" stopIfTrue="1" operator="lessThan">
      <formula>0</formula>
    </cfRule>
  </conditionalFormatting>
  <conditionalFormatting sqref="T11:U13">
    <cfRule type="cellIs" dxfId="18" priority="35" stopIfTrue="1" operator="lessThan">
      <formula>0</formula>
    </cfRule>
  </conditionalFormatting>
  <conditionalFormatting sqref="T29:U29">
    <cfRule type="cellIs" dxfId="17" priority="33" stopIfTrue="1" operator="lessThan">
      <formula>0</formula>
    </cfRule>
  </conditionalFormatting>
  <conditionalFormatting sqref="T35:U42">
    <cfRule type="cellIs" dxfId="16" priority="23" stopIfTrue="1" operator="lessThan">
      <formula>0</formula>
    </cfRule>
  </conditionalFormatting>
  <conditionalFormatting sqref="T48:U54">
    <cfRule type="cellIs" dxfId="15" priority="26" stopIfTrue="1" operator="lessThan">
      <formula>0</formula>
    </cfRule>
  </conditionalFormatting>
  <conditionalFormatting sqref="W60 V61:W62">
    <cfRule type="cellIs" dxfId="14" priority="15" stopIfTrue="1" operator="lessThan">
      <formula>0</formula>
    </cfRule>
  </conditionalFormatting>
  <conditionalFormatting sqref="Z7:Z9 Z48:Z59">
    <cfRule type="cellIs" dxfId="13" priority="14" stopIfTrue="1" operator="lessThan">
      <formula>0</formula>
    </cfRule>
  </conditionalFormatting>
  <conditionalFormatting sqref="Z11:Z25">
    <cfRule type="cellIs" dxfId="12" priority="3" stopIfTrue="1" operator="lessThan">
      <formula>0</formula>
    </cfRule>
  </conditionalFormatting>
  <conditionalFormatting sqref="Z29:Z42">
    <cfRule type="cellIs" dxfId="11" priority="5" stopIfTrue="1" operator="lessThan">
      <formula>0</formula>
    </cfRule>
  </conditionalFormatting>
  <conditionalFormatting sqref="Z64:Z66">
    <cfRule type="cellIs" dxfId="10" priority="1" stopIfTrue="1" operator="lessThan">
      <formula>0</formula>
    </cfRule>
  </conditionalFormatting>
  <conditionalFormatting sqref="Z4:AB4">
    <cfRule type="cellIs" dxfId="9" priority="12" stopIfTrue="1" operator="lessThan">
      <formula>0</formula>
    </cfRule>
  </conditionalFormatting>
  <conditionalFormatting sqref="Z6:AB6 Z10:AB10 AA19:AB19 AA31:AB31">
    <cfRule type="cellIs" dxfId="8" priority="13" stopIfTrue="1" operator="lessThan">
      <formula>0</formula>
    </cfRule>
  </conditionalFormatting>
  <conditionalFormatting sqref="Z26:AB28">
    <cfRule type="cellIs" dxfId="7" priority="9" stopIfTrue="1" operator="lessThan">
      <formula>0</formula>
    </cfRule>
  </conditionalFormatting>
  <conditionalFormatting sqref="Z43:AB47">
    <cfRule type="cellIs" dxfId="6" priority="7" stopIfTrue="1" operator="lessThan">
      <formula>0</formula>
    </cfRule>
  </conditionalFormatting>
  <conditionalFormatting sqref="Z60:AB60">
    <cfRule type="cellIs" dxfId="5" priority="2" stopIfTrue="1" operator="lessThan">
      <formula>0</formula>
    </cfRule>
  </conditionalFormatting>
  <conditionalFormatting sqref="AA9:AB9">
    <cfRule type="cellIs" dxfId="4" priority="11" stopIfTrue="1" operator="lessThan">
      <formula>0</formula>
    </cfRule>
  </conditionalFormatting>
  <conditionalFormatting sqref="AA11:AB13">
    <cfRule type="cellIs" dxfId="3" priority="10" stopIfTrue="1" operator="lessThan">
      <formula>0</formula>
    </cfRule>
  </conditionalFormatting>
  <conditionalFormatting sqref="AA29:AB29">
    <cfRule type="cellIs" dxfId="2" priority="8" stopIfTrue="1" operator="lessThan">
      <formula>0</formula>
    </cfRule>
  </conditionalFormatting>
  <conditionalFormatting sqref="AA35:AB42">
    <cfRule type="cellIs" dxfId="1" priority="4" stopIfTrue="1" operator="lessThan">
      <formula>0</formula>
    </cfRule>
  </conditionalFormatting>
  <conditionalFormatting sqref="AA48:AB54">
    <cfRule type="cellIs" dxfId="0" priority="6" stopIfTrue="1" operator="lessThan">
      <formula>0</formula>
    </cfRule>
  </conditionalFormatting>
  <pageMargins left="0.75" right="0.51" top="1" bottom="1" header="0.5" footer="0.5"/>
  <pageSetup scale="71" fitToHeight="2" orientation="portrait" r:id="rId1"/>
  <headerFooter alignWithMargins="0">
    <oddHeader>&amp;C&amp;"Arial,Bold"2023 Year End
Market Share</oddHeader>
  </headerFooter>
  <colBreaks count="2" manualBreakCount="2">
    <brk id="7" max="61" man="1"/>
    <brk id="14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8"/>
  <sheetViews>
    <sheetView zoomScaleNormal="100" workbookViewId="0">
      <selection activeCell="N29" sqref="N29"/>
    </sheetView>
  </sheetViews>
  <sheetFormatPr defaultRowHeight="12.75" x14ac:dyDescent="0.2"/>
  <cols>
    <col min="1" max="1" width="28.28515625" customWidth="1"/>
    <col min="2" max="2" width="12" customWidth="1"/>
    <col min="3" max="3" width="12.7109375" bestFit="1" customWidth="1"/>
    <col min="4" max="4" width="11.28515625" bestFit="1" customWidth="1"/>
    <col min="5" max="6" width="11.28515625" customWidth="1"/>
    <col min="7" max="7" width="11.85546875" bestFit="1" customWidth="1"/>
    <col min="8" max="14" width="11.85546875" customWidth="1"/>
    <col min="15" max="15" width="11.28515625" customWidth="1"/>
    <col min="16" max="16" width="11.5703125" bestFit="1" customWidth="1"/>
    <col min="17" max="17" width="13.85546875" customWidth="1"/>
    <col min="18" max="18" width="11.5703125" bestFit="1" customWidth="1"/>
    <col min="19" max="19" width="11.28515625" bestFit="1" customWidth="1"/>
  </cols>
  <sheetData>
    <row r="1" spans="1:16" ht="26.25" thickBot="1" x14ac:dyDescent="0.25">
      <c r="A1" s="247" t="s">
        <v>218</v>
      </c>
      <c r="B1" s="470" t="s">
        <v>21</v>
      </c>
      <c r="C1" s="470" t="s">
        <v>165</v>
      </c>
      <c r="D1" s="470" t="s">
        <v>166</v>
      </c>
      <c r="E1" s="470" t="s">
        <v>214</v>
      </c>
      <c r="F1" s="470" t="s">
        <v>50</v>
      </c>
      <c r="G1" s="470" t="s">
        <v>125</v>
      </c>
      <c r="H1" s="470" t="s">
        <v>167</v>
      </c>
      <c r="I1" s="361" t="s">
        <v>220</v>
      </c>
      <c r="J1" s="361" t="s">
        <v>217</v>
      </c>
      <c r="K1" s="470" t="s">
        <v>48</v>
      </c>
      <c r="L1" s="470" t="s">
        <v>177</v>
      </c>
      <c r="M1" s="470" t="s">
        <v>149</v>
      </c>
      <c r="N1" s="470" t="s">
        <v>154</v>
      </c>
      <c r="O1" s="470" t="s">
        <v>136</v>
      </c>
      <c r="P1" s="470" t="s">
        <v>124</v>
      </c>
    </row>
    <row r="2" spans="1:16" ht="15.75" thickBot="1" x14ac:dyDescent="0.3">
      <c r="A2" s="542" t="s">
        <v>138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4"/>
    </row>
    <row r="3" spans="1:16" x14ac:dyDescent="0.2">
      <c r="A3" s="37" t="s">
        <v>31</v>
      </c>
      <c r="P3" s="33"/>
    </row>
    <row r="4" spans="1:16" x14ac:dyDescent="0.2">
      <c r="A4" s="37" t="s">
        <v>32</v>
      </c>
      <c r="B4" s="11">
        <f>SUM([2]Delta!$IT$32:$JE$32)</f>
        <v>1105681</v>
      </c>
      <c r="C4" s="11">
        <f>SUM([2]Pinnacle!$IT$32:$JE$32)</f>
        <v>38580</v>
      </c>
      <c r="D4" s="11">
        <f>SUM('[2]Sky West'!$IT$32:$JE$32)</f>
        <v>77116</v>
      </c>
      <c r="E4" s="11">
        <f>SUM([2]WestJet!$IT$32:$JE$32)</f>
        <v>89525</v>
      </c>
      <c r="F4" s="11">
        <f>SUM('[2]Sun Country'!$IT$32:$JE$32)</f>
        <v>182589</v>
      </c>
      <c r="G4" s="11">
        <f>SUM([2]Icelandair!$IT$32:$JE$32)</f>
        <v>38546</v>
      </c>
      <c r="H4" s="11">
        <f>SUM([2]KLM!$IT$32:$JE$32)</f>
        <v>34157</v>
      </c>
      <c r="I4" s="11">
        <f>SUM([2]Lufthansa!$IT$32:$JE$32)</f>
        <v>32402</v>
      </c>
      <c r="J4" s="11">
        <f>SUM([2]Jazz_AC!$IT$32:$JE$32)</f>
        <v>74609</v>
      </c>
      <c r="K4" s="11">
        <f>SUM([2]Frontier!$IT$32:$JE$32)</f>
        <v>10257</v>
      </c>
      <c r="L4" s="11">
        <f>SUM('[2]Aer Lingus'!$IT$32:$JE$32)</f>
        <v>18564</v>
      </c>
      <c r="M4" s="11">
        <f>SUM('[2]Air France'!$IT$32:$JE$32)</f>
        <v>33414</v>
      </c>
      <c r="N4" s="11">
        <f>SUM([2]Condor!$IT$32:$JE$32)</f>
        <v>11956</v>
      </c>
      <c r="O4" s="11">
        <f>SUM('[2]Charter Misc'!$IT$32:$JE$32)+SUM([2]Ryan!$IT$32:$JE$32)+SUM([2]Omni!$IT$32:$JE$32)</f>
        <v>792</v>
      </c>
      <c r="P4" s="165">
        <f>SUM(B4:O4)</f>
        <v>1748188</v>
      </c>
    </row>
    <row r="5" spans="1:16" x14ac:dyDescent="0.2">
      <c r="A5" s="37" t="s">
        <v>33</v>
      </c>
      <c r="B5" s="6">
        <f>SUM([2]Delta!$IT$33:$JE$33)</f>
        <v>1111502</v>
      </c>
      <c r="C5" s="6">
        <f>SUM([2]Pinnacle!$IT$33:$JE$33)</f>
        <v>39340</v>
      </c>
      <c r="D5" s="6">
        <f>SUM('[2]Sky West'!$IT$33:$JE$33)</f>
        <v>78612</v>
      </c>
      <c r="E5" s="6">
        <f>SUM([2]WestJet!$IT$33:$JE$33)</f>
        <v>93233</v>
      </c>
      <c r="F5" s="6">
        <f>SUM('[2]Sun Country'!$IT$33:$JE$33)</f>
        <v>187877</v>
      </c>
      <c r="G5" s="6">
        <f>SUM([2]Icelandair!$IT$33:$JE$33)</f>
        <v>37103</v>
      </c>
      <c r="H5" s="6">
        <f>SUM([2]KLM!$IT$33:$JE$33)</f>
        <v>30987</v>
      </c>
      <c r="I5" s="6">
        <f>SUM([2]Lufthansa!$IT$33:$JE$33)</f>
        <v>29246</v>
      </c>
      <c r="J5" s="6">
        <f>SUM([2]Jazz_AC!$IT$33:$JE$33)</f>
        <v>70914</v>
      </c>
      <c r="K5" s="6">
        <f>SUM([2]Frontier!$IT$33:$JE$33)</f>
        <v>10283</v>
      </c>
      <c r="L5" s="6">
        <f>SUM('[2]Aer Lingus'!$IT$33:$JE$33)</f>
        <v>17990</v>
      </c>
      <c r="M5" s="6">
        <f>SUM('[2]Air France'!$IT$33:$JE$33)</f>
        <v>28980</v>
      </c>
      <c r="N5" s="6">
        <f>SUM([2]Condor!$IT$33:$JE$33)</f>
        <v>9961</v>
      </c>
      <c r="O5" s="6">
        <f>SUM('[2]Charter Misc'!$IT$33:$JE$33)+SUM([2]Ryan!$IT$33:$JE$33)+SUM([2]Omni!$IT$33:$JE$33)</f>
        <v>998</v>
      </c>
      <c r="P5" s="166">
        <f>SUM(B5:O5)</f>
        <v>1747026</v>
      </c>
    </row>
    <row r="6" spans="1:16" ht="15" x14ac:dyDescent="0.25">
      <c r="A6" s="35" t="s">
        <v>7</v>
      </c>
      <c r="B6" s="22">
        <f t="shared" ref="B6:O6" si="0">SUM(B4:B5)</f>
        <v>2217183</v>
      </c>
      <c r="C6" s="22">
        <f t="shared" si="0"/>
        <v>77920</v>
      </c>
      <c r="D6" s="22">
        <f t="shared" si="0"/>
        <v>155728</v>
      </c>
      <c r="E6" s="22">
        <f t="shared" si="0"/>
        <v>182758</v>
      </c>
      <c r="F6" s="22">
        <f t="shared" si="0"/>
        <v>370466</v>
      </c>
      <c r="G6" s="22">
        <f t="shared" si="0"/>
        <v>75649</v>
      </c>
      <c r="H6" s="22">
        <f t="shared" si="0"/>
        <v>65144</v>
      </c>
      <c r="I6" s="22">
        <f t="shared" si="0"/>
        <v>61648</v>
      </c>
      <c r="J6" s="22">
        <f t="shared" si="0"/>
        <v>145523</v>
      </c>
      <c r="K6" s="22">
        <f t="shared" si="0"/>
        <v>20540</v>
      </c>
      <c r="L6" s="22">
        <f t="shared" si="0"/>
        <v>36554</v>
      </c>
      <c r="M6" s="22">
        <f t="shared" ref="M6" si="1">SUM(M4:M5)</f>
        <v>62394</v>
      </c>
      <c r="N6" s="22">
        <f t="shared" si="0"/>
        <v>21917</v>
      </c>
      <c r="O6" s="22">
        <f t="shared" si="0"/>
        <v>1790</v>
      </c>
      <c r="P6" s="167">
        <f>SUM(B6:O6)</f>
        <v>3495214</v>
      </c>
    </row>
    <row r="7" spans="1:16" x14ac:dyDescent="0.2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65"/>
    </row>
    <row r="8" spans="1:16" x14ac:dyDescent="0.2">
      <c r="A8" s="37" t="s">
        <v>34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65">
        <f>SUM(B8:O8)</f>
        <v>0</v>
      </c>
    </row>
    <row r="9" spans="1:16" x14ac:dyDescent="0.2">
      <c r="A9" s="37" t="s">
        <v>32</v>
      </c>
      <c r="B9" s="11">
        <f>SUM([2]Delta!$IT$37:$JE$37)</f>
        <v>29395</v>
      </c>
      <c r="C9" s="11">
        <f>SUM([2]Pinnacle!$IT$37:$JE$37)</f>
        <v>802</v>
      </c>
      <c r="D9" s="11">
        <f>SUM('[2]Sky West'!$IT$37:$JE$37)</f>
        <v>1139</v>
      </c>
      <c r="E9" s="11">
        <f>SUM([2]WestJet!$IT$37:$JE$37)</f>
        <v>22</v>
      </c>
      <c r="F9" s="11">
        <f>SUM('[2]Sun Country'!$IT$37:$JE$37)</f>
        <v>3063</v>
      </c>
      <c r="G9" s="11">
        <f>SUM([2]Icelandair!$IT$37:$JE$37)</f>
        <v>331</v>
      </c>
      <c r="H9" s="11">
        <f>SUM([2]KLM!$IT$37:$JE$37)</f>
        <v>96</v>
      </c>
      <c r="I9" s="11">
        <f>SUM([2]Lufthansa!$IT$37:$JE$37)</f>
        <v>555</v>
      </c>
      <c r="J9" s="11">
        <f>SUM([2]Jazz_AC!$IT$37:$JE$37)</f>
        <v>1146</v>
      </c>
      <c r="K9" s="11">
        <f>SUM([2]Frontier!$IT$37:$JE$37)</f>
        <v>10</v>
      </c>
      <c r="L9" s="11">
        <f>SUM('[2]Aer Lingus'!$IT$37:$JE$37)</f>
        <v>126</v>
      </c>
      <c r="M9" s="11">
        <f>SUM('[2]Air France'!$IT$37:$JE$37)</f>
        <v>107</v>
      </c>
      <c r="N9" s="11">
        <f>SUM([2]Condor!$IT$37:$JE$37)</f>
        <v>64</v>
      </c>
      <c r="O9" s="11">
        <f>SUM('[2]Charter Misc'!$IT$37:$JE$37)+SUM([2]Ryan!$IT$37:$JE$37)+SUM([2]Omni!$IT$37:$JE$37)</f>
        <v>0</v>
      </c>
      <c r="P9" s="165">
        <f>SUM(B9:O9)</f>
        <v>36856</v>
      </c>
    </row>
    <row r="10" spans="1:16" x14ac:dyDescent="0.2">
      <c r="A10" s="37" t="s">
        <v>35</v>
      </c>
      <c r="B10" s="6">
        <f>SUM([2]Delta!$IT$38:$JE$38)</f>
        <v>30151</v>
      </c>
      <c r="C10" s="6">
        <f>SUM([2]Pinnacle!$IT$38:$JE$38)</f>
        <v>862</v>
      </c>
      <c r="D10" s="6">
        <f>SUM('[2]Sky West'!$IT$38:$JE$38)</f>
        <v>1131</v>
      </c>
      <c r="E10" s="6">
        <f>SUM([2]WestJet!$IT$38:$JE$38)</f>
        <v>16</v>
      </c>
      <c r="F10" s="6">
        <f>SUM('[2]Sun Country'!$IT$38:$JE$38)</f>
        <v>3221</v>
      </c>
      <c r="G10" s="6">
        <f>SUM([2]Icelandair!$IT$38:$JE$38)</f>
        <v>348</v>
      </c>
      <c r="H10" s="6">
        <f>SUM([2]KLM!$IT$38:$JE$38)</f>
        <v>20</v>
      </c>
      <c r="I10" s="6">
        <f>SUM([2]Lufthansa!$IT$38:$JE$38)</f>
        <v>540</v>
      </c>
      <c r="J10" s="6">
        <f>SUM([2]Jazz_AC!$IT$38:$JE$38)</f>
        <v>1161</v>
      </c>
      <c r="K10" s="6">
        <f>SUM([2]Frontier!$IT$38:$JE$38)</f>
        <v>6</v>
      </c>
      <c r="L10" s="6">
        <f>SUM('[2]Aer Lingus'!$IT$38:$JE$38)</f>
        <v>124</v>
      </c>
      <c r="M10" s="6">
        <f>SUM('[2]Air France'!$IT$38:$JE$38)</f>
        <v>18</v>
      </c>
      <c r="N10" s="6">
        <f>SUM([2]Condor!$IT$38:$JE$38)</f>
        <v>53</v>
      </c>
      <c r="O10" s="6">
        <f>SUM('[2]Charter Misc'!$IT$38:$JE$38)+SUM([2]Ryan!$IT$38:$JE$38)+SUM([2]Omni!$IT$38:$JE$38)</f>
        <v>0</v>
      </c>
      <c r="P10" s="166">
        <f>SUM(B10:O10)</f>
        <v>37651</v>
      </c>
    </row>
    <row r="11" spans="1:16" ht="15.75" thickBot="1" x14ac:dyDescent="0.3">
      <c r="A11" s="38" t="s">
        <v>36</v>
      </c>
      <c r="B11" s="168">
        <f t="shared" ref="B11:O11" si="2">SUM(B9:B10)</f>
        <v>59546</v>
      </c>
      <c r="C11" s="168">
        <f t="shared" si="2"/>
        <v>1664</v>
      </c>
      <c r="D11" s="168">
        <f t="shared" si="2"/>
        <v>2270</v>
      </c>
      <c r="E11" s="168">
        <f t="shared" si="2"/>
        <v>38</v>
      </c>
      <c r="F11" s="168">
        <f t="shared" si="2"/>
        <v>6284</v>
      </c>
      <c r="G11" s="168">
        <f t="shared" si="2"/>
        <v>679</v>
      </c>
      <c r="H11" s="168">
        <f t="shared" si="2"/>
        <v>116</v>
      </c>
      <c r="I11" s="168">
        <f t="shared" si="2"/>
        <v>1095</v>
      </c>
      <c r="J11" s="168">
        <f t="shared" si="2"/>
        <v>2307</v>
      </c>
      <c r="K11" s="168">
        <f t="shared" si="2"/>
        <v>16</v>
      </c>
      <c r="L11" s="168">
        <f t="shared" si="2"/>
        <v>250</v>
      </c>
      <c r="M11" s="168">
        <f t="shared" ref="M11" si="3">SUM(M9:M10)</f>
        <v>125</v>
      </c>
      <c r="N11" s="168">
        <f t="shared" si="2"/>
        <v>117</v>
      </c>
      <c r="O11" s="168">
        <f t="shared" si="2"/>
        <v>0</v>
      </c>
      <c r="P11" s="169">
        <f>SUM(B11:O11)</f>
        <v>74507</v>
      </c>
    </row>
    <row r="13" spans="1:16" ht="44.25" customHeight="1" thickBot="1" x14ac:dyDescent="0.25">
      <c r="B13" s="470" t="s">
        <v>21</v>
      </c>
      <c r="C13" s="470" t="s">
        <v>165</v>
      </c>
      <c r="D13" s="470" t="s">
        <v>166</v>
      </c>
      <c r="E13" s="470" t="s">
        <v>214</v>
      </c>
      <c r="F13" s="470" t="s">
        <v>50</v>
      </c>
      <c r="G13" s="470" t="s">
        <v>125</v>
      </c>
      <c r="H13" s="470" t="s">
        <v>167</v>
      </c>
      <c r="I13" s="361" t="s">
        <v>220</v>
      </c>
      <c r="J13" s="361" t="s">
        <v>217</v>
      </c>
      <c r="K13" s="470" t="s">
        <v>48</v>
      </c>
      <c r="L13" s="470" t="s">
        <v>177</v>
      </c>
      <c r="M13" s="470" t="s">
        <v>149</v>
      </c>
      <c r="N13" s="470" t="s">
        <v>154</v>
      </c>
      <c r="O13" s="470" t="s">
        <v>136</v>
      </c>
      <c r="P13" s="361" t="s">
        <v>124</v>
      </c>
    </row>
    <row r="14" spans="1:16" ht="15.75" thickBot="1" x14ac:dyDescent="0.3">
      <c r="A14" s="545" t="s">
        <v>137</v>
      </c>
      <c r="B14" s="546"/>
      <c r="C14" s="546"/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46"/>
      <c r="O14" s="546"/>
      <c r="P14" s="547"/>
    </row>
    <row r="15" spans="1:16" x14ac:dyDescent="0.2">
      <c r="A15" s="267" t="s">
        <v>24</v>
      </c>
      <c r="B15" s="11">
        <f>SUM([2]Delta!$IT$15:$JE$15)</f>
        <v>6333</v>
      </c>
      <c r="C15" s="11">
        <f>SUM([2]Pinnacle!$IT$15:$JE$15)</f>
        <v>607</v>
      </c>
      <c r="D15" s="11">
        <f>SUM('[2]Sky West'!$IT$15:$JE$15)</f>
        <v>1209</v>
      </c>
      <c r="E15" s="11">
        <f>SUM([2]WestJet!$IT$15:$JE$15)</f>
        <v>913</v>
      </c>
      <c r="F15" s="11">
        <f>SUM('[2]Sun Country'!$IT$15:$JE$15)</f>
        <v>1346</v>
      </c>
      <c r="G15" s="11">
        <f>SUM([2]Icelandair!$IT$15:$JE$15)</f>
        <v>239</v>
      </c>
      <c r="H15" s="11">
        <f>SUM([2]KLM!$IT$15:$JE$15)</f>
        <v>131</v>
      </c>
      <c r="I15" s="11">
        <f>SUM([2]Lufthansa!$IT$15:$JE$15)</f>
        <v>137</v>
      </c>
      <c r="J15" s="11">
        <f>SUM([2]Jazz_AC!$IT$15:$JE$15)</f>
        <v>1343</v>
      </c>
      <c r="K15" s="11">
        <f>SUM([2]Frontier!$IT$15:$JE$15)</f>
        <v>66</v>
      </c>
      <c r="L15" s="11">
        <f>SUM('[2]Aer Lingus'!$IT$15:$JE$15)</f>
        <v>104</v>
      </c>
      <c r="M15" s="11">
        <f>SUM('[2]Air France'!$IT$15:$JE$15)</f>
        <v>124</v>
      </c>
      <c r="N15" s="11">
        <f>SUM([2]Condor!$IT$15:$JE$15)</f>
        <v>52</v>
      </c>
      <c r="O15" s="11">
        <f>SUM('[2]Charter Misc'!$IT$15:$JE$15)+SUM([2]Ryan!$IT$15:$JE$15)+SUM([2]Omni!$IT$15:$JE$15)</f>
        <v>10</v>
      </c>
      <c r="P15" s="165">
        <f>SUM(B15:O15)</f>
        <v>12614</v>
      </c>
    </row>
    <row r="16" spans="1:16" x14ac:dyDescent="0.2">
      <c r="A16" s="37" t="s">
        <v>25</v>
      </c>
      <c r="B16" s="11">
        <f>SUM([2]Delta!$IT$16:$JE$16)</f>
        <v>6305</v>
      </c>
      <c r="C16" s="11">
        <f>SUM([2]Pinnacle!$IT$16:$JE$16)</f>
        <v>607</v>
      </c>
      <c r="D16" s="11">
        <f>SUM('[2]Sky West'!$IT$16:$JE$16)</f>
        <v>1212</v>
      </c>
      <c r="E16" s="11">
        <f>SUM([2]WestJet!$IT$16:$JE$16)</f>
        <v>913</v>
      </c>
      <c r="F16" s="11">
        <f>SUM('[2]Sun Country'!$IT$16:$JE$16)</f>
        <v>1340</v>
      </c>
      <c r="G16" s="11">
        <f>SUM([2]Icelandair!$IT$16:$JE$16)</f>
        <v>239</v>
      </c>
      <c r="H16" s="11">
        <f>SUM([2]KLM!$IT$16:$JE$16)</f>
        <v>131</v>
      </c>
      <c r="I16" s="11">
        <f>SUM([2]Lufthansa!$IT$16:$JE$16)</f>
        <v>137</v>
      </c>
      <c r="J16" s="11">
        <f>SUM([2]Jazz_AC!$IT$16:$JE$16)</f>
        <v>1350</v>
      </c>
      <c r="K16" s="11">
        <f>SUM([2]Frontier!$IT$16:$JE$16)</f>
        <v>66</v>
      </c>
      <c r="L16" s="11">
        <f>SUM('[2]Aer Lingus'!$IT$16:$JE$16)</f>
        <v>104</v>
      </c>
      <c r="M16" s="11">
        <f>SUM('[2]Air France'!$IT$16:$JE$16)</f>
        <v>124</v>
      </c>
      <c r="N16" s="11">
        <f>SUM([2]Condor!$IT$16:$JE$16)</f>
        <v>52</v>
      </c>
      <c r="O16" s="11">
        <f>SUM('[2]Charter Misc'!$IT$16:$JE$16)+SUM([2]Ryan!$IT$16:$JE$16)+SUM([2]Omni!$IT$16:$JE$16)</f>
        <v>5</v>
      </c>
      <c r="P16" s="165">
        <f>SUM(B16:O16)</f>
        <v>12585</v>
      </c>
    </row>
    <row r="17" spans="1:16" x14ac:dyDescent="0.2">
      <c r="A17" s="37"/>
      <c r="P17" s="469"/>
    </row>
    <row r="18" spans="1:16" ht="15.75" thickBot="1" x14ac:dyDescent="0.3">
      <c r="A18" s="38" t="s">
        <v>30</v>
      </c>
      <c r="B18" s="245">
        <f t="shared" ref="B18:P18" si="4">+SUM(B15:B16)</f>
        <v>12638</v>
      </c>
      <c r="C18" s="245">
        <f t="shared" si="4"/>
        <v>1214</v>
      </c>
      <c r="D18" s="245">
        <f>+SUM(D15:D16)</f>
        <v>2421</v>
      </c>
      <c r="E18" s="245">
        <f t="shared" ref="E18:O18" si="5">+SUM(E15:E16)</f>
        <v>1826</v>
      </c>
      <c r="F18" s="245">
        <f t="shared" si="5"/>
        <v>2686</v>
      </c>
      <c r="G18" s="245">
        <f t="shared" si="5"/>
        <v>478</v>
      </c>
      <c r="H18" s="245">
        <f t="shared" si="5"/>
        <v>262</v>
      </c>
      <c r="I18" s="245">
        <f t="shared" si="5"/>
        <v>274</v>
      </c>
      <c r="J18" s="245">
        <f t="shared" si="5"/>
        <v>2693</v>
      </c>
      <c r="K18" s="245">
        <f t="shared" si="5"/>
        <v>132</v>
      </c>
      <c r="L18" s="245">
        <f t="shared" si="5"/>
        <v>208</v>
      </c>
      <c r="M18" s="245">
        <f t="shared" ref="M18" si="6">+SUM(M15:M16)</f>
        <v>248</v>
      </c>
      <c r="N18" s="245">
        <f t="shared" si="5"/>
        <v>104</v>
      </c>
      <c r="O18" s="245">
        <f t="shared" si="5"/>
        <v>15</v>
      </c>
      <c r="P18" s="246">
        <f t="shared" si="4"/>
        <v>25199</v>
      </c>
    </row>
  </sheetData>
  <mergeCells count="2">
    <mergeCell ref="A2:P2"/>
    <mergeCell ref="A14:P14"/>
  </mergeCells>
  <phoneticPr fontId="6" type="noConversion"/>
  <pageMargins left="0.75" right="0.75" top="1" bottom="1" header="0.5" footer="0.5"/>
  <pageSetup scale="78" orientation="landscape" r:id="rId1"/>
  <headerFooter alignWithMargins="0">
    <oddHeader>&amp;C&amp;"Arial,Bold"2023 Year End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zoomScaleNormal="100" workbookViewId="0">
      <selection activeCell="B1" sqref="B1:J1"/>
    </sheetView>
  </sheetViews>
  <sheetFormatPr defaultRowHeight="12.75" x14ac:dyDescent="0.2"/>
  <cols>
    <col min="1" max="1" width="25.28515625" bestFit="1" customWidth="1"/>
    <col min="2" max="2" width="11.5703125" bestFit="1" customWidth="1"/>
    <col min="3" max="3" width="12.7109375" bestFit="1" customWidth="1"/>
    <col min="4" max="4" width="14" bestFit="1" customWidth="1"/>
    <col min="5" max="5" width="11.5703125" bestFit="1" customWidth="1"/>
    <col min="6" max="6" width="11.5703125" customWidth="1"/>
    <col min="7" max="7" width="12.7109375" bestFit="1" customWidth="1"/>
    <col min="8" max="8" width="11.5703125" bestFit="1" customWidth="1"/>
    <col min="9" max="9" width="11.5703125" customWidth="1"/>
    <col min="10" max="10" width="12.7109375" bestFit="1" customWidth="1"/>
    <col min="11" max="11" width="14.140625" bestFit="1" customWidth="1"/>
  </cols>
  <sheetData>
    <row r="1" spans="1:11" ht="29.25" customHeight="1" thickBot="1" x14ac:dyDescent="0.25">
      <c r="A1" s="247" t="s">
        <v>218</v>
      </c>
      <c r="B1" s="473" t="s">
        <v>20</v>
      </c>
      <c r="C1" s="470" t="s">
        <v>201</v>
      </c>
      <c r="D1" s="473" t="s">
        <v>21</v>
      </c>
      <c r="E1" s="295" t="s">
        <v>106</v>
      </c>
      <c r="F1" s="473" t="s">
        <v>147</v>
      </c>
      <c r="G1" s="295" t="s">
        <v>50</v>
      </c>
      <c r="H1" s="473" t="s">
        <v>22</v>
      </c>
      <c r="I1" s="473" t="s">
        <v>220</v>
      </c>
      <c r="J1" s="473" t="s">
        <v>23</v>
      </c>
      <c r="K1" s="295" t="s">
        <v>169</v>
      </c>
    </row>
    <row r="2" spans="1:11" ht="15" x14ac:dyDescent="0.25">
      <c r="A2" s="39" t="s">
        <v>3</v>
      </c>
      <c r="B2" s="288"/>
      <c r="C2" s="288"/>
      <c r="D2" s="288"/>
      <c r="E2" s="175"/>
      <c r="F2" s="288"/>
      <c r="G2" s="175"/>
      <c r="H2" s="288"/>
      <c r="I2" s="288"/>
      <c r="J2" s="288"/>
      <c r="K2" s="289"/>
    </row>
    <row r="3" spans="1:11" x14ac:dyDescent="0.2">
      <c r="A3" s="37" t="s">
        <v>31</v>
      </c>
      <c r="E3" s="78"/>
      <c r="G3" s="78"/>
      <c r="K3" s="33"/>
    </row>
    <row r="4" spans="1:11" x14ac:dyDescent="0.2">
      <c r="A4" s="37" t="s">
        <v>32</v>
      </c>
      <c r="B4" s="11">
        <f>[2]American!$JF$32+[2]American!$JF$22</f>
        <v>647115</v>
      </c>
      <c r="C4" s="11">
        <f>'[2]Allegiant '!$JF$32+'[2]Allegiant '!$JF$22</f>
        <v>37333</v>
      </c>
      <c r="D4" s="11">
        <f>[2]Delta!$JF$32+[2]Delta!$JF$22</f>
        <v>10561751</v>
      </c>
      <c r="E4" s="78">
        <f>[2]Southwest!$JF$22+[2]Southwest!$JF$32</f>
        <v>868175</v>
      </c>
      <c r="F4" s="11">
        <f>[2]Spirit!$JF$32+[2]Spirit!$JF$22</f>
        <v>167893</v>
      </c>
      <c r="G4" s="78">
        <f>'[2]Sun Country'!$JF$32+'[2]Sun Country'!$JF$22</f>
        <v>2096172</v>
      </c>
      <c r="H4" s="11">
        <f>[2]United!$JF$32+[2]United!$JF$22</f>
        <v>671032</v>
      </c>
      <c r="I4" s="11">
        <f>[2]Lufthansa!$JF$32+[2]Lufthansa!$JF$22</f>
        <v>32402</v>
      </c>
      <c r="J4" s="11">
        <f>'Other Major Airline Stats'!L4</f>
        <v>697921</v>
      </c>
      <c r="K4" s="165">
        <f>SUM(B4:J4)</f>
        <v>15779794</v>
      </c>
    </row>
    <row r="5" spans="1:11" x14ac:dyDescent="0.2">
      <c r="A5" s="37" t="s">
        <v>33</v>
      </c>
      <c r="B5" s="176">
        <f>[2]American!$JF$33+[2]American!$JF$23</f>
        <v>626701</v>
      </c>
      <c r="C5" s="176">
        <f>'[2]Allegiant '!$JF$33+'[2]Allegiant '!$JF$23</f>
        <v>38406</v>
      </c>
      <c r="D5" s="176">
        <f>[2]Delta!$JF$33+[2]Delta!$JF$23</f>
        <v>10578100</v>
      </c>
      <c r="E5" s="78">
        <f>[2]Southwest!$JF$23+[2]Southwest!$JF$33</f>
        <v>859813</v>
      </c>
      <c r="F5" s="176">
        <f>[2]Spirit!$JF$33+[2]Spirit!$JF$23</f>
        <v>165469</v>
      </c>
      <c r="G5" s="78">
        <f>'[2]Sun Country'!$JF$23+'[2]Sun Country'!$JF$33</f>
        <v>2112681</v>
      </c>
      <c r="H5" s="176">
        <f>[2]United!$JF$33+[2]United!$JF$23</f>
        <v>664287</v>
      </c>
      <c r="I5" s="176">
        <f>[2]Lufthansa!$JF$33+[2]Lufthansa!$JF$23</f>
        <v>29246</v>
      </c>
      <c r="J5" s="6">
        <f>'Other Major Airline Stats'!L5</f>
        <v>681676</v>
      </c>
      <c r="K5" s="166">
        <f>SUM(B5:J5)</f>
        <v>15756379</v>
      </c>
    </row>
    <row r="6" spans="1:11" ht="15" x14ac:dyDescent="0.25">
      <c r="A6" s="35" t="s">
        <v>7</v>
      </c>
      <c r="B6" s="22">
        <f t="shared" ref="B6:K6" si="0">SUM(B4:B5)</f>
        <v>1273816</v>
      </c>
      <c r="C6" s="22">
        <f t="shared" ref="C6" si="1">SUM(C4:C5)</f>
        <v>75739</v>
      </c>
      <c r="D6" s="22">
        <f t="shared" si="0"/>
        <v>21139851</v>
      </c>
      <c r="E6" s="107">
        <f t="shared" si="0"/>
        <v>1727988</v>
      </c>
      <c r="F6" s="22">
        <f t="shared" si="0"/>
        <v>333362</v>
      </c>
      <c r="G6" s="107">
        <f t="shared" si="0"/>
        <v>4208853</v>
      </c>
      <c r="H6" s="22">
        <f t="shared" si="0"/>
        <v>1335319</v>
      </c>
      <c r="I6" s="22">
        <f t="shared" ref="I6" si="2">SUM(I4:I5)</f>
        <v>61648</v>
      </c>
      <c r="J6" s="22">
        <f t="shared" si="0"/>
        <v>1379597</v>
      </c>
      <c r="K6" s="167">
        <f t="shared" si="0"/>
        <v>31536173</v>
      </c>
    </row>
    <row r="7" spans="1:11" x14ac:dyDescent="0.2">
      <c r="A7" s="37"/>
      <c r="B7" s="11"/>
      <c r="C7" s="11"/>
      <c r="D7" s="11"/>
      <c r="E7" s="106"/>
      <c r="F7" s="11"/>
      <c r="G7" s="106"/>
      <c r="H7" s="11"/>
      <c r="I7" s="11"/>
      <c r="J7" s="11"/>
      <c r="K7" s="165"/>
    </row>
    <row r="8" spans="1:11" x14ac:dyDescent="0.2">
      <c r="A8" s="37" t="s">
        <v>34</v>
      </c>
      <c r="B8" s="11"/>
      <c r="C8" s="11"/>
      <c r="D8" s="11"/>
      <c r="E8" s="106"/>
      <c r="F8" s="11"/>
      <c r="G8" s="106"/>
      <c r="H8" s="11"/>
      <c r="I8" s="11"/>
      <c r="J8" s="11"/>
      <c r="K8" s="165"/>
    </row>
    <row r="9" spans="1:11" x14ac:dyDescent="0.2">
      <c r="A9" s="37" t="s">
        <v>32</v>
      </c>
      <c r="B9" s="256">
        <f>[2]American!$JF$37+[2]American!$JF$27</f>
        <v>21384</v>
      </c>
      <c r="C9" s="256">
        <f>'[2]Allegiant '!$JF$37+'[2]Allegiant '!$JF$27</f>
        <v>0</v>
      </c>
      <c r="D9" s="256">
        <f>[2]Delta!$JF$37+[2]Delta!$JF$27</f>
        <v>319925</v>
      </c>
      <c r="E9" s="257">
        <f>[2]Southwest!$JF$27</f>
        <v>20752</v>
      </c>
      <c r="F9" s="256">
        <f>[2]Spirit!$JF$37+[2]Spirit!$JF$27</f>
        <v>1260</v>
      </c>
      <c r="G9" s="257">
        <f>'[2]Sun Country'!$JF$37+'[2]Sun Country'!$JF$27</f>
        <v>33588</v>
      </c>
      <c r="H9" s="256">
        <f>[2]United!$JF$37+[2]United!$JF$27</f>
        <v>26713</v>
      </c>
      <c r="I9" s="256">
        <f>[2]Lufthansa!$JF$37+[2]Lufthansa!$JF$27</f>
        <v>555</v>
      </c>
      <c r="J9" s="11">
        <f>'Other Major Airline Stats'!L9</f>
        <v>9181</v>
      </c>
      <c r="K9" s="165">
        <f>SUM(B9:J9)</f>
        <v>433358</v>
      </c>
    </row>
    <row r="10" spans="1:11" x14ac:dyDescent="0.2">
      <c r="A10" s="37" t="s">
        <v>35</v>
      </c>
      <c r="B10" s="258">
        <f>+[2]American!$JF$38+[2]American!$JF$28</f>
        <v>24064</v>
      </c>
      <c r="C10" s="258">
        <f>+'[2]Allegiant '!$JF$38+'[2]Allegiant '!$JF$28</f>
        <v>0</v>
      </c>
      <c r="D10" s="258">
        <f>+[2]Delta!$JF$38+[2]Delta!$JF$28</f>
        <v>319261</v>
      </c>
      <c r="E10" s="259">
        <f>[2]Southwest!$JF$28</f>
        <v>22521</v>
      </c>
      <c r="F10" s="258">
        <f>+[2]Spirit!$JF$38+[2]Spirit!$JF$28</f>
        <v>1510</v>
      </c>
      <c r="G10" s="259">
        <f>+'[2]Sun Country'!$JF$38+'[2]Sun Country'!$JF$28</f>
        <v>36516</v>
      </c>
      <c r="H10" s="258">
        <f>+[2]United!$JF$38+[2]United!$JF$28</f>
        <v>27457</v>
      </c>
      <c r="I10" s="258">
        <f>+[2]Lufthansa!$JF$38+[2]Lufthansa!$JF$28</f>
        <v>540</v>
      </c>
      <c r="J10" s="6">
        <f>'Other Major Airline Stats'!L10</f>
        <v>8802</v>
      </c>
      <c r="K10" s="166">
        <f>SUM(B10:J10)</f>
        <v>440671</v>
      </c>
    </row>
    <row r="11" spans="1:11" ht="15.75" thickBot="1" x14ac:dyDescent="0.3">
      <c r="A11" s="38" t="s">
        <v>36</v>
      </c>
      <c r="B11" s="168">
        <f t="shared" ref="B11:K11" si="3">SUM(B9:B10)</f>
        <v>45448</v>
      </c>
      <c r="C11" s="168">
        <f t="shared" ref="C11" si="4">SUM(C9:C10)</f>
        <v>0</v>
      </c>
      <c r="D11" s="168">
        <f t="shared" si="3"/>
        <v>639186</v>
      </c>
      <c r="E11" s="168">
        <f t="shared" si="3"/>
        <v>43273</v>
      </c>
      <c r="F11" s="168">
        <f t="shared" si="3"/>
        <v>2770</v>
      </c>
      <c r="G11" s="168">
        <f t="shared" si="3"/>
        <v>70104</v>
      </c>
      <c r="H11" s="168">
        <f t="shared" si="3"/>
        <v>54170</v>
      </c>
      <c r="I11" s="168">
        <f t="shared" ref="I11" si="5">SUM(I9:I10)</f>
        <v>1095</v>
      </c>
      <c r="J11" s="168">
        <f t="shared" si="3"/>
        <v>17983</v>
      </c>
      <c r="K11" s="169">
        <f t="shared" si="3"/>
        <v>874029</v>
      </c>
    </row>
    <row r="12" spans="1:11" ht="15" x14ac:dyDescent="0.25">
      <c r="E12" s="177"/>
      <c r="G12" s="177"/>
    </row>
    <row r="13" spans="1:11" ht="13.5" thickBot="1" x14ac:dyDescent="0.25"/>
    <row r="14" spans="1:11" ht="15.75" thickTop="1" x14ac:dyDescent="0.25">
      <c r="A14" s="36" t="s">
        <v>9</v>
      </c>
      <c r="B14" s="13"/>
      <c r="C14" s="13"/>
      <c r="D14" s="13"/>
      <c r="E14" s="98"/>
      <c r="F14" s="13"/>
      <c r="G14" s="98"/>
      <c r="H14" s="13"/>
      <c r="I14" s="13"/>
      <c r="J14" s="13"/>
      <c r="K14" s="14"/>
    </row>
    <row r="15" spans="1:11" x14ac:dyDescent="0.2">
      <c r="A15" s="37" t="s">
        <v>24</v>
      </c>
      <c r="B15" s="11">
        <f>+[2]American!$JF$15+[2]American!$JF$4</f>
        <v>4652</v>
      </c>
      <c r="C15" s="11">
        <f>+'[2]Allegiant '!$JF$15+'[2]Allegiant '!$JF$4</f>
        <v>271</v>
      </c>
      <c r="D15" s="11">
        <f>+[2]Delta!$JF$15+[2]Delta!$JF$4</f>
        <v>75725</v>
      </c>
      <c r="E15" s="68">
        <f>[2]Southwest!$JF$4</f>
        <v>7281</v>
      </c>
      <c r="F15" s="11">
        <f>+[2]Spirit!$JF$15+[2]Spirit!$JF$4</f>
        <v>1168</v>
      </c>
      <c r="G15" s="78">
        <f>+'[2]Sun Country'!$JF$15+'[2]Sun Country'!$JF$4</f>
        <v>13809</v>
      </c>
      <c r="H15" s="11">
        <f>+[2]United!$JF$15+[2]United!$JF$4</f>
        <v>5382</v>
      </c>
      <c r="I15" s="11">
        <f>+[2]Lufthansa!$JF$15+[2]Lufthansa!$JF$4</f>
        <v>137</v>
      </c>
      <c r="J15" s="11">
        <f>'Other Major Airline Stats'!L15</f>
        <v>5851</v>
      </c>
      <c r="K15" s="15">
        <f>SUM(B15:J15)</f>
        <v>114276</v>
      </c>
    </row>
    <row r="16" spans="1:11" x14ac:dyDescent="0.2">
      <c r="A16" s="37" t="s">
        <v>25</v>
      </c>
      <c r="B16" s="6">
        <f>+[2]American!$JF$5+[2]American!$JF$16</f>
        <v>4649</v>
      </c>
      <c r="C16" s="6">
        <f>+'[2]Allegiant '!$JF$5+'[2]Allegiant '!$JF$16</f>
        <v>271</v>
      </c>
      <c r="D16" s="6">
        <f>+[2]Delta!$JF$5+[2]Delta!$JF$16</f>
        <v>75690</v>
      </c>
      <c r="E16" s="68">
        <f>[2]Southwest!$JF$5</f>
        <v>7264</v>
      </c>
      <c r="F16" s="6">
        <f>+[2]Spirit!$JF$5+[2]Spirit!$JF$16</f>
        <v>1168</v>
      </c>
      <c r="G16" s="78">
        <f>+'[2]Sun Country'!$JF$5+'[2]Sun Country'!$JF$16</f>
        <v>13808</v>
      </c>
      <c r="H16" s="6">
        <f>+[2]United!$JF$5+[2]United!$JF$16</f>
        <v>5374</v>
      </c>
      <c r="I16" s="6">
        <f>+[2]Lufthansa!$JF$5+[2]Lufthansa!$JF$16</f>
        <v>137</v>
      </c>
      <c r="J16" s="6">
        <f>'Other Major Airline Stats'!L16</f>
        <v>5848</v>
      </c>
      <c r="K16" s="21">
        <f>SUM(B16:J16)</f>
        <v>114209</v>
      </c>
    </row>
    <row r="17" spans="1:11" x14ac:dyDescent="0.2">
      <c r="A17" s="37" t="s">
        <v>26</v>
      </c>
      <c r="B17" s="172">
        <f t="shared" ref="B17:J17" si="6">SUM(B15:B16)</f>
        <v>9301</v>
      </c>
      <c r="C17" s="170">
        <f t="shared" ref="C17" si="7">SUM(C15:C16)</f>
        <v>542</v>
      </c>
      <c r="D17" s="170">
        <f t="shared" si="6"/>
        <v>151415</v>
      </c>
      <c r="E17" s="101">
        <f t="shared" si="6"/>
        <v>14545</v>
      </c>
      <c r="F17" s="170">
        <f t="shared" si="6"/>
        <v>2336</v>
      </c>
      <c r="G17" s="101">
        <f t="shared" si="6"/>
        <v>27617</v>
      </c>
      <c r="H17" s="170">
        <f t="shared" si="6"/>
        <v>10756</v>
      </c>
      <c r="I17" s="170">
        <f t="shared" ref="I17" si="8">SUM(I15:I16)</f>
        <v>274</v>
      </c>
      <c r="J17" s="170">
        <f t="shared" si="6"/>
        <v>11699</v>
      </c>
      <c r="K17" s="171">
        <f>SUM(B17:J17)</f>
        <v>228485</v>
      </c>
    </row>
    <row r="18" spans="1:11" x14ac:dyDescent="0.2">
      <c r="A18" s="37"/>
      <c r="B18" s="11"/>
      <c r="C18" s="11"/>
      <c r="D18" s="11"/>
      <c r="E18" s="76"/>
      <c r="F18" s="11"/>
      <c r="G18" s="76"/>
      <c r="H18" s="11"/>
      <c r="I18" s="11"/>
      <c r="J18" s="11"/>
      <c r="K18" s="15"/>
    </row>
    <row r="19" spans="1:11" x14ac:dyDescent="0.2">
      <c r="A19" s="37" t="s">
        <v>27</v>
      </c>
      <c r="B19" s="11">
        <f>[2]American!$JF$8</f>
        <v>0</v>
      </c>
      <c r="C19" s="11">
        <f>'[2]Allegiant '!$JF$8</f>
        <v>0</v>
      </c>
      <c r="D19" s="11">
        <f>[2]Delta!$JF$8</f>
        <v>44</v>
      </c>
      <c r="E19" s="78">
        <f>[2]Southwest!$JF$8</f>
        <v>0</v>
      </c>
      <c r="F19" s="11">
        <f>[2]Spirit!$JF$8</f>
        <v>0</v>
      </c>
      <c r="G19" s="78">
        <f>'[2]Sun Country'!$JF$8</f>
        <v>657</v>
      </c>
      <c r="H19" s="11">
        <f>[2]United!$JF$8</f>
        <v>29</v>
      </c>
      <c r="I19" s="11">
        <f>[2]Lufthansa!$JF$8</f>
        <v>0</v>
      </c>
      <c r="J19" s="11">
        <f>'Other Major Airline Stats'!L19</f>
        <v>11</v>
      </c>
      <c r="K19" s="15">
        <f>SUM(B19:J19)</f>
        <v>741</v>
      </c>
    </row>
    <row r="20" spans="1:11" x14ac:dyDescent="0.2">
      <c r="A20" s="37" t="s">
        <v>28</v>
      </c>
      <c r="B20" s="6">
        <f>[2]American!$JF$9</f>
        <v>0</v>
      </c>
      <c r="C20" s="6">
        <f>'[2]Allegiant '!$JF$9</f>
        <v>0</v>
      </c>
      <c r="D20" s="6">
        <f>[2]Delta!$JF$9</f>
        <v>173</v>
      </c>
      <c r="E20" s="78">
        <f>[2]Southwest!$JF$9</f>
        <v>0</v>
      </c>
      <c r="F20" s="6">
        <f>[2]Spirit!$JF$9</f>
        <v>0</v>
      </c>
      <c r="G20" s="78">
        <f>'[2]Sun Country'!$JF$9</f>
        <v>657</v>
      </c>
      <c r="H20" s="6">
        <f>[2]United!$JF$9</f>
        <v>36</v>
      </c>
      <c r="I20" s="6">
        <f>[2]Lufthansa!$JF$9</f>
        <v>0</v>
      </c>
      <c r="J20" s="6">
        <f>'Other Major Airline Stats'!L20</f>
        <v>11</v>
      </c>
      <c r="K20" s="21">
        <f>SUM(B20:J20)</f>
        <v>877</v>
      </c>
    </row>
    <row r="21" spans="1:11" x14ac:dyDescent="0.2">
      <c r="A21" s="37" t="s">
        <v>29</v>
      </c>
      <c r="B21" s="172">
        <f t="shared" ref="B21:J21" si="9">SUM(B19:B20)</f>
        <v>0</v>
      </c>
      <c r="C21" s="170">
        <f t="shared" ref="C21" si="10">SUM(C19:C20)</f>
        <v>0</v>
      </c>
      <c r="D21" s="170">
        <f t="shared" si="9"/>
        <v>217</v>
      </c>
      <c r="E21" s="101">
        <f t="shared" si="9"/>
        <v>0</v>
      </c>
      <c r="F21" s="170">
        <f t="shared" si="9"/>
        <v>0</v>
      </c>
      <c r="G21" s="101">
        <f t="shared" si="9"/>
        <v>1314</v>
      </c>
      <c r="H21" s="170">
        <f t="shared" si="9"/>
        <v>65</v>
      </c>
      <c r="I21" s="170">
        <f t="shared" ref="I21" si="11">SUM(I19:I20)</f>
        <v>0</v>
      </c>
      <c r="J21" s="170">
        <f t="shared" si="9"/>
        <v>22</v>
      </c>
      <c r="K21" s="124">
        <f>SUM(B21:J21)</f>
        <v>1618</v>
      </c>
    </row>
    <row r="22" spans="1:11" x14ac:dyDescent="0.2">
      <c r="A22" s="37"/>
      <c r="B22" s="11"/>
      <c r="C22" s="11"/>
      <c r="D22" s="11"/>
      <c r="E22" s="76"/>
      <c r="F22" s="11"/>
      <c r="G22" s="76"/>
      <c r="H22" s="11"/>
      <c r="I22" s="11"/>
      <c r="J22" s="11"/>
      <c r="K22" s="15"/>
    </row>
    <row r="23" spans="1:11" ht="15.75" thickBot="1" x14ac:dyDescent="0.3">
      <c r="A23" s="38" t="s">
        <v>30</v>
      </c>
      <c r="B23" s="16">
        <f>B17+B21</f>
        <v>9301</v>
      </c>
      <c r="C23" s="16">
        <f>C17+C21</f>
        <v>542</v>
      </c>
      <c r="D23" s="16">
        <f>D17+D21</f>
        <v>151632</v>
      </c>
      <c r="E23" s="103">
        <f t="shared" ref="E23" si="12">E21+E17</f>
        <v>14545</v>
      </c>
      <c r="F23" s="16">
        <f>F17+F21</f>
        <v>2336</v>
      </c>
      <c r="G23" s="103">
        <f>G17+G21</f>
        <v>28931</v>
      </c>
      <c r="H23" s="16">
        <f>H17+H21</f>
        <v>10821</v>
      </c>
      <c r="I23" s="16">
        <f>I17+I21</f>
        <v>274</v>
      </c>
      <c r="J23" s="16">
        <f>J17+J21</f>
        <v>11721</v>
      </c>
      <c r="K23" s="17">
        <f>SUM(K17+K21)</f>
        <v>230103</v>
      </c>
    </row>
    <row r="24" spans="1:11" x14ac:dyDescent="0.2">
      <c r="B24" s="11"/>
      <c r="C24" s="11"/>
      <c r="D24" s="11"/>
      <c r="E24" s="68"/>
      <c r="F24" s="11"/>
      <c r="G24" s="78"/>
      <c r="H24" s="11"/>
      <c r="I24" s="11"/>
    </row>
    <row r="25" spans="1:11" ht="13.5" thickBot="1" x14ac:dyDescent="0.25">
      <c r="B25" s="1"/>
      <c r="C25" s="1"/>
      <c r="D25" s="1"/>
      <c r="E25" s="109"/>
      <c r="F25" s="1"/>
      <c r="G25" s="109"/>
      <c r="H25" s="1"/>
      <c r="I25" s="1"/>
      <c r="J25" s="1"/>
    </row>
    <row r="26" spans="1:11" ht="15.75" thickTop="1" x14ac:dyDescent="0.25">
      <c r="A26" s="40" t="s">
        <v>145</v>
      </c>
      <c r="B26" s="19"/>
      <c r="C26" s="19"/>
      <c r="D26" s="19"/>
      <c r="E26" s="110"/>
      <c r="F26" s="19"/>
      <c r="G26" s="110"/>
      <c r="H26" s="19"/>
      <c r="I26" s="19"/>
      <c r="J26" s="19"/>
      <c r="K26" s="20"/>
    </row>
    <row r="27" spans="1:11" x14ac:dyDescent="0.2">
      <c r="A27" s="37" t="s">
        <v>37</v>
      </c>
      <c r="B27" s="1"/>
      <c r="C27" s="1"/>
      <c r="D27" s="1"/>
      <c r="E27" s="109"/>
      <c r="F27" s="1"/>
      <c r="G27" s="109"/>
      <c r="H27" s="1"/>
      <c r="I27" s="1"/>
      <c r="J27" s="1"/>
      <c r="K27" s="18"/>
    </row>
    <row r="28" spans="1:11" x14ac:dyDescent="0.2">
      <c r="A28" s="37" t="s">
        <v>38</v>
      </c>
      <c r="B28" s="11">
        <f>[2]American!$JF$47</f>
        <v>400367</v>
      </c>
      <c r="C28" s="11">
        <f>'[2]Allegiant '!$JF$47</f>
        <v>0</v>
      </c>
      <c r="D28" s="11">
        <f>[2]Delta!$JF$47</f>
        <v>42834781</v>
      </c>
      <c r="E28" s="78">
        <f>[2]Southwest!$JF$47</f>
        <v>2314024</v>
      </c>
      <c r="F28" s="11">
        <f>[2]Spirit!$JF$47</f>
        <v>0</v>
      </c>
      <c r="G28" s="78">
        <f>'[2]Sun Country'!$JF$47</f>
        <v>0</v>
      </c>
      <c r="H28" s="11">
        <f>[2]United!$JF$47</f>
        <v>476856</v>
      </c>
      <c r="I28" s="11">
        <f>[2]Lufthansa!$JF$47</f>
        <v>2218559</v>
      </c>
      <c r="J28" s="11">
        <f>'Other Major Airline Stats'!L28</f>
        <v>4852814</v>
      </c>
      <c r="K28" s="15">
        <f>SUM(B28:J28)</f>
        <v>53097401</v>
      </c>
    </row>
    <row r="29" spans="1:11" x14ac:dyDescent="0.2">
      <c r="A29" s="37" t="s">
        <v>39</v>
      </c>
      <c r="B29" s="6">
        <f>[2]American!$JF$48</f>
        <v>44735</v>
      </c>
      <c r="C29" s="6">
        <f>'[2]Allegiant '!$JF$48</f>
        <v>0</v>
      </c>
      <c r="D29" s="6">
        <f>[2]Delta!$JF$48</f>
        <v>1905163</v>
      </c>
      <c r="E29" s="78">
        <f>[2]Southwest!$JF$48</f>
        <v>0</v>
      </c>
      <c r="F29" s="6">
        <f>[2]Spirit!$JF$48</f>
        <v>0</v>
      </c>
      <c r="G29" s="78">
        <f>'[2]Sun Country'!$JF$48</f>
        <v>0</v>
      </c>
      <c r="H29" s="6">
        <f>[2]United!$JF$48</f>
        <v>625</v>
      </c>
      <c r="I29" s="6">
        <f>[2]Lufthansa!$JF$48</f>
        <v>0</v>
      </c>
      <c r="J29" s="6">
        <f>'Other Major Airline Stats'!L29</f>
        <v>2141</v>
      </c>
      <c r="K29" s="21">
        <f>SUM(B29:J29)</f>
        <v>1952664</v>
      </c>
    </row>
    <row r="30" spans="1:11" x14ac:dyDescent="0.2">
      <c r="A30" s="41" t="s">
        <v>40</v>
      </c>
      <c r="B30" s="172">
        <f>SUM(B28:B29)</f>
        <v>445102</v>
      </c>
      <c r="C30" s="172">
        <f>SUM(C28:C29)</f>
        <v>0</v>
      </c>
      <c r="D30" s="172">
        <f>SUM(D28:D29)</f>
        <v>44739944</v>
      </c>
      <c r="E30" s="112">
        <f t="shared" ref="E30:G30" si="13">SUM(E28:E29)</f>
        <v>2314024</v>
      </c>
      <c r="F30" s="172">
        <f>SUM(F28:F29)</f>
        <v>0</v>
      </c>
      <c r="G30" s="112">
        <f t="shared" si="13"/>
        <v>0</v>
      </c>
      <c r="H30" s="172">
        <f>SUM(H28:H29)</f>
        <v>477481</v>
      </c>
      <c r="I30" s="172">
        <f>SUM(I28:I29)</f>
        <v>2218559</v>
      </c>
      <c r="J30" s="172">
        <f>SUM(J28:J29)</f>
        <v>4854955</v>
      </c>
      <c r="K30" s="15">
        <f>SUM(B30:J30)</f>
        <v>55050065</v>
      </c>
    </row>
    <row r="31" spans="1:11" x14ac:dyDescent="0.2">
      <c r="A31" s="37"/>
      <c r="B31" s="11"/>
      <c r="C31" s="11"/>
      <c r="D31" s="11"/>
      <c r="E31" s="106"/>
      <c r="F31" s="11"/>
      <c r="G31" s="106"/>
      <c r="H31" s="11"/>
      <c r="I31" s="11"/>
      <c r="J31" s="11"/>
      <c r="K31" s="15"/>
    </row>
    <row r="32" spans="1:11" x14ac:dyDescent="0.2">
      <c r="A32" s="37" t="s">
        <v>41</v>
      </c>
      <c r="B32" s="11"/>
      <c r="C32" s="11"/>
      <c r="D32" s="11"/>
      <c r="E32" s="78"/>
      <c r="F32" s="11"/>
      <c r="G32" s="78"/>
      <c r="H32" s="11"/>
      <c r="I32" s="11"/>
      <c r="J32" s="11"/>
      <c r="K32" s="15"/>
    </row>
    <row r="33" spans="1:11" x14ac:dyDescent="0.2">
      <c r="A33" s="37" t="s">
        <v>38</v>
      </c>
      <c r="B33" s="11">
        <f>[2]American!$JF$52</f>
        <v>57362</v>
      </c>
      <c r="C33" s="11">
        <f>'[2]Allegiant '!$JF$52</f>
        <v>0</v>
      </c>
      <c r="D33" s="11">
        <f>[2]Delta!$JF$52</f>
        <v>23647081</v>
      </c>
      <c r="E33" s="78">
        <f>[2]Southwest!$JF$52</f>
        <v>494204</v>
      </c>
      <c r="F33" s="11">
        <f>[2]Spirit!$JF$52</f>
        <v>0</v>
      </c>
      <c r="G33" s="78">
        <f>'[2]Sun Country'!$JF$52</f>
        <v>0</v>
      </c>
      <c r="H33" s="11">
        <f>[2]United!$JF$52</f>
        <v>285378</v>
      </c>
      <c r="I33" s="11">
        <f>[2]Lufthansa!$JF$52</f>
        <v>185655</v>
      </c>
      <c r="J33" s="11">
        <f>'Other Major Airline Stats'!L33</f>
        <v>508696.41</v>
      </c>
      <c r="K33" s="15">
        <f>SUM(B33:J33)</f>
        <v>25178376.41</v>
      </c>
    </row>
    <row r="34" spans="1:11" x14ac:dyDescent="0.2">
      <c r="A34" s="37" t="s">
        <v>39</v>
      </c>
      <c r="B34" s="6">
        <f>[2]American!$JF$53</f>
        <v>15338</v>
      </c>
      <c r="C34" s="6">
        <f>'[2]Allegiant '!$JF$53</f>
        <v>0</v>
      </c>
      <c r="D34" s="6">
        <f>[2]Delta!$JF$53</f>
        <v>1905488</v>
      </c>
      <c r="E34" s="78">
        <f>[2]Southwest!$JF$53</f>
        <v>0</v>
      </c>
      <c r="F34" s="6">
        <f>[2]Spirit!$JF$53</f>
        <v>0</v>
      </c>
      <c r="G34" s="78">
        <f>'[2]Sun Country'!$JF$53</f>
        <v>0</v>
      </c>
      <c r="H34" s="6">
        <f>[2]United!$JF$53</f>
        <v>0</v>
      </c>
      <c r="I34" s="6">
        <f>[2]Lufthansa!$JF$53</f>
        <v>0</v>
      </c>
      <c r="J34" s="6">
        <f>'Other Major Airline Stats'!L34</f>
        <v>272</v>
      </c>
      <c r="K34" s="21">
        <f>SUM(B34:J34)</f>
        <v>1921098</v>
      </c>
    </row>
    <row r="35" spans="1:11" x14ac:dyDescent="0.2">
      <c r="A35" s="41" t="s">
        <v>42</v>
      </c>
      <c r="B35" s="172">
        <f>SUM(B33:B34)</f>
        <v>72700</v>
      </c>
      <c r="C35" s="172">
        <f>SUM(C33:C34)</f>
        <v>0</v>
      </c>
      <c r="D35" s="172">
        <f>SUM(D33:D34)</f>
        <v>25552569</v>
      </c>
      <c r="E35" s="101">
        <f t="shared" ref="E35:G35" si="14">SUM(E33:E34)</f>
        <v>494204</v>
      </c>
      <c r="F35" s="172">
        <f>SUM(F33:F34)</f>
        <v>0</v>
      </c>
      <c r="G35" s="101">
        <f t="shared" si="14"/>
        <v>0</v>
      </c>
      <c r="H35" s="172">
        <f>SUM(H33:H34)</f>
        <v>285378</v>
      </c>
      <c r="I35" s="172">
        <f>SUM(I33:I34)</f>
        <v>185655</v>
      </c>
      <c r="J35" s="172">
        <f>SUM(J33:J34)</f>
        <v>508968.41</v>
      </c>
      <c r="K35" s="15">
        <f>SUM(B35:J35)</f>
        <v>27099474.41</v>
      </c>
    </row>
    <row r="36" spans="1:11" x14ac:dyDescent="0.2">
      <c r="A36" s="37"/>
      <c r="B36" s="11"/>
      <c r="C36" s="11"/>
      <c r="D36" s="11"/>
      <c r="E36" s="106"/>
      <c r="F36" s="11"/>
      <c r="G36" s="106"/>
      <c r="H36" s="11"/>
      <c r="I36" s="11"/>
      <c r="J36" s="11"/>
      <c r="K36" s="15"/>
    </row>
    <row r="37" spans="1:11" x14ac:dyDescent="0.2">
      <c r="A37" s="37" t="s">
        <v>43</v>
      </c>
      <c r="B37" s="11"/>
      <c r="C37" s="11"/>
      <c r="D37" s="11"/>
      <c r="E37" s="106"/>
      <c r="F37" s="11"/>
      <c r="G37" s="106"/>
      <c r="H37" s="11"/>
      <c r="I37" s="11"/>
      <c r="J37" s="11"/>
      <c r="K37" s="15"/>
    </row>
    <row r="38" spans="1:11" x14ac:dyDescent="0.2">
      <c r="A38" s="37" t="s">
        <v>38</v>
      </c>
      <c r="B38" s="11">
        <f>[2]American!$JF$57</f>
        <v>0</v>
      </c>
      <c r="C38" s="11">
        <f>'[2]Allegiant '!$JF$57</f>
        <v>0</v>
      </c>
      <c r="D38" s="11">
        <f>[2]Delta!$JF$57</f>
        <v>0</v>
      </c>
      <c r="E38" s="106">
        <f>[2]Southwest!$JF$57</f>
        <v>0</v>
      </c>
      <c r="F38" s="11">
        <f>[2]Spirit!$JF$57</f>
        <v>0</v>
      </c>
      <c r="G38" s="106">
        <f>'[2]Sun Country'!$JF$57</f>
        <v>0</v>
      </c>
      <c r="H38" s="11">
        <f>[2]United!$JF$57</f>
        <v>0</v>
      </c>
      <c r="I38" s="11">
        <f>[2]Lufthansa!$JF$57</f>
        <v>0</v>
      </c>
      <c r="J38" s="11">
        <f>'Other Major Airline Stats'!L38</f>
        <v>0</v>
      </c>
      <c r="K38" s="15">
        <f>SUM(B38:J38)</f>
        <v>0</v>
      </c>
    </row>
    <row r="39" spans="1:11" x14ac:dyDescent="0.2">
      <c r="A39" s="37" t="s">
        <v>39</v>
      </c>
      <c r="B39" s="6">
        <f>[2]American!$JF$58</f>
        <v>0</v>
      </c>
      <c r="C39" s="6">
        <f>'[2]Allegiant '!$JF$58</f>
        <v>0</v>
      </c>
      <c r="D39" s="6">
        <f>[2]Delta!$JF$58</f>
        <v>0</v>
      </c>
      <c r="E39" s="108">
        <f>[2]Southwest!$JF$58</f>
        <v>0</v>
      </c>
      <c r="F39" s="6">
        <f>[2]Spirit!$JF$58</f>
        <v>0</v>
      </c>
      <c r="G39" s="108">
        <f>'[2]Sun Country'!$JF$58</f>
        <v>0</v>
      </c>
      <c r="H39" s="6">
        <f>[2]United!$JF$58</f>
        <v>0</v>
      </c>
      <c r="I39" s="6">
        <f>[2]Lufthansa!$JF$58</f>
        <v>0</v>
      </c>
      <c r="J39" s="6">
        <f>'Other Major Airline Stats'!L39</f>
        <v>0</v>
      </c>
      <c r="K39" s="21">
        <f>SUM(B39:J39)</f>
        <v>0</v>
      </c>
    </row>
    <row r="40" spans="1:11" x14ac:dyDescent="0.2">
      <c r="A40" s="41" t="s">
        <v>44</v>
      </c>
      <c r="B40" s="172">
        <f>SUM(B38:B39)</f>
        <v>0</v>
      </c>
      <c r="C40" s="172">
        <f>SUM(C38:C39)</f>
        <v>0</v>
      </c>
      <c r="D40" s="172">
        <f>SUM(D38:D39)</f>
        <v>0</v>
      </c>
      <c r="E40" s="116">
        <f t="shared" ref="E40:G40" si="15">SUM(E38:E39)</f>
        <v>0</v>
      </c>
      <c r="F40" s="172">
        <f>SUM(F38:F39)</f>
        <v>0</v>
      </c>
      <c r="G40" s="116">
        <f t="shared" si="15"/>
        <v>0</v>
      </c>
      <c r="H40" s="172">
        <f>SUM(H38:H39)</f>
        <v>0</v>
      </c>
      <c r="I40" s="172">
        <f>SUM(I38:I39)</f>
        <v>0</v>
      </c>
      <c r="J40" s="172">
        <f>SUM(J38:J39)</f>
        <v>0</v>
      </c>
      <c r="K40" s="15">
        <f>SUM(B40:J40)</f>
        <v>0</v>
      </c>
    </row>
    <row r="41" spans="1:11" x14ac:dyDescent="0.2">
      <c r="A41" s="37"/>
      <c r="B41" s="11"/>
      <c r="C41" s="11"/>
      <c r="D41" s="11"/>
      <c r="E41" s="106"/>
      <c r="F41" s="11"/>
      <c r="G41" s="106"/>
      <c r="H41" s="11"/>
      <c r="I41" s="11"/>
      <c r="J41" s="11"/>
      <c r="K41" s="15"/>
    </row>
    <row r="42" spans="1:11" x14ac:dyDescent="0.2">
      <c r="A42" s="37" t="s">
        <v>45</v>
      </c>
      <c r="B42" s="11"/>
      <c r="C42" s="11"/>
      <c r="D42" s="11"/>
      <c r="E42" s="106"/>
      <c r="F42" s="11"/>
      <c r="G42" s="106"/>
      <c r="H42" s="11"/>
      <c r="I42" s="11"/>
      <c r="J42" s="11"/>
      <c r="K42" s="15"/>
    </row>
    <row r="43" spans="1:11" x14ac:dyDescent="0.2">
      <c r="A43" s="37" t="s">
        <v>46</v>
      </c>
      <c r="B43" s="11">
        <f t="shared" ref="B43:J43" si="16">B28+B33+B38</f>
        <v>457729</v>
      </c>
      <c r="C43" s="11">
        <f t="shared" ref="C43" si="17">C28+C33+C38</f>
        <v>0</v>
      </c>
      <c r="D43" s="11">
        <f t="shared" si="16"/>
        <v>66481862</v>
      </c>
      <c r="E43" s="106">
        <f t="shared" si="16"/>
        <v>2808228</v>
      </c>
      <c r="F43" s="11">
        <f t="shared" si="16"/>
        <v>0</v>
      </c>
      <c r="G43" s="106">
        <f t="shared" si="16"/>
        <v>0</v>
      </c>
      <c r="H43" s="11">
        <f t="shared" si="16"/>
        <v>762234</v>
      </c>
      <c r="I43" s="11">
        <f t="shared" ref="I43" si="18">I28+I33+I38</f>
        <v>2404214</v>
      </c>
      <c r="J43" s="11">
        <f t="shared" si="16"/>
        <v>5361510.41</v>
      </c>
      <c r="K43" s="15">
        <f>SUM(B43:J43)</f>
        <v>78275777.409999996</v>
      </c>
    </row>
    <row r="44" spans="1:11" x14ac:dyDescent="0.2">
      <c r="A44" s="37" t="s">
        <v>39</v>
      </c>
      <c r="B44" s="6">
        <f>B29+B34+B39</f>
        <v>60073</v>
      </c>
      <c r="C44" s="6">
        <f>C29+C34+C39</f>
        <v>0</v>
      </c>
      <c r="D44" s="6">
        <f>D29+D34+D39</f>
        <v>3810651</v>
      </c>
      <c r="E44" s="108">
        <f t="shared" ref="E44" si="19">+E39+E34+E29</f>
        <v>0</v>
      </c>
      <c r="F44" s="6">
        <f>F29+F34+F39</f>
        <v>0</v>
      </c>
      <c r="G44" s="108">
        <f>G29+G34+G39</f>
        <v>0</v>
      </c>
      <c r="H44" s="6">
        <f>H29+H34+H39</f>
        <v>625</v>
      </c>
      <c r="I44" s="6">
        <f>I29+I34+I39</f>
        <v>0</v>
      </c>
      <c r="J44" s="6">
        <f>J29+J34+J39</f>
        <v>2413</v>
      </c>
      <c r="K44" s="15">
        <f>SUM(B44:J44)</f>
        <v>3873762</v>
      </c>
    </row>
    <row r="45" spans="1:11" ht="15.75" thickBot="1" x14ac:dyDescent="0.3">
      <c r="A45" s="38" t="s">
        <v>47</v>
      </c>
      <c r="B45" s="173">
        <f>SUM(B43:B44)</f>
        <v>517802</v>
      </c>
      <c r="C45" s="173">
        <f>SUM(C43:C44)</f>
        <v>0</v>
      </c>
      <c r="D45" s="173">
        <f>SUM(D43:D44)</f>
        <v>70292513</v>
      </c>
      <c r="E45" s="117">
        <f t="shared" ref="E45" si="20">E43+E44</f>
        <v>2808228</v>
      </c>
      <c r="F45" s="173">
        <f>SUM(F43:F44)</f>
        <v>0</v>
      </c>
      <c r="G45" s="117">
        <f>SUM(G43:G44)</f>
        <v>0</v>
      </c>
      <c r="H45" s="173">
        <f>SUM(H43:H44)</f>
        <v>762859</v>
      </c>
      <c r="I45" s="173">
        <f>SUM(I43:I44)</f>
        <v>2404214</v>
      </c>
      <c r="J45" s="173">
        <f>SUM(J43:J44)</f>
        <v>5363923.41</v>
      </c>
      <c r="K45" s="174">
        <f>SUM(B45:J45)</f>
        <v>82149539.409999996</v>
      </c>
    </row>
    <row r="46" spans="1:11" x14ac:dyDescent="0.2">
      <c r="B46" s="1"/>
      <c r="C46" s="1"/>
      <c r="D46" s="1"/>
      <c r="F46" s="1"/>
      <c r="H46" s="1"/>
      <c r="I46" s="1"/>
      <c r="J46" s="1"/>
    </row>
    <row r="48" spans="1:11" x14ac:dyDescent="0.2">
      <c r="A48" t="s">
        <v>126</v>
      </c>
      <c r="D48" s="186">
        <f>[2]Delta!$JF$70+[2]Delta!$JF$73</f>
        <v>6296298</v>
      </c>
      <c r="E48" s="186">
        <f>[2]Southwest!$JF$70+[2]Southwest!$JF$73</f>
        <v>785892</v>
      </c>
      <c r="G48" s="186">
        <f>'[2]Sun Country'!$JF$70+'[2]Sun Country'!$JF$73</f>
        <v>1287604</v>
      </c>
      <c r="K48" s="249">
        <f>SUM(B48:J48)</f>
        <v>8369794</v>
      </c>
    </row>
    <row r="49" spans="1:11" x14ac:dyDescent="0.2">
      <c r="A49" t="s">
        <v>127</v>
      </c>
      <c r="D49" s="187">
        <f>[2]Delta!$JF$71+[2]Delta!$JF$74</f>
        <v>4281802</v>
      </c>
      <c r="E49" s="187">
        <f>[2]Southwest!$JF$71+[2]Southwest!$JF$74</f>
        <v>7011</v>
      </c>
      <c r="G49" s="187">
        <f>'[2]Sun Country'!$JF$71+'[2]Sun Country'!$JF$74</f>
        <v>0</v>
      </c>
      <c r="K49" s="249">
        <f>SUM(B49:J49)</f>
        <v>4288813</v>
      </c>
    </row>
    <row r="50" spans="1:11" ht="13.5" thickBot="1" x14ac:dyDescent="0.25">
      <c r="A50" t="s">
        <v>100</v>
      </c>
      <c r="D50" s="212">
        <f>SUM(D48:D49)</f>
        <v>10578100</v>
      </c>
      <c r="E50" s="212">
        <f>SUM(E48:E49)</f>
        <v>792903</v>
      </c>
      <c r="G50" s="212">
        <f>SUM(G48:G49)</f>
        <v>1287604</v>
      </c>
      <c r="K50" s="249">
        <f>SUM(B50:J50)</f>
        <v>12658607</v>
      </c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&amp;C&amp;"Arial,Bold"2023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0"/>
  <sheetViews>
    <sheetView zoomScaleNormal="100" workbookViewId="0">
      <selection activeCell="B1" sqref="B1:K1"/>
    </sheetView>
  </sheetViews>
  <sheetFormatPr defaultRowHeight="12.75" x14ac:dyDescent="0.2"/>
  <cols>
    <col min="1" max="1" width="26.140625" bestFit="1" customWidth="1"/>
    <col min="2" max="2" width="9.85546875" customWidth="1"/>
    <col min="3" max="4" width="11.85546875" customWidth="1"/>
    <col min="5" max="5" width="9.85546875" bestFit="1" customWidth="1"/>
    <col min="6" max="6" width="11.7109375" bestFit="1" customWidth="1"/>
    <col min="7" max="7" width="9.85546875" customWidth="1"/>
    <col min="8" max="8" width="11.5703125" bestFit="1" customWidth="1"/>
    <col min="9" max="11" width="11.5703125" customWidth="1"/>
    <col min="12" max="12" width="12.7109375" bestFit="1" customWidth="1"/>
  </cols>
  <sheetData>
    <row r="1" spans="1:12" ht="45.75" customHeight="1" thickBot="1" x14ac:dyDescent="0.25">
      <c r="A1" s="247" t="s">
        <v>218</v>
      </c>
      <c r="B1" s="295" t="s">
        <v>97</v>
      </c>
      <c r="C1" s="474" t="s">
        <v>154</v>
      </c>
      <c r="D1" s="295" t="s">
        <v>180</v>
      </c>
      <c r="E1" s="473" t="s">
        <v>48</v>
      </c>
      <c r="F1" s="473" t="s">
        <v>49</v>
      </c>
      <c r="G1" s="473" t="s">
        <v>171</v>
      </c>
      <c r="H1" s="473" t="s">
        <v>167</v>
      </c>
      <c r="I1" s="473" t="s">
        <v>177</v>
      </c>
      <c r="J1" s="474" t="s">
        <v>149</v>
      </c>
      <c r="K1" s="473" t="s">
        <v>214</v>
      </c>
      <c r="L1" s="295" t="s">
        <v>124</v>
      </c>
    </row>
    <row r="2" spans="1:12" ht="15" x14ac:dyDescent="0.25">
      <c r="A2" s="39" t="s">
        <v>3</v>
      </c>
      <c r="B2" s="175"/>
      <c r="C2" s="175"/>
      <c r="D2" s="175"/>
      <c r="E2" s="175"/>
      <c r="F2" s="175"/>
      <c r="G2" s="175"/>
      <c r="H2" s="288"/>
      <c r="I2" s="288"/>
      <c r="J2" s="288"/>
      <c r="K2" s="288"/>
      <c r="L2" s="444"/>
    </row>
    <row r="3" spans="1:12" x14ac:dyDescent="0.2">
      <c r="A3" s="37" t="s">
        <v>31</v>
      </c>
      <c r="B3" s="78"/>
      <c r="C3" s="78"/>
      <c r="D3" s="78"/>
      <c r="E3" s="78"/>
      <c r="F3" s="78"/>
      <c r="G3" s="78"/>
      <c r="L3" s="120"/>
    </row>
    <row r="4" spans="1:12" x14ac:dyDescent="0.2">
      <c r="A4" s="37" t="s">
        <v>32</v>
      </c>
      <c r="B4" s="11">
        <f>[2]Alaska!$JF$22+[2]Alaska!$JF$32</f>
        <v>161278</v>
      </c>
      <c r="C4" s="78">
        <f>[2]Condor!$JF$22+[2]Condor!$JF$32</f>
        <v>11956</v>
      </c>
      <c r="D4" s="78">
        <f>'[2]Denver Air'!$JF$22+'[2]Denver Air'!$JF$32</f>
        <v>11241</v>
      </c>
      <c r="E4" s="78">
        <f>[2]Frontier!$JF$22+[2]Frontier!$JF$32</f>
        <v>267466</v>
      </c>
      <c r="F4" s="78">
        <f>[2]Icelandair!$JF$32+[2]Icelandair!$JF$22</f>
        <v>38546</v>
      </c>
      <c r="G4" s="78">
        <f>'[2]Jet Blue'!$JF$22+'[2]Jet Blue'!$JF$32</f>
        <v>31774</v>
      </c>
      <c r="H4" s="11">
        <f>[2]KLM!$JF$32+[2]KLM!$JF$22</f>
        <v>34157</v>
      </c>
      <c r="I4" s="11">
        <f>'[2]Aer Lingus'!$JF$32+'[2]Aer Lingus'!$JF$22</f>
        <v>18564</v>
      </c>
      <c r="J4" s="11">
        <f>'[2]Air France'!$JF$32+'[2]Air France'!$JF$22</f>
        <v>33414</v>
      </c>
      <c r="K4" s="78">
        <f>[2]WestJet!$JF$22+[2]WestJet!$JF$32</f>
        <v>89525</v>
      </c>
      <c r="L4" s="356">
        <f>SUM(B4:K4)</f>
        <v>697921</v>
      </c>
    </row>
    <row r="5" spans="1:12" x14ac:dyDescent="0.2">
      <c r="A5" s="37" t="s">
        <v>33</v>
      </c>
      <c r="B5" s="11">
        <f>[2]Alaska!$JF$23+[2]Alaska!$JF$33</f>
        <v>159351</v>
      </c>
      <c r="C5" s="78">
        <f>[2]Condor!$JF$23+[2]Condor!$JF$33</f>
        <v>9961</v>
      </c>
      <c r="D5" s="78">
        <f>'[2]Denver Air'!$JF$23+'[2]Denver Air'!$JF$33</f>
        <v>11011</v>
      </c>
      <c r="E5" s="78">
        <f>[2]Frontier!$JF$23+[2]Frontier!$JF$33</f>
        <v>263961</v>
      </c>
      <c r="F5" s="78">
        <f>[2]Icelandair!$JF$33+[2]Icelandair!$JF$23</f>
        <v>37103</v>
      </c>
      <c r="G5" s="78">
        <f>'[2]Jet Blue'!$JF$23+'[2]Jet Blue'!$JF$33</f>
        <v>29099</v>
      </c>
      <c r="H5" s="176">
        <f>[2]KLM!$JF$33+[2]KLM!$JF$23</f>
        <v>30987</v>
      </c>
      <c r="I5" s="176">
        <f>'[2]Aer Lingus'!$JF$33+'[2]Aer Lingus'!$JF$23</f>
        <v>17990</v>
      </c>
      <c r="J5" s="176">
        <f>'[2]Air France'!$JF$33+'[2]Air France'!$JF$23</f>
        <v>28980</v>
      </c>
      <c r="K5" s="78">
        <f>[2]WestJet!$JF$23+[2]WestJet!$JF$33</f>
        <v>93233</v>
      </c>
      <c r="L5" s="356">
        <f>SUM(B5:K5)</f>
        <v>681676</v>
      </c>
    </row>
    <row r="6" spans="1:12" ht="15" x14ac:dyDescent="0.25">
      <c r="A6" s="35" t="s">
        <v>7</v>
      </c>
      <c r="B6" s="107">
        <f>SUM(B4:B5)</f>
        <v>320629</v>
      </c>
      <c r="C6" s="107">
        <f t="shared" ref="C6:D6" si="0">SUM(C4:C5)</f>
        <v>21917</v>
      </c>
      <c r="D6" s="107">
        <f t="shared" si="0"/>
        <v>22252</v>
      </c>
      <c r="E6" s="107">
        <f t="shared" ref="E6" si="1">SUM(E4:E5)</f>
        <v>531427</v>
      </c>
      <c r="F6" s="107">
        <f>SUM(F4:F5)</f>
        <v>75649</v>
      </c>
      <c r="G6" s="107">
        <f t="shared" ref="G6" si="2">SUM(G4:G5)</f>
        <v>60873</v>
      </c>
      <c r="H6" s="22">
        <f>SUM(H4:H5)</f>
        <v>65144</v>
      </c>
      <c r="I6" s="22">
        <f>SUM(I4:I5)</f>
        <v>36554</v>
      </c>
      <c r="J6" s="22">
        <f>SUM(J4:J5)</f>
        <v>62394</v>
      </c>
      <c r="K6" s="107">
        <f t="shared" ref="K6" si="3">SUM(K4:K5)</f>
        <v>182758</v>
      </c>
      <c r="L6" s="357">
        <f>SUM(L4:L5)</f>
        <v>1379597</v>
      </c>
    </row>
    <row r="7" spans="1:12" x14ac:dyDescent="0.2">
      <c r="A7" s="37"/>
      <c r="B7" s="106"/>
      <c r="C7" s="106"/>
      <c r="D7" s="106"/>
      <c r="E7" s="106"/>
      <c r="F7" s="106"/>
      <c r="G7" s="106"/>
      <c r="H7" s="11"/>
      <c r="I7" s="11"/>
      <c r="J7" s="11"/>
      <c r="K7" s="106"/>
      <c r="L7" s="356"/>
    </row>
    <row r="8" spans="1:12" x14ac:dyDescent="0.2">
      <c r="A8" s="37" t="s">
        <v>34</v>
      </c>
      <c r="B8" s="106"/>
      <c r="C8" s="106"/>
      <c r="D8" s="106"/>
      <c r="E8" s="106"/>
      <c r="F8" s="106"/>
      <c r="G8" s="106"/>
      <c r="H8" s="11"/>
      <c r="I8" s="11"/>
      <c r="J8" s="11"/>
      <c r="K8" s="106"/>
      <c r="L8" s="356"/>
    </row>
    <row r="9" spans="1:12" x14ac:dyDescent="0.2">
      <c r="A9" s="37" t="s">
        <v>32</v>
      </c>
      <c r="B9" s="256">
        <f>[2]Alaska!$JF$27</f>
        <v>5538</v>
      </c>
      <c r="C9" s="257">
        <f>[2]Condor!$JF$37</f>
        <v>64</v>
      </c>
      <c r="D9" s="257">
        <f>'[2]Denver Air'!$JF$27</f>
        <v>406</v>
      </c>
      <c r="E9" s="257">
        <f>[2]Frontier!$JF$27+[2]Frontier!$JF$37</f>
        <v>1828</v>
      </c>
      <c r="F9" s="257">
        <f>[2]Icelandair!$JF$37</f>
        <v>331</v>
      </c>
      <c r="G9" s="257">
        <f>'[2]Jet Blue'!$JF$27</f>
        <v>663</v>
      </c>
      <c r="H9" s="256">
        <f>[2]KLM!$JF$37+[2]KLM!$JF$27</f>
        <v>96</v>
      </c>
      <c r="I9" s="256">
        <f>'[2]Aer Lingus'!$JF$37+'[2]Aer Lingus'!$JF$27</f>
        <v>126</v>
      </c>
      <c r="J9" s="256">
        <f>'[2]Air France'!$JF$37+'[2]Air France'!$JF$27</f>
        <v>107</v>
      </c>
      <c r="K9" s="257">
        <f>[2]WestJet!$JF$37</f>
        <v>22</v>
      </c>
      <c r="L9" s="356">
        <f>SUM(B9:K9)</f>
        <v>9181</v>
      </c>
    </row>
    <row r="10" spans="1:12" x14ac:dyDescent="0.2">
      <c r="A10" s="37" t="s">
        <v>35</v>
      </c>
      <c r="B10" s="258">
        <f>[2]Alaska!$JF$28</f>
        <v>5590</v>
      </c>
      <c r="C10" s="259">
        <f>[2]Condor!$JF$38</f>
        <v>53</v>
      </c>
      <c r="D10" s="259">
        <f>'[2]Denver Air'!$JF$28</f>
        <v>411</v>
      </c>
      <c r="E10" s="259">
        <f>[2]Frontier!$JF$28+[2]Frontier!$JF$38</f>
        <v>1632</v>
      </c>
      <c r="F10" s="259">
        <f>[2]Icelandair!$JF$38</f>
        <v>348</v>
      </c>
      <c r="G10" s="259">
        <f>'[2]Jet Blue'!$JF$28</f>
        <v>590</v>
      </c>
      <c r="H10" s="258">
        <f>+[2]KLM!$JF$38+[2]KLM!$JF$28</f>
        <v>20</v>
      </c>
      <c r="I10" s="258">
        <f>+'[2]Aer Lingus'!$JF$38+'[2]Aer Lingus'!$JF$28</f>
        <v>124</v>
      </c>
      <c r="J10" s="258">
        <f>+'[2]Air France'!$JF$38+'[2]Air France'!$JF$28</f>
        <v>18</v>
      </c>
      <c r="K10" s="259">
        <f>[2]WestJet!$JF$38</f>
        <v>16</v>
      </c>
      <c r="L10" s="356">
        <f>SUM(B10:K10)</f>
        <v>8802</v>
      </c>
    </row>
    <row r="11" spans="1:12" ht="15.75" thickBot="1" x14ac:dyDescent="0.3">
      <c r="A11" s="38" t="s">
        <v>36</v>
      </c>
      <c r="B11" s="358">
        <f>SUM(B9:B10)</f>
        <v>11128</v>
      </c>
      <c r="C11" s="358">
        <f t="shared" ref="C11:D11" si="4">SUM(C9:C10)</f>
        <v>117</v>
      </c>
      <c r="D11" s="358">
        <f t="shared" si="4"/>
        <v>817</v>
      </c>
      <c r="E11" s="358">
        <f t="shared" ref="E11" si="5">SUM(E9:E10)</f>
        <v>3460</v>
      </c>
      <c r="F11" s="358">
        <f>SUM(F9:F10)</f>
        <v>679</v>
      </c>
      <c r="G11" s="358">
        <f t="shared" ref="G11" si="6">SUM(G9:G10)</f>
        <v>1253</v>
      </c>
      <c r="H11" s="168">
        <f>SUM(H9:H10)</f>
        <v>116</v>
      </c>
      <c r="I11" s="168">
        <f>SUM(I9:I10)</f>
        <v>250</v>
      </c>
      <c r="J11" s="168">
        <f>SUM(J9:J10)</f>
        <v>125</v>
      </c>
      <c r="K11" s="358">
        <f t="shared" ref="K11" si="7">SUM(K9:K10)</f>
        <v>38</v>
      </c>
      <c r="L11" s="359">
        <f>SUM(L9:L10)</f>
        <v>17983</v>
      </c>
    </row>
    <row r="12" spans="1:12" ht="15" x14ac:dyDescent="0.25">
      <c r="A12" s="34"/>
      <c r="B12" s="177"/>
      <c r="C12" s="177"/>
      <c r="D12" s="177"/>
      <c r="E12" s="177"/>
      <c r="F12" s="177"/>
      <c r="G12" s="177"/>
      <c r="K12" s="177"/>
      <c r="L12" s="178"/>
    </row>
    <row r="13" spans="1:12" ht="13.5" thickBot="1" x14ac:dyDescent="0.25"/>
    <row r="14" spans="1:12" ht="15.75" thickTop="1" x14ac:dyDescent="0.25">
      <c r="A14" s="36" t="s">
        <v>9</v>
      </c>
      <c r="B14" s="98"/>
      <c r="C14" s="98"/>
      <c r="D14" s="98"/>
      <c r="E14" s="98"/>
      <c r="F14" s="98"/>
      <c r="G14" s="98"/>
      <c r="H14" s="13"/>
      <c r="I14" s="13"/>
      <c r="J14" s="13"/>
      <c r="K14" s="98"/>
      <c r="L14" s="99"/>
    </row>
    <row r="15" spans="1:12" x14ac:dyDescent="0.2">
      <c r="A15" s="37" t="s">
        <v>24</v>
      </c>
      <c r="B15" s="11">
        <f>[2]Alaska!$JF$4</f>
        <v>1259</v>
      </c>
      <c r="C15" s="78">
        <f>[2]Condor!$JF$15</f>
        <v>52</v>
      </c>
      <c r="D15" s="78">
        <f>'[2]Denver Air'!$JF$4+'[2]Denver Air'!$JF$15</f>
        <v>995</v>
      </c>
      <c r="E15" s="78">
        <f>[2]Frontier!$JF$4+[2]Frontier!$JF$15</f>
        <v>1712</v>
      </c>
      <c r="F15" s="78">
        <f>[2]Icelandair!$JF$15+[2]Icelandair!$JF$4</f>
        <v>239</v>
      </c>
      <c r="G15" s="78">
        <f>'[2]Jet Blue'!$JF$4</f>
        <v>322</v>
      </c>
      <c r="H15" s="11">
        <f>+[2]KLM!$JF$15+[2]KLM!$JF$4</f>
        <v>131</v>
      </c>
      <c r="I15" s="11">
        <f>+'[2]Aer Lingus'!$JF$15+'[2]Aer Lingus'!$JF$4</f>
        <v>104</v>
      </c>
      <c r="J15" s="11">
        <f>+'[2]Air France'!$JF$15+'[2]Air France'!$JF$4</f>
        <v>124</v>
      </c>
      <c r="K15" s="78">
        <f>[2]WestJet!$JF$15</f>
        <v>913</v>
      </c>
      <c r="L15" s="100">
        <f>SUM(B15:K15)</f>
        <v>5851</v>
      </c>
    </row>
    <row r="16" spans="1:12" x14ac:dyDescent="0.2">
      <c r="A16" s="37" t="s">
        <v>25</v>
      </c>
      <c r="B16" s="6">
        <f>[2]Alaska!$JF$5</f>
        <v>1257</v>
      </c>
      <c r="C16" s="78">
        <f>[2]Condor!$JF$16</f>
        <v>52</v>
      </c>
      <c r="D16" s="78">
        <f>'[2]Denver Air'!$JF$5+'[2]Denver Air'!$JF$16</f>
        <v>995</v>
      </c>
      <c r="E16" s="78">
        <f>[2]Frontier!$JF$5+[2]Frontier!$JF$16</f>
        <v>1712</v>
      </c>
      <c r="F16" s="78">
        <f>[2]Icelandair!$JF$16+[2]Icelandair!$JF$5</f>
        <v>239</v>
      </c>
      <c r="G16" s="78">
        <f>'[2]Jet Blue'!$JF$5</f>
        <v>321</v>
      </c>
      <c r="H16" s="6">
        <f>+[2]KLM!$JF$5+[2]KLM!$JF$16</f>
        <v>131</v>
      </c>
      <c r="I16" s="6">
        <f>+'[2]Aer Lingus'!$JF$5+'[2]Aer Lingus'!$JF$16</f>
        <v>104</v>
      </c>
      <c r="J16" s="6">
        <f>+'[2]Air France'!$JF$5+'[2]Air France'!$JF$16</f>
        <v>124</v>
      </c>
      <c r="K16" s="78">
        <f>[2]WestJet!$JF$16</f>
        <v>913</v>
      </c>
      <c r="L16" s="100">
        <f>SUM(B16:K16)</f>
        <v>5848</v>
      </c>
    </row>
    <row r="17" spans="1:12" x14ac:dyDescent="0.2">
      <c r="A17" s="41" t="s">
        <v>26</v>
      </c>
      <c r="B17" s="101">
        <f>SUM(B15:B16)</f>
        <v>2516</v>
      </c>
      <c r="C17" s="101">
        <f t="shared" ref="C17:D17" si="8">SUM(C15:C16)</f>
        <v>104</v>
      </c>
      <c r="D17" s="101">
        <f t="shared" si="8"/>
        <v>1990</v>
      </c>
      <c r="E17" s="101">
        <f t="shared" ref="E17" si="9">SUM(E15:E16)</f>
        <v>3424</v>
      </c>
      <c r="F17" s="101">
        <f>SUM(F15:F16)</f>
        <v>478</v>
      </c>
      <c r="G17" s="101">
        <f t="shared" ref="G17" si="10">SUM(G15:G16)</f>
        <v>643</v>
      </c>
      <c r="H17" s="170">
        <f>SUM(H15:H16)</f>
        <v>262</v>
      </c>
      <c r="I17" s="170">
        <f>SUM(I15:I16)</f>
        <v>208</v>
      </c>
      <c r="J17" s="170">
        <f>SUM(J15:J16)</f>
        <v>248</v>
      </c>
      <c r="K17" s="101">
        <f t="shared" ref="K17" si="11">SUM(K15:K16)</f>
        <v>1826</v>
      </c>
      <c r="L17" s="102">
        <f>SUM(B17:K17)</f>
        <v>11699</v>
      </c>
    </row>
    <row r="18" spans="1:12" x14ac:dyDescent="0.2">
      <c r="A18" s="41"/>
      <c r="B18" s="76"/>
      <c r="C18" s="76"/>
      <c r="D18" s="76"/>
      <c r="E18" s="76"/>
      <c r="F18" s="76"/>
      <c r="G18" s="76"/>
      <c r="H18" s="11"/>
      <c r="I18" s="11"/>
      <c r="J18" s="11"/>
      <c r="K18" s="76"/>
      <c r="L18" s="100"/>
    </row>
    <row r="19" spans="1:12" x14ac:dyDescent="0.2">
      <c r="A19" s="37" t="s">
        <v>27</v>
      </c>
      <c r="B19" s="11">
        <f>[2]Alaska!$JF$8</f>
        <v>2</v>
      </c>
      <c r="C19" s="78">
        <f>[2]Condor!$JF$8</f>
        <v>0</v>
      </c>
      <c r="D19" s="78">
        <f>'[2]Denver Air'!$JF$8</f>
        <v>8</v>
      </c>
      <c r="E19" s="78">
        <f>[2]Frontier!$JF$8</f>
        <v>0</v>
      </c>
      <c r="F19" s="78">
        <f>[2]Icelandair!$JF$8</f>
        <v>0</v>
      </c>
      <c r="G19" s="78">
        <f>'[2]Jet Blue'!$JF$8</f>
        <v>1</v>
      </c>
      <c r="H19" s="11">
        <f>[2]KLM!$JF$8</f>
        <v>0</v>
      </c>
      <c r="I19" s="11">
        <f>'[2]Aer Lingus'!$JF$8</f>
        <v>0</v>
      </c>
      <c r="J19" s="11">
        <f>'[2]Air France'!$JF$8</f>
        <v>0</v>
      </c>
      <c r="K19" s="78">
        <f>[2]WestJet!$JF$8</f>
        <v>0</v>
      </c>
      <c r="L19" s="100">
        <f>SUM(B19:K19)</f>
        <v>11</v>
      </c>
    </row>
    <row r="20" spans="1:12" x14ac:dyDescent="0.2">
      <c r="A20" s="37" t="s">
        <v>28</v>
      </c>
      <c r="B20" s="6">
        <f>[2]Alaska!$JF$9</f>
        <v>2</v>
      </c>
      <c r="C20" s="78">
        <f>[2]Condor!$JF$9</f>
        <v>0</v>
      </c>
      <c r="D20" s="78">
        <f>'[2]Denver Air'!$JF$9</f>
        <v>8</v>
      </c>
      <c r="E20" s="78">
        <f>[2]Frontier!$JF$9</f>
        <v>0</v>
      </c>
      <c r="F20" s="78">
        <f>[2]Icelandair!$JF$9</f>
        <v>0</v>
      </c>
      <c r="G20" s="78">
        <f>'[2]Jet Blue'!$JF$9</f>
        <v>1</v>
      </c>
      <c r="H20" s="6">
        <f>[2]KLM!$JF$9</f>
        <v>0</v>
      </c>
      <c r="I20" s="6">
        <f>'[2]Aer Lingus'!$JF$9</f>
        <v>0</v>
      </c>
      <c r="J20" s="6">
        <f>'[2]Air France'!$JF$9</f>
        <v>0</v>
      </c>
      <c r="K20" s="78">
        <f>[2]WestJet!$JF$9</f>
        <v>0</v>
      </c>
      <c r="L20" s="100">
        <f>SUM(B20:K20)</f>
        <v>11</v>
      </c>
    </row>
    <row r="21" spans="1:12" x14ac:dyDescent="0.2">
      <c r="A21" s="41" t="s">
        <v>29</v>
      </c>
      <c r="B21" s="101">
        <f>SUM(B19:B20)</f>
        <v>4</v>
      </c>
      <c r="C21" s="101">
        <f t="shared" ref="C21:D21" si="12">SUM(C19:C20)</f>
        <v>0</v>
      </c>
      <c r="D21" s="101">
        <f t="shared" si="12"/>
        <v>16</v>
      </c>
      <c r="E21" s="101">
        <f t="shared" ref="E21" si="13">SUM(E19:E20)</f>
        <v>0</v>
      </c>
      <c r="F21" s="101">
        <f>SUM(F19:F20)</f>
        <v>0</v>
      </c>
      <c r="G21" s="101">
        <f t="shared" ref="G21" si="14">SUM(G19:G20)</f>
        <v>2</v>
      </c>
      <c r="H21" s="170">
        <f>SUM(H19:H20)</f>
        <v>0</v>
      </c>
      <c r="I21" s="170">
        <f>SUM(I19:I20)</f>
        <v>0</v>
      </c>
      <c r="J21" s="170">
        <f>SUM(J19:J20)</f>
        <v>0</v>
      </c>
      <c r="K21" s="101">
        <f t="shared" ref="K21" si="15">SUM(K19:K20)</f>
        <v>0</v>
      </c>
      <c r="L21" s="102">
        <f>SUM(B21:K21)</f>
        <v>22</v>
      </c>
    </row>
    <row r="22" spans="1:12" x14ac:dyDescent="0.2">
      <c r="A22" s="41"/>
      <c r="B22" s="76"/>
      <c r="C22" s="76"/>
      <c r="D22" s="76"/>
      <c r="E22" s="76"/>
      <c r="F22" s="76"/>
      <c r="G22" s="76"/>
      <c r="H22" s="11"/>
      <c r="I22" s="11"/>
      <c r="J22" s="11"/>
      <c r="K22" s="76"/>
      <c r="L22" s="100"/>
    </row>
    <row r="23" spans="1:12" ht="15.75" thickBot="1" x14ac:dyDescent="0.3">
      <c r="A23" s="38" t="s">
        <v>30</v>
      </c>
      <c r="B23" s="103">
        <f>B21+B17</f>
        <v>2520</v>
      </c>
      <c r="C23" s="103">
        <f t="shared" ref="C23:D23" si="16">C21+C17</f>
        <v>104</v>
      </c>
      <c r="D23" s="103">
        <f t="shared" si="16"/>
        <v>2006</v>
      </c>
      <c r="E23" s="103">
        <f t="shared" ref="E23" si="17">E21+E17</f>
        <v>3424</v>
      </c>
      <c r="F23" s="103">
        <f>F21+F17</f>
        <v>478</v>
      </c>
      <c r="G23" s="103">
        <f t="shared" ref="G23" si="18">G21+G17</f>
        <v>645</v>
      </c>
      <c r="H23" s="16">
        <f>H17+H21</f>
        <v>262</v>
      </c>
      <c r="I23" s="16">
        <f>I17+I21</f>
        <v>208</v>
      </c>
      <c r="J23" s="16">
        <f>J17+J21</f>
        <v>248</v>
      </c>
      <c r="K23" s="103">
        <f t="shared" ref="K23" si="19">K21+K17</f>
        <v>1826</v>
      </c>
      <c r="L23" s="104">
        <f>L17+L21</f>
        <v>11721</v>
      </c>
    </row>
    <row r="24" spans="1:12" x14ac:dyDescent="0.2">
      <c r="A24" s="11"/>
      <c r="B24" s="11"/>
      <c r="C24" s="78"/>
      <c r="D24" s="78"/>
      <c r="E24" s="78"/>
      <c r="F24" s="78"/>
      <c r="G24" s="78"/>
      <c r="H24" s="11"/>
      <c r="I24" s="11"/>
      <c r="J24" s="11"/>
      <c r="K24" s="78"/>
      <c r="L24" s="11"/>
    </row>
    <row r="25" spans="1:12" ht="13.5" thickBot="1" x14ac:dyDescent="0.25">
      <c r="B25" s="109"/>
      <c r="C25" s="109"/>
      <c r="D25" s="109"/>
      <c r="E25" s="109"/>
      <c r="F25" s="109"/>
      <c r="G25" s="109"/>
      <c r="H25" s="1"/>
      <c r="I25" s="1"/>
      <c r="J25" s="1"/>
      <c r="K25" s="109"/>
      <c r="L25" s="78"/>
    </row>
    <row r="26" spans="1:12" ht="15.75" thickTop="1" x14ac:dyDescent="0.25">
      <c r="A26" s="40" t="s">
        <v>145</v>
      </c>
      <c r="B26" s="110"/>
      <c r="C26" s="110"/>
      <c r="D26" s="110"/>
      <c r="E26" s="110"/>
      <c r="F26" s="110"/>
      <c r="G26" s="110"/>
      <c r="H26" s="19"/>
      <c r="I26" s="19"/>
      <c r="J26" s="19"/>
      <c r="K26" s="110"/>
      <c r="L26" s="111"/>
    </row>
    <row r="27" spans="1:12" x14ac:dyDescent="0.2">
      <c r="A27" s="37" t="s">
        <v>37</v>
      </c>
      <c r="B27" s="109"/>
      <c r="C27" s="109"/>
      <c r="D27" s="109"/>
      <c r="E27" s="109"/>
      <c r="F27" s="109"/>
      <c r="G27" s="109"/>
      <c r="H27" s="1"/>
      <c r="I27" s="1"/>
      <c r="J27" s="1"/>
      <c r="K27" s="109"/>
      <c r="L27" s="105"/>
    </row>
    <row r="28" spans="1:12" x14ac:dyDescent="0.2">
      <c r="A28" s="37" t="s">
        <v>38</v>
      </c>
      <c r="B28" s="11">
        <f>[2]Alaska!$JF$47</f>
        <v>273548</v>
      </c>
      <c r="C28" s="78">
        <f>[2]Condor!$JF$47</f>
        <v>539810</v>
      </c>
      <c r="D28" s="78">
        <f>'[2]Denver Air'!$JF$47</f>
        <v>0</v>
      </c>
      <c r="E28" s="78">
        <f>[2]Frontier!$JF$47</f>
        <v>0</v>
      </c>
      <c r="F28" s="78">
        <f>[2]Icelandair!$JF$47</f>
        <v>11090</v>
      </c>
      <c r="G28" s="78">
        <f>'[2]Jet Blue'!$JF$47</f>
        <v>0</v>
      </c>
      <c r="H28" s="11">
        <f>[2]KLM!$JF$47</f>
        <v>2515031</v>
      </c>
      <c r="I28" s="11">
        <f>'[2]Aer Lingus'!$JF$47</f>
        <v>0</v>
      </c>
      <c r="J28" s="11">
        <f>'[2]Air France'!$JF$47</f>
        <v>1513335</v>
      </c>
      <c r="K28" s="78">
        <f>[2]WestJet!$JF$47</f>
        <v>0</v>
      </c>
      <c r="L28" s="100">
        <f>SUM(B28:K28)</f>
        <v>4852814</v>
      </c>
    </row>
    <row r="29" spans="1:12" x14ac:dyDescent="0.2">
      <c r="A29" s="37" t="s">
        <v>39</v>
      </c>
      <c r="B29" s="6">
        <f>[2]Alaska!$JF$48</f>
        <v>1945</v>
      </c>
      <c r="C29" s="78">
        <f>[2]Condor!$JF$48</f>
        <v>0</v>
      </c>
      <c r="D29" s="78">
        <f>'[2]Denver Air'!$JF$48</f>
        <v>0</v>
      </c>
      <c r="E29" s="78">
        <f>[2]Frontier!$JF$48</f>
        <v>0</v>
      </c>
      <c r="F29" s="78">
        <f>[2]Icelandair!$JF$48</f>
        <v>196</v>
      </c>
      <c r="G29" s="78">
        <f>'[2]Jet Blue'!$JF$48</f>
        <v>0</v>
      </c>
      <c r="H29" s="6">
        <f>[2]KLM!$JF$48</f>
        <v>0</v>
      </c>
      <c r="I29" s="6">
        <f>'[2]Aer Lingus'!$JF$48</f>
        <v>0</v>
      </c>
      <c r="J29" s="6">
        <f>'[2]Air France'!$JF$48</f>
        <v>0</v>
      </c>
      <c r="K29" s="78">
        <f>[2]WestJet!$JF$48</f>
        <v>0</v>
      </c>
      <c r="L29" s="100">
        <f>SUM(B29:K29)</f>
        <v>2141</v>
      </c>
    </row>
    <row r="30" spans="1:12" x14ac:dyDescent="0.2">
      <c r="A30" s="41" t="s">
        <v>40</v>
      </c>
      <c r="B30" s="112">
        <f>SUM(B28:B29)</f>
        <v>275493</v>
      </c>
      <c r="C30" s="112">
        <f t="shared" ref="C30:D30" si="20">SUM(C28:C29)</f>
        <v>539810</v>
      </c>
      <c r="D30" s="112">
        <f t="shared" si="20"/>
        <v>0</v>
      </c>
      <c r="E30" s="112">
        <f t="shared" ref="E30" si="21">SUM(E28:E29)</f>
        <v>0</v>
      </c>
      <c r="F30" s="112">
        <f>SUM(F28:F29)</f>
        <v>11286</v>
      </c>
      <c r="G30" s="112">
        <f t="shared" ref="G30" si="22">SUM(G28:G29)</f>
        <v>0</v>
      </c>
      <c r="H30" s="172">
        <f>SUM(H28:H29)</f>
        <v>2515031</v>
      </c>
      <c r="I30" s="172">
        <f>SUM(I28:I29)</f>
        <v>0</v>
      </c>
      <c r="J30" s="172">
        <f>SUM(J28:J29)</f>
        <v>1513335</v>
      </c>
      <c r="K30" s="112">
        <f t="shared" ref="K30" si="23">SUM(K28:K29)</f>
        <v>0</v>
      </c>
      <c r="L30" s="113">
        <f>SUM(B30:K30)</f>
        <v>4854955</v>
      </c>
    </row>
    <row r="31" spans="1:12" x14ac:dyDescent="0.2">
      <c r="A31" s="37"/>
      <c r="B31" s="106"/>
      <c r="C31" s="106"/>
      <c r="D31" s="106"/>
      <c r="E31" s="106"/>
      <c r="F31" s="106"/>
      <c r="G31" s="106"/>
      <c r="H31" s="11"/>
      <c r="I31" s="11"/>
      <c r="J31" s="11"/>
      <c r="K31" s="106"/>
      <c r="L31" s="100"/>
    </row>
    <row r="32" spans="1:12" x14ac:dyDescent="0.2">
      <c r="A32" s="37" t="s">
        <v>41</v>
      </c>
      <c r="B32" s="78"/>
      <c r="C32" s="78"/>
      <c r="D32" s="78"/>
      <c r="E32" s="78"/>
      <c r="F32" s="78"/>
      <c r="G32" s="78"/>
      <c r="H32" s="11"/>
      <c r="I32" s="11"/>
      <c r="J32" s="11"/>
      <c r="K32" s="78"/>
      <c r="L32" s="100"/>
    </row>
    <row r="33" spans="1:12" x14ac:dyDescent="0.2">
      <c r="A33" s="37" t="s">
        <v>38</v>
      </c>
      <c r="B33" s="11">
        <f>[2]Alaska!$JF$52</f>
        <v>138163</v>
      </c>
      <c r="C33" s="78">
        <f>[2]Condor!$JF$52</f>
        <v>79065</v>
      </c>
      <c r="D33" s="78">
        <f>'[2]Denver Air'!$JF$52</f>
        <v>0</v>
      </c>
      <c r="E33" s="78">
        <f>[2]Frontier!$JF$52</f>
        <v>0</v>
      </c>
      <c r="F33" s="78">
        <f>[2]Icelandair!$JF$52</f>
        <v>0</v>
      </c>
      <c r="G33" s="78">
        <f>'[2]Jet Blue'!$JF$52</f>
        <v>0</v>
      </c>
      <c r="H33" s="11">
        <f>[2]KLM!$JF$52</f>
        <v>223786</v>
      </c>
      <c r="I33" s="11">
        <f>'[2]Aer Lingus'!$JF$52</f>
        <v>3915.41</v>
      </c>
      <c r="J33" s="11">
        <f>'[2]Air France'!$JF$52</f>
        <v>63767</v>
      </c>
      <c r="K33" s="78">
        <f>[2]WestJet!$JF$52</f>
        <v>0</v>
      </c>
      <c r="L33" s="100">
        <f>SUM(B33:K33)</f>
        <v>508696.41</v>
      </c>
    </row>
    <row r="34" spans="1:12" x14ac:dyDescent="0.2">
      <c r="A34" s="37" t="s">
        <v>39</v>
      </c>
      <c r="B34" s="6">
        <f>[2]Alaska!$JF$53</f>
        <v>272</v>
      </c>
      <c r="C34" s="78">
        <f>[2]Condor!$JF$53</f>
        <v>0</v>
      </c>
      <c r="D34" s="78">
        <f>'[2]Denver Air'!$JF$53</f>
        <v>0</v>
      </c>
      <c r="E34" s="78">
        <f>[2]Frontier!$JF$53</f>
        <v>0</v>
      </c>
      <c r="F34" s="78">
        <f>[2]Icelandair!$JF$53</f>
        <v>0</v>
      </c>
      <c r="G34" s="78">
        <f>'[2]Jet Blue'!$JF$53</f>
        <v>0</v>
      </c>
      <c r="H34" s="6">
        <f>[2]KLM!$JF$53</f>
        <v>0</v>
      </c>
      <c r="I34" s="6">
        <f>'[2]Aer Lingus'!$JF$53</f>
        <v>0</v>
      </c>
      <c r="J34" s="6">
        <f>'[2]Air France'!$JF$53</f>
        <v>0</v>
      </c>
      <c r="K34" s="78">
        <f>[2]WestJet!$JF$53</f>
        <v>0</v>
      </c>
      <c r="L34" s="114">
        <f>SUM(B34:K34)</f>
        <v>272</v>
      </c>
    </row>
    <row r="35" spans="1:12" x14ac:dyDescent="0.2">
      <c r="A35" s="41" t="s">
        <v>42</v>
      </c>
      <c r="B35" s="101">
        <f>SUM(B33:B34)</f>
        <v>138435</v>
      </c>
      <c r="C35" s="101">
        <f t="shared" ref="C35:D35" si="24">SUM(C33:C34)</f>
        <v>79065</v>
      </c>
      <c r="D35" s="101">
        <f t="shared" si="24"/>
        <v>0</v>
      </c>
      <c r="E35" s="101">
        <f t="shared" ref="E35" si="25">SUM(E33:E34)</f>
        <v>0</v>
      </c>
      <c r="F35" s="101">
        <f>SUM(F33:F34)</f>
        <v>0</v>
      </c>
      <c r="G35" s="101">
        <f t="shared" ref="G35" si="26">SUM(G33:G34)</f>
        <v>0</v>
      </c>
      <c r="H35" s="172">
        <f>SUM(H33:H34)</f>
        <v>223786</v>
      </c>
      <c r="I35" s="172">
        <f>SUM(I33:I34)</f>
        <v>3915.41</v>
      </c>
      <c r="J35" s="172">
        <f>SUM(J33:J34)</f>
        <v>63767</v>
      </c>
      <c r="K35" s="101">
        <f t="shared" ref="K35" si="27">SUM(K33:K34)</f>
        <v>0</v>
      </c>
      <c r="L35" s="115">
        <f>SUM(B35:K35)</f>
        <v>508968.41</v>
      </c>
    </row>
    <row r="36" spans="1:12" x14ac:dyDescent="0.2">
      <c r="A36" s="37"/>
      <c r="B36" s="106"/>
      <c r="C36" s="106"/>
      <c r="D36" s="106"/>
      <c r="E36" s="106"/>
      <c r="F36" s="106"/>
      <c r="G36" s="106"/>
      <c r="H36" s="11"/>
      <c r="I36" s="11"/>
      <c r="J36" s="11"/>
      <c r="K36" s="106"/>
      <c r="L36" s="100"/>
    </row>
    <row r="37" spans="1:12" x14ac:dyDescent="0.2">
      <c r="A37" s="37" t="s">
        <v>43</v>
      </c>
      <c r="B37" s="106"/>
      <c r="C37" s="106"/>
      <c r="D37" s="106"/>
      <c r="E37" s="106"/>
      <c r="F37" s="106"/>
      <c r="G37" s="106"/>
      <c r="H37" s="11"/>
      <c r="I37" s="11"/>
      <c r="J37" s="11"/>
      <c r="K37" s="106"/>
      <c r="L37" s="100"/>
    </row>
    <row r="38" spans="1:12" x14ac:dyDescent="0.2">
      <c r="A38" s="37" t="s">
        <v>38</v>
      </c>
      <c r="B38" s="11">
        <f>[2]Alaska!$JF$57</f>
        <v>0</v>
      </c>
      <c r="C38" s="106">
        <f>[2]Condor!$JF$57</f>
        <v>0</v>
      </c>
      <c r="D38" s="106">
        <f>'[2]Denver Air'!$JF$57</f>
        <v>0</v>
      </c>
      <c r="E38" s="106">
        <f>[2]Frontier!$JF$57</f>
        <v>0</v>
      </c>
      <c r="F38" s="106">
        <f>[2]Icelandair!$JF$57</f>
        <v>0</v>
      </c>
      <c r="G38" s="106">
        <f>'[2]Jet Blue'!$JF$57</f>
        <v>0</v>
      </c>
      <c r="H38" s="11">
        <f>[2]KLM!$JF$57</f>
        <v>0</v>
      </c>
      <c r="I38" s="11">
        <f>'[2]Aer Lingus'!$JF$57</f>
        <v>0</v>
      </c>
      <c r="J38" s="11">
        <f>'[2]Air France'!$JF$57</f>
        <v>0</v>
      </c>
      <c r="K38" s="106">
        <f>[2]WestJet!$JF$57</f>
        <v>0</v>
      </c>
      <c r="L38" s="100">
        <f>SUM(B38:K38)</f>
        <v>0</v>
      </c>
    </row>
    <row r="39" spans="1:12" x14ac:dyDescent="0.2">
      <c r="A39" s="37" t="s">
        <v>39</v>
      </c>
      <c r="B39" s="6">
        <f>[2]Alaska!$JF$58</f>
        <v>0</v>
      </c>
      <c r="C39" s="108">
        <f>[2]Condor!$JF$58</f>
        <v>0</v>
      </c>
      <c r="D39" s="108">
        <f>'[2]Denver Air'!$JF$58</f>
        <v>0</v>
      </c>
      <c r="E39" s="108">
        <f>[2]Frontier!$JF$58</f>
        <v>0</v>
      </c>
      <c r="F39" s="108">
        <f>[2]Icelandair!$JF$58</f>
        <v>0</v>
      </c>
      <c r="G39" s="108">
        <f>'[2]Jet Blue'!$JF$58</f>
        <v>0</v>
      </c>
      <c r="H39" s="6">
        <f>[2]KLM!$JF$58</f>
        <v>0</v>
      </c>
      <c r="I39" s="6">
        <f>'[2]Aer Lingus'!$JF$58</f>
        <v>0</v>
      </c>
      <c r="J39" s="6">
        <f>'[2]Air France'!$JF$58</f>
        <v>0</v>
      </c>
      <c r="K39" s="108">
        <f>[2]WestJet!$JF$58</f>
        <v>0</v>
      </c>
      <c r="L39" s="114">
        <f>SUM(B39:K39)</f>
        <v>0</v>
      </c>
    </row>
    <row r="40" spans="1:12" x14ac:dyDescent="0.2">
      <c r="A40" s="41" t="s">
        <v>44</v>
      </c>
      <c r="B40" s="116">
        <f>SUM(B38:B39)</f>
        <v>0</v>
      </c>
      <c r="C40" s="116">
        <f t="shared" ref="C40:D40" si="28">SUM(C38:C39)</f>
        <v>0</v>
      </c>
      <c r="D40" s="116">
        <f t="shared" si="28"/>
        <v>0</v>
      </c>
      <c r="E40" s="116">
        <f t="shared" ref="E40" si="29">SUM(E38:E39)</f>
        <v>0</v>
      </c>
      <c r="F40" s="116">
        <f>SUM(F38:F39)</f>
        <v>0</v>
      </c>
      <c r="G40" s="116">
        <f t="shared" ref="G40" si="30">SUM(G38:G39)</f>
        <v>0</v>
      </c>
      <c r="H40" s="172">
        <f>SUM(H38:H39)</f>
        <v>0</v>
      </c>
      <c r="I40" s="172">
        <f>SUM(I38:I39)</f>
        <v>0</v>
      </c>
      <c r="J40" s="172">
        <f>SUM(J38:J39)</f>
        <v>0</v>
      </c>
      <c r="K40" s="116">
        <f t="shared" ref="K40" si="31">SUM(K38:K39)</f>
        <v>0</v>
      </c>
      <c r="L40" s="100">
        <f>SUM(B40:K40)</f>
        <v>0</v>
      </c>
    </row>
    <row r="41" spans="1:12" x14ac:dyDescent="0.2">
      <c r="A41" s="37"/>
      <c r="B41" s="106"/>
      <c r="C41" s="106"/>
      <c r="D41" s="106"/>
      <c r="E41" s="106"/>
      <c r="F41" s="106"/>
      <c r="G41" s="106"/>
      <c r="H41" s="11"/>
      <c r="I41" s="11"/>
      <c r="J41" s="11"/>
      <c r="K41" s="106"/>
      <c r="L41" s="100"/>
    </row>
    <row r="42" spans="1:12" x14ac:dyDescent="0.2">
      <c r="A42" s="37" t="s">
        <v>45</v>
      </c>
      <c r="B42" s="106"/>
      <c r="C42" s="106"/>
      <c r="D42" s="106"/>
      <c r="E42" s="106"/>
      <c r="F42" s="106"/>
      <c r="G42" s="106"/>
      <c r="H42" s="11"/>
      <c r="I42" s="11"/>
      <c r="J42" s="11"/>
      <c r="K42" s="106"/>
      <c r="L42" s="100"/>
    </row>
    <row r="43" spans="1:12" x14ac:dyDescent="0.2">
      <c r="A43" s="37" t="s">
        <v>46</v>
      </c>
      <c r="B43" s="106">
        <f>B28+B33+B38</f>
        <v>411711</v>
      </c>
      <c r="C43" s="106">
        <f t="shared" ref="C43:D43" si="32">C28+C33+C38</f>
        <v>618875</v>
      </c>
      <c r="D43" s="106">
        <f t="shared" si="32"/>
        <v>0</v>
      </c>
      <c r="E43" s="106">
        <f t="shared" ref="E43" si="33">E28+E33+E38</f>
        <v>0</v>
      </c>
      <c r="F43" s="106">
        <f>F28+F33+F38</f>
        <v>11090</v>
      </c>
      <c r="G43" s="106">
        <f t="shared" ref="G43" si="34">G28+G33+G38</f>
        <v>0</v>
      </c>
      <c r="H43" s="11">
        <f t="shared" ref="H43:J44" si="35">H28+H33+H38</f>
        <v>2738817</v>
      </c>
      <c r="I43" s="11">
        <f t="shared" si="35"/>
        <v>3915.41</v>
      </c>
      <c r="J43" s="11">
        <f t="shared" si="35"/>
        <v>1577102</v>
      </c>
      <c r="K43" s="106">
        <f t="shared" ref="K43" si="36">K28+K33+K38</f>
        <v>0</v>
      </c>
      <c r="L43" s="100">
        <f>SUM(B43:K43)</f>
        <v>5361510.41</v>
      </c>
    </row>
    <row r="44" spans="1:12" x14ac:dyDescent="0.2">
      <c r="A44" s="37" t="s">
        <v>39</v>
      </c>
      <c r="B44" s="108">
        <f>+B39+B34+B29</f>
        <v>2217</v>
      </c>
      <c r="C44" s="108">
        <f t="shared" ref="C44:D44" si="37">+C39+C34+C29</f>
        <v>0</v>
      </c>
      <c r="D44" s="108">
        <f t="shared" si="37"/>
        <v>0</v>
      </c>
      <c r="E44" s="108">
        <f t="shared" ref="E44" si="38">+E39+E34+E29</f>
        <v>0</v>
      </c>
      <c r="F44" s="108">
        <f>+F39+F34+F29</f>
        <v>196</v>
      </c>
      <c r="G44" s="108">
        <f t="shared" ref="G44" si="39">+G39+G34+G29</f>
        <v>0</v>
      </c>
      <c r="H44" s="6">
        <f t="shared" si="35"/>
        <v>0</v>
      </c>
      <c r="I44" s="6">
        <f t="shared" si="35"/>
        <v>0</v>
      </c>
      <c r="J44" s="6">
        <f t="shared" si="35"/>
        <v>0</v>
      </c>
      <c r="K44" s="108">
        <f t="shared" ref="K44" si="40">+K39+K34+K29</f>
        <v>0</v>
      </c>
      <c r="L44" s="100">
        <f>SUM(B44:K44)</f>
        <v>2413</v>
      </c>
    </row>
    <row r="45" spans="1:12" ht="15.75" thickBot="1" x14ac:dyDescent="0.3">
      <c r="A45" s="38" t="s">
        <v>47</v>
      </c>
      <c r="B45" s="117">
        <f>B43+B44</f>
        <v>413928</v>
      </c>
      <c r="C45" s="117">
        <f t="shared" ref="C45:D45" si="41">C43+C44</f>
        <v>618875</v>
      </c>
      <c r="D45" s="117">
        <f t="shared" si="41"/>
        <v>0</v>
      </c>
      <c r="E45" s="117">
        <f t="shared" ref="E45" si="42">E43+E44</f>
        <v>0</v>
      </c>
      <c r="F45" s="117">
        <f>F43+F44</f>
        <v>11286</v>
      </c>
      <c r="G45" s="117">
        <f t="shared" ref="G45" si="43">G43+G44</f>
        <v>0</v>
      </c>
      <c r="H45" s="173">
        <f>SUM(H43:H44)</f>
        <v>2738817</v>
      </c>
      <c r="I45" s="173">
        <f>SUM(I43:I44)</f>
        <v>3915.41</v>
      </c>
      <c r="J45" s="173">
        <f>SUM(J43:J44)</f>
        <v>1577102</v>
      </c>
      <c r="K45" s="117">
        <f t="shared" ref="K45" si="44">K43+K44</f>
        <v>0</v>
      </c>
      <c r="L45" s="118">
        <f>SUM(B45:K45)</f>
        <v>5363923.41</v>
      </c>
    </row>
    <row r="46" spans="1:12" x14ac:dyDescent="0.2">
      <c r="H46" s="1"/>
      <c r="I46" s="1"/>
      <c r="J46" s="1"/>
      <c r="K46" s="1"/>
    </row>
    <row r="48" spans="1:12" x14ac:dyDescent="0.2">
      <c r="A48" t="s">
        <v>126</v>
      </c>
      <c r="H48" s="2"/>
      <c r="I48" s="2"/>
      <c r="J48" s="2"/>
      <c r="K48" s="2"/>
      <c r="L48" s="283">
        <f>SUM(B48:H48)</f>
        <v>0</v>
      </c>
    </row>
    <row r="49" spans="1:12" x14ac:dyDescent="0.2">
      <c r="A49" t="s">
        <v>127</v>
      </c>
      <c r="H49" s="2"/>
      <c r="I49" s="2"/>
      <c r="J49" s="2"/>
      <c r="K49" s="2"/>
      <c r="L49" s="283">
        <f>SUM(B49:H49)</f>
        <v>0</v>
      </c>
    </row>
    <row r="50" spans="1:12" x14ac:dyDescent="0.2">
      <c r="A50" t="s">
        <v>100</v>
      </c>
      <c r="H50" s="325"/>
      <c r="I50" s="325"/>
      <c r="J50" s="325"/>
      <c r="K50" s="325"/>
      <c r="L50" s="283">
        <f>SUM(B50:H50)</f>
        <v>0</v>
      </c>
    </row>
  </sheetData>
  <phoneticPr fontId="6" type="noConversion"/>
  <printOptions horizontalCentered="1"/>
  <pageMargins left="0.25" right="0.25" top="0.5" bottom="0.25" header="0" footer="0"/>
  <pageSetup scale="83" orientation="landscape" r:id="rId1"/>
  <headerFooter alignWithMargins="0">
    <oddHeader>&amp;C&amp;"Arial,Bold"2023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0"/>
  <sheetViews>
    <sheetView zoomScaleNormal="100" workbookViewId="0">
      <selection activeCell="H41" sqref="H4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1.42578125" customWidth="1"/>
    <col min="4" max="4" width="11.85546875" customWidth="1"/>
    <col min="5" max="5" width="10.42578125" bestFit="1" customWidth="1"/>
    <col min="6" max="8" width="12.140625" customWidth="1"/>
    <col min="9" max="10" width="12.140625" bestFit="1" customWidth="1"/>
    <col min="11" max="11" width="12.85546875" bestFit="1" customWidth="1"/>
  </cols>
  <sheetData>
    <row r="1" spans="1:11" ht="40.5" customHeight="1" thickBot="1" x14ac:dyDescent="0.25">
      <c r="A1" s="247" t="s">
        <v>218</v>
      </c>
      <c r="B1" s="296" t="s">
        <v>148</v>
      </c>
      <c r="C1" s="296" t="s">
        <v>159</v>
      </c>
      <c r="D1" s="296" t="s">
        <v>153</v>
      </c>
      <c r="E1" s="296" t="s">
        <v>157</v>
      </c>
      <c r="F1" s="296" t="s">
        <v>158</v>
      </c>
      <c r="G1" s="296" t="s">
        <v>166</v>
      </c>
      <c r="H1" s="296" t="s">
        <v>221</v>
      </c>
      <c r="I1" s="296" t="s">
        <v>172</v>
      </c>
      <c r="J1" s="296" t="s">
        <v>96</v>
      </c>
      <c r="K1" s="296" t="s">
        <v>170</v>
      </c>
    </row>
    <row r="2" spans="1:11" ht="15.75" thickTop="1" x14ac:dyDescent="0.25">
      <c r="A2" s="158" t="s">
        <v>3</v>
      </c>
      <c r="B2" s="159"/>
      <c r="C2" s="84"/>
      <c r="D2" s="84"/>
      <c r="E2" s="83"/>
      <c r="F2" s="83"/>
      <c r="G2" s="83"/>
      <c r="H2" s="83"/>
      <c r="I2" s="83"/>
      <c r="J2" s="83"/>
      <c r="K2" s="85"/>
    </row>
    <row r="3" spans="1:11" x14ac:dyDescent="0.2">
      <c r="A3" s="37" t="s">
        <v>31</v>
      </c>
      <c r="B3" s="76"/>
      <c r="C3" s="70"/>
      <c r="D3" s="70"/>
      <c r="E3" s="78"/>
      <c r="F3" s="78"/>
      <c r="G3" s="78"/>
      <c r="H3" s="78"/>
      <c r="I3" s="78"/>
      <c r="J3" s="78"/>
      <c r="K3" s="71"/>
    </row>
    <row r="4" spans="1:11" x14ac:dyDescent="0.2">
      <c r="A4" s="37" t="s">
        <v>32</v>
      </c>
      <c r="B4" s="76">
        <f>[2]Pinnacle!$JF$32+[2]Pinnacle!$JF$22</f>
        <v>518602</v>
      </c>
      <c r="C4" s="78">
        <f>'[2]American Eagle'!$JF$32+'[2]American Eagle'!$JF$22</f>
        <v>54437</v>
      </c>
      <c r="D4" s="70">
        <f>[2]MESA_UA!$JF$32+[2]MESA_UA!$JF$22</f>
        <v>65013</v>
      </c>
      <c r="E4" s="78">
        <f>[2]Republic!$JF$32+[2]Republic!$JF$22</f>
        <v>49595</v>
      </c>
      <c r="F4" s="78">
        <f>[2]Republic_UA!$JF$32+[2]Republic_UA!$JF$22</f>
        <v>22462</v>
      </c>
      <c r="G4" s="78">
        <f>'[2]Sky West'!$JF$32+'[2]Sky West'!$JF$22</f>
        <v>1445959</v>
      </c>
      <c r="H4" s="78">
        <f>'[2]Sky West_AA'!$JF$32+'[2]Sky West_AA'!$JF$22</f>
        <v>1766</v>
      </c>
      <c r="I4" s="78">
        <f>'[2]Sky West_UA'!$JF$32+'[2]Sky West_UA'!$JF$22</f>
        <v>27409</v>
      </c>
      <c r="J4" s="78">
        <f>'Other Regional'!F4</f>
        <v>123777</v>
      </c>
      <c r="K4" s="71">
        <f>SUM(B4:J4)</f>
        <v>2309020</v>
      </c>
    </row>
    <row r="5" spans="1:11" s="5" customFormat="1" x14ac:dyDescent="0.2">
      <c r="A5" s="37" t="s">
        <v>33</v>
      </c>
      <c r="B5" s="76">
        <f>[2]Pinnacle!$JF$33+[2]Pinnacle!$JF$23</f>
        <v>512057</v>
      </c>
      <c r="C5" s="78">
        <f>'[2]American Eagle'!$JF$33+'[2]American Eagle'!$JF$23</f>
        <v>55785</v>
      </c>
      <c r="D5" s="70">
        <f>[2]MESA_UA!$JF$33+[2]MESA_UA!$JF$23</f>
        <v>62612</v>
      </c>
      <c r="E5" s="78">
        <f>[2]Republic!$JF$33+[2]Republic!$JF$23</f>
        <v>53250</v>
      </c>
      <c r="F5" s="78">
        <f>[2]Republic_UA!$JF$33+[2]Republic_UA!$JF$23</f>
        <v>22243</v>
      </c>
      <c r="G5" s="78">
        <f>'[2]Sky West'!$JF$33+'[2]Sky West'!$JF$23</f>
        <v>1455277</v>
      </c>
      <c r="H5" s="78">
        <f>'[2]Sky West_AA'!$JF$33+'[2]Sky West_AA'!$JF$23</f>
        <v>1750</v>
      </c>
      <c r="I5" s="78">
        <f>'[2]Sky West_UA'!$JF$33+'[2]Sky West_UA'!$JF$23</f>
        <v>26440</v>
      </c>
      <c r="J5" s="78">
        <f>'Other Regional'!F5</f>
        <v>117721</v>
      </c>
      <c r="K5" s="75">
        <f>SUM(B5:J5)</f>
        <v>2307135</v>
      </c>
    </row>
    <row r="6" spans="1:11" ht="15" thickBot="1" x14ac:dyDescent="0.25">
      <c r="A6" s="46" t="s">
        <v>7</v>
      </c>
      <c r="B6" s="88">
        <f t="shared" ref="B6" si="0">SUM(B4:B5)</f>
        <v>1030659</v>
      </c>
      <c r="C6" s="88">
        <f t="shared" ref="C6:J6" si="1">SUM(C4:C5)</f>
        <v>110222</v>
      </c>
      <c r="D6" s="88">
        <f t="shared" si="1"/>
        <v>127625</v>
      </c>
      <c r="E6" s="88">
        <f t="shared" si="1"/>
        <v>102845</v>
      </c>
      <c r="F6" s="88">
        <f t="shared" si="1"/>
        <v>44705</v>
      </c>
      <c r="G6" s="88">
        <f t="shared" si="1"/>
        <v>2901236</v>
      </c>
      <c r="H6" s="88">
        <f t="shared" ref="H6" si="2">SUM(H4:H5)</f>
        <v>3516</v>
      </c>
      <c r="I6" s="88">
        <f t="shared" si="1"/>
        <v>53849</v>
      </c>
      <c r="J6" s="88">
        <f t="shared" si="1"/>
        <v>241498</v>
      </c>
      <c r="K6" s="89">
        <f>SUM(B6:J6)</f>
        <v>4616155</v>
      </c>
    </row>
    <row r="7" spans="1:11" ht="13.5" thickTop="1" x14ac:dyDescent="0.2">
      <c r="A7" s="37"/>
      <c r="B7" s="76"/>
      <c r="C7" s="78"/>
      <c r="D7" s="70"/>
      <c r="E7" s="78"/>
      <c r="F7" s="78"/>
      <c r="G7" s="78"/>
      <c r="H7" s="78"/>
      <c r="I7" s="78"/>
      <c r="J7" s="78"/>
      <c r="K7" s="90"/>
    </row>
    <row r="8" spans="1:11" s="5" customFormat="1" x14ac:dyDescent="0.2">
      <c r="A8" s="37" t="s">
        <v>34</v>
      </c>
      <c r="B8" s="76"/>
      <c r="C8" s="78"/>
      <c r="D8" s="70"/>
      <c r="E8" s="78"/>
      <c r="F8" s="78"/>
      <c r="G8" s="78"/>
      <c r="H8" s="78"/>
      <c r="I8" s="78"/>
      <c r="J8" s="78"/>
      <c r="K8" s="71"/>
    </row>
    <row r="9" spans="1:11" x14ac:dyDescent="0.2">
      <c r="A9" s="37" t="s">
        <v>32</v>
      </c>
      <c r="B9" s="76">
        <f>[2]Pinnacle!$JF$37+[2]Pinnacle!$JF$27</f>
        <v>14641</v>
      </c>
      <c r="C9" s="78">
        <f>'[2]American Eagle'!$JF$37+'[2]American Eagle'!$JF$27</f>
        <v>2661</v>
      </c>
      <c r="D9" s="70">
        <f>[2]MESA_UA!$JF$37+[2]MESA_UA!$JF$27</f>
        <v>2205</v>
      </c>
      <c r="E9" s="78">
        <f>[2]Republic!$JF$37+[2]Republic!$JF$27</f>
        <v>1848</v>
      </c>
      <c r="F9" s="78">
        <f>[2]Republic_UA!$JF$37+[2]Republic_UA!$JF$27</f>
        <v>754</v>
      </c>
      <c r="G9" s="78">
        <f>'[2]Sky West'!$JF$37+'[2]Sky West'!$JF$27</f>
        <v>43507</v>
      </c>
      <c r="H9" s="78">
        <f>'[2]Sky West_AA'!$JF$37+'[2]Sky West_AA'!$JF$27</f>
        <v>97</v>
      </c>
      <c r="I9" s="78">
        <f>'[2]Sky West_UA'!$JF$37+'[2]Sky West_UA'!$JF$27</f>
        <v>1165</v>
      </c>
      <c r="J9" s="78">
        <f>'Other Regional'!F9</f>
        <v>2298</v>
      </c>
      <c r="K9" s="71">
        <f>SUM(B9:J9)</f>
        <v>69176</v>
      </c>
    </row>
    <row r="10" spans="1:11" x14ac:dyDescent="0.2">
      <c r="A10" s="37" t="s">
        <v>35</v>
      </c>
      <c r="B10" s="76">
        <f>+[2]Pinnacle!$JF$38+[2]Pinnacle!$JF$28</f>
        <v>14599</v>
      </c>
      <c r="C10" s="78">
        <f>+'[2]American Eagle'!$JF$38+'[2]American Eagle'!$JF$28</f>
        <v>2118</v>
      </c>
      <c r="D10" s="70">
        <f>+[2]MESA_UA!$JF$38+[2]MESA_UA!$JF$28</f>
        <v>2387</v>
      </c>
      <c r="E10" s="78">
        <f>+[2]Republic!$JF$38+[2]Republic!$JF$28</f>
        <v>1853</v>
      </c>
      <c r="F10" s="78">
        <f>+[2]Republic_UA!$JF$38+[2]Republic_UA!$JF$28</f>
        <v>814</v>
      </c>
      <c r="G10" s="78">
        <f>+'[2]Sky West'!$JF$38+'[2]Sky West'!$JF$28</f>
        <v>45119</v>
      </c>
      <c r="H10" s="78">
        <f>+'[2]Sky West_AA'!$JF$38+'[2]Sky West_AA'!$JF$28</f>
        <v>71</v>
      </c>
      <c r="I10" s="78">
        <f>+'[2]Sky West_UA'!$JF$38+'[2]Sky West_UA'!$JF$28</f>
        <v>1104</v>
      </c>
      <c r="J10" s="78">
        <f>'Other Regional'!F10</f>
        <v>2350</v>
      </c>
      <c r="K10" s="75">
        <f>SUM(B10:J10)</f>
        <v>70415</v>
      </c>
    </row>
    <row r="11" spans="1:11" ht="15" thickBot="1" x14ac:dyDescent="0.25">
      <c r="A11" s="47" t="s">
        <v>36</v>
      </c>
      <c r="B11" s="91">
        <f t="shared" ref="B11" si="3">SUM(B9:B10)</f>
        <v>29240</v>
      </c>
      <c r="C11" s="91">
        <f t="shared" ref="C11:J11" si="4">SUM(C9:C10)</f>
        <v>4779</v>
      </c>
      <c r="D11" s="91">
        <f t="shared" si="4"/>
        <v>4592</v>
      </c>
      <c r="E11" s="91">
        <f t="shared" si="4"/>
        <v>3701</v>
      </c>
      <c r="F11" s="91">
        <f t="shared" si="4"/>
        <v>1568</v>
      </c>
      <c r="G11" s="91">
        <f t="shared" si="4"/>
        <v>88626</v>
      </c>
      <c r="H11" s="91">
        <f t="shared" ref="H11" si="5">SUM(H9:H10)</f>
        <v>168</v>
      </c>
      <c r="I11" s="91">
        <f t="shared" si="4"/>
        <v>2269</v>
      </c>
      <c r="J11" s="91">
        <f t="shared" si="4"/>
        <v>4648</v>
      </c>
      <c r="K11" s="92">
        <f>SUM(B11:J11)</f>
        <v>139591</v>
      </c>
    </row>
    <row r="12" spans="1:11" ht="14.25" x14ac:dyDescent="0.2">
      <c r="A12" s="236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spans="1:11" ht="13.5" thickBot="1" x14ac:dyDescent="0.25">
      <c r="B13" s="129"/>
    </row>
    <row r="14" spans="1:11" ht="15.75" thickTop="1" x14ac:dyDescent="0.25">
      <c r="A14" s="36" t="s">
        <v>9</v>
      </c>
      <c r="B14" s="160"/>
      <c r="C14" s="65"/>
      <c r="D14" s="66"/>
      <c r="E14" s="65"/>
      <c r="F14" s="65"/>
      <c r="G14" s="65"/>
      <c r="H14" s="65"/>
      <c r="I14" s="65"/>
      <c r="J14" s="65"/>
      <c r="K14" s="67"/>
    </row>
    <row r="15" spans="1:11" x14ac:dyDescent="0.2">
      <c r="A15" s="37" t="s">
        <v>53</v>
      </c>
      <c r="B15" s="161">
        <f>+[2]Pinnacle!$JF$15+[2]Pinnacle!$JF$4</f>
        <v>8175</v>
      </c>
      <c r="C15" s="70">
        <f>+'[2]American Eagle'!$JF$15+'[2]American Eagle'!$JF$4</f>
        <v>896</v>
      </c>
      <c r="D15" s="69">
        <f>+[2]MESA_UA!$JF$15+[2]MESA_UA!$JF$4</f>
        <v>1009</v>
      </c>
      <c r="E15" s="70">
        <f>+[2]Republic!$JF$15+[2]Republic!$JF$4</f>
        <v>827</v>
      </c>
      <c r="F15" s="70">
        <f>+[2]Republic_UA!$JF$15+[2]Republic_UA!$JF$4</f>
        <v>340</v>
      </c>
      <c r="G15" s="68">
        <f>+'[2]Sky West'!$JF$15+'[2]Sky West'!$JF$4</f>
        <v>26032</v>
      </c>
      <c r="H15" s="68">
        <f>+'[2]Sky West_AA'!$JF$15+'[2]Sky West_AA'!$JF$4</f>
        <v>31</v>
      </c>
      <c r="I15" s="68">
        <f>+'[2]Sky West_UA'!$JF$15+'[2]Sky West_UA'!$JF$4</f>
        <v>423</v>
      </c>
      <c r="J15" s="69">
        <f>'Other Regional'!F15</f>
        <v>2151</v>
      </c>
      <c r="K15" s="71">
        <f>SUM(B15:J15)</f>
        <v>39884</v>
      </c>
    </row>
    <row r="16" spans="1:11" x14ac:dyDescent="0.2">
      <c r="A16" s="37" t="s">
        <v>54</v>
      </c>
      <c r="B16" s="162">
        <f>+[2]Pinnacle!$JF$5+[2]Pinnacle!$JF$16</f>
        <v>8167</v>
      </c>
      <c r="C16" s="74">
        <f>+'[2]American Eagle'!$JF$5+'[2]American Eagle'!$JF$16</f>
        <v>896</v>
      </c>
      <c r="D16" s="73">
        <f>+[2]MESA_UA!$JF$5+[2]MESA_UA!$JF$16</f>
        <v>1007</v>
      </c>
      <c r="E16" s="74">
        <f>+[2]Republic!$JF$5+[2]Republic!$JF$16</f>
        <v>825</v>
      </c>
      <c r="F16" s="74">
        <f>+[2]Republic_UA!$JF$5+[2]Republic_UA!$JF$16</f>
        <v>340</v>
      </c>
      <c r="G16" s="72">
        <f>+'[2]Sky West'!$JF$5+'[2]Sky West'!$JF$16</f>
        <v>26026</v>
      </c>
      <c r="H16" s="72">
        <f>+'[2]Sky West_AA'!$JF$5+'[2]Sky West_AA'!$JF$16</f>
        <v>31</v>
      </c>
      <c r="I16" s="72">
        <f>+'[2]Sky West_UA'!$JF$5+'[2]Sky West_UA'!$JF$16</f>
        <v>421</v>
      </c>
      <c r="J16" s="69">
        <f>'Other Regional'!F16</f>
        <v>2158</v>
      </c>
      <c r="K16" s="75">
        <f>SUM(B16:J16)</f>
        <v>39871</v>
      </c>
    </row>
    <row r="17" spans="1:11" x14ac:dyDescent="0.2">
      <c r="A17" s="41" t="s">
        <v>55</v>
      </c>
      <c r="B17" s="76">
        <f t="shared" ref="B17" si="6">SUM(B15:B16)</f>
        <v>16342</v>
      </c>
      <c r="C17" s="76">
        <f t="shared" ref="C17:J17" si="7">SUM(C15:C16)</f>
        <v>1792</v>
      </c>
      <c r="D17" s="76">
        <f t="shared" si="7"/>
        <v>2016</v>
      </c>
      <c r="E17" s="76">
        <f t="shared" si="7"/>
        <v>1652</v>
      </c>
      <c r="F17" s="76">
        <f t="shared" si="7"/>
        <v>680</v>
      </c>
      <c r="G17" s="76">
        <f t="shared" si="7"/>
        <v>52058</v>
      </c>
      <c r="H17" s="76">
        <f t="shared" ref="H17" si="8">SUM(H15:H16)</f>
        <v>62</v>
      </c>
      <c r="I17" s="76">
        <f t="shared" si="7"/>
        <v>844</v>
      </c>
      <c r="J17" s="76">
        <f t="shared" si="7"/>
        <v>4309</v>
      </c>
      <c r="K17" s="77">
        <f>SUM(B17:J17)</f>
        <v>79755</v>
      </c>
    </row>
    <row r="18" spans="1:11" x14ac:dyDescent="0.2">
      <c r="A18" s="41"/>
      <c r="B18" s="76"/>
      <c r="C18" s="76"/>
      <c r="D18" s="76"/>
      <c r="E18" s="76"/>
      <c r="F18" s="76"/>
      <c r="G18" s="76"/>
      <c r="H18" s="76"/>
      <c r="I18" s="76"/>
      <c r="J18" s="76"/>
      <c r="K18" s="77"/>
    </row>
    <row r="19" spans="1:11" x14ac:dyDescent="0.2">
      <c r="A19" s="37" t="s">
        <v>56</v>
      </c>
      <c r="B19" s="76">
        <f>[2]Pinnacle!$JF$8</f>
        <v>3</v>
      </c>
      <c r="C19" s="78">
        <f>'[2]American Eagle'!$JF$8</f>
        <v>0</v>
      </c>
      <c r="D19" s="70">
        <f>[2]MESA_UA!$JF$8</f>
        <v>2</v>
      </c>
      <c r="E19" s="78">
        <f>[2]Republic!$JF$8</f>
        <v>0</v>
      </c>
      <c r="F19" s="78">
        <f>[2]Republic_UA!$JF$8</f>
        <v>2</v>
      </c>
      <c r="G19" s="78">
        <f>'[2]Sky West'!$JF$8</f>
        <v>2</v>
      </c>
      <c r="H19" s="78">
        <f>'[2]Sky West_AA'!$JF$8</f>
        <v>0</v>
      </c>
      <c r="I19" s="78">
        <f>'[2]Sky West_UA'!$JF$8</f>
        <v>4</v>
      </c>
      <c r="J19" s="78">
        <f>'Other Regional'!F19</f>
        <v>0</v>
      </c>
      <c r="K19" s="71">
        <f>SUM(B19:J19)</f>
        <v>13</v>
      </c>
    </row>
    <row r="20" spans="1:11" x14ac:dyDescent="0.2">
      <c r="A20" s="37" t="s">
        <v>57</v>
      </c>
      <c r="B20" s="163">
        <f>[2]Pinnacle!$JF$9</f>
        <v>13</v>
      </c>
      <c r="C20" s="79">
        <f>'[2]American Eagle'!$JF$9</f>
        <v>0</v>
      </c>
      <c r="D20" s="74">
        <f>[2]MESA_UA!$JF$9</f>
        <v>4</v>
      </c>
      <c r="E20" s="79">
        <f>[2]Republic!$JF$9</f>
        <v>0</v>
      </c>
      <c r="F20" s="79">
        <f>[2]Republic_UA!$JF$9</f>
        <v>2</v>
      </c>
      <c r="G20" s="79">
        <f>'[2]Sky West'!$JF$9</f>
        <v>24</v>
      </c>
      <c r="H20" s="79">
        <f>'[2]Sky West_AA'!$JF$9</f>
        <v>0</v>
      </c>
      <c r="I20" s="79">
        <f>'[2]Sky West_UA'!$JF$9</f>
        <v>6</v>
      </c>
      <c r="J20" s="79">
        <f>'Other Regional'!F20</f>
        <v>0</v>
      </c>
      <c r="K20" s="75">
        <f>SUM(B20:J20)</f>
        <v>49</v>
      </c>
    </row>
    <row r="21" spans="1:11" x14ac:dyDescent="0.2">
      <c r="A21" s="41" t="s">
        <v>58</v>
      </c>
      <c r="B21" s="76">
        <f t="shared" ref="B21" si="9">SUM(B19:B20)</f>
        <v>16</v>
      </c>
      <c r="C21" s="76">
        <f t="shared" ref="C21:J21" si="10">SUM(C19:C20)</f>
        <v>0</v>
      </c>
      <c r="D21" s="76">
        <f t="shared" si="10"/>
        <v>6</v>
      </c>
      <c r="E21" s="76">
        <f t="shared" si="10"/>
        <v>0</v>
      </c>
      <c r="F21" s="76">
        <f t="shared" si="10"/>
        <v>4</v>
      </c>
      <c r="G21" s="76">
        <f t="shared" si="10"/>
        <v>26</v>
      </c>
      <c r="H21" s="76">
        <f t="shared" ref="H21" si="11">SUM(H19:H20)</f>
        <v>0</v>
      </c>
      <c r="I21" s="76">
        <f t="shared" si="10"/>
        <v>10</v>
      </c>
      <c r="J21" s="76">
        <f t="shared" si="10"/>
        <v>0</v>
      </c>
      <c r="K21" s="77">
        <f>SUM(B21:J21)</f>
        <v>62</v>
      </c>
    </row>
    <row r="22" spans="1:11" x14ac:dyDescent="0.2">
      <c r="A22" s="41"/>
      <c r="B22" s="76"/>
      <c r="C22" s="76"/>
      <c r="D22" s="76"/>
      <c r="E22" s="76"/>
      <c r="F22" s="76"/>
      <c r="G22" s="76"/>
      <c r="H22" s="76"/>
      <c r="I22" s="76"/>
      <c r="J22" s="76"/>
      <c r="K22" s="77"/>
    </row>
    <row r="23" spans="1:11" ht="15.75" thickBot="1" x14ac:dyDescent="0.3">
      <c r="A23" s="45" t="s">
        <v>30</v>
      </c>
      <c r="B23" s="91">
        <f t="shared" ref="B23:F23" si="12">B17+B21</f>
        <v>16358</v>
      </c>
      <c r="C23" s="80">
        <f t="shared" si="12"/>
        <v>1792</v>
      </c>
      <c r="D23" s="80">
        <f t="shared" si="12"/>
        <v>2022</v>
      </c>
      <c r="E23" s="80">
        <f t="shared" si="12"/>
        <v>1652</v>
      </c>
      <c r="F23" s="80">
        <f t="shared" si="12"/>
        <v>684</v>
      </c>
      <c r="G23" s="80">
        <f>G17+G21</f>
        <v>52084</v>
      </c>
      <c r="H23" s="80">
        <f>H17+H21</f>
        <v>62</v>
      </c>
      <c r="I23" s="80">
        <f t="shared" ref="I23" si="13">I17+I21</f>
        <v>854</v>
      </c>
      <c r="J23" s="80">
        <f t="shared" ref="J23" si="14">J17+J21</f>
        <v>4309</v>
      </c>
      <c r="K23" s="81">
        <f>K17+K21</f>
        <v>79817</v>
      </c>
    </row>
    <row r="24" spans="1:11" ht="15" x14ac:dyDescent="0.25">
      <c r="A24" s="238"/>
      <c r="B24" s="237"/>
      <c r="C24" s="82"/>
      <c r="D24" s="82"/>
      <c r="E24" s="82"/>
      <c r="F24" s="82"/>
      <c r="G24" s="82"/>
      <c r="H24" s="82"/>
      <c r="I24" s="82"/>
      <c r="J24" s="82"/>
      <c r="K24" s="82"/>
    </row>
    <row r="25" spans="1:11" ht="13.5" thickBot="1" x14ac:dyDescent="0.25">
      <c r="B25" s="129"/>
    </row>
    <row r="26" spans="1:11" ht="15.75" thickTop="1" x14ac:dyDescent="0.25">
      <c r="A26" s="40" t="s">
        <v>95</v>
      </c>
      <c r="B26" s="164"/>
      <c r="C26" s="93"/>
      <c r="D26" s="94"/>
      <c r="E26" s="93"/>
      <c r="F26" s="93"/>
      <c r="G26" s="93"/>
      <c r="H26" s="93"/>
      <c r="I26" s="93"/>
      <c r="J26" s="93"/>
      <c r="K26" s="95"/>
    </row>
    <row r="27" spans="1:11" x14ac:dyDescent="0.2">
      <c r="A27" s="37" t="s">
        <v>37</v>
      </c>
      <c r="B27" s="76"/>
      <c r="C27" s="78"/>
      <c r="D27" s="70"/>
      <c r="E27" s="78"/>
      <c r="F27" s="78"/>
      <c r="G27" s="78"/>
      <c r="H27" s="78"/>
      <c r="I27" s="78"/>
      <c r="J27" s="78"/>
      <c r="K27" s="71"/>
    </row>
    <row r="28" spans="1:11" x14ac:dyDescent="0.2">
      <c r="A28" s="37" t="s">
        <v>38</v>
      </c>
      <c r="B28" s="76">
        <f>[2]Pinnacle!$JF$47</f>
        <v>0</v>
      </c>
      <c r="C28" s="78">
        <f>'[2]American Eagle'!$JF$47</f>
        <v>9048</v>
      </c>
      <c r="D28" s="70">
        <f>[2]MESA_UA!$JF$47</f>
        <v>0</v>
      </c>
      <c r="E28" s="78">
        <f>[2]Republic!$JF$47</f>
        <v>32929</v>
      </c>
      <c r="F28" s="78">
        <f>[2]Republic_UA!$JF$47</f>
        <v>0</v>
      </c>
      <c r="G28" s="78">
        <f>'[2]Sky West'!$JF$47</f>
        <v>0</v>
      </c>
      <c r="H28" s="78">
        <f>'[2]Sky West_AA'!$JF$47</f>
        <v>2</v>
      </c>
      <c r="I28" s="78">
        <f>'[2]Sky West_UA'!$JF$47</f>
        <v>0</v>
      </c>
      <c r="J28" s="78">
        <f>'Other Regional'!F28</f>
        <v>98669.6</v>
      </c>
      <c r="K28" s="71">
        <f>SUM(B28:J28)</f>
        <v>140648.6</v>
      </c>
    </row>
    <row r="29" spans="1:11" x14ac:dyDescent="0.2">
      <c r="A29" s="37" t="s">
        <v>39</v>
      </c>
      <c r="B29" s="76">
        <f>[2]Pinnacle!$JF$48</f>
        <v>0</v>
      </c>
      <c r="C29" s="78">
        <f>'[2]American Eagle'!$JF$48</f>
        <v>0</v>
      </c>
      <c r="D29" s="70">
        <f>[2]MESA_UA!$JF$48</f>
        <v>0</v>
      </c>
      <c r="E29" s="78">
        <f>[2]Republic!$JF$48</f>
        <v>0</v>
      </c>
      <c r="F29" s="78">
        <f>[2]Republic_UA!$JF$48</f>
        <v>0</v>
      </c>
      <c r="G29" s="78">
        <f>'[2]Sky West'!$JF$48</f>
        <v>0</v>
      </c>
      <c r="H29" s="78">
        <f>'[2]Sky West_AA'!$JF$48</f>
        <v>0</v>
      </c>
      <c r="I29" s="78">
        <f>'[2]Sky West_UA'!$JF$48</f>
        <v>0</v>
      </c>
      <c r="J29" s="78">
        <f>'Other Regional'!F29</f>
        <v>0</v>
      </c>
      <c r="K29" s="71">
        <f>SUM(B29:J29)</f>
        <v>0</v>
      </c>
    </row>
    <row r="30" spans="1:11" ht="15" thickBot="1" x14ac:dyDescent="0.25">
      <c r="A30" s="46" t="s">
        <v>40</v>
      </c>
      <c r="B30" s="88">
        <f t="shared" ref="B30:J30" si="15">SUM(B28:B29)</f>
        <v>0</v>
      </c>
      <c r="C30" s="88">
        <f t="shared" ref="C30:I30" si="16">SUM(C28:C29)</f>
        <v>9048</v>
      </c>
      <c r="D30" s="88">
        <f t="shared" si="16"/>
        <v>0</v>
      </c>
      <c r="E30" s="88">
        <f t="shared" si="16"/>
        <v>32929</v>
      </c>
      <c r="F30" s="88">
        <f t="shared" si="16"/>
        <v>0</v>
      </c>
      <c r="G30" s="88">
        <f t="shared" si="16"/>
        <v>0</v>
      </c>
      <c r="H30" s="88">
        <f t="shared" ref="H30" si="17">SUM(H28:H29)</f>
        <v>2</v>
      </c>
      <c r="I30" s="88">
        <f t="shared" si="16"/>
        <v>0</v>
      </c>
      <c r="J30" s="88">
        <f t="shared" si="15"/>
        <v>98669.6</v>
      </c>
      <c r="K30" s="89">
        <f>SUM(B30:J30)</f>
        <v>140648.6</v>
      </c>
    </row>
    <row r="31" spans="1:11" ht="13.5" thickTop="1" x14ac:dyDescent="0.2">
      <c r="A31" s="37"/>
      <c r="B31" s="76"/>
      <c r="C31" s="78"/>
      <c r="D31" s="70"/>
      <c r="E31" s="78"/>
      <c r="F31" s="78"/>
      <c r="G31" s="78"/>
      <c r="H31" s="78"/>
      <c r="I31" s="78"/>
      <c r="J31" s="78"/>
      <c r="K31" s="71"/>
    </row>
    <row r="32" spans="1:11" x14ac:dyDescent="0.2">
      <c r="A32" s="37" t="s">
        <v>41</v>
      </c>
      <c r="B32" s="76"/>
      <c r="C32" s="78"/>
      <c r="D32" s="70"/>
      <c r="E32" s="78"/>
      <c r="F32" s="78"/>
      <c r="G32" s="78"/>
      <c r="H32" s="78"/>
      <c r="I32" s="78"/>
      <c r="K32" s="71"/>
    </row>
    <row r="33" spans="1:11" x14ac:dyDescent="0.2">
      <c r="A33" s="37" t="s">
        <v>59</v>
      </c>
      <c r="B33" s="76">
        <f>[2]Pinnacle!$JF$52</f>
        <v>0</v>
      </c>
      <c r="C33" s="78">
        <f>'[2]American Eagle'!$JF$52</f>
        <v>2245</v>
      </c>
      <c r="D33" s="70">
        <f>[2]MESA_UA!$JF$52</f>
        <v>0</v>
      </c>
      <c r="E33" s="78">
        <f>[2]Republic!$JF$52</f>
        <v>600</v>
      </c>
      <c r="F33" s="78">
        <f>[2]Republic_UA!$JF$52</f>
        <v>0</v>
      </c>
      <c r="G33" s="78">
        <f>'[2]Sky West'!$JF$52</f>
        <v>0</v>
      </c>
      <c r="H33" s="78">
        <f>'[2]Sky West_AA'!$JF$52</f>
        <v>0</v>
      </c>
      <c r="I33" s="78">
        <f>'[2]Sky West_UA'!$JF$52</f>
        <v>0</v>
      </c>
      <c r="J33" s="78">
        <f>'Other Regional'!F33</f>
        <v>89923.400000000009</v>
      </c>
      <c r="K33" s="71">
        <f>SUM(B33:J33)</f>
        <v>92768.400000000009</v>
      </c>
    </row>
    <row r="34" spans="1:11" x14ac:dyDescent="0.2">
      <c r="A34" s="37" t="s">
        <v>60</v>
      </c>
      <c r="B34" s="76">
        <f>[2]Pinnacle!$JF$53</f>
        <v>0</v>
      </c>
      <c r="C34" s="78">
        <f>'[2]American Eagle'!$JF$53</f>
        <v>0</v>
      </c>
      <c r="D34" s="70">
        <f>[2]MESA_UA!$JF$53</f>
        <v>0</v>
      </c>
      <c r="E34" s="78">
        <f>[2]Republic!$JF$53</f>
        <v>0</v>
      </c>
      <c r="F34" s="78">
        <f>[2]Republic_UA!$JF$53</f>
        <v>0</v>
      </c>
      <c r="G34" s="78">
        <f>'[2]Sky West'!$JF$53</f>
        <v>0</v>
      </c>
      <c r="H34" s="78">
        <f>'[2]Sky West_AA'!$JF$53</f>
        <v>0</v>
      </c>
      <c r="I34" s="78">
        <f>'[2]Sky West_UA'!$JF$53</f>
        <v>0</v>
      </c>
      <c r="J34" s="78">
        <f>'Other Regional'!F34</f>
        <v>0</v>
      </c>
      <c r="K34" s="71">
        <f>SUM(B34:J34)</f>
        <v>0</v>
      </c>
    </row>
    <row r="35" spans="1:11" ht="15" thickBot="1" x14ac:dyDescent="0.25">
      <c r="A35" s="46" t="s">
        <v>42</v>
      </c>
      <c r="B35" s="88">
        <f t="shared" ref="B35:J35" si="18">SUM(B33:B34)</f>
        <v>0</v>
      </c>
      <c r="C35" s="88">
        <f t="shared" ref="C35:I35" si="19">SUM(C33:C34)</f>
        <v>2245</v>
      </c>
      <c r="D35" s="88">
        <f t="shared" si="19"/>
        <v>0</v>
      </c>
      <c r="E35" s="88">
        <f t="shared" si="19"/>
        <v>600</v>
      </c>
      <c r="F35" s="88">
        <f t="shared" si="19"/>
        <v>0</v>
      </c>
      <c r="G35" s="88">
        <f t="shared" si="19"/>
        <v>0</v>
      </c>
      <c r="H35" s="88">
        <f t="shared" ref="H35" si="20">SUM(H33:H34)</f>
        <v>0</v>
      </c>
      <c r="I35" s="88">
        <f t="shared" si="19"/>
        <v>0</v>
      </c>
      <c r="J35" s="88">
        <f t="shared" si="18"/>
        <v>89923.400000000009</v>
      </c>
      <c r="K35" s="89">
        <f>SUM(B35:J35)</f>
        <v>92768.400000000009</v>
      </c>
    </row>
    <row r="36" spans="1:11" ht="13.5" thickTop="1" x14ac:dyDescent="0.2">
      <c r="A36" s="37"/>
      <c r="B36" s="76"/>
      <c r="C36" s="78"/>
      <c r="D36" s="70"/>
      <c r="E36" s="78"/>
      <c r="F36" s="78"/>
      <c r="G36" s="78"/>
      <c r="H36" s="78"/>
      <c r="I36" s="78"/>
      <c r="J36" s="78"/>
      <c r="K36" s="71"/>
    </row>
    <row r="37" spans="1:11" x14ac:dyDescent="0.2">
      <c r="A37" s="37" t="s">
        <v>43</v>
      </c>
      <c r="B37" s="76"/>
      <c r="C37" s="78"/>
      <c r="D37" s="70"/>
      <c r="E37" s="78"/>
      <c r="F37" s="78"/>
      <c r="G37" s="78"/>
      <c r="H37" s="78"/>
      <c r="I37" s="78"/>
      <c r="J37" s="78"/>
      <c r="K37" s="71"/>
    </row>
    <row r="38" spans="1:11" x14ac:dyDescent="0.2">
      <c r="A38" s="37" t="s">
        <v>38</v>
      </c>
      <c r="B38" s="76">
        <f>[2]Pinnacle!$JF$57</f>
        <v>0</v>
      </c>
      <c r="C38" s="78">
        <f>'[2]American Eagle'!$JF$57</f>
        <v>0</v>
      </c>
      <c r="D38" s="70">
        <f>[2]MESA_UA!$JF$57</f>
        <v>0</v>
      </c>
      <c r="E38" s="78">
        <f>[2]Republic!$JF$57</f>
        <v>0</v>
      </c>
      <c r="F38" s="78">
        <f>[2]Republic_UA!$JF$57</f>
        <v>0</v>
      </c>
      <c r="G38" s="78">
        <f>'[2]Sky West'!$JF$57</f>
        <v>0</v>
      </c>
      <c r="H38" s="78">
        <f>'[2]Sky West_AA'!$JF$57</f>
        <v>0</v>
      </c>
      <c r="I38" s="78">
        <f>'[2]Sky West_UA'!$JF$57</f>
        <v>0</v>
      </c>
      <c r="J38" s="78">
        <f>'Other Regional'!F38</f>
        <v>0</v>
      </c>
      <c r="K38" s="71">
        <f>SUM(B38:J38)</f>
        <v>0</v>
      </c>
    </row>
    <row r="39" spans="1:11" x14ac:dyDescent="0.2">
      <c r="A39" s="37" t="s">
        <v>39</v>
      </c>
      <c r="B39" s="76">
        <f>[2]Pinnacle!$JF$58</f>
        <v>0</v>
      </c>
      <c r="C39" s="78">
        <f>'[2]American Eagle'!$JF$58</f>
        <v>0</v>
      </c>
      <c r="D39" s="70">
        <f>[2]MESA_UA!$JF$58</f>
        <v>0</v>
      </c>
      <c r="E39" s="78">
        <f>[2]Republic!$JF$58</f>
        <v>0</v>
      </c>
      <c r="F39" s="78">
        <f>[2]Republic_UA!$JF$58</f>
        <v>0</v>
      </c>
      <c r="G39" s="78">
        <f>'[2]Sky West'!$JF$58</f>
        <v>0</v>
      </c>
      <c r="H39" s="78">
        <f>'[2]Sky West_AA'!$JF$58</f>
        <v>0</v>
      </c>
      <c r="I39" s="78">
        <f>'[2]Sky West_UA'!$JF$58</f>
        <v>0</v>
      </c>
      <c r="J39" s="78">
        <f>'Other Regional'!F39</f>
        <v>0</v>
      </c>
      <c r="K39" s="71">
        <f>SUM(B39:J39)</f>
        <v>0</v>
      </c>
    </row>
    <row r="40" spans="1:11" x14ac:dyDescent="0.2">
      <c r="A40" s="48" t="s">
        <v>44</v>
      </c>
      <c r="B40" s="101">
        <f t="shared" ref="B40:J40" si="21">SUM(B38:B39)</f>
        <v>0</v>
      </c>
      <c r="C40" s="96">
        <f t="shared" ref="C40:I40" si="22">SUM(C38:C39)</f>
        <v>0</v>
      </c>
      <c r="D40" s="96">
        <f t="shared" si="22"/>
        <v>0</v>
      </c>
      <c r="E40" s="96">
        <f t="shared" si="22"/>
        <v>0</v>
      </c>
      <c r="F40" s="96">
        <f t="shared" si="22"/>
        <v>0</v>
      </c>
      <c r="G40" s="96">
        <f t="shared" si="22"/>
        <v>0</v>
      </c>
      <c r="H40" s="96">
        <f t="shared" ref="H40" si="23">SUM(H38:H39)</f>
        <v>0</v>
      </c>
      <c r="I40" s="96">
        <f t="shared" si="22"/>
        <v>0</v>
      </c>
      <c r="J40" s="96">
        <f t="shared" si="21"/>
        <v>0</v>
      </c>
      <c r="K40" s="97">
        <f>SUM(B40:J40)</f>
        <v>0</v>
      </c>
    </row>
    <row r="41" spans="1:11" x14ac:dyDescent="0.2">
      <c r="A41" s="37"/>
      <c r="B41" s="76"/>
      <c r="C41" s="78"/>
      <c r="D41" s="70"/>
      <c r="E41" s="78"/>
      <c r="F41" s="78"/>
      <c r="G41" s="78"/>
      <c r="H41" s="78"/>
      <c r="I41" s="78"/>
      <c r="J41" s="78"/>
      <c r="K41" s="71"/>
    </row>
    <row r="42" spans="1:11" x14ac:dyDescent="0.2">
      <c r="A42" s="37" t="s">
        <v>45</v>
      </c>
      <c r="B42" s="76"/>
      <c r="C42" s="78"/>
      <c r="D42" s="70"/>
      <c r="E42" s="78"/>
      <c r="F42" s="78"/>
      <c r="G42" s="78"/>
      <c r="H42" s="78"/>
      <c r="I42" s="78"/>
      <c r="J42" s="78"/>
      <c r="K42" s="71"/>
    </row>
    <row r="43" spans="1:11" x14ac:dyDescent="0.2">
      <c r="A43" s="37" t="s">
        <v>46</v>
      </c>
      <c r="B43" s="76">
        <f t="shared" ref="B43:B44" si="24">B28+B33+B38</f>
        <v>0</v>
      </c>
      <c r="C43" s="78">
        <f>C28+C33+C38</f>
        <v>11293</v>
      </c>
      <c r="D43" s="78">
        <f t="shared" ref="D43:D44" si="25">D28+D33+D38</f>
        <v>0</v>
      </c>
      <c r="E43" s="78">
        <f>E28+E33+E38</f>
        <v>33529</v>
      </c>
      <c r="F43" s="78">
        <f>F28+F33+F38</f>
        <v>0</v>
      </c>
      <c r="G43" s="78">
        <f t="shared" ref="G43:I44" si="26">G28+G33+G38</f>
        <v>0</v>
      </c>
      <c r="H43" s="78">
        <f t="shared" ref="H43" si="27">H28+H33+H38</f>
        <v>2</v>
      </c>
      <c r="I43" s="78">
        <f t="shared" si="26"/>
        <v>0</v>
      </c>
      <c r="J43" s="78">
        <f>J38+J33+J28</f>
        <v>188593</v>
      </c>
      <c r="K43" s="71">
        <f>SUM(B43:J43)</f>
        <v>233417</v>
      </c>
    </row>
    <row r="44" spans="1:11" x14ac:dyDescent="0.2">
      <c r="A44" s="37" t="s">
        <v>39</v>
      </c>
      <c r="B44" s="76">
        <f t="shared" si="24"/>
        <v>0</v>
      </c>
      <c r="C44" s="78">
        <f>C29+C34+C39</f>
        <v>0</v>
      </c>
      <c r="D44" s="78">
        <f t="shared" si="25"/>
        <v>0</v>
      </c>
      <c r="E44" s="78">
        <f>E29+E34+E39</f>
        <v>0</v>
      </c>
      <c r="F44" s="78">
        <f>F29+F34+F39</f>
        <v>0</v>
      </c>
      <c r="G44" s="78">
        <f t="shared" si="26"/>
        <v>0</v>
      </c>
      <c r="H44" s="78">
        <f t="shared" ref="H44" si="28">H29+H34+H39</f>
        <v>0</v>
      </c>
      <c r="I44" s="78">
        <f t="shared" si="26"/>
        <v>0</v>
      </c>
      <c r="J44" s="78">
        <f>J39+J34+J29</f>
        <v>0</v>
      </c>
      <c r="K44" s="71">
        <f>SUM(B44:J44)</f>
        <v>0</v>
      </c>
    </row>
    <row r="45" spans="1:11" ht="15" thickBot="1" x14ac:dyDescent="0.25">
      <c r="A45" s="47" t="s">
        <v>47</v>
      </c>
      <c r="B45" s="91">
        <f t="shared" ref="B45" si="29">SUM(B43:B44)</f>
        <v>0</v>
      </c>
      <c r="C45" s="91">
        <f t="shared" ref="C45:I45" si="30">SUM(C43:C44)</f>
        <v>11293</v>
      </c>
      <c r="D45" s="91">
        <f t="shared" si="30"/>
        <v>0</v>
      </c>
      <c r="E45" s="91">
        <f t="shared" si="30"/>
        <v>33529</v>
      </c>
      <c r="F45" s="91">
        <f t="shared" si="30"/>
        <v>0</v>
      </c>
      <c r="G45" s="91">
        <f t="shared" si="30"/>
        <v>0</v>
      </c>
      <c r="H45" s="91">
        <f t="shared" ref="H45" si="31">SUM(H43:H44)</f>
        <v>2</v>
      </c>
      <c r="I45" s="91">
        <f t="shared" si="30"/>
        <v>0</v>
      </c>
      <c r="J45" s="91">
        <f>SUM(J40,J35,J30)</f>
        <v>188593</v>
      </c>
      <c r="K45" s="92">
        <f>SUM(B45:J45)</f>
        <v>233417</v>
      </c>
    </row>
    <row r="48" spans="1:11" x14ac:dyDescent="0.2">
      <c r="A48" t="s">
        <v>101</v>
      </c>
      <c r="B48" s="240">
        <f>[2]Pinnacle!$JF$70+[2]Pinnacle!$JF$73</f>
        <v>177312</v>
      </c>
      <c r="F48" s="12"/>
      <c r="G48" s="241">
        <f>'[2]Sky West'!$JF$70+'[2]Sky West'!$JF$73</f>
        <v>451984</v>
      </c>
      <c r="K48" s="250">
        <f>SUM(B48:J48)</f>
        <v>629296</v>
      </c>
    </row>
    <row r="49" spans="1:11" x14ac:dyDescent="0.2">
      <c r="A49" t="s">
        <v>102</v>
      </c>
      <c r="B49" s="239">
        <f>+[2]Pinnacle!$JF$71+[2]Pinnacle!$JF$74</f>
        <v>334677</v>
      </c>
      <c r="F49" s="12"/>
      <c r="G49" s="241">
        <f>+'[2]Sky West'!$JF$71+'[2]Sky West'!$JF$74</f>
        <v>1003293</v>
      </c>
      <c r="K49" s="250">
        <f>SUM(B49:J49)</f>
        <v>1337970</v>
      </c>
    </row>
    <row r="50" spans="1:11" ht="13.5" thickBot="1" x14ac:dyDescent="0.25">
      <c r="A50" t="s">
        <v>100</v>
      </c>
      <c r="B50" s="242">
        <f>SUM(B48:B49)</f>
        <v>511989</v>
      </c>
      <c r="C50" s="5"/>
      <c r="D50" s="5"/>
      <c r="F50" s="244"/>
      <c r="G50" s="243">
        <f>SUM(G48:G49)</f>
        <v>1455277</v>
      </c>
      <c r="I50" s="5"/>
      <c r="K50" s="250">
        <f>SUM(B50:J50)</f>
        <v>1967266</v>
      </c>
    </row>
  </sheetData>
  <phoneticPr fontId="6" type="noConversion"/>
  <printOptions horizontalCentered="1"/>
  <pageMargins left="0.25" right="0.25" top="0.5" bottom="0.25" header="0" footer="0"/>
  <pageSetup scale="82" orientation="landscape" r:id="rId1"/>
  <headerFooter alignWithMargins="0">
    <oddHeader>&amp;C&amp;"Arial,Bold"2023 Year End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zoomScaleNormal="100" workbookViewId="0">
      <selection activeCell="M22" sqref="M22"/>
    </sheetView>
  </sheetViews>
  <sheetFormatPr defaultRowHeight="12.75" x14ac:dyDescent="0.2"/>
  <cols>
    <col min="1" max="1" width="25.28515625" bestFit="1" customWidth="1"/>
    <col min="2" max="2" width="11.42578125" customWidth="1"/>
    <col min="3" max="3" width="11.140625" customWidth="1"/>
    <col min="4" max="4" width="11.42578125" customWidth="1"/>
    <col min="5" max="5" width="11.28515625" customWidth="1"/>
    <col min="6" max="6" width="12.140625" bestFit="1" customWidth="1"/>
  </cols>
  <sheetData>
    <row r="1" spans="1:6" ht="39" thickBot="1" x14ac:dyDescent="0.25">
      <c r="A1" s="247" t="s">
        <v>218</v>
      </c>
      <c r="B1" s="295" t="s">
        <v>222</v>
      </c>
      <c r="C1" s="295" t="s">
        <v>203</v>
      </c>
      <c r="D1" s="295" t="s">
        <v>202</v>
      </c>
      <c r="E1" s="295" t="s">
        <v>152</v>
      </c>
      <c r="F1" s="295" t="s">
        <v>124</v>
      </c>
    </row>
    <row r="2" spans="1:6" ht="15" x14ac:dyDescent="0.25">
      <c r="A2" s="158" t="s">
        <v>3</v>
      </c>
      <c r="B2" s="175"/>
      <c r="C2" s="175"/>
      <c r="D2" s="286"/>
      <c r="E2" s="175"/>
      <c r="F2" s="287"/>
    </row>
    <row r="3" spans="1:6" x14ac:dyDescent="0.2">
      <c r="A3" s="37" t="s">
        <v>31</v>
      </c>
      <c r="B3" s="86"/>
      <c r="C3" s="87"/>
      <c r="D3" s="70"/>
      <c r="E3" s="78"/>
      <c r="F3" s="71"/>
    </row>
    <row r="4" spans="1:6" x14ac:dyDescent="0.2">
      <c r="A4" s="37" t="s">
        <v>32</v>
      </c>
      <c r="B4" s="70">
        <f>'[2]Air Wisconsin'!$JF$32+'[2]Air Wisconsin'!$JF$22</f>
        <v>6005</v>
      </c>
      <c r="C4" s="70">
        <f>[2]PSA!$JF$32+[2]PSA!$JF$22</f>
        <v>43163</v>
      </c>
      <c r="D4" s="70">
        <f>[2]Jazz_AC!$JF$32+[2]Jazz_AC!$JF$22</f>
        <v>74609</v>
      </c>
      <c r="E4" s="70">
        <f>'[2]Go Jet_UA'!$JF$32+'[2]Go Jet_UA'!$JF$22</f>
        <v>0</v>
      </c>
      <c r="F4" s="71">
        <f>SUM(B4:E4)</f>
        <v>123777</v>
      </c>
    </row>
    <row r="5" spans="1:6" s="5" customFormat="1" x14ac:dyDescent="0.2">
      <c r="A5" s="37" t="s">
        <v>33</v>
      </c>
      <c r="B5" s="70">
        <f>'[2]Air Wisconsin'!$JF$33+'[2]Air Wisconsin'!$JF$23</f>
        <v>6090</v>
      </c>
      <c r="C5" s="70">
        <f>[2]PSA!$JF$33+[2]PSA!$JF$23</f>
        <v>40717</v>
      </c>
      <c r="D5" s="70">
        <f>[2]Jazz_AC!$JF$33+[2]Jazz_AC!$JF$23</f>
        <v>70914</v>
      </c>
      <c r="E5" s="70">
        <f>'[2]Go Jet_UA'!$JF$33+'[2]Go Jet_UA'!$JF$23</f>
        <v>0</v>
      </c>
      <c r="F5" s="75">
        <f>SUM(B5:E5)</f>
        <v>117721</v>
      </c>
    </row>
    <row r="6" spans="1:6" ht="15" thickBot="1" x14ac:dyDescent="0.25">
      <c r="A6" s="46" t="s">
        <v>7</v>
      </c>
      <c r="B6" s="88">
        <f t="shared" ref="B6:E6" si="0">SUM(B4:B5)</f>
        <v>12095</v>
      </c>
      <c r="C6" s="88">
        <f t="shared" ref="C6" si="1">SUM(C4:C5)</f>
        <v>83880</v>
      </c>
      <c r="D6" s="88">
        <f t="shared" ref="D6" si="2">SUM(D4:D5)</f>
        <v>145523</v>
      </c>
      <c r="E6" s="88">
        <f t="shared" si="0"/>
        <v>0</v>
      </c>
      <c r="F6" s="89">
        <f>SUM(B6:E6)</f>
        <v>241498</v>
      </c>
    </row>
    <row r="7" spans="1:6" ht="13.5" thickTop="1" x14ac:dyDescent="0.2">
      <c r="A7" s="37"/>
      <c r="B7" s="70"/>
      <c r="C7" s="70"/>
      <c r="D7" s="70"/>
      <c r="E7" s="70"/>
      <c r="F7" s="90"/>
    </row>
    <row r="8" spans="1:6" s="5" customFormat="1" x14ac:dyDescent="0.2">
      <c r="A8" s="37" t="s">
        <v>34</v>
      </c>
      <c r="B8" s="70"/>
      <c r="C8" s="70"/>
      <c r="D8" s="70"/>
      <c r="E8" s="70"/>
      <c r="F8" s="71"/>
    </row>
    <row r="9" spans="1:6" x14ac:dyDescent="0.2">
      <c r="A9" s="37" t="s">
        <v>32</v>
      </c>
      <c r="B9" s="70">
        <f>'[2]Air Wisconsin'!$JF$37+'[2]Air Wisconsin'!$JF$27</f>
        <v>213</v>
      </c>
      <c r="C9" s="70">
        <f>[2]PSA!$JF$37+[2]PSA!$JF$27</f>
        <v>939</v>
      </c>
      <c r="D9" s="70">
        <f>[2]Jazz_AC!$JF$37+[2]Jazz_AC!$JF$27</f>
        <v>1146</v>
      </c>
      <c r="E9" s="70">
        <f>'[2]Go Jet_UA'!$JF$37+'[2]Go Jet_UA'!$JF$27</f>
        <v>0</v>
      </c>
      <c r="F9" s="71">
        <f>SUM(B9:E9)</f>
        <v>2298</v>
      </c>
    </row>
    <row r="10" spans="1:6" x14ac:dyDescent="0.2">
      <c r="A10" s="37" t="s">
        <v>35</v>
      </c>
      <c r="B10" s="70">
        <f>+'[2]Air Wisconsin'!$JF$38+'[2]Air Wisconsin'!$JF$28</f>
        <v>170</v>
      </c>
      <c r="C10" s="70">
        <f>+[2]PSA!$JF$38+[2]PSA!$JF$28</f>
        <v>1019</v>
      </c>
      <c r="D10" s="70">
        <f>+[2]Jazz_AC!$JF$38+[2]Jazz_AC!$JF$28</f>
        <v>1161</v>
      </c>
      <c r="E10" s="70">
        <f>+'[2]Go Jet_UA'!$JF$38+'[2]Go Jet_UA'!$JF$28</f>
        <v>0</v>
      </c>
      <c r="F10" s="75">
        <f>SUM(B10:E10)</f>
        <v>2350</v>
      </c>
    </row>
    <row r="11" spans="1:6" ht="15" thickBot="1" x14ac:dyDescent="0.25">
      <c r="A11" s="47" t="s">
        <v>36</v>
      </c>
      <c r="B11" s="91">
        <f t="shared" ref="B11:E11" si="3">SUM(B9:B10)</f>
        <v>383</v>
      </c>
      <c r="C11" s="91">
        <f t="shared" ref="C11" si="4">SUM(C9:C10)</f>
        <v>1958</v>
      </c>
      <c r="D11" s="91">
        <f t="shared" ref="D11" si="5">SUM(D9:D10)</f>
        <v>2307</v>
      </c>
      <c r="E11" s="91">
        <f t="shared" si="3"/>
        <v>0</v>
      </c>
      <c r="F11" s="92">
        <f>SUM(B11:E11)</f>
        <v>4648</v>
      </c>
    </row>
    <row r="12" spans="1:6" ht="14.25" x14ac:dyDescent="0.2">
      <c r="A12" s="236"/>
      <c r="B12" s="237"/>
      <c r="C12" s="237"/>
      <c r="D12" s="237"/>
      <c r="E12" s="237"/>
      <c r="F12" s="237"/>
    </row>
    <row r="13" spans="1:6" ht="13.5" thickBot="1" x14ac:dyDescent="0.25"/>
    <row r="14" spans="1:6" ht="15.75" thickTop="1" x14ac:dyDescent="0.25">
      <c r="A14" s="36" t="s">
        <v>9</v>
      </c>
      <c r="B14" s="66"/>
      <c r="C14" s="65"/>
      <c r="D14" s="66"/>
      <c r="E14" s="66"/>
      <c r="F14" s="67"/>
    </row>
    <row r="15" spans="1:6" x14ac:dyDescent="0.2">
      <c r="A15" s="37" t="s">
        <v>53</v>
      </c>
      <c r="B15" s="69">
        <f>+'[2]Air Wisconsin'!$JF$15+'[2]Air Wisconsin'!$JF$4</f>
        <v>134</v>
      </c>
      <c r="C15" s="68">
        <f>+[2]PSA!$JF$15+[2]PSA!$JF$4</f>
        <v>674</v>
      </c>
      <c r="D15" s="69">
        <f>+[2]Jazz_AC!$JF$15+[2]Jazz_AC!$JF$4</f>
        <v>1343</v>
      </c>
      <c r="E15" s="69">
        <f>+'[2]Go Jet_UA'!$JF$15+'[2]Go Jet_UA'!$JF$4</f>
        <v>0</v>
      </c>
      <c r="F15" s="71">
        <f>SUM(B15:E15)</f>
        <v>2151</v>
      </c>
    </row>
    <row r="16" spans="1:6" x14ac:dyDescent="0.2">
      <c r="A16" s="37" t="s">
        <v>54</v>
      </c>
      <c r="B16" s="73">
        <f>+'[2]Air Wisconsin'!$JF$5+'[2]Air Wisconsin'!$JF$16</f>
        <v>134</v>
      </c>
      <c r="C16" s="72">
        <f>+[2]PSA!$JF$5+[2]PSA!$JF$16</f>
        <v>674</v>
      </c>
      <c r="D16" s="73">
        <f>+[2]Jazz_AC!$JF$5+[2]Jazz_AC!$JF$16</f>
        <v>1350</v>
      </c>
      <c r="E16" s="73">
        <f>+'[2]Go Jet_UA'!$JF$5+'[2]Go Jet_UA'!$JF$16</f>
        <v>0</v>
      </c>
      <c r="F16" s="75">
        <f>SUM(B16:E16)</f>
        <v>2158</v>
      </c>
    </row>
    <row r="17" spans="1:6" x14ac:dyDescent="0.2">
      <c r="A17" s="41" t="s">
        <v>55</v>
      </c>
      <c r="B17" s="76">
        <f t="shared" ref="B17:E17" si="6">SUM(B15:B16)</f>
        <v>268</v>
      </c>
      <c r="C17" s="76">
        <f t="shared" ref="C17" si="7">SUM(C15:C16)</f>
        <v>1348</v>
      </c>
      <c r="D17" s="76">
        <f t="shared" ref="D17" si="8">SUM(D15:D16)</f>
        <v>2693</v>
      </c>
      <c r="E17" s="76">
        <f t="shared" si="6"/>
        <v>0</v>
      </c>
      <c r="F17" s="77">
        <f>SUM(B17:E17)</f>
        <v>4309</v>
      </c>
    </row>
    <row r="18" spans="1:6" x14ac:dyDescent="0.2">
      <c r="A18" s="41"/>
      <c r="B18" s="76"/>
      <c r="C18" s="76"/>
      <c r="D18" s="76"/>
      <c r="E18" s="76"/>
      <c r="F18" s="77"/>
    </row>
    <row r="19" spans="1:6" x14ac:dyDescent="0.2">
      <c r="A19" s="37" t="s">
        <v>56</v>
      </c>
      <c r="B19" s="70">
        <f>'[2]Air Wisconsin'!$JF$8</f>
        <v>0</v>
      </c>
      <c r="C19" s="78">
        <f>[2]PSA!$JF$8</f>
        <v>0</v>
      </c>
      <c r="D19" s="70">
        <f>[2]Jazz_AC!$JF$8</f>
        <v>0</v>
      </c>
      <c r="E19" s="70">
        <f>'[2]Go Jet_UA'!$JF$8</f>
        <v>0</v>
      </c>
      <c r="F19" s="71">
        <f>SUM(B19:E19)</f>
        <v>0</v>
      </c>
    </row>
    <row r="20" spans="1:6" x14ac:dyDescent="0.2">
      <c r="A20" s="37" t="s">
        <v>57</v>
      </c>
      <c r="B20" s="74">
        <f>'[2]Air Wisconsin'!$JF$9</f>
        <v>0</v>
      </c>
      <c r="C20" s="79">
        <f>[2]PSA!$JF$9</f>
        <v>0</v>
      </c>
      <c r="D20" s="74">
        <f>[2]Jazz_AC!$JF$9</f>
        <v>0</v>
      </c>
      <c r="E20" s="74">
        <f>'[2]Go Jet_UA'!$JF$9</f>
        <v>0</v>
      </c>
      <c r="F20" s="75">
        <f>SUM(B20:E20)</f>
        <v>0</v>
      </c>
    </row>
    <row r="21" spans="1:6" x14ac:dyDescent="0.2">
      <c r="A21" s="41" t="s">
        <v>58</v>
      </c>
      <c r="B21" s="76">
        <f t="shared" ref="B21:E21" si="9">SUM(B19:B20)</f>
        <v>0</v>
      </c>
      <c r="C21" s="76">
        <f t="shared" ref="C21" si="10">SUM(C19:C20)</f>
        <v>0</v>
      </c>
      <c r="D21" s="76">
        <f t="shared" ref="D21" si="11">SUM(D19:D20)</f>
        <v>0</v>
      </c>
      <c r="E21" s="76">
        <f t="shared" si="9"/>
        <v>0</v>
      </c>
      <c r="F21" s="77">
        <f>SUM(B21:E21)</f>
        <v>0</v>
      </c>
    </row>
    <row r="22" spans="1:6" x14ac:dyDescent="0.2">
      <c r="A22" s="41"/>
      <c r="B22" s="76"/>
      <c r="C22" s="76"/>
      <c r="D22" s="76"/>
      <c r="E22" s="76"/>
      <c r="F22" s="77"/>
    </row>
    <row r="23" spans="1:6" ht="15.75" thickBot="1" x14ac:dyDescent="0.3">
      <c r="A23" s="45" t="s">
        <v>30</v>
      </c>
      <c r="B23" s="80">
        <f t="shared" ref="B23:F23" si="12">B17+B21</f>
        <v>268</v>
      </c>
      <c r="C23" s="80">
        <f t="shared" ref="C23" si="13">C17+C21</f>
        <v>1348</v>
      </c>
      <c r="D23" s="80">
        <f t="shared" ref="D23" si="14">D17+D21</f>
        <v>2693</v>
      </c>
      <c r="E23" s="80">
        <f t="shared" si="12"/>
        <v>0</v>
      </c>
      <c r="F23" s="81">
        <f t="shared" si="12"/>
        <v>4309</v>
      </c>
    </row>
    <row r="24" spans="1:6" ht="15" x14ac:dyDescent="0.25">
      <c r="A24" s="238"/>
      <c r="B24" s="82"/>
      <c r="C24" s="82"/>
      <c r="D24" s="82"/>
      <c r="E24" s="82"/>
      <c r="F24" s="82"/>
    </row>
    <row r="25" spans="1:6" ht="13.5" thickBot="1" x14ac:dyDescent="0.25"/>
    <row r="26" spans="1:6" ht="15.75" thickTop="1" x14ac:dyDescent="0.25">
      <c r="A26" s="40" t="s">
        <v>95</v>
      </c>
      <c r="B26" s="94"/>
      <c r="C26" s="93"/>
      <c r="D26" s="94"/>
      <c r="E26" s="94"/>
      <c r="F26" s="95"/>
    </row>
    <row r="27" spans="1:6" x14ac:dyDescent="0.2">
      <c r="A27" s="37" t="s">
        <v>37</v>
      </c>
      <c r="B27" s="70"/>
      <c r="C27" s="78"/>
      <c r="D27" s="70"/>
      <c r="E27" s="70"/>
      <c r="F27" s="71"/>
    </row>
    <row r="28" spans="1:6" x14ac:dyDescent="0.2">
      <c r="A28" s="37" t="s">
        <v>38</v>
      </c>
      <c r="B28" s="70">
        <f>'[2]Air Wisconsin'!$JF$47</f>
        <v>1978</v>
      </c>
      <c r="C28" s="78">
        <f>[2]PSA!$JF$47</f>
        <v>670</v>
      </c>
      <c r="D28" s="70">
        <f>[2]Jazz_AC!$JF$47</f>
        <v>96021.6</v>
      </c>
      <c r="E28" s="70">
        <f>'[2]Go Jet_UA'!$JF$47</f>
        <v>0</v>
      </c>
      <c r="F28" s="71">
        <f>SUM(B28:E28)</f>
        <v>98669.6</v>
      </c>
    </row>
    <row r="29" spans="1:6" x14ac:dyDescent="0.2">
      <c r="A29" s="37" t="s">
        <v>39</v>
      </c>
      <c r="B29" s="70">
        <f>'[2]Air Wisconsin'!$JF$48</f>
        <v>0</v>
      </c>
      <c r="C29" s="78">
        <f>[2]PSA!$JF$48</f>
        <v>0</v>
      </c>
      <c r="D29" s="70">
        <f>[2]Jazz_AC!$JF$48</f>
        <v>0</v>
      </c>
      <c r="E29" s="70">
        <f>'[2]Go Jet_UA'!$JF$48</f>
        <v>0</v>
      </c>
      <c r="F29" s="71">
        <f>SUM(B29:E29)</f>
        <v>0</v>
      </c>
    </row>
    <row r="30" spans="1:6" ht="15" thickBot="1" x14ac:dyDescent="0.25">
      <c r="A30" s="46" t="s">
        <v>40</v>
      </c>
      <c r="B30" s="88">
        <f t="shared" ref="B30:E30" si="15">SUM(B28:B29)</f>
        <v>1978</v>
      </c>
      <c r="C30" s="88">
        <f t="shared" ref="C30" si="16">SUM(C28:C29)</f>
        <v>670</v>
      </c>
      <c r="D30" s="88">
        <f t="shared" ref="D30" si="17">SUM(D28:D29)</f>
        <v>96021.6</v>
      </c>
      <c r="E30" s="88">
        <f t="shared" si="15"/>
        <v>0</v>
      </c>
      <c r="F30" s="89">
        <f>SUM(B30:E30)</f>
        <v>98669.6</v>
      </c>
    </row>
    <row r="31" spans="1:6" ht="6" customHeight="1" thickTop="1" x14ac:dyDescent="0.2">
      <c r="A31" s="37"/>
      <c r="B31" s="78"/>
      <c r="C31" s="78"/>
      <c r="D31" s="78"/>
      <c r="E31" s="78"/>
      <c r="F31" s="71"/>
    </row>
    <row r="32" spans="1:6" x14ac:dyDescent="0.2">
      <c r="A32" s="37" t="s">
        <v>41</v>
      </c>
      <c r="B32" s="78"/>
      <c r="C32" s="78"/>
      <c r="D32" s="78"/>
      <c r="E32" s="78"/>
      <c r="F32" s="71"/>
    </row>
    <row r="33" spans="1:6" x14ac:dyDescent="0.2">
      <c r="A33" s="37" t="s">
        <v>59</v>
      </c>
      <c r="B33" s="78">
        <f>'[2]Air Wisconsin'!$JF$52</f>
        <v>700</v>
      </c>
      <c r="C33" s="78">
        <f>[2]PSA!$JF$52</f>
        <v>270</v>
      </c>
      <c r="D33" s="78">
        <f>[2]Jazz_AC!$JF$52</f>
        <v>88953.400000000009</v>
      </c>
      <c r="E33" s="78">
        <f>'[2]Go Jet_UA'!$JF$52</f>
        <v>0</v>
      </c>
      <c r="F33" s="71">
        <f>SUM(B33:E33)</f>
        <v>89923.400000000009</v>
      </c>
    </row>
    <row r="34" spans="1:6" x14ac:dyDescent="0.2">
      <c r="A34" s="37" t="s">
        <v>60</v>
      </c>
      <c r="B34" s="78">
        <f>'[2]Air Wisconsin'!$JF$53</f>
        <v>0</v>
      </c>
      <c r="C34" s="78">
        <f>[2]PSA!$JF$53</f>
        <v>0</v>
      </c>
      <c r="D34" s="78">
        <f>[2]Jazz_AC!$JF$53</f>
        <v>0</v>
      </c>
      <c r="E34" s="78">
        <f>'[2]Go Jet_UA'!$JF$53</f>
        <v>0</v>
      </c>
      <c r="F34" s="71">
        <f>SUM(B34:E34)</f>
        <v>0</v>
      </c>
    </row>
    <row r="35" spans="1:6" ht="15" thickBot="1" x14ac:dyDescent="0.25">
      <c r="A35" s="46" t="s">
        <v>42</v>
      </c>
      <c r="B35" s="88">
        <f t="shared" ref="B35:E35" si="18">SUM(B33:B34)</f>
        <v>700</v>
      </c>
      <c r="C35" s="88">
        <f t="shared" ref="C35" si="19">SUM(C33:C34)</f>
        <v>270</v>
      </c>
      <c r="D35" s="88">
        <f t="shared" ref="D35" si="20">SUM(D33:D34)</f>
        <v>88953.400000000009</v>
      </c>
      <c r="E35" s="88">
        <f t="shared" si="18"/>
        <v>0</v>
      </c>
      <c r="F35" s="89">
        <f>SUM(B35:E35)</f>
        <v>89923.400000000009</v>
      </c>
    </row>
    <row r="36" spans="1:6" ht="7.5" customHeight="1" thickTop="1" x14ac:dyDescent="0.2">
      <c r="A36" s="37"/>
      <c r="B36" s="78"/>
      <c r="C36" s="78"/>
      <c r="D36" s="78"/>
      <c r="E36" s="78"/>
      <c r="F36" s="71"/>
    </row>
    <row r="37" spans="1:6" x14ac:dyDescent="0.2">
      <c r="A37" s="37" t="s">
        <v>43</v>
      </c>
      <c r="B37" s="78"/>
      <c r="C37" s="78"/>
      <c r="D37" s="78"/>
      <c r="E37" s="78"/>
      <c r="F37" s="71"/>
    </row>
    <row r="38" spans="1:6" x14ac:dyDescent="0.2">
      <c r="A38" s="37" t="s">
        <v>38</v>
      </c>
      <c r="B38" s="78">
        <f>'[2]Air Wisconsin'!$JF$57</f>
        <v>0</v>
      </c>
      <c r="C38" s="78">
        <f>[2]PSA!$JF$57</f>
        <v>0</v>
      </c>
      <c r="D38" s="78">
        <f>[2]Jazz_AC!$JF$57</f>
        <v>0</v>
      </c>
      <c r="E38" s="78">
        <f>'[2]Go Jet_UA'!$JF$57</f>
        <v>0</v>
      </c>
      <c r="F38" s="71">
        <f>SUM(B38:E38)</f>
        <v>0</v>
      </c>
    </row>
    <row r="39" spans="1:6" x14ac:dyDescent="0.2">
      <c r="A39" s="37" t="s">
        <v>39</v>
      </c>
      <c r="B39" s="78">
        <f>'[2]Air Wisconsin'!$JF$58</f>
        <v>0</v>
      </c>
      <c r="C39" s="78">
        <f>[2]PSA!$JF$58</f>
        <v>0</v>
      </c>
      <c r="D39" s="78">
        <f>[2]Jazz_AC!$JF$58</f>
        <v>0</v>
      </c>
      <c r="E39" s="78">
        <f>'[2]Go Jet_UA'!$JF$58</f>
        <v>0</v>
      </c>
      <c r="F39" s="71">
        <f>SUM(B39:E39)</f>
        <v>0</v>
      </c>
    </row>
    <row r="40" spans="1:6" x14ac:dyDescent="0.2">
      <c r="A40" s="48" t="s">
        <v>44</v>
      </c>
      <c r="B40" s="96">
        <f t="shared" ref="B40:E40" si="21">SUM(B38:B39)</f>
        <v>0</v>
      </c>
      <c r="C40" s="96">
        <f t="shared" ref="C40" si="22">SUM(C38:C39)</f>
        <v>0</v>
      </c>
      <c r="D40" s="96">
        <f t="shared" ref="D40" si="23">SUM(D38:D39)</f>
        <v>0</v>
      </c>
      <c r="E40" s="96">
        <f t="shared" si="21"/>
        <v>0</v>
      </c>
      <c r="F40" s="97">
        <f>SUM(B40:E40)</f>
        <v>0</v>
      </c>
    </row>
    <row r="41" spans="1:6" x14ac:dyDescent="0.2">
      <c r="A41" s="37"/>
      <c r="B41" s="78"/>
      <c r="C41" s="78"/>
      <c r="D41" s="78"/>
      <c r="E41" s="78"/>
      <c r="F41" s="71"/>
    </row>
    <row r="42" spans="1:6" x14ac:dyDescent="0.2">
      <c r="A42" s="37" t="s">
        <v>45</v>
      </c>
      <c r="B42" s="78"/>
      <c r="C42" s="78"/>
      <c r="D42" s="78"/>
      <c r="E42" s="78"/>
      <c r="F42" s="71"/>
    </row>
    <row r="43" spans="1:6" x14ac:dyDescent="0.2">
      <c r="A43" s="37" t="s">
        <v>46</v>
      </c>
      <c r="B43" s="78">
        <f t="shared" ref="B43:E44" si="24">B28+B33+B38</f>
        <v>2678</v>
      </c>
      <c r="C43" s="78">
        <f t="shared" ref="C43" si="25">C28+C33+C38</f>
        <v>940</v>
      </c>
      <c r="D43" s="78">
        <f t="shared" ref="D43" si="26">D28+D33+D38</f>
        <v>184975</v>
      </c>
      <c r="E43" s="78">
        <f t="shared" si="24"/>
        <v>0</v>
      </c>
      <c r="F43" s="71">
        <f>SUM(B43:E43)</f>
        <v>188593</v>
      </c>
    </row>
    <row r="44" spans="1:6" x14ac:dyDescent="0.2">
      <c r="A44" s="37" t="s">
        <v>39</v>
      </c>
      <c r="B44" s="78">
        <f t="shared" si="24"/>
        <v>0</v>
      </c>
      <c r="C44" s="78">
        <f t="shared" ref="C44" si="27">C29+C34+C39</f>
        <v>0</v>
      </c>
      <c r="D44" s="78">
        <f t="shared" ref="D44" si="28">D29+D34+D39</f>
        <v>0</v>
      </c>
      <c r="E44" s="78">
        <f t="shared" ref="E44" si="29">E29+E34+E39</f>
        <v>0</v>
      </c>
      <c r="F44" s="71">
        <f>SUM(B44:E44)</f>
        <v>0</v>
      </c>
    </row>
    <row r="45" spans="1:6" ht="15" thickBot="1" x14ac:dyDescent="0.25">
      <c r="A45" s="47" t="s">
        <v>47</v>
      </c>
      <c r="B45" s="91">
        <f t="shared" ref="B45:E45" si="30">SUM(B43:B44)</f>
        <v>2678</v>
      </c>
      <c r="C45" s="91">
        <f t="shared" ref="C45" si="31">SUM(C43:C44)</f>
        <v>940</v>
      </c>
      <c r="D45" s="91">
        <f t="shared" ref="D45" si="32">SUM(D43:D44)</f>
        <v>184975</v>
      </c>
      <c r="E45" s="91">
        <f t="shared" si="30"/>
        <v>0</v>
      </c>
      <c r="F45" s="92">
        <f>SUM(B45:E45)</f>
        <v>188593</v>
      </c>
    </row>
    <row r="46" spans="1:6" ht="6.75" customHeight="1" x14ac:dyDescent="0.2"/>
    <row r="47" spans="1:6" x14ac:dyDescent="0.2">
      <c r="A47" s="205" t="s">
        <v>104</v>
      </c>
      <c r="B47" s="2"/>
      <c r="D47" s="235"/>
      <c r="E47" s="12"/>
      <c r="F47" s="251">
        <f>SUM(B47:E47)</f>
        <v>0</v>
      </c>
    </row>
    <row r="48" spans="1:6" x14ac:dyDescent="0.2">
      <c r="A48" s="205" t="s">
        <v>105</v>
      </c>
      <c r="B48" s="2"/>
      <c r="D48" s="235"/>
      <c r="E48" s="12"/>
      <c r="F48" s="251">
        <f>SUM(B48:E48)</f>
        <v>0</v>
      </c>
    </row>
    <row r="49" spans="6:6" x14ac:dyDescent="0.2">
      <c r="F49" s="251">
        <f>SUM(B49:E49)</f>
        <v>0</v>
      </c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&amp;C&amp;"Arial,Bold"2023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43"/>
  <sheetViews>
    <sheetView topLeftCell="A6" zoomScaleNormal="100" workbookViewId="0">
      <selection activeCell="J46" sqref="J46"/>
    </sheetView>
  </sheetViews>
  <sheetFormatPr defaultColWidth="9.7109375" defaultRowHeight="12.75" x14ac:dyDescent="0.2"/>
  <cols>
    <col min="1" max="1" width="24.140625" customWidth="1"/>
    <col min="2" max="2" width="10.28515625" bestFit="1" customWidth="1"/>
    <col min="3" max="3" width="10" bestFit="1" customWidth="1"/>
    <col min="4" max="4" width="13.28515625" bestFit="1" customWidth="1"/>
    <col min="5" max="5" width="10.140625" bestFit="1" customWidth="1"/>
    <col min="6" max="6" width="8.5703125" bestFit="1" customWidth="1"/>
    <col min="7" max="10" width="11" bestFit="1" customWidth="1"/>
    <col min="11" max="11" width="7.5703125" bestFit="1" customWidth="1"/>
    <col min="12" max="15" width="11" bestFit="1" customWidth="1"/>
    <col min="16" max="16" width="8.5703125" bestFit="1" customWidth="1"/>
  </cols>
  <sheetData>
    <row r="2" spans="1:17" ht="51.75" thickBot="1" x14ac:dyDescent="0.25">
      <c r="A2" s="247" t="s">
        <v>218</v>
      </c>
      <c r="B2" s="360" t="s">
        <v>134</v>
      </c>
      <c r="C2" s="360" t="s">
        <v>164</v>
      </c>
      <c r="D2" s="360" t="s">
        <v>215</v>
      </c>
      <c r="E2" s="360" t="s">
        <v>135</v>
      </c>
      <c r="F2" s="360" t="s">
        <v>75</v>
      </c>
      <c r="G2" s="295" t="s">
        <v>76</v>
      </c>
      <c r="H2" s="295" t="s">
        <v>77</v>
      </c>
    </row>
    <row r="3" spans="1:17" x14ac:dyDescent="0.2">
      <c r="A3" s="157" t="s">
        <v>3</v>
      </c>
      <c r="B3" s="290"/>
      <c r="C3" s="290"/>
      <c r="D3" s="290"/>
      <c r="E3" s="291"/>
      <c r="F3" s="290"/>
      <c r="G3" s="291"/>
      <c r="H3" s="292"/>
      <c r="I3" s="1"/>
    </row>
    <row r="4" spans="1:17" x14ac:dyDescent="0.2">
      <c r="A4" s="37" t="s">
        <v>31</v>
      </c>
      <c r="B4" s="128"/>
      <c r="C4" s="128"/>
      <c r="D4" s="128"/>
      <c r="E4" s="253"/>
      <c r="F4" s="128"/>
      <c r="G4" s="253"/>
      <c r="H4" s="147"/>
      <c r="I4" s="1"/>
    </row>
    <row r="5" spans="1:17" x14ac:dyDescent="0.2">
      <c r="A5" s="37" t="s">
        <v>32</v>
      </c>
      <c r="B5" s="1">
        <f>[2]Omni!$JF$22+[2]Omni!$JF$32</f>
        <v>0</v>
      </c>
      <c r="C5" s="1">
        <f>[2]Xtra!$JF$22+[2]Xtra!$JF$32</f>
        <v>0</v>
      </c>
      <c r="D5" s="448">
        <f>'[2]Red Way'!$JF$22+'[2]Red Way'!$JF$32</f>
        <v>0</v>
      </c>
      <c r="E5" s="448">
        <f>'[2]Charter Misc'!$JF$22+'[2]Charter Misc'!$JF$32</f>
        <v>984</v>
      </c>
      <c r="F5" s="1">
        <f>+SUM(B5:E5)-G5</f>
        <v>192</v>
      </c>
      <c r="G5" s="448">
        <f>[2]Ryan!$JF$32+[2]Omni!$JF$32+[2]Xtra!$JF$32+'[2]Charter Misc'!$JF$32</f>
        <v>792</v>
      </c>
      <c r="H5" s="446">
        <f>SUM(F5:G5)</f>
        <v>984</v>
      </c>
      <c r="I5" s="1"/>
    </row>
    <row r="6" spans="1:17" x14ac:dyDescent="0.2">
      <c r="A6" s="37" t="s">
        <v>33</v>
      </c>
      <c r="B6" s="1">
        <f>[2]Omni!$JF$23+[2]Omni!$JF$33</f>
        <v>201</v>
      </c>
      <c r="C6" s="1">
        <f>[2]Xtra!$JF$23+[2]Xtra!$JF$33</f>
        <v>0</v>
      </c>
      <c r="D6" s="449">
        <f>'[2]Red Way'!$JF$23+'[2]Red Way'!$JF$33</f>
        <v>0</v>
      </c>
      <c r="E6" s="449">
        <f>'[2]Charter Misc'!$JF$23+'[2]Charter Misc'!$JF$33</f>
        <v>1124</v>
      </c>
      <c r="F6" s="1">
        <f>+SUM(B6:E6)-G6</f>
        <v>327</v>
      </c>
      <c r="G6" s="449">
        <f>[2]Ryan!$JF$33+[2]Omni!$JF$33+[2]Xtra!$JF$33+'[2]Charter Misc'!$JF$33</f>
        <v>998</v>
      </c>
      <c r="H6" s="446">
        <f>SUM(F6:G6)</f>
        <v>1325</v>
      </c>
      <c r="I6" s="1"/>
      <c r="J6" s="252"/>
    </row>
    <row r="7" spans="1:17" ht="15" x14ac:dyDescent="0.25">
      <c r="A7" s="35" t="s">
        <v>7</v>
      </c>
      <c r="B7" s="447">
        <f t="shared" ref="B7:G7" si="0">SUM(B5:B6)</f>
        <v>201</v>
      </c>
      <c r="C7" s="447">
        <f t="shared" ref="C7:D7" si="1">SUM(C5:C6)</f>
        <v>0</v>
      </c>
      <c r="D7" s="450">
        <f t="shared" si="1"/>
        <v>0</v>
      </c>
      <c r="E7" s="450">
        <f t="shared" si="0"/>
        <v>2108</v>
      </c>
      <c r="F7" s="447">
        <f>SUM(F5:F6)</f>
        <v>519</v>
      </c>
      <c r="G7" s="450">
        <f t="shared" si="0"/>
        <v>1790</v>
      </c>
      <c r="H7" s="451">
        <f>SUM(F7:G7)</f>
        <v>2309</v>
      </c>
      <c r="I7" s="1"/>
    </row>
    <row r="8" spans="1:17" ht="15" x14ac:dyDescent="0.25">
      <c r="A8" s="37"/>
      <c r="B8" s="452"/>
      <c r="C8" s="452"/>
      <c r="D8" s="453"/>
      <c r="E8" s="453"/>
      <c r="F8" s="452"/>
      <c r="G8" s="453"/>
      <c r="H8" s="454"/>
      <c r="I8" s="1"/>
    </row>
    <row r="9" spans="1:17" ht="15" x14ac:dyDescent="0.25">
      <c r="A9" s="37" t="s">
        <v>34</v>
      </c>
      <c r="B9" s="452"/>
      <c r="C9" s="452"/>
      <c r="D9" s="453"/>
      <c r="E9" s="453"/>
      <c r="F9" s="452"/>
      <c r="G9" s="453"/>
      <c r="H9" s="454"/>
      <c r="I9" s="1"/>
    </row>
    <row r="10" spans="1:17" x14ac:dyDescent="0.2">
      <c r="A10" s="37" t="s">
        <v>32</v>
      </c>
      <c r="B10" s="455">
        <f>[2]Omni!$JF$37+[2]Omni!$JF$27</f>
        <v>0</v>
      </c>
      <c r="C10" s="455">
        <f>[2]Xtra!$JF$37+[2]Xtra!$JF$27</f>
        <v>0</v>
      </c>
      <c r="D10" s="456">
        <f>'[2]Red Way'!$JF$37+'[2]Red Way'!$JF$27</f>
        <v>0</v>
      </c>
      <c r="E10" s="456">
        <f>'[2]Charter Misc'!$JF$37+'[2]Charter Misc'!$JF$27</f>
        <v>0</v>
      </c>
      <c r="F10" s="1">
        <f>+SUM(B10:E10)-G10</f>
        <v>0</v>
      </c>
      <c r="G10" s="448">
        <f>[2]Ryan!$JF$37+[2]Omni!$JF$37+[2]Xtra!$JF$37+'[2]Charter Misc'!$JF$37</f>
        <v>0</v>
      </c>
      <c r="H10" s="446">
        <f>SUM(F10:G10)</f>
        <v>0</v>
      </c>
      <c r="I10" s="1"/>
    </row>
    <row r="11" spans="1:17" x14ac:dyDescent="0.2">
      <c r="A11" s="37" t="s">
        <v>35</v>
      </c>
      <c r="B11" s="457">
        <f>+[2]Omni!$JF$38+[2]Omni!$JF$28</f>
        <v>0</v>
      </c>
      <c r="C11" s="457">
        <f>+[2]Xtra!$JF$38+[2]Xtra!$JF$28</f>
        <v>0</v>
      </c>
      <c r="D11" s="458">
        <f>+'[2]Red Way'!$JF$38+'[2]Red Way'!$JF$28</f>
        <v>0</v>
      </c>
      <c r="E11" s="458">
        <f>+'[2]Charter Misc'!$JF$38+'[2]Charter Misc'!$JF$28</f>
        <v>0</v>
      </c>
      <c r="F11" s="459">
        <f>+SUM(B11:E11)-G11</f>
        <v>0</v>
      </c>
      <c r="G11" s="458">
        <f>[2]Ryan!$JF$38+[2]Omni!$JF$38+[2]Xtra!$JF$38+'[2]Charter Misc'!$JF$38</f>
        <v>0</v>
      </c>
      <c r="H11" s="460">
        <f>SUM(F11:G11)</f>
        <v>0</v>
      </c>
      <c r="I11" s="1"/>
    </row>
    <row r="12" spans="1:17" ht="15.75" thickBot="1" x14ac:dyDescent="0.3">
      <c r="A12" s="38" t="s">
        <v>36</v>
      </c>
      <c r="B12" s="254">
        <f t="shared" ref="B12:G12" si="2">SUM(B10:B11)</f>
        <v>0</v>
      </c>
      <c r="C12" s="254">
        <f t="shared" ref="C12:D12" si="3">SUM(C10:C11)</f>
        <v>0</v>
      </c>
      <c r="D12" s="255">
        <f t="shared" si="3"/>
        <v>0</v>
      </c>
      <c r="E12" s="255">
        <f t="shared" si="2"/>
        <v>0</v>
      </c>
      <c r="F12" s="254">
        <f t="shared" si="2"/>
        <v>0</v>
      </c>
      <c r="G12" s="255">
        <f t="shared" si="2"/>
        <v>0</v>
      </c>
      <c r="H12" s="441">
        <f>SUM(F12:G12)</f>
        <v>0</v>
      </c>
      <c r="I12" s="1"/>
      <c r="O12" s="235"/>
    </row>
    <row r="13" spans="1:17" ht="15" x14ac:dyDescent="0.25">
      <c r="A13" s="125"/>
      <c r="B13" s="452"/>
      <c r="C13" s="452"/>
      <c r="D13" s="452"/>
      <c r="E13" s="452"/>
      <c r="F13" s="452"/>
      <c r="G13" s="452"/>
      <c r="H13" s="452"/>
      <c r="I13" s="1"/>
      <c r="O13" s="235"/>
      <c r="Q13" s="414"/>
    </row>
    <row r="14" spans="1:17" ht="13.5" thickBot="1" x14ac:dyDescent="0.25">
      <c r="B14" s="1"/>
      <c r="C14" s="1"/>
      <c r="D14" s="1"/>
      <c r="E14" s="1"/>
      <c r="F14" s="1"/>
      <c r="G14" s="1"/>
      <c r="H14" s="1"/>
      <c r="I14" s="1"/>
      <c r="Q14" s="414"/>
    </row>
    <row r="15" spans="1:17" x14ac:dyDescent="0.2">
      <c r="A15" s="126" t="s">
        <v>9</v>
      </c>
      <c r="B15" s="461"/>
      <c r="C15" s="461"/>
      <c r="D15" s="461"/>
      <c r="E15" s="461"/>
      <c r="F15" s="461"/>
      <c r="G15" s="462"/>
      <c r="H15" s="463"/>
      <c r="I15" s="1"/>
      <c r="Q15" s="414"/>
    </row>
    <row r="16" spans="1:17" x14ac:dyDescent="0.2">
      <c r="A16" s="127" t="s">
        <v>78</v>
      </c>
      <c r="B16" s="464">
        <f>[2]Omni!$JF$4+[2]Omni!$JF$8+[2]Omni!$JF$15</f>
        <v>1</v>
      </c>
      <c r="C16" s="464">
        <f>[2]Xtra!$JF$4+[2]Xtra!$JF$8+[2]Xtra!$JF$15</f>
        <v>0</v>
      </c>
      <c r="D16" s="464">
        <f>'[2]Red Way'!$JF$4+'[2]Red Way'!$JF$8+'[2]Red Way'!$JF$15</f>
        <v>0</v>
      </c>
      <c r="E16" s="464">
        <f>'[2]Charter Misc'!$JF$4+'[2]Charter Misc'!$JF$8+'[2]Charter Misc'!$JF$15</f>
        <v>13</v>
      </c>
      <c r="F16" s="464">
        <f>+SUM(B16:E16)-G16</f>
        <v>4</v>
      </c>
      <c r="G16" s="465">
        <f>[2]Ryan!$JF$15+[2]Omni!$JF$15+[2]Xtra!$JF$15+'[2]Charter Misc'!$JF$15</f>
        <v>10</v>
      </c>
      <c r="H16" s="446">
        <f>SUM(F16:G16)</f>
        <v>14</v>
      </c>
      <c r="I16" s="1"/>
      <c r="O16" s="252"/>
      <c r="P16" s="252"/>
      <c r="Q16" s="414"/>
    </row>
    <row r="17" spans="1:16" x14ac:dyDescent="0.2">
      <c r="A17" s="127" t="s">
        <v>79</v>
      </c>
      <c r="B17" s="464">
        <f>[2]Omni!$JF$5+[2]Omni!$JF$9+[2]Omni!$JF$16</f>
        <v>1</v>
      </c>
      <c r="C17" s="464">
        <f>[2]Xtra!$JF$5+[2]Xtra!$JF$9+[2]Xtra!$JF$16</f>
        <v>0</v>
      </c>
      <c r="D17" s="464">
        <f>'[2]Red Way'!$JF$5+'[2]Red Way'!$JF$9+'[2]Red Way'!$JF$16</f>
        <v>0</v>
      </c>
      <c r="E17" s="464">
        <f>'[2]Charter Misc'!$JF$5+'[2]Charter Misc'!$JF$9+'[2]Charter Misc'!$JF$16</f>
        <v>11</v>
      </c>
      <c r="F17" s="464">
        <f>+SUM(B17:E17)-G17</f>
        <v>7</v>
      </c>
      <c r="G17" s="465">
        <f>[2]Ryan!$JF$16+[2]Omni!$JF$16+[2]Xtra!$JF$16+'[2]Charter Misc'!$JF$16</f>
        <v>5</v>
      </c>
      <c r="H17" s="446">
        <f>SUM(F17:G17)</f>
        <v>12</v>
      </c>
      <c r="I17" s="1"/>
    </row>
    <row r="18" spans="1:16" ht="15.75" thickBot="1" x14ac:dyDescent="0.3">
      <c r="A18" s="156" t="s">
        <v>30</v>
      </c>
      <c r="B18" s="466">
        <f t="shared" ref="B18:G18" si="4">SUM(B16:B17)</f>
        <v>2</v>
      </c>
      <c r="C18" s="466">
        <f t="shared" ref="C18:D18" si="5">SUM(C16:C17)</f>
        <v>0</v>
      </c>
      <c r="D18" s="466">
        <f t="shared" si="5"/>
        <v>0</v>
      </c>
      <c r="E18" s="466">
        <f t="shared" si="4"/>
        <v>24</v>
      </c>
      <c r="F18" s="466">
        <f>SUM(F16:F17)</f>
        <v>11</v>
      </c>
      <c r="G18" s="467">
        <f t="shared" si="4"/>
        <v>15</v>
      </c>
      <c r="H18" s="468">
        <f>SUM(F18:G18)</f>
        <v>26</v>
      </c>
      <c r="I18" s="1"/>
    </row>
    <row r="19" spans="1:16" x14ac:dyDescent="0.2">
      <c r="B19" s="1"/>
      <c r="C19" s="1"/>
      <c r="D19" s="1"/>
      <c r="E19" s="1"/>
      <c r="F19" s="1"/>
      <c r="G19" s="1"/>
      <c r="H19" s="1"/>
    </row>
    <row r="22" spans="1:16" ht="11.25" customHeight="1" thickBot="1" x14ac:dyDescent="0.25"/>
    <row r="23" spans="1:16" ht="13.5" hidden="1" thickBot="1" x14ac:dyDescent="0.25"/>
    <row r="24" spans="1:16" ht="33" customHeight="1" thickBot="1" x14ac:dyDescent="0.25">
      <c r="A24" s="247" t="str">
        <f>+A2</f>
        <v>For the Year ending 12/31/2024</v>
      </c>
      <c r="B24" s="485" t="s">
        <v>139</v>
      </c>
      <c r="C24" s="486"/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7"/>
    </row>
    <row r="25" spans="1:16" ht="13.5" thickBot="1" x14ac:dyDescent="0.25">
      <c r="A25" s="216"/>
      <c r="E25" s="143"/>
      <c r="G25" s="143"/>
      <c r="H25" s="143"/>
      <c r="L25" s="215"/>
      <c r="N25" s="214"/>
    </row>
    <row r="26" spans="1:16" ht="13.5" customHeight="1" thickBot="1" x14ac:dyDescent="0.25">
      <c r="A26" s="248"/>
      <c r="B26" s="488" t="s">
        <v>119</v>
      </c>
      <c r="C26" s="489"/>
      <c r="D26" s="489"/>
      <c r="E26" s="490"/>
      <c r="G26" s="488" t="s">
        <v>120</v>
      </c>
      <c r="H26" s="489"/>
      <c r="I26" s="489"/>
      <c r="J26" s="490"/>
      <c r="L26" s="491" t="s">
        <v>121</v>
      </c>
      <c r="M26" s="492"/>
      <c r="N26" s="492"/>
      <c r="O26" s="493"/>
    </row>
    <row r="27" spans="1:16" ht="13.5" thickBot="1" x14ac:dyDescent="0.25">
      <c r="A27" s="217" t="s">
        <v>140</v>
      </c>
      <c r="B27" s="327" t="s">
        <v>122</v>
      </c>
      <c r="C27" s="4" t="s">
        <v>123</v>
      </c>
      <c r="D27" s="4" t="s">
        <v>219</v>
      </c>
      <c r="E27" s="443" t="s">
        <v>209</v>
      </c>
      <c r="F27" s="425" t="s">
        <v>92</v>
      </c>
      <c r="G27" s="439" t="s">
        <v>122</v>
      </c>
      <c r="H27" s="440" t="s">
        <v>123</v>
      </c>
      <c r="I27" s="445" t="s">
        <v>219</v>
      </c>
      <c r="J27" s="443" t="s">
        <v>209</v>
      </c>
      <c r="K27" s="425" t="s">
        <v>92</v>
      </c>
      <c r="L27" s="439" t="s">
        <v>122</v>
      </c>
      <c r="M27" s="440" t="s">
        <v>123</v>
      </c>
      <c r="N27" s="445" t="s">
        <v>219</v>
      </c>
      <c r="O27" s="443" t="s">
        <v>209</v>
      </c>
      <c r="P27" s="431" t="s">
        <v>92</v>
      </c>
    </row>
    <row r="28" spans="1:16" ht="14.1" customHeight="1" x14ac:dyDescent="0.2">
      <c r="A28" s="260" t="s">
        <v>107</v>
      </c>
      <c r="B28" s="337">
        <f>+[4]Charter!$B$21</f>
        <v>155925</v>
      </c>
      <c r="C28" s="415">
        <f>+[4]Charter!C21</f>
        <v>152972</v>
      </c>
      <c r="D28" s="338">
        <f t="shared" ref="D28:D35" si="6">SUM(B28:C28)</f>
        <v>308897</v>
      </c>
      <c r="E28" s="432">
        <f>+[5]Charter!D21</f>
        <v>255954</v>
      </c>
      <c r="F28" s="426">
        <f t="shared" ref="F28:F39" si="7">(D28-E28)/E28</f>
        <v>0.20684576134774219</v>
      </c>
      <c r="G28" s="423">
        <f>+[4]Charter!$G$21</f>
        <v>1099558</v>
      </c>
      <c r="H28" s="416">
        <f>+[4]Charter!H21</f>
        <v>1135273</v>
      </c>
      <c r="I28" s="416">
        <f t="shared" ref="I28:I38" si="8">SUM(G28:H28)</f>
        <v>2234831</v>
      </c>
      <c r="J28" s="432">
        <f>+[5]Charter!I21</f>
        <v>2136976</v>
      </c>
      <c r="K28" s="426">
        <f t="shared" ref="K28:K39" si="9">(I28-J28)/J28</f>
        <v>4.579134253262554E-2</v>
      </c>
      <c r="L28" s="423">
        <f>+B28+G28</f>
        <v>1255483</v>
      </c>
      <c r="M28" s="416">
        <f>+C28+H28</f>
        <v>1288245</v>
      </c>
      <c r="N28" s="416">
        <f>SUM(L28:M28)</f>
        <v>2543728</v>
      </c>
      <c r="O28" s="432">
        <f>+[5]Charter!N21</f>
        <v>2392930</v>
      </c>
      <c r="P28" s="433">
        <f>(N28-O28)/O28</f>
        <v>6.3018140940186304E-2</v>
      </c>
    </row>
    <row r="29" spans="1:16" ht="14.1" customHeight="1" x14ac:dyDescent="0.2">
      <c r="A29" s="261" t="s">
        <v>108</v>
      </c>
      <c r="B29" s="339">
        <f>+[4]Charter!B22</f>
        <v>161660</v>
      </c>
      <c r="C29" s="326">
        <f>+[4]Charter!C22</f>
        <v>168482</v>
      </c>
      <c r="D29" s="326">
        <f t="shared" si="6"/>
        <v>330142</v>
      </c>
      <c r="E29" s="427">
        <f>+[5]Charter!D22</f>
        <v>251121</v>
      </c>
      <c r="F29" s="417">
        <f t="shared" si="7"/>
        <v>0.31467300624001976</v>
      </c>
      <c r="G29" s="339">
        <f>+[4]Charter!G22</f>
        <v>1107911</v>
      </c>
      <c r="H29" s="326">
        <f>+[4]Charter!H22</f>
        <v>1145758</v>
      </c>
      <c r="I29" s="326">
        <f t="shared" si="8"/>
        <v>2253669</v>
      </c>
      <c r="J29" s="427">
        <f>+[5]Charter!I22</f>
        <v>2010512</v>
      </c>
      <c r="K29" s="417">
        <f t="shared" si="9"/>
        <v>0.12094282451435256</v>
      </c>
      <c r="L29" s="339">
        <f t="shared" ref="L29:L39" si="10">+B29+G29</f>
        <v>1269571</v>
      </c>
      <c r="M29" s="326">
        <f t="shared" ref="M29:M39" si="11">+C29+H29</f>
        <v>1314240</v>
      </c>
      <c r="N29" s="326">
        <f t="shared" ref="N29" si="12">SUM(L29:M29)</f>
        <v>2583811</v>
      </c>
      <c r="O29" s="427">
        <f>+[5]Charter!N22</f>
        <v>2261633</v>
      </c>
      <c r="P29" s="434">
        <f t="shared" ref="P29:P39" si="13">(N29-O29)/O29</f>
        <v>0.14245370491145115</v>
      </c>
    </row>
    <row r="30" spans="1:16" ht="14.1" customHeight="1" x14ac:dyDescent="0.2">
      <c r="A30" s="261" t="s">
        <v>109</v>
      </c>
      <c r="B30" s="339">
        <f>+[4]Charter!B23</f>
        <v>207781</v>
      </c>
      <c r="C30" s="326">
        <f>+[4]Charter!C23</f>
        <v>205643</v>
      </c>
      <c r="D30" s="326">
        <f t="shared" si="6"/>
        <v>413424</v>
      </c>
      <c r="E30" s="427">
        <f>+[5]Charter!D23</f>
        <v>341563</v>
      </c>
      <c r="F30" s="417">
        <f t="shared" si="7"/>
        <v>0.21038871306318307</v>
      </c>
      <c r="G30" s="339">
        <f>+[4]Charter!G23</f>
        <v>1415478</v>
      </c>
      <c r="H30" s="326">
        <f>+[4]Charter!H23</f>
        <v>1419160</v>
      </c>
      <c r="I30" s="326">
        <f t="shared" si="8"/>
        <v>2834638</v>
      </c>
      <c r="J30" s="427">
        <f>+[5]Charter!I23</f>
        <v>2692997</v>
      </c>
      <c r="K30" s="417">
        <f t="shared" si="9"/>
        <v>5.2596048194632226E-2</v>
      </c>
      <c r="L30" s="339">
        <f t="shared" si="10"/>
        <v>1623259</v>
      </c>
      <c r="M30" s="326">
        <f t="shared" si="11"/>
        <v>1624803</v>
      </c>
      <c r="N30" s="326">
        <f t="shared" ref="N30:N39" si="14">SUM(L30:M30)</f>
        <v>3248062</v>
      </c>
      <c r="O30" s="427">
        <f>+[5]Charter!N23</f>
        <v>3034560</v>
      </c>
      <c r="P30" s="434">
        <f t="shared" si="13"/>
        <v>7.0356822735421279E-2</v>
      </c>
    </row>
    <row r="31" spans="1:16" ht="14.1" customHeight="1" x14ac:dyDescent="0.2">
      <c r="A31" s="261" t="s">
        <v>110</v>
      </c>
      <c r="B31" s="339">
        <f>+[4]Charter!B24</f>
        <v>149790</v>
      </c>
      <c r="C31" s="326">
        <f>+[4]Charter!C24</f>
        <v>125929</v>
      </c>
      <c r="D31" s="326">
        <f t="shared" si="6"/>
        <v>275719</v>
      </c>
      <c r="E31" s="427">
        <f>+[5]Charter!D24</f>
        <v>249458</v>
      </c>
      <c r="F31" s="417">
        <f t="shared" si="7"/>
        <v>0.10527223019506289</v>
      </c>
      <c r="G31" s="339">
        <f>+[4]Charter!G24</f>
        <v>1402982</v>
      </c>
      <c r="H31" s="326">
        <f>+[4]Charter!H24</f>
        <v>1325088</v>
      </c>
      <c r="I31" s="326">
        <f t="shared" si="8"/>
        <v>2728070</v>
      </c>
      <c r="J31" s="427">
        <f>+[5]Charter!I24</f>
        <v>2532647</v>
      </c>
      <c r="K31" s="417">
        <f t="shared" si="9"/>
        <v>7.7161562586495466E-2</v>
      </c>
      <c r="L31" s="339">
        <f t="shared" si="10"/>
        <v>1552772</v>
      </c>
      <c r="M31" s="326">
        <f t="shared" si="11"/>
        <v>1451017</v>
      </c>
      <c r="N31" s="326">
        <f t="shared" si="14"/>
        <v>3003789</v>
      </c>
      <c r="O31" s="427">
        <f>+[5]Charter!N24</f>
        <v>2782105</v>
      </c>
      <c r="P31" s="434">
        <f t="shared" si="13"/>
        <v>7.9682111207161482E-2</v>
      </c>
    </row>
    <row r="32" spans="1:16" ht="14.1" customHeight="1" x14ac:dyDescent="0.2">
      <c r="A32" s="218" t="s">
        <v>111</v>
      </c>
      <c r="B32" s="339">
        <f>+[4]Charter!B25</f>
        <v>122093</v>
      </c>
      <c r="C32" s="326">
        <f>+[4]Charter!C25</f>
        <v>135876</v>
      </c>
      <c r="D32" s="326">
        <f t="shared" si="6"/>
        <v>257969</v>
      </c>
      <c r="E32" s="427">
        <f>+[5]Charter!D25</f>
        <v>214242</v>
      </c>
      <c r="F32" s="418">
        <f>(D32-E32)/E32</f>
        <v>0.20410096993119931</v>
      </c>
      <c r="G32" s="339">
        <f>+[4]Charter!G25</f>
        <v>1491835</v>
      </c>
      <c r="H32" s="326">
        <f>+[4]Charter!H25</f>
        <v>1451735</v>
      </c>
      <c r="I32" s="326">
        <f t="shared" si="8"/>
        <v>2943570</v>
      </c>
      <c r="J32" s="427">
        <f>+[5]Charter!I25</f>
        <v>2648712</v>
      </c>
      <c r="K32" s="418">
        <f t="shared" si="9"/>
        <v>0.11132127615233366</v>
      </c>
      <c r="L32" s="339">
        <f t="shared" si="10"/>
        <v>1613928</v>
      </c>
      <c r="M32" s="326">
        <f t="shared" si="11"/>
        <v>1587611</v>
      </c>
      <c r="N32" s="326">
        <f t="shared" si="14"/>
        <v>3201539</v>
      </c>
      <c r="O32" s="427">
        <f>+[5]Charter!N25</f>
        <v>2862954</v>
      </c>
      <c r="P32" s="435">
        <f t="shared" si="13"/>
        <v>0.1182642124183623</v>
      </c>
    </row>
    <row r="33" spans="1:16" ht="14.1" customHeight="1" x14ac:dyDescent="0.2">
      <c r="A33" s="261" t="s">
        <v>112</v>
      </c>
      <c r="B33" s="339">
        <f>+[4]Charter!B26</f>
        <v>152808</v>
      </c>
      <c r="C33" s="326">
        <f>+[4]Charter!C26</f>
        <v>159989</v>
      </c>
      <c r="D33" s="326">
        <f t="shared" si="6"/>
        <v>312797</v>
      </c>
      <c r="E33" s="427">
        <f>+[5]Charter!D26</f>
        <v>250278</v>
      </c>
      <c r="F33" s="417">
        <f t="shared" si="7"/>
        <v>0.24979822437449556</v>
      </c>
      <c r="G33" s="339">
        <f>+[4]Charter!G26</f>
        <v>1622779</v>
      </c>
      <c r="H33" s="326">
        <f>+[4]Charter!H26</f>
        <v>1601699</v>
      </c>
      <c r="I33" s="326">
        <f t="shared" si="8"/>
        <v>3224478</v>
      </c>
      <c r="J33" s="427">
        <f>+[5]Charter!I26</f>
        <v>3007302</v>
      </c>
      <c r="K33" s="417">
        <f t="shared" si="9"/>
        <v>7.2216225706630069E-2</v>
      </c>
      <c r="L33" s="339">
        <f t="shared" si="10"/>
        <v>1775587</v>
      </c>
      <c r="M33" s="326">
        <f t="shared" si="11"/>
        <v>1761688</v>
      </c>
      <c r="N33" s="326">
        <f t="shared" si="14"/>
        <v>3537275</v>
      </c>
      <c r="O33" s="427">
        <f>+[5]Charter!N26</f>
        <v>3257580</v>
      </c>
      <c r="P33" s="434">
        <f t="shared" si="13"/>
        <v>8.5859748647769199E-2</v>
      </c>
    </row>
    <row r="34" spans="1:16" ht="14.1" customHeight="1" x14ac:dyDescent="0.2">
      <c r="A34" s="218" t="s">
        <v>113</v>
      </c>
      <c r="B34" s="339">
        <f>+[4]Charter!B27</f>
        <v>169888</v>
      </c>
      <c r="C34" s="326">
        <f>+[4]Charter!C27</f>
        <v>154468</v>
      </c>
      <c r="D34" s="326">
        <f t="shared" si="6"/>
        <v>324356</v>
      </c>
      <c r="E34" s="427">
        <f>+[5]Charter!D27</f>
        <v>265615</v>
      </c>
      <c r="F34" s="418">
        <f t="shared" si="7"/>
        <v>0.22115091391675923</v>
      </c>
      <c r="G34" s="339">
        <f>+[4]Charter!G27</f>
        <v>1634650</v>
      </c>
      <c r="H34" s="326">
        <f>+[4]Charter!H27</f>
        <v>1651129</v>
      </c>
      <c r="I34" s="326">
        <f t="shared" si="8"/>
        <v>3285779</v>
      </c>
      <c r="J34" s="427">
        <f>+[5]Charter!I27</f>
        <v>3154132</v>
      </c>
      <c r="K34" s="418">
        <f t="shared" si="9"/>
        <v>4.1737948823955373E-2</v>
      </c>
      <c r="L34" s="339">
        <f t="shared" si="10"/>
        <v>1804538</v>
      </c>
      <c r="M34" s="326">
        <f t="shared" si="11"/>
        <v>1805597</v>
      </c>
      <c r="N34" s="326">
        <f t="shared" si="14"/>
        <v>3610135</v>
      </c>
      <c r="O34" s="427">
        <f>+[5]Charter!N27</f>
        <v>3419747</v>
      </c>
      <c r="P34" s="435">
        <f t="shared" si="13"/>
        <v>5.5673124356860317E-2</v>
      </c>
    </row>
    <row r="35" spans="1:16" ht="14.1" customHeight="1" x14ac:dyDescent="0.2">
      <c r="A35" s="261" t="s">
        <v>114</v>
      </c>
      <c r="B35" s="339">
        <f>+[4]Charter!B28</f>
        <v>171238</v>
      </c>
      <c r="C35" s="326">
        <f>+[4]Charter!C28</f>
        <v>159536</v>
      </c>
      <c r="D35" s="326">
        <f t="shared" si="6"/>
        <v>330774</v>
      </c>
      <c r="E35" s="427">
        <f>+[5]Charter!D28</f>
        <v>261890</v>
      </c>
      <c r="F35" s="417">
        <f t="shared" si="7"/>
        <v>0.26302646149146586</v>
      </c>
      <c r="G35" s="339">
        <f>+[4]Charter!G28</f>
        <v>1651815</v>
      </c>
      <c r="H35" s="326">
        <f>+[4]Charter!H28</f>
        <v>1637895</v>
      </c>
      <c r="I35" s="326">
        <f t="shared" si="8"/>
        <v>3289710</v>
      </c>
      <c r="J35" s="427">
        <f>+[5]Charter!I28</f>
        <v>3081501</v>
      </c>
      <c r="K35" s="417">
        <f t="shared" si="9"/>
        <v>6.7567396538245492E-2</v>
      </c>
      <c r="L35" s="339">
        <f t="shared" si="10"/>
        <v>1823053</v>
      </c>
      <c r="M35" s="326">
        <f t="shared" si="11"/>
        <v>1797431</v>
      </c>
      <c r="N35" s="326">
        <f t="shared" si="14"/>
        <v>3620484</v>
      </c>
      <c r="O35" s="427">
        <f>+[5]Charter!N28</f>
        <v>3343391</v>
      </c>
      <c r="P35" s="434">
        <f t="shared" si="13"/>
        <v>8.2877832715347974E-2</v>
      </c>
    </row>
    <row r="36" spans="1:16" ht="14.1" customHeight="1" x14ac:dyDescent="0.2">
      <c r="A36" s="218" t="s">
        <v>115</v>
      </c>
      <c r="B36" s="339">
        <f>+[4]Charter!B29</f>
        <v>132862</v>
      </c>
      <c r="C36" s="326">
        <f>+[4]Charter!C29</f>
        <v>135592</v>
      </c>
      <c r="D36" s="326">
        <f>SUM(B36:C36)</f>
        <v>268454</v>
      </c>
      <c r="E36" s="427">
        <f>+[5]Charter!D29</f>
        <v>227071</v>
      </c>
      <c r="F36" s="418">
        <f t="shared" si="7"/>
        <v>0.18224696240382965</v>
      </c>
      <c r="G36" s="339">
        <f>+[4]Charter!G29</f>
        <v>1331623</v>
      </c>
      <c r="H36" s="326">
        <f>+[4]Charter!H29</f>
        <v>1347717</v>
      </c>
      <c r="I36" s="326">
        <f t="shared" si="8"/>
        <v>2679340</v>
      </c>
      <c r="J36" s="427">
        <f>+[5]Charter!I29</f>
        <v>2630017</v>
      </c>
      <c r="K36" s="418">
        <f t="shared" si="9"/>
        <v>1.8753871172695842E-2</v>
      </c>
      <c r="L36" s="339">
        <f t="shared" si="10"/>
        <v>1464485</v>
      </c>
      <c r="M36" s="326">
        <f t="shared" si="11"/>
        <v>1483309</v>
      </c>
      <c r="N36" s="326">
        <f t="shared" si="14"/>
        <v>2947794</v>
      </c>
      <c r="O36" s="427">
        <f>+[5]Charter!N29</f>
        <v>2857088</v>
      </c>
      <c r="P36" s="435">
        <f t="shared" si="13"/>
        <v>3.1747709556023476E-2</v>
      </c>
    </row>
    <row r="37" spans="1:16" ht="14.1" customHeight="1" x14ac:dyDescent="0.2">
      <c r="A37" s="261" t="s">
        <v>116</v>
      </c>
      <c r="B37" s="339">
        <f>+[4]Charter!B30</f>
        <v>130967</v>
      </c>
      <c r="C37" s="326">
        <f>+[4]Charter!C30</f>
        <v>122832</v>
      </c>
      <c r="D37" s="326">
        <f>SUM(B37:C37)</f>
        <v>253799</v>
      </c>
      <c r="E37" s="427">
        <f>+[5]Charter!D30</f>
        <v>218319</v>
      </c>
      <c r="F37" s="417">
        <f t="shared" si="7"/>
        <v>0.16251448568379298</v>
      </c>
      <c r="G37" s="339">
        <f>+[4]Charter!G30</f>
        <v>1417983</v>
      </c>
      <c r="H37" s="326">
        <f>+[4]Charter!H30</f>
        <v>1439169</v>
      </c>
      <c r="I37" s="326">
        <f t="shared" si="8"/>
        <v>2857152</v>
      </c>
      <c r="J37" s="427">
        <f>+[5]Charter!I30</f>
        <v>2784869</v>
      </c>
      <c r="K37" s="417">
        <f t="shared" si="9"/>
        <v>2.5955619456426854E-2</v>
      </c>
      <c r="L37" s="339">
        <f t="shared" si="10"/>
        <v>1548950</v>
      </c>
      <c r="M37" s="326">
        <f t="shared" si="11"/>
        <v>1562001</v>
      </c>
      <c r="N37" s="326">
        <f t="shared" si="14"/>
        <v>3110951</v>
      </c>
      <c r="O37" s="427">
        <f>+[5]Charter!N30</f>
        <v>3003188</v>
      </c>
      <c r="P37" s="434">
        <f t="shared" si="13"/>
        <v>3.5882868471770663E-2</v>
      </c>
    </row>
    <row r="38" spans="1:16" ht="14.1" customHeight="1" x14ac:dyDescent="0.2">
      <c r="A38" s="218" t="s">
        <v>117</v>
      </c>
      <c r="B38" s="339">
        <f>+[4]Charter!B31</f>
        <v>99247</v>
      </c>
      <c r="C38" s="326">
        <f>+[4]Charter!C31</f>
        <v>105146</v>
      </c>
      <c r="D38" s="326">
        <f>SUM(B38:C38)</f>
        <v>204393</v>
      </c>
      <c r="E38" s="427">
        <f>+[5]Charter!D31</f>
        <v>188740</v>
      </c>
      <c r="F38" s="418">
        <f t="shared" si="7"/>
        <v>8.2934195189149088E-2</v>
      </c>
      <c r="G38" s="339">
        <f>+[4]Charter!G31</f>
        <v>1258614</v>
      </c>
      <c r="H38" s="326">
        <f>+[4]Charter!H31</f>
        <v>1256360</v>
      </c>
      <c r="I38" s="326">
        <f t="shared" si="8"/>
        <v>2514974</v>
      </c>
      <c r="J38" s="427">
        <f>+[5]Charter!I31</f>
        <v>2577874</v>
      </c>
      <c r="K38" s="418">
        <f t="shared" si="9"/>
        <v>-2.4399951277680756E-2</v>
      </c>
      <c r="L38" s="339">
        <f t="shared" si="10"/>
        <v>1357861</v>
      </c>
      <c r="M38" s="326">
        <f t="shared" si="11"/>
        <v>1361506</v>
      </c>
      <c r="N38" s="326">
        <f t="shared" si="14"/>
        <v>2719367</v>
      </c>
      <c r="O38" s="427">
        <f>+[5]Charter!N31</f>
        <v>2766614</v>
      </c>
      <c r="P38" s="435">
        <f t="shared" si="13"/>
        <v>-1.7077554006449763E-2</v>
      </c>
    </row>
    <row r="39" spans="1:16" ht="14.1" customHeight="1" thickBot="1" x14ac:dyDescent="0.25">
      <c r="A39" s="219" t="s">
        <v>118</v>
      </c>
      <c r="B39" s="428">
        <f>+[4]Charter!B32</f>
        <v>130785</v>
      </c>
      <c r="C39" s="429">
        <f>+[4]Charter!C32</f>
        <v>158212</v>
      </c>
      <c r="D39" s="424">
        <f>SUM(B39:C39)</f>
        <v>288997</v>
      </c>
      <c r="E39" s="430">
        <f>+[5]Charter!D32</f>
        <v>259918</v>
      </c>
      <c r="F39" s="419">
        <f t="shared" si="7"/>
        <v>0.1118775921636824</v>
      </c>
      <c r="G39" s="428">
        <f>+[4]Charter!G32</f>
        <v>1372060</v>
      </c>
      <c r="H39" s="429">
        <f>+[4]Charter!H32</f>
        <v>1380265</v>
      </c>
      <c r="I39" s="424">
        <f>SUM(G39:H39)</f>
        <v>2752325</v>
      </c>
      <c r="J39" s="430">
        <f>+[5]Charter!I32</f>
        <v>2529092</v>
      </c>
      <c r="K39" s="419">
        <f t="shared" si="9"/>
        <v>8.8266065449576367E-2</v>
      </c>
      <c r="L39" s="428">
        <f t="shared" si="10"/>
        <v>1502845</v>
      </c>
      <c r="M39" s="424">
        <f t="shared" si="11"/>
        <v>1538477</v>
      </c>
      <c r="N39" s="424">
        <f t="shared" si="14"/>
        <v>3041322</v>
      </c>
      <c r="O39" s="430">
        <f>+[5]Charter!N32</f>
        <v>2789010</v>
      </c>
      <c r="P39" s="436">
        <f t="shared" si="13"/>
        <v>9.0466509621693725E-2</v>
      </c>
    </row>
    <row r="40" spans="1:16" ht="13.5" thickBot="1" x14ac:dyDescent="0.25">
      <c r="A40" s="355" t="s">
        <v>124</v>
      </c>
      <c r="B40" s="421">
        <f>SUM(B28:B39)</f>
        <v>1785044</v>
      </c>
      <c r="C40" s="422">
        <f>SUM(C28:C39)</f>
        <v>1784677</v>
      </c>
      <c r="D40" s="422">
        <f>SUM(D28:D39)</f>
        <v>3569721</v>
      </c>
      <c r="E40" s="422">
        <f>SUM(E28:E39)</f>
        <v>2984169</v>
      </c>
      <c r="F40" s="220">
        <f>(D40-E40)/E40</f>
        <v>0.19621945003784974</v>
      </c>
      <c r="G40" s="422">
        <f>SUM(G28:G39)</f>
        <v>16807288</v>
      </c>
      <c r="H40" s="422">
        <f>SUM(H28:H39)</f>
        <v>16791248</v>
      </c>
      <c r="I40" s="422">
        <f>SUM(I28:I39)</f>
        <v>33598536</v>
      </c>
      <c r="J40" s="422">
        <f>SUM(J28:J39)</f>
        <v>31786631</v>
      </c>
      <c r="K40" s="220">
        <f>(I40-J40)/J40</f>
        <v>5.7002108842550817E-2</v>
      </c>
      <c r="L40" s="437">
        <f>SUM(L28:L39)</f>
        <v>18592332</v>
      </c>
      <c r="M40" s="438">
        <f>SUM(M28:M39)</f>
        <v>18575925</v>
      </c>
      <c r="N40" s="438">
        <f>SUM(N28:N39)</f>
        <v>37168257</v>
      </c>
      <c r="O40" s="420">
        <f>SUM(O28:O39)</f>
        <v>34770800</v>
      </c>
      <c r="P40" s="221">
        <f>(N40-O40)/O40</f>
        <v>6.8950297375959133E-2</v>
      </c>
    </row>
    <row r="41" spans="1:16" x14ac:dyDescent="0.2">
      <c r="L41" s="2"/>
    </row>
    <row r="42" spans="1:16" x14ac:dyDescent="0.2">
      <c r="D42" s="548"/>
      <c r="E42" s="548"/>
      <c r="I42" s="548"/>
      <c r="J42" s="548"/>
    </row>
    <row r="43" spans="1:16" x14ac:dyDescent="0.2">
      <c r="D43" s="334"/>
      <c r="E43" s="334"/>
      <c r="I43" s="334"/>
      <c r="J43" s="334"/>
    </row>
  </sheetData>
  <mergeCells count="4">
    <mergeCell ref="B24:P24"/>
    <mergeCell ref="B26:E26"/>
    <mergeCell ref="G26:J26"/>
    <mergeCell ref="L26:O26"/>
  </mergeCells>
  <phoneticPr fontId="6" type="noConversion"/>
  <conditionalFormatting sqref="F28:F39 K28:K39 P28:P39">
    <cfRule type="cellIs" dxfId="42" priority="1" stopIfTrue="1" operator="lessThan">
      <formula>0</formula>
    </cfRule>
  </conditionalFormatting>
  <printOptions horizontalCentered="1"/>
  <pageMargins left="0.25" right="0.25" top="0.5" bottom="0.25" header="0" footer="0"/>
  <pageSetup scale="71" orientation="landscape" r:id="rId1"/>
  <headerFooter alignWithMargins="0">
    <oddHeader>&amp;C&amp;"Arial,Bold"2023 Year End
Charter Airlines
Passenger by Type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8"/>
  <sheetViews>
    <sheetView zoomScaleNormal="100" workbookViewId="0">
      <selection activeCell="B2" sqref="B2:Q2"/>
    </sheetView>
  </sheetViews>
  <sheetFormatPr defaultRowHeight="12.75" x14ac:dyDescent="0.2"/>
  <cols>
    <col min="1" max="1" width="24.85546875" bestFit="1" customWidth="1"/>
    <col min="2" max="4" width="11.28515625" bestFit="1" customWidth="1"/>
    <col min="5" max="6" width="10.28515625" customWidth="1"/>
    <col min="7" max="7" width="10.28515625" hidden="1" customWidth="1"/>
    <col min="8" max="8" width="10.28515625" customWidth="1"/>
    <col min="9" max="9" width="10.28515625" hidden="1" customWidth="1"/>
    <col min="10" max="10" width="12.28515625" bestFit="1" customWidth="1"/>
    <col min="11" max="13" width="10.28515625" customWidth="1"/>
    <col min="14" max="14" width="10.28515625" hidden="1" customWidth="1"/>
    <col min="15" max="16" width="11.28515625" bestFit="1" customWidth="1"/>
    <col min="17" max="17" width="12.28515625" bestFit="1" customWidth="1"/>
    <col min="18" max="18" width="10.28515625" bestFit="1" customWidth="1"/>
    <col min="19" max="19" width="12.28515625" bestFit="1" customWidth="1"/>
    <col min="22" max="22" width="14.7109375" bestFit="1" customWidth="1"/>
    <col min="23" max="23" width="10.140625" bestFit="1" customWidth="1"/>
  </cols>
  <sheetData>
    <row r="1" spans="1:19" s="34" customFormat="1" ht="16.5" thickBot="1" x14ac:dyDescent="0.3">
      <c r="B1" s="494" t="s">
        <v>181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6"/>
    </row>
    <row r="2" spans="1:19" s="24" customFormat="1" ht="39" thickBot="1" x14ac:dyDescent="0.25">
      <c r="A2" s="247" t="s">
        <v>218</v>
      </c>
      <c r="B2" s="361" t="s">
        <v>182</v>
      </c>
      <c r="C2" s="361" t="s">
        <v>223</v>
      </c>
      <c r="D2" s="361" t="s">
        <v>204</v>
      </c>
      <c r="E2" s="349" t="s">
        <v>206</v>
      </c>
      <c r="F2" s="349" t="s">
        <v>205</v>
      </c>
      <c r="G2" s="361" t="s">
        <v>183</v>
      </c>
      <c r="H2" s="361" t="s">
        <v>208</v>
      </c>
      <c r="I2" s="349" t="s">
        <v>178</v>
      </c>
      <c r="J2" s="475" t="s">
        <v>80</v>
      </c>
      <c r="K2" s="349" t="s">
        <v>163</v>
      </c>
      <c r="L2" s="361" t="s">
        <v>184</v>
      </c>
      <c r="M2" s="349" t="s">
        <v>142</v>
      </c>
      <c r="N2" s="361" t="s">
        <v>185</v>
      </c>
      <c r="O2" s="361" t="s">
        <v>186</v>
      </c>
      <c r="P2" s="361" t="s">
        <v>187</v>
      </c>
      <c r="Q2" s="475" t="s">
        <v>81</v>
      </c>
      <c r="R2" s="349" t="s">
        <v>176</v>
      </c>
      <c r="S2" s="349" t="s">
        <v>188</v>
      </c>
    </row>
    <row r="3" spans="1:19" ht="15" x14ac:dyDescent="0.25">
      <c r="A3" s="131" t="s">
        <v>9</v>
      </c>
      <c r="B3" s="362"/>
      <c r="C3" s="132"/>
      <c r="D3" s="132"/>
      <c r="E3" s="132"/>
      <c r="F3" s="25"/>
      <c r="G3" s="132"/>
      <c r="H3" s="132"/>
      <c r="I3" s="25"/>
      <c r="J3" s="132"/>
      <c r="K3" s="25"/>
      <c r="L3" s="132"/>
      <c r="M3" s="25"/>
      <c r="N3" s="132"/>
      <c r="O3" s="132"/>
      <c r="P3" s="132"/>
      <c r="Q3" s="132"/>
      <c r="R3" s="25"/>
      <c r="S3" s="363"/>
    </row>
    <row r="4" spans="1:19" x14ac:dyDescent="0.2">
      <c r="A4" s="31" t="s">
        <v>53</v>
      </c>
      <c r="B4" s="364">
        <f>'[2]Atlas Air'!$JF$4</f>
        <v>16</v>
      </c>
      <c r="C4" s="109">
        <f>[2]DHL!$JF$4+[2]DHL_Atlas!$JF$4+[2]DHL_Atlas!$JF$8+[2]DHL_Atlas!$JF$15</f>
        <v>180</v>
      </c>
      <c r="D4" s="109">
        <f>+[2]Airborne!$JF$4+[2]Airborne!$JF$8+[2]Airborne!$JF$15</f>
        <v>37</v>
      </c>
      <c r="E4" s="109">
        <f>[2]DHL_Bemidji!$JF$4+[2]DHL_Bemidji!$JF$8+[2]DHL_Bemidji!$JF$15</f>
        <v>465</v>
      </c>
      <c r="F4" s="78">
        <f>[2]Bemidji!$JF$4</f>
        <v>1960</v>
      </c>
      <c r="G4" s="109">
        <f>[2]DHL_Encore!$JF$4+[2]DHL_Encore!$JF$15</f>
        <v>0</v>
      </c>
      <c r="H4" s="109">
        <f>[2]DHL_Mesa!$JF$4+[2]DHL_Mesa!$JF$15</f>
        <v>1</v>
      </c>
      <c r="I4" s="109">
        <f>[2]Encore!$JF$4+[2]Encore!$JF$15</f>
        <v>0</v>
      </c>
      <c r="J4" s="109">
        <f>[2]FedEx!$JF$4+[2]FedEx!$JF$15</f>
        <v>1045</v>
      </c>
      <c r="K4" s="109">
        <f>[2]IFL!$JF$4+[2]IFL!$JF$15</f>
        <v>188</v>
      </c>
      <c r="L4" s="109">
        <f>[2]DHL_Kalitta!$JF$4+[2]DHL_Kalitta!$JF$15</f>
        <v>77</v>
      </c>
      <c r="M4" s="78">
        <f>'[2]Mountain Cargo'!$JF$4</f>
        <v>253</v>
      </c>
      <c r="N4" s="109">
        <f>[2]DHL_Southair!$JF$4+[2]DHL_Southair!$JF$15</f>
        <v>0</v>
      </c>
      <c r="O4" s="109">
        <f>[2]DHL_Swift!$JF$4+[2]DHL_Swift!$JF$15</f>
        <v>1</v>
      </c>
      <c r="P4" s="109">
        <f>+'[2]Sun Country Cargo'!$JF$4+'[2]Sun Country Cargo'!$JF$8+'[2]Sun Country Cargo'!$JF$15</f>
        <v>1248</v>
      </c>
      <c r="Q4" s="109">
        <f>[2]UPS!$JF$4+[2]UPS!$JF$15</f>
        <v>1205</v>
      </c>
      <c r="R4" s="78">
        <f>'[2]Misc Cargo'!$JF$4</f>
        <v>0</v>
      </c>
      <c r="S4" s="282">
        <f>SUM(B4:R4)</f>
        <v>6676</v>
      </c>
    </row>
    <row r="5" spans="1:19" x14ac:dyDescent="0.2">
      <c r="A5" s="31" t="s">
        <v>54</v>
      </c>
      <c r="B5" s="365">
        <f>'[2]Atlas Air'!$JF$5</f>
        <v>16</v>
      </c>
      <c r="C5" s="130">
        <f>[2]DHL!$JF$5+[2]DHL_Atlas!$JF$5+[2]DHL_Atlas!$JF$9+[2]DHL_Atlas!$JF$16</f>
        <v>180</v>
      </c>
      <c r="D5" s="130">
        <f>[2]Airborne!$JF$5+[2]Airborne!$JF$9+[2]Airborne!$JF$16</f>
        <v>37</v>
      </c>
      <c r="E5" s="130">
        <f>[2]DHL_Bemidji!$JF$5+[2]DHL_Bemidji!$JF$9+[2]DHL_Bemidji!$JF$16</f>
        <v>465</v>
      </c>
      <c r="F5" s="79">
        <f>[2]Bemidji!$JF$5</f>
        <v>1960</v>
      </c>
      <c r="G5" s="130">
        <f>[2]DHL_Encore!$JF$5</f>
        <v>0</v>
      </c>
      <c r="H5" s="130">
        <f>[2]DHL_Mesa!$JF$5</f>
        <v>1</v>
      </c>
      <c r="I5" s="130">
        <f>[2]Encore!$JF$5</f>
        <v>0</v>
      </c>
      <c r="J5" s="130">
        <f>[2]FedEx!$JF$5</f>
        <v>1045</v>
      </c>
      <c r="K5" s="130">
        <f>[2]IFL!$JF$5</f>
        <v>188</v>
      </c>
      <c r="L5" s="130">
        <f>[2]DHL_Kalitta!$JF$5</f>
        <v>77</v>
      </c>
      <c r="M5" s="79">
        <f>'[2]Mountain Cargo'!$JF$5</f>
        <v>253</v>
      </c>
      <c r="N5" s="130">
        <f>[2]DHL_Southair!$JF$5</f>
        <v>0</v>
      </c>
      <c r="O5" s="130">
        <f>[2]DHL_Swift!$JF$5</f>
        <v>1</v>
      </c>
      <c r="P5" s="130">
        <f>+'[2]Sun Country Cargo'!$JF$5+'[2]Sun Country Cargo'!$JF$9+'[2]Sun Country Cargo'!$JF$16</f>
        <v>1248</v>
      </c>
      <c r="Q5" s="130">
        <f>[2]UPS!$JF$5+[2]UPS!$JF$16</f>
        <v>1202</v>
      </c>
      <c r="R5" s="79">
        <f>'[2]Misc Cargo'!$JF$5</f>
        <v>0</v>
      </c>
      <c r="S5" s="282">
        <f>SUM(B5:R5)</f>
        <v>6673</v>
      </c>
    </row>
    <row r="6" spans="1:19" s="129" customFormat="1" x14ac:dyDescent="0.2">
      <c r="A6" s="133" t="s">
        <v>55</v>
      </c>
      <c r="B6" s="366">
        <f t="shared" ref="B6:R6" si="0">SUM(B4:B5)</f>
        <v>32</v>
      </c>
      <c r="C6" s="367">
        <f t="shared" si="0"/>
        <v>360</v>
      </c>
      <c r="D6" s="367">
        <f t="shared" ref="D6:E6" si="1">SUM(D4:D5)</f>
        <v>74</v>
      </c>
      <c r="E6" s="367">
        <f t="shared" si="1"/>
        <v>930</v>
      </c>
      <c r="F6" s="76">
        <f t="shared" si="0"/>
        <v>3920</v>
      </c>
      <c r="G6" s="367">
        <f t="shared" si="0"/>
        <v>0</v>
      </c>
      <c r="H6" s="367">
        <f t="shared" ref="H6" si="2">SUM(H4:H5)</f>
        <v>2</v>
      </c>
      <c r="I6" s="367">
        <f t="shared" si="0"/>
        <v>0</v>
      </c>
      <c r="J6" s="367">
        <f t="shared" si="0"/>
        <v>2090</v>
      </c>
      <c r="K6" s="367">
        <f t="shared" si="0"/>
        <v>376</v>
      </c>
      <c r="L6" s="367">
        <f t="shared" si="0"/>
        <v>154</v>
      </c>
      <c r="M6" s="76">
        <f t="shared" si="0"/>
        <v>506</v>
      </c>
      <c r="N6" s="367">
        <f t="shared" si="0"/>
        <v>0</v>
      </c>
      <c r="O6" s="367">
        <f t="shared" si="0"/>
        <v>2</v>
      </c>
      <c r="P6" s="367">
        <f t="shared" si="0"/>
        <v>2496</v>
      </c>
      <c r="Q6" s="367">
        <f t="shared" si="0"/>
        <v>2407</v>
      </c>
      <c r="R6" s="76">
        <f t="shared" si="0"/>
        <v>0</v>
      </c>
      <c r="S6" s="282">
        <f>SUM(B6:R6)</f>
        <v>13349</v>
      </c>
    </row>
    <row r="7" spans="1:19" x14ac:dyDescent="0.2">
      <c r="A7" s="31"/>
      <c r="B7" s="364"/>
      <c r="C7" s="109"/>
      <c r="D7" s="109"/>
      <c r="E7" s="109"/>
      <c r="F7" s="78"/>
      <c r="G7" s="109"/>
      <c r="H7" s="109"/>
      <c r="I7" s="109"/>
      <c r="J7" s="109"/>
      <c r="K7" s="109"/>
      <c r="L7" s="109"/>
      <c r="M7" s="78"/>
      <c r="N7" s="109"/>
      <c r="O7" s="109"/>
      <c r="P7" s="109"/>
      <c r="Q7" s="109"/>
      <c r="R7" s="78"/>
      <c r="S7" s="282"/>
    </row>
    <row r="8" spans="1:19" x14ac:dyDescent="0.2">
      <c r="A8" s="31" t="s">
        <v>56</v>
      </c>
      <c r="B8" s="364"/>
      <c r="C8" s="109"/>
      <c r="D8" s="109"/>
      <c r="E8" s="109"/>
      <c r="F8" s="78"/>
      <c r="G8" s="109"/>
      <c r="H8" s="109"/>
      <c r="I8" s="109"/>
      <c r="J8" s="109"/>
      <c r="K8" s="109"/>
      <c r="L8" s="109"/>
      <c r="M8" s="78"/>
      <c r="N8" s="109"/>
      <c r="O8" s="109"/>
      <c r="P8" s="109"/>
      <c r="Q8" s="109"/>
      <c r="R8" s="78">
        <f>'[2]Misc Cargo'!$JF$8</f>
        <v>0</v>
      </c>
      <c r="S8" s="282">
        <f>SUM(B8:R8)</f>
        <v>0</v>
      </c>
    </row>
    <row r="9" spans="1:19" x14ac:dyDescent="0.2">
      <c r="A9" s="31" t="s">
        <v>57</v>
      </c>
      <c r="B9" s="365"/>
      <c r="C9" s="130"/>
      <c r="D9" s="130"/>
      <c r="E9" s="130"/>
      <c r="F9" s="79"/>
      <c r="G9" s="130"/>
      <c r="H9" s="130"/>
      <c r="I9" s="130"/>
      <c r="J9" s="130"/>
      <c r="K9" s="130"/>
      <c r="L9" s="130"/>
      <c r="M9" s="79"/>
      <c r="N9" s="130"/>
      <c r="O9" s="130"/>
      <c r="P9" s="130"/>
      <c r="Q9" s="130"/>
      <c r="R9" s="79">
        <f>'[2]Misc Cargo'!$JF$9</f>
        <v>0</v>
      </c>
      <c r="S9" s="282">
        <f>SUM(B9:R9)</f>
        <v>0</v>
      </c>
    </row>
    <row r="10" spans="1:19" s="129" customFormat="1" x14ac:dyDescent="0.2">
      <c r="A10" s="133" t="s">
        <v>58</v>
      </c>
      <c r="B10" s="366">
        <f t="shared" ref="B10:R10" si="3">SUM(B8:B9)</f>
        <v>0</v>
      </c>
      <c r="C10" s="367">
        <f t="shared" si="3"/>
        <v>0</v>
      </c>
      <c r="D10" s="367">
        <f t="shared" ref="D10:E10" si="4">SUM(D8:D9)</f>
        <v>0</v>
      </c>
      <c r="E10" s="367">
        <f t="shared" si="4"/>
        <v>0</v>
      </c>
      <c r="F10" s="76">
        <f t="shared" si="3"/>
        <v>0</v>
      </c>
      <c r="G10" s="367">
        <f t="shared" si="3"/>
        <v>0</v>
      </c>
      <c r="H10" s="367">
        <f t="shared" ref="H10" si="5">SUM(H8:H9)</f>
        <v>0</v>
      </c>
      <c r="I10" s="367">
        <f t="shared" si="3"/>
        <v>0</v>
      </c>
      <c r="J10" s="367">
        <f t="shared" si="3"/>
        <v>0</v>
      </c>
      <c r="K10" s="367">
        <f t="shared" si="3"/>
        <v>0</v>
      </c>
      <c r="L10" s="367">
        <f t="shared" si="3"/>
        <v>0</v>
      </c>
      <c r="M10" s="76">
        <f t="shared" si="3"/>
        <v>0</v>
      </c>
      <c r="N10" s="367">
        <f t="shared" si="3"/>
        <v>0</v>
      </c>
      <c r="O10" s="367">
        <f t="shared" si="3"/>
        <v>0</v>
      </c>
      <c r="P10" s="367">
        <f t="shared" si="3"/>
        <v>0</v>
      </c>
      <c r="Q10" s="367">
        <f t="shared" si="3"/>
        <v>0</v>
      </c>
      <c r="R10" s="76">
        <f t="shared" si="3"/>
        <v>0</v>
      </c>
      <c r="S10" s="282">
        <f>SUM(B10:R10)</f>
        <v>0</v>
      </c>
    </row>
    <row r="11" spans="1:19" x14ac:dyDescent="0.2">
      <c r="A11" s="31"/>
      <c r="B11" s="364"/>
      <c r="C11" s="109"/>
      <c r="D11" s="109"/>
      <c r="E11" s="109"/>
      <c r="F11" s="78"/>
      <c r="G11" s="109"/>
      <c r="H11" s="109"/>
      <c r="I11" s="109"/>
      <c r="J11" s="109"/>
      <c r="K11" s="109"/>
      <c r="L11" s="109"/>
      <c r="M11" s="78"/>
      <c r="N11" s="109"/>
      <c r="O11" s="109"/>
      <c r="P11" s="109"/>
      <c r="Q11" s="109"/>
      <c r="R11" s="78"/>
      <c r="S11" s="281"/>
    </row>
    <row r="12" spans="1:19" ht="13.5" thickBot="1" x14ac:dyDescent="0.25">
      <c r="A12" s="134" t="s">
        <v>30</v>
      </c>
      <c r="B12" s="369">
        <f t="shared" ref="B12:R12" si="6">B6+B10</f>
        <v>32</v>
      </c>
      <c r="C12" s="135">
        <f t="shared" si="6"/>
        <v>360</v>
      </c>
      <c r="D12" s="135">
        <f t="shared" ref="D12:E12" si="7">D6+D10</f>
        <v>74</v>
      </c>
      <c r="E12" s="135">
        <f t="shared" si="7"/>
        <v>930</v>
      </c>
      <c r="F12" s="136">
        <f t="shared" si="6"/>
        <v>3920</v>
      </c>
      <c r="G12" s="135">
        <f t="shared" si="6"/>
        <v>0</v>
      </c>
      <c r="H12" s="135">
        <f t="shared" ref="H12" si="8">H6+H10</f>
        <v>2</v>
      </c>
      <c r="I12" s="135">
        <f t="shared" si="6"/>
        <v>0</v>
      </c>
      <c r="J12" s="135">
        <f t="shared" si="6"/>
        <v>2090</v>
      </c>
      <c r="K12" s="135">
        <f t="shared" si="6"/>
        <v>376</v>
      </c>
      <c r="L12" s="135">
        <f t="shared" si="6"/>
        <v>154</v>
      </c>
      <c r="M12" s="136">
        <f t="shared" si="6"/>
        <v>506</v>
      </c>
      <c r="N12" s="135">
        <f t="shared" si="6"/>
        <v>0</v>
      </c>
      <c r="O12" s="135">
        <f t="shared" si="6"/>
        <v>2</v>
      </c>
      <c r="P12" s="135">
        <f t="shared" si="6"/>
        <v>2496</v>
      </c>
      <c r="Q12" s="135">
        <f t="shared" si="6"/>
        <v>2407</v>
      </c>
      <c r="R12" s="136">
        <f t="shared" si="6"/>
        <v>0</v>
      </c>
      <c r="S12" s="370">
        <f>SUM(B12:R12)</f>
        <v>13349</v>
      </c>
    </row>
    <row r="13" spans="1:19" ht="13.5" thickBot="1" x14ac:dyDescent="0.25">
      <c r="A13" s="125"/>
      <c r="B13" s="371"/>
      <c r="C13" s="372"/>
      <c r="D13" s="372"/>
      <c r="E13" s="372"/>
      <c r="F13" s="228"/>
      <c r="G13" s="372"/>
      <c r="H13" s="372"/>
      <c r="I13" s="372"/>
      <c r="J13" s="372"/>
      <c r="K13" s="372"/>
      <c r="L13" s="372"/>
      <c r="M13" s="228"/>
      <c r="N13" s="372"/>
      <c r="O13" s="372"/>
      <c r="P13" s="372"/>
      <c r="Q13" s="372"/>
      <c r="R13" s="228"/>
      <c r="S13" s="2"/>
    </row>
    <row r="14" spans="1:19" ht="15" x14ac:dyDescent="0.25">
      <c r="A14" s="137" t="s">
        <v>89</v>
      </c>
      <c r="B14" s="373"/>
      <c r="C14" s="138"/>
      <c r="D14" s="138"/>
      <c r="E14" s="138"/>
      <c r="F14" s="52"/>
      <c r="G14" s="138"/>
      <c r="H14" s="138"/>
      <c r="I14" s="138"/>
      <c r="J14" s="138"/>
      <c r="K14" s="138"/>
      <c r="L14" s="138"/>
      <c r="M14" s="52"/>
      <c r="N14" s="138"/>
      <c r="O14" s="138"/>
      <c r="P14" s="138"/>
      <c r="Q14" s="138"/>
      <c r="R14" s="52"/>
      <c r="S14" s="374"/>
    </row>
    <row r="15" spans="1:19" x14ac:dyDescent="0.2">
      <c r="A15" s="139" t="s">
        <v>90</v>
      </c>
      <c r="B15" s="364"/>
      <c r="C15" s="109"/>
      <c r="D15" s="109"/>
      <c r="E15" s="109"/>
      <c r="F15" s="2"/>
      <c r="G15" s="109"/>
      <c r="H15" s="109"/>
      <c r="I15" s="109"/>
      <c r="J15" s="109"/>
      <c r="K15" s="109"/>
      <c r="L15" s="109"/>
      <c r="M15" s="2"/>
      <c r="N15" s="109"/>
      <c r="O15" s="109"/>
      <c r="P15" s="109"/>
      <c r="Q15" s="109"/>
      <c r="R15" s="2"/>
      <c r="S15" s="127"/>
    </row>
    <row r="16" spans="1:19" x14ac:dyDescent="0.2">
      <c r="A16" s="31" t="s">
        <v>38</v>
      </c>
      <c r="B16" s="364">
        <f>'[2]Atlas Air'!$JF$47</f>
        <v>616997</v>
      </c>
      <c r="C16" s="109">
        <f>[2]DHL_Atlas!$JF$47+[2]DHL!$JF$47</f>
        <v>5826039</v>
      </c>
      <c r="D16" s="109">
        <f>[2]Airborne!$JF$47</f>
        <v>1795392</v>
      </c>
      <c r="E16" s="109">
        <f>[2]DHL_Bemidji!$JF$47</f>
        <v>556121</v>
      </c>
      <c r="F16" s="497" t="s">
        <v>83</v>
      </c>
      <c r="G16" s="109">
        <f>[2]DHL_Encore!$JF$47</f>
        <v>0</v>
      </c>
      <c r="H16" s="109">
        <f>[2]DHL_Mesa!$JF$47</f>
        <v>22802</v>
      </c>
      <c r="I16" s="109">
        <f>[2]Encore!$JF$47</f>
        <v>0</v>
      </c>
      <c r="J16" s="109">
        <f>[2]FedEx!$JF$47</f>
        <v>77973567</v>
      </c>
      <c r="K16" s="109">
        <f>[2]IFL!$JF$47</f>
        <v>610199</v>
      </c>
      <c r="L16" s="109">
        <f>[2]DHL_Kalitta!$JF$47</f>
        <v>4016316</v>
      </c>
      <c r="M16" s="78">
        <f>'[2]Mountain Cargo'!$JF$47</f>
        <v>0</v>
      </c>
      <c r="N16" s="109">
        <f>[2]DHL_Southair!$JF$47</f>
        <v>0</v>
      </c>
      <c r="O16" s="109">
        <f>[2]DHL_Swift!$JF$47</f>
        <v>23997</v>
      </c>
      <c r="P16" s="109">
        <f>+'[2]Sun Country Cargo'!$JF$47</f>
        <v>28194623</v>
      </c>
      <c r="Q16" s="109">
        <f>[2]UPS!$JF$47</f>
        <v>58882234</v>
      </c>
      <c r="R16" s="78">
        <f>'[2]Misc Cargo'!$JF$47</f>
        <v>0</v>
      </c>
      <c r="S16" s="282">
        <f>SUM(B16:E16)+SUM(G16:R16)</f>
        <v>178518287</v>
      </c>
    </row>
    <row r="17" spans="1:19" x14ac:dyDescent="0.2">
      <c r="A17" s="31" t="s">
        <v>39</v>
      </c>
      <c r="B17" s="364">
        <f>'[2]Atlas Air'!$JF$48</f>
        <v>0</v>
      </c>
      <c r="C17" s="109">
        <f>[2]DHL!$JF$48</f>
        <v>0</v>
      </c>
      <c r="D17" s="109">
        <f>[2]DHL!$JF$48</f>
        <v>0</v>
      </c>
      <c r="E17" s="109">
        <f>[2]DHL!$JF$48</f>
        <v>0</v>
      </c>
      <c r="F17" s="498"/>
      <c r="G17" s="109">
        <f>[2]DHL_Encore!$JF$48</f>
        <v>0</v>
      </c>
      <c r="H17" s="109">
        <f>[2]DHL_Mesa!$JF$48</f>
        <v>0</v>
      </c>
      <c r="I17" s="109">
        <f>[2]Encore!$JF$48</f>
        <v>0</v>
      </c>
      <c r="J17" s="109">
        <f>[2]FedEx!$JF$48</f>
        <v>0</v>
      </c>
      <c r="K17" s="109">
        <f>[2]IFL!$JF$48</f>
        <v>0</v>
      </c>
      <c r="L17" s="109">
        <f>[2]DHL_Kalitta!$JF$48</f>
        <v>0</v>
      </c>
      <c r="M17" s="78">
        <f>'[2]Mountain Cargo'!$JF$48</f>
        <v>633505</v>
      </c>
      <c r="N17" s="109">
        <f>[2]DHL_Southair!$JF$48</f>
        <v>0</v>
      </c>
      <c r="O17" s="109">
        <f>[2]DHL_Swift!$JF$48</f>
        <v>0</v>
      </c>
      <c r="P17" s="109">
        <f>+'[2]Sun Country Cargo'!$JF$48</f>
        <v>0</v>
      </c>
      <c r="Q17" s="109">
        <f>[2]UPS!$JF$48</f>
        <v>10143411</v>
      </c>
      <c r="R17" s="78">
        <f>'[2]Misc Cargo'!$JF$48</f>
        <v>0</v>
      </c>
      <c r="S17" s="282">
        <f>SUM(B17:E17)+SUM(G17:R17)</f>
        <v>10776916</v>
      </c>
    </row>
    <row r="18" spans="1:19" x14ac:dyDescent="0.2">
      <c r="A18" s="140" t="s">
        <v>40</v>
      </c>
      <c r="B18" s="375">
        <f>SUM(B16:B17)</f>
        <v>616997</v>
      </c>
      <c r="C18" s="181">
        <f>SUM(C16:C17)</f>
        <v>5826039</v>
      </c>
      <c r="D18" s="181">
        <f>SUM(D16:D17)</f>
        <v>1795392</v>
      </c>
      <c r="E18" s="181">
        <f>SUM(E16:E17)</f>
        <v>556121</v>
      </c>
      <c r="F18" s="498"/>
      <c r="G18" s="181">
        <f>SUM(G16:G17)</f>
        <v>0</v>
      </c>
      <c r="H18" s="181">
        <f>SUM(H16:H17)</f>
        <v>22802</v>
      </c>
      <c r="I18" s="181">
        <f>SUM(I16:I17)</f>
        <v>0</v>
      </c>
      <c r="J18" s="181">
        <f>SUM(J16:J17)</f>
        <v>77973567</v>
      </c>
      <c r="K18" s="181">
        <f>SUM(K16:K17)</f>
        <v>610199</v>
      </c>
      <c r="L18" s="181">
        <f t="shared" ref="L18:R18" si="9">SUM(L16:L17)</f>
        <v>4016316</v>
      </c>
      <c r="M18" s="182">
        <f t="shared" si="9"/>
        <v>633505</v>
      </c>
      <c r="N18" s="181">
        <f t="shared" si="9"/>
        <v>0</v>
      </c>
      <c r="O18" s="181">
        <f t="shared" si="9"/>
        <v>23997</v>
      </c>
      <c r="P18" s="181">
        <f t="shared" si="9"/>
        <v>28194623</v>
      </c>
      <c r="Q18" s="181">
        <f t="shared" si="9"/>
        <v>69025645</v>
      </c>
      <c r="R18" s="182">
        <f t="shared" si="9"/>
        <v>0</v>
      </c>
      <c r="S18" s="376">
        <f>SUM(B18:E18)+SUM(G18:R18)</f>
        <v>189295203</v>
      </c>
    </row>
    <row r="19" spans="1:19" x14ac:dyDescent="0.2">
      <c r="A19" s="31"/>
      <c r="B19" s="364"/>
      <c r="C19" s="109"/>
      <c r="D19" s="109"/>
      <c r="E19" s="109"/>
      <c r="F19" s="498"/>
      <c r="G19" s="109"/>
      <c r="H19" s="109"/>
      <c r="I19" s="109"/>
      <c r="J19" s="109"/>
      <c r="K19" s="109"/>
      <c r="L19" s="109"/>
      <c r="M19" s="78"/>
      <c r="N19" s="109"/>
      <c r="O19" s="109"/>
      <c r="P19" s="109"/>
      <c r="Q19" s="109"/>
      <c r="R19" s="78"/>
      <c r="S19" s="282"/>
    </row>
    <row r="20" spans="1:19" x14ac:dyDescent="0.2">
      <c r="A20" s="139" t="s">
        <v>84</v>
      </c>
      <c r="B20" s="364"/>
      <c r="C20" s="109"/>
      <c r="D20" s="109"/>
      <c r="E20" s="109"/>
      <c r="F20" s="498"/>
      <c r="G20" s="109"/>
      <c r="H20" s="109"/>
      <c r="I20" s="109"/>
      <c r="J20" s="109"/>
      <c r="K20" s="109"/>
      <c r="L20" s="109"/>
      <c r="M20" s="78"/>
      <c r="N20" s="109"/>
      <c r="O20" s="109"/>
      <c r="P20" s="109"/>
      <c r="Q20" s="109"/>
      <c r="R20" s="78"/>
      <c r="S20" s="282"/>
    </row>
    <row r="21" spans="1:19" x14ac:dyDescent="0.2">
      <c r="A21" s="31" t="s">
        <v>59</v>
      </c>
      <c r="B21" s="364">
        <f>'[2]Atlas Air'!$JF$52</f>
        <v>440767</v>
      </c>
      <c r="C21" s="109">
        <f>[2]DHL_Atlas!$JF$52+[2]DHL!$JF$52</f>
        <v>4577939</v>
      </c>
      <c r="D21" s="109">
        <f>[2]Airborne!$JF$52</f>
        <v>1290577</v>
      </c>
      <c r="E21" s="109">
        <f>[2]DHL_Bemidji!$JF$52</f>
        <v>510231</v>
      </c>
      <c r="F21" s="498"/>
      <c r="G21" s="109">
        <f>[2]DHL_Encore!$JF$52</f>
        <v>0</v>
      </c>
      <c r="H21" s="109">
        <f>[2]DHL_Mesa!$JF$52</f>
        <v>0</v>
      </c>
      <c r="I21" s="109">
        <f>[2]Encore!$JF$52</f>
        <v>0</v>
      </c>
      <c r="J21" s="109">
        <f>[2]FedEx!$JF$52</f>
        <v>68540646</v>
      </c>
      <c r="K21" s="109">
        <f>[2]IFL!$JF$52</f>
        <v>0</v>
      </c>
      <c r="L21" s="109">
        <f>[2]DHL_Kalitta!$JF$52</f>
        <v>3662146</v>
      </c>
      <c r="M21" s="78">
        <f>'[2]Mountain Cargo'!$JF$52</f>
        <v>0</v>
      </c>
      <c r="N21" s="109">
        <f>[2]DHL_Southair!$JF$52</f>
        <v>0</v>
      </c>
      <c r="O21" s="109">
        <f>[2]DHL_Swift!$JF$52</f>
        <v>29348</v>
      </c>
      <c r="P21" s="109">
        <f>+'[2]Sun Country Cargo'!$JF$52</f>
        <v>30760522</v>
      </c>
      <c r="Q21" s="109">
        <f>[2]UPS!$JF$52</f>
        <v>49243520</v>
      </c>
      <c r="R21" s="78">
        <f>'[2]Misc Cargo'!$JF$52</f>
        <v>0</v>
      </c>
      <c r="S21" s="282">
        <f>SUM(B21:E21)+SUM(G21:R21)</f>
        <v>159055696</v>
      </c>
    </row>
    <row r="22" spans="1:19" x14ac:dyDescent="0.2">
      <c r="A22" s="31" t="s">
        <v>60</v>
      </c>
      <c r="B22" s="364">
        <f>'[2]Atlas Air'!$JF$53</f>
        <v>0</v>
      </c>
      <c r="C22" s="109">
        <f>[2]DHL!$JF$53</f>
        <v>0</v>
      </c>
      <c r="D22" s="109">
        <f>[2]DHL!$JF$53</f>
        <v>0</v>
      </c>
      <c r="E22" s="109">
        <f>[2]DHL!$JF$53</f>
        <v>0</v>
      </c>
      <c r="F22" s="498"/>
      <c r="G22" s="109">
        <f>[2]DHL_Encore!$JF$53</f>
        <v>0</v>
      </c>
      <c r="H22" s="109">
        <f>[2]DHL_Mesa!$JF$53</f>
        <v>0</v>
      </c>
      <c r="I22" s="109">
        <f>[2]Encore!$JF$53</f>
        <v>0</v>
      </c>
      <c r="J22" s="109">
        <f>[2]FedEx!$JF$53</f>
        <v>0</v>
      </c>
      <c r="K22" s="109">
        <f>[2]IFL!$JF$53</f>
        <v>0</v>
      </c>
      <c r="L22" s="109">
        <f>[2]DHL_Kalitta!$JF$53</f>
        <v>0</v>
      </c>
      <c r="M22" s="78">
        <f>'[2]Mountain Cargo'!$JF$53</f>
        <v>1185753</v>
      </c>
      <c r="N22" s="109">
        <f>[2]DHL_Southair!$JF$53</f>
        <v>0</v>
      </c>
      <c r="O22" s="109">
        <f>[2]DHL_Swift!$JF$53</f>
        <v>0</v>
      </c>
      <c r="P22" s="109">
        <f>+'[2]Sun Country Cargo'!$JF$53</f>
        <v>0</v>
      </c>
      <c r="Q22" s="109">
        <f>[2]UPS!$JF$53</f>
        <v>10589505</v>
      </c>
      <c r="R22" s="78">
        <f>'[2]Misc Cargo'!$JF$53</f>
        <v>0</v>
      </c>
      <c r="S22" s="282">
        <f>SUM(B22:E22)+SUM(G22:R22)</f>
        <v>11775258</v>
      </c>
    </row>
    <row r="23" spans="1:19" x14ac:dyDescent="0.2">
      <c r="A23" s="140" t="s">
        <v>42</v>
      </c>
      <c r="B23" s="375">
        <f>SUM(B21:B22)</f>
        <v>440767</v>
      </c>
      <c r="C23" s="181">
        <f>SUM(C21:C22)</f>
        <v>4577939</v>
      </c>
      <c r="D23" s="181">
        <f>SUM(D21:D22)</f>
        <v>1290577</v>
      </c>
      <c r="E23" s="181">
        <f>SUM(E21:E22)</f>
        <v>510231</v>
      </c>
      <c r="F23" s="498"/>
      <c r="G23" s="181">
        <f t="shared" ref="G23:R23" si="10">SUM(G21:G22)</f>
        <v>0</v>
      </c>
      <c r="H23" s="181">
        <f t="shared" ref="H23" si="11">SUM(H21:H22)</f>
        <v>0</v>
      </c>
      <c r="I23" s="181">
        <f t="shared" si="10"/>
        <v>0</v>
      </c>
      <c r="J23" s="181">
        <f t="shared" si="10"/>
        <v>68540646</v>
      </c>
      <c r="K23" s="181">
        <f t="shared" si="10"/>
        <v>0</v>
      </c>
      <c r="L23" s="181">
        <f t="shared" si="10"/>
        <v>3662146</v>
      </c>
      <c r="M23" s="182">
        <f t="shared" si="10"/>
        <v>1185753</v>
      </c>
      <c r="N23" s="181">
        <f t="shared" si="10"/>
        <v>0</v>
      </c>
      <c r="O23" s="181">
        <f t="shared" si="10"/>
        <v>29348</v>
      </c>
      <c r="P23" s="181">
        <f t="shared" si="10"/>
        <v>30760522</v>
      </c>
      <c r="Q23" s="181">
        <f t="shared" si="10"/>
        <v>59833025</v>
      </c>
      <c r="R23" s="182">
        <f t="shared" si="10"/>
        <v>0</v>
      </c>
      <c r="S23" s="376">
        <f>SUM(B23:E23)+SUM(G23:R23)</f>
        <v>170830954</v>
      </c>
    </row>
    <row r="24" spans="1:19" x14ac:dyDescent="0.2">
      <c r="A24" s="31"/>
      <c r="B24" s="364"/>
      <c r="C24" s="109"/>
      <c r="D24" s="109"/>
      <c r="E24" s="109"/>
      <c r="F24" s="498"/>
      <c r="G24" s="109"/>
      <c r="H24" s="109"/>
      <c r="I24" s="109"/>
      <c r="J24" s="109"/>
      <c r="K24" s="109"/>
      <c r="L24" s="109"/>
      <c r="M24" s="78"/>
      <c r="N24" s="109"/>
      <c r="O24" s="109"/>
      <c r="P24" s="109"/>
      <c r="Q24" s="109"/>
      <c r="R24" s="78"/>
      <c r="S24" s="282"/>
    </row>
    <row r="25" spans="1:19" x14ac:dyDescent="0.2">
      <c r="A25" s="139" t="s">
        <v>91</v>
      </c>
      <c r="B25" s="364"/>
      <c r="C25" s="109"/>
      <c r="D25" s="109"/>
      <c r="E25" s="109"/>
      <c r="F25" s="498"/>
      <c r="G25" s="109"/>
      <c r="H25" s="109"/>
      <c r="I25" s="109"/>
      <c r="J25" s="109"/>
      <c r="K25" s="109"/>
      <c r="L25" s="109"/>
      <c r="M25" s="78"/>
      <c r="N25" s="109"/>
      <c r="O25" s="109"/>
      <c r="P25" s="109"/>
      <c r="Q25" s="109"/>
      <c r="R25" s="78"/>
      <c r="S25" s="282"/>
    </row>
    <row r="26" spans="1:19" x14ac:dyDescent="0.2">
      <c r="A26" s="31" t="s">
        <v>59</v>
      </c>
      <c r="B26" s="364">
        <f>'[2]Atlas Air'!$JF$57</f>
        <v>0</v>
      </c>
      <c r="C26" s="109">
        <f>[2]DHL!$JF$57+[2]DHL!$JF$57</f>
        <v>0</v>
      </c>
      <c r="D26" s="109">
        <f>[2]DHL!$JF$57</f>
        <v>0</v>
      </c>
      <c r="E26" s="109">
        <f>[2]DHL!$JF$57</f>
        <v>0</v>
      </c>
      <c r="F26" s="498"/>
      <c r="G26" s="109">
        <f>[2]DHL_Encore!$JF$57</f>
        <v>0</v>
      </c>
      <c r="H26" s="109">
        <f>[2]DHL_Mesa!$JF$57</f>
        <v>0</v>
      </c>
      <c r="I26" s="109">
        <f>[2]Encore!$JF$57</f>
        <v>0</v>
      </c>
      <c r="J26" s="109">
        <f>[2]FedEx!$JF$57</f>
        <v>0</v>
      </c>
      <c r="K26" s="109">
        <f>[2]IFL!$JF$57</f>
        <v>0</v>
      </c>
      <c r="L26" s="109">
        <f>[2]DHL_Kalitta!$JF$57</f>
        <v>0</v>
      </c>
      <c r="M26" s="78">
        <f>'[2]Mountain Cargo'!$JF$57</f>
        <v>0</v>
      </c>
      <c r="N26" s="109">
        <f>[2]DHL_Southair!$JF$57</f>
        <v>0</v>
      </c>
      <c r="O26" s="109">
        <f>[2]DHL_Swift!$JF$57</f>
        <v>0</v>
      </c>
      <c r="P26" s="109">
        <f>+'[2]Sun Country Cargo'!$JF$57</f>
        <v>0</v>
      </c>
      <c r="Q26" s="109">
        <f>[2]UPS!$JF$57</f>
        <v>0</v>
      </c>
      <c r="R26" s="78">
        <f>'[2]Misc Cargo'!$JF$57</f>
        <v>0</v>
      </c>
      <c r="S26" s="282">
        <f>SUM(B26:C26)+SUM(G26:R26)</f>
        <v>0</v>
      </c>
    </row>
    <row r="27" spans="1:19" x14ac:dyDescent="0.2">
      <c r="A27" s="31" t="s">
        <v>60</v>
      </c>
      <c r="B27" s="364">
        <f>'[2]Atlas Air'!$JF$58</f>
        <v>0</v>
      </c>
      <c r="C27" s="109">
        <f>[2]DHL!$JF$58+[2]DHL!$JF$58</f>
        <v>0</v>
      </c>
      <c r="D27" s="109">
        <f>[2]DHL!$JF$58</f>
        <v>0</v>
      </c>
      <c r="E27" s="109">
        <f>[2]DHL!$JF$58</f>
        <v>0</v>
      </c>
      <c r="F27" s="498"/>
      <c r="G27" s="109">
        <f>[2]DHL_Encore!$JF$58</f>
        <v>0</v>
      </c>
      <c r="H27" s="109">
        <f>[2]DHL_Mesa!$JF$58</f>
        <v>0</v>
      </c>
      <c r="I27" s="109">
        <f>[2]Encore!$JF$58</f>
        <v>0</v>
      </c>
      <c r="J27" s="109">
        <f>[2]FedEx!$JF$58</f>
        <v>0</v>
      </c>
      <c r="K27" s="109">
        <f>[2]IFL!$JF$58</f>
        <v>0</v>
      </c>
      <c r="L27" s="109">
        <f>[2]DHL_Kalitta!$JF$58</f>
        <v>0</v>
      </c>
      <c r="M27" s="78">
        <f>'[2]Mountain Cargo'!$JF$58</f>
        <v>0</v>
      </c>
      <c r="N27" s="109">
        <f>[2]DHL_Southair!$JF$58</f>
        <v>0</v>
      </c>
      <c r="O27" s="109">
        <f>[2]DHL_Swift!$JF$58</f>
        <v>0</v>
      </c>
      <c r="P27" s="109">
        <f>+'[2]Sun Country Cargo'!$JF$58</f>
        <v>0</v>
      </c>
      <c r="Q27" s="109">
        <f>[2]UPS!$JF$58</f>
        <v>0</v>
      </c>
      <c r="R27" s="78">
        <f>'[2]Misc Cargo'!$JF$58</f>
        <v>0</v>
      </c>
      <c r="S27" s="282">
        <f>SUM(B27:C27)+SUM(G27:R27)</f>
        <v>0</v>
      </c>
    </row>
    <row r="28" spans="1:19" x14ac:dyDescent="0.2">
      <c r="A28" s="140" t="s">
        <v>44</v>
      </c>
      <c r="B28" s="375">
        <f>SUM(B26:B27)</f>
        <v>0</v>
      </c>
      <c r="C28" s="181">
        <f>SUM(C26:C27)</f>
        <v>0</v>
      </c>
      <c r="D28" s="181">
        <f>SUM(D26:D27)</f>
        <v>0</v>
      </c>
      <c r="E28" s="181">
        <f>SUM(E26:E27)</f>
        <v>0</v>
      </c>
      <c r="F28" s="498"/>
      <c r="G28" s="181">
        <f t="shared" ref="G28:R28" si="12">SUM(G26:G27)</f>
        <v>0</v>
      </c>
      <c r="H28" s="181">
        <f t="shared" ref="H28" si="13">SUM(H26:H27)</f>
        <v>0</v>
      </c>
      <c r="I28" s="181">
        <f t="shared" si="12"/>
        <v>0</v>
      </c>
      <c r="J28" s="181">
        <f t="shared" si="12"/>
        <v>0</v>
      </c>
      <c r="K28" s="181">
        <f t="shared" si="12"/>
        <v>0</v>
      </c>
      <c r="L28" s="181">
        <f t="shared" si="12"/>
        <v>0</v>
      </c>
      <c r="M28" s="182">
        <f t="shared" si="12"/>
        <v>0</v>
      </c>
      <c r="N28" s="181">
        <f t="shared" si="12"/>
        <v>0</v>
      </c>
      <c r="O28" s="181">
        <f t="shared" si="12"/>
        <v>0</v>
      </c>
      <c r="P28" s="181">
        <f t="shared" si="12"/>
        <v>0</v>
      </c>
      <c r="Q28" s="181">
        <f t="shared" si="12"/>
        <v>0</v>
      </c>
      <c r="R28" s="182">
        <f t="shared" si="12"/>
        <v>0</v>
      </c>
      <c r="S28" s="376">
        <f>SUM(B28:C28)+SUM(G28:R28)</f>
        <v>0</v>
      </c>
    </row>
    <row r="29" spans="1:19" x14ac:dyDescent="0.2">
      <c r="A29" s="31"/>
      <c r="B29" s="364"/>
      <c r="C29" s="109"/>
      <c r="D29" s="109"/>
      <c r="E29" s="109"/>
      <c r="F29" s="498"/>
      <c r="G29" s="109"/>
      <c r="H29" s="109"/>
      <c r="I29" s="109"/>
      <c r="J29" s="109"/>
      <c r="K29" s="109"/>
      <c r="L29" s="109"/>
      <c r="M29" s="78"/>
      <c r="N29" s="109"/>
      <c r="O29" s="109"/>
      <c r="P29" s="109"/>
      <c r="Q29" s="109"/>
      <c r="R29" s="78"/>
      <c r="S29" s="282"/>
    </row>
    <row r="30" spans="1:19" x14ac:dyDescent="0.2">
      <c r="A30" s="141" t="s">
        <v>45</v>
      </c>
      <c r="B30" s="364"/>
      <c r="C30" s="109"/>
      <c r="D30" s="109"/>
      <c r="E30" s="109"/>
      <c r="F30" s="498"/>
      <c r="G30" s="109"/>
      <c r="H30" s="109"/>
      <c r="I30" s="109"/>
      <c r="J30" s="109"/>
      <c r="K30" s="109"/>
      <c r="L30" s="109"/>
      <c r="M30" s="78"/>
      <c r="N30" s="109"/>
      <c r="O30" s="109"/>
      <c r="P30" s="109"/>
      <c r="Q30" s="109"/>
      <c r="R30" s="78"/>
      <c r="S30" s="282"/>
    </row>
    <row r="31" spans="1:19" x14ac:dyDescent="0.2">
      <c r="A31" s="31" t="s">
        <v>85</v>
      </c>
      <c r="B31" s="364">
        <f>B26+B21+B16</f>
        <v>1057764</v>
      </c>
      <c r="C31" s="109">
        <f t="shared" ref="C31:R33" si="14">C26+C21+C16</f>
        <v>10403978</v>
      </c>
      <c r="D31" s="109">
        <f t="shared" ref="D31:E31" si="15">D26+D21+D16</f>
        <v>3085969</v>
      </c>
      <c r="E31" s="109">
        <f t="shared" si="15"/>
        <v>1066352</v>
      </c>
      <c r="F31" s="498"/>
      <c r="G31" s="109">
        <f t="shared" ref="G31:P33" si="16">G26+G21+G16</f>
        <v>0</v>
      </c>
      <c r="H31" s="109">
        <f t="shared" ref="H31" si="17">H26+H21+H16</f>
        <v>22802</v>
      </c>
      <c r="I31" s="109">
        <f t="shared" si="16"/>
        <v>0</v>
      </c>
      <c r="J31" s="109">
        <f t="shared" si="16"/>
        <v>146514213</v>
      </c>
      <c r="K31" s="109">
        <f t="shared" si="16"/>
        <v>610199</v>
      </c>
      <c r="L31" s="109">
        <f t="shared" si="16"/>
        <v>7678462</v>
      </c>
      <c r="M31" s="78">
        <f>M26+M21+M16</f>
        <v>0</v>
      </c>
      <c r="N31" s="109">
        <f t="shared" si="16"/>
        <v>0</v>
      </c>
      <c r="O31" s="109">
        <f t="shared" si="16"/>
        <v>53345</v>
      </c>
      <c r="P31" s="109">
        <f t="shared" si="16"/>
        <v>58955145</v>
      </c>
      <c r="Q31" s="109">
        <f t="shared" si="14"/>
        <v>108125754</v>
      </c>
      <c r="R31" s="78">
        <f>R26+R21+R16</f>
        <v>0</v>
      </c>
      <c r="S31" s="282">
        <f>SUM(B31:E31)+SUM(G31:R31)</f>
        <v>337573983</v>
      </c>
    </row>
    <row r="32" spans="1:19" x14ac:dyDescent="0.2">
      <c r="A32" s="31" t="s">
        <v>60</v>
      </c>
      <c r="B32" s="364">
        <f>B27+B22+B17</f>
        <v>0</v>
      </c>
      <c r="C32" s="109">
        <f t="shared" si="14"/>
        <v>0</v>
      </c>
      <c r="D32" s="109">
        <f t="shared" ref="D32:E32" si="18">D27+D22+D17</f>
        <v>0</v>
      </c>
      <c r="E32" s="109">
        <f t="shared" si="18"/>
        <v>0</v>
      </c>
      <c r="F32" s="499"/>
      <c r="G32" s="109">
        <f t="shared" si="16"/>
        <v>0</v>
      </c>
      <c r="H32" s="109">
        <f t="shared" ref="H32" si="19">H27+H22+H17</f>
        <v>0</v>
      </c>
      <c r="I32" s="109">
        <f t="shared" si="16"/>
        <v>0</v>
      </c>
      <c r="J32" s="109">
        <f t="shared" si="16"/>
        <v>0</v>
      </c>
      <c r="K32" s="109">
        <f t="shared" si="16"/>
        <v>0</v>
      </c>
      <c r="L32" s="109">
        <f t="shared" si="16"/>
        <v>0</v>
      </c>
      <c r="M32" s="78">
        <f>M27+M22+M17</f>
        <v>1819258</v>
      </c>
      <c r="N32" s="109">
        <f t="shared" si="16"/>
        <v>0</v>
      </c>
      <c r="O32" s="109">
        <f t="shared" si="16"/>
        <v>0</v>
      </c>
      <c r="P32" s="109">
        <f t="shared" si="16"/>
        <v>0</v>
      </c>
      <c r="Q32" s="109">
        <f t="shared" si="14"/>
        <v>20732916</v>
      </c>
      <c r="R32" s="78">
        <f>R27+R22+R17</f>
        <v>0</v>
      </c>
      <c r="S32" s="282">
        <f>SUM(B32:E32)+SUM(G32:R32)</f>
        <v>22552174</v>
      </c>
    </row>
    <row r="33" spans="1:19" ht="13.5" thickBot="1" x14ac:dyDescent="0.25">
      <c r="A33" s="134" t="s">
        <v>47</v>
      </c>
      <c r="B33" s="369">
        <f>B28+B23+B18</f>
        <v>1057764</v>
      </c>
      <c r="C33" s="135">
        <f t="shared" ref="C33:I33" si="20">C28+C23+C18</f>
        <v>10403978</v>
      </c>
      <c r="D33" s="135">
        <f t="shared" si="20"/>
        <v>3085969</v>
      </c>
      <c r="E33" s="135">
        <f t="shared" si="20"/>
        <v>1066352</v>
      </c>
      <c r="F33" s="183">
        <f t="shared" si="20"/>
        <v>0</v>
      </c>
      <c r="G33" s="135">
        <f t="shared" si="20"/>
        <v>0</v>
      </c>
      <c r="H33" s="135">
        <f t="shared" ref="H33" si="21">H28+H23+H18</f>
        <v>22802</v>
      </c>
      <c r="I33" s="135">
        <f t="shared" si="20"/>
        <v>0</v>
      </c>
      <c r="J33" s="135">
        <f t="shared" si="16"/>
        <v>146514213</v>
      </c>
      <c r="K33" s="135">
        <f t="shared" si="16"/>
        <v>610199</v>
      </c>
      <c r="L33" s="135">
        <f t="shared" si="16"/>
        <v>7678462</v>
      </c>
      <c r="M33" s="136">
        <f>M28+M23+M18</f>
        <v>1819258</v>
      </c>
      <c r="N33" s="135">
        <f t="shared" si="16"/>
        <v>0</v>
      </c>
      <c r="O33" s="135">
        <f t="shared" si="16"/>
        <v>53345</v>
      </c>
      <c r="P33" s="135">
        <f t="shared" si="14"/>
        <v>58955145</v>
      </c>
      <c r="Q33" s="135">
        <f t="shared" si="14"/>
        <v>128858670</v>
      </c>
      <c r="R33" s="136">
        <f t="shared" si="14"/>
        <v>0</v>
      </c>
      <c r="S33" s="370">
        <f>SUM(B33:E33)+SUM(G33:R33)</f>
        <v>360126157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78"/>
    </row>
    <row r="36" spans="1:19" x14ac:dyDescent="0.2">
      <c r="A36" t="s">
        <v>87</v>
      </c>
    </row>
    <row r="37" spans="1:19" x14ac:dyDescent="0.2">
      <c r="A37" t="s">
        <v>88</v>
      </c>
    </row>
    <row r="38" spans="1:19" x14ac:dyDescent="0.2">
      <c r="B38" s="472"/>
      <c r="C38" s="472"/>
      <c r="D38" s="472"/>
      <c r="E38" s="472"/>
      <c r="H38" s="472"/>
      <c r="J38" s="472"/>
      <c r="K38" s="472"/>
      <c r="L38" s="472"/>
      <c r="M38" s="472"/>
      <c r="O38" s="472"/>
      <c r="P38" s="472"/>
      <c r="Q38" s="472"/>
    </row>
  </sheetData>
  <mergeCells count="2">
    <mergeCell ref="B1:R1"/>
    <mergeCell ref="F16:F32"/>
  </mergeCells>
  <phoneticPr fontId="6" type="noConversion"/>
  <printOptions horizontalCentered="1"/>
  <pageMargins left="0.25" right="0.25" top="0.5" bottom="0.25" header="0" footer="0"/>
  <pageSetup scale="65" orientation="landscape" r:id="rId1"/>
  <headerFooter alignWithMargins="0">
    <oddHeader>&amp;C&amp;"Arial,Bold"2023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H27"/>
  <sheetViews>
    <sheetView zoomScaleNormal="100" workbookViewId="0">
      <selection activeCell="C10" sqref="C10"/>
    </sheetView>
  </sheetViews>
  <sheetFormatPr defaultRowHeight="12.75" x14ac:dyDescent="0.2"/>
  <cols>
    <col min="1" max="1" width="22.5703125" bestFit="1" customWidth="1"/>
    <col min="2" max="2" width="15.28515625" style="2" bestFit="1" customWidth="1"/>
    <col min="3" max="3" width="12" style="2" bestFit="1" customWidth="1"/>
    <col min="4" max="5" width="16.5703125" style="2" bestFit="1" customWidth="1"/>
    <col min="6" max="6" width="13.7109375" style="23" customWidth="1"/>
    <col min="7" max="7" width="12.7109375" style="23" customWidth="1"/>
    <col min="8" max="8" width="11.85546875" style="3" bestFit="1" customWidth="1"/>
    <col min="10" max="10" width="11.28515625" bestFit="1" customWidth="1"/>
    <col min="12" max="12" width="10.28515625" bestFit="1" customWidth="1"/>
  </cols>
  <sheetData>
    <row r="2" spans="1:8" s="8" customFormat="1" ht="32.25" customHeight="1" thickBot="1" x14ac:dyDescent="0.25">
      <c r="A2" s="247" t="s">
        <v>218</v>
      </c>
      <c r="B2" s="49" t="s">
        <v>62</v>
      </c>
      <c r="C2" s="49" t="s">
        <v>63</v>
      </c>
      <c r="D2" s="49" t="s">
        <v>64</v>
      </c>
      <c r="E2" s="49" t="s">
        <v>74</v>
      </c>
      <c r="F2" s="50" t="s">
        <v>224</v>
      </c>
      <c r="G2" s="50" t="s">
        <v>210</v>
      </c>
      <c r="H2" s="51" t="s">
        <v>65</v>
      </c>
    </row>
    <row r="3" spans="1:8" ht="20.25" customHeight="1" x14ac:dyDescent="0.2">
      <c r="A3" s="58" t="s">
        <v>66</v>
      </c>
      <c r="B3" s="60"/>
      <c r="C3" s="52"/>
      <c r="D3" s="52"/>
      <c r="E3" s="52"/>
      <c r="F3" s="53"/>
      <c r="G3" s="53"/>
      <c r="H3" s="54"/>
    </row>
    <row r="4" spans="1:8" x14ac:dyDescent="0.2">
      <c r="A4" s="37" t="s">
        <v>67</v>
      </c>
      <c r="B4" s="119"/>
      <c r="C4" s="78"/>
      <c r="D4" s="78"/>
      <c r="E4" s="78"/>
      <c r="F4" s="78"/>
      <c r="G4" s="78"/>
      <c r="H4" s="120"/>
    </row>
    <row r="5" spans="1:8" x14ac:dyDescent="0.2">
      <c r="A5" s="37" t="s">
        <v>68</v>
      </c>
      <c r="B5" s="119">
        <f>'Major Airline Stats'!K28</f>
        <v>53097401</v>
      </c>
      <c r="C5" s="78">
        <f>'Regional Major'!K28</f>
        <v>140648.6</v>
      </c>
      <c r="D5" s="78">
        <f>+Cargo!S16</f>
        <v>178518287</v>
      </c>
      <c r="E5" s="78">
        <f>SUM(B5:D5)</f>
        <v>231756336.59999999</v>
      </c>
      <c r="F5" s="78">
        <f>E5*0.00045359237</f>
        <v>105122.90598091173</v>
      </c>
      <c r="G5" s="78">
        <f>'[1]Cargo Summary'!$F$5</f>
        <v>107404.06337726589</v>
      </c>
      <c r="H5" s="62">
        <f>(F5-G5)/G5</f>
        <v>-2.1239023223370988E-2</v>
      </c>
    </row>
    <row r="6" spans="1:8" x14ac:dyDescent="0.2">
      <c r="A6" s="37" t="s">
        <v>19</v>
      </c>
      <c r="B6" s="119">
        <f>'Major Airline Stats'!K29</f>
        <v>1952664</v>
      </c>
      <c r="C6" s="78">
        <f>'Regional Major'!K29</f>
        <v>0</v>
      </c>
      <c r="D6" s="78">
        <f>+Cargo!S17</f>
        <v>10776916</v>
      </c>
      <c r="E6" s="78">
        <f>SUM(B6:D6)</f>
        <v>12729580</v>
      </c>
      <c r="F6" s="78">
        <f>E6*0.00045359237</f>
        <v>5774.0403613046001</v>
      </c>
      <c r="G6" s="78">
        <f>'[1]Cargo Summary'!$F$6</f>
        <v>6654.5901573381998</v>
      </c>
      <c r="H6" s="55">
        <f>(F6-G6)/G6</f>
        <v>-0.13232216788927162</v>
      </c>
    </row>
    <row r="7" spans="1:8" ht="18" customHeight="1" thickBot="1" x14ac:dyDescent="0.25">
      <c r="A7" s="46" t="s">
        <v>71</v>
      </c>
      <c r="B7" s="121">
        <f t="shared" ref="B7:G7" si="0">SUM(B5:B6)</f>
        <v>55050065</v>
      </c>
      <c r="C7" s="88">
        <f t="shared" si="0"/>
        <v>140648.6</v>
      </c>
      <c r="D7" s="88">
        <f t="shared" si="0"/>
        <v>189295203</v>
      </c>
      <c r="E7" s="88">
        <f>SUM(E5:E6)</f>
        <v>244485916.59999999</v>
      </c>
      <c r="F7" s="88">
        <f>SUM(F5:F6)</f>
        <v>110896.94634221634</v>
      </c>
      <c r="G7" s="88">
        <f t="shared" si="0"/>
        <v>114058.65353460409</v>
      </c>
      <c r="H7" s="56">
        <f>(F7-G7)/G7</f>
        <v>-2.7720011541505059E-2</v>
      </c>
    </row>
    <row r="8" spans="1:8" ht="13.5" thickTop="1" x14ac:dyDescent="0.2">
      <c r="A8" s="37"/>
      <c r="B8" s="119"/>
      <c r="C8" s="78"/>
      <c r="D8" s="78"/>
      <c r="E8" s="78"/>
      <c r="F8" s="78"/>
      <c r="G8" s="78"/>
      <c r="H8" s="55"/>
    </row>
    <row r="9" spans="1:8" x14ac:dyDescent="0.2">
      <c r="A9" s="37" t="s">
        <v>69</v>
      </c>
      <c r="B9" s="119"/>
      <c r="C9" s="78"/>
      <c r="D9" s="78"/>
      <c r="E9" s="78"/>
      <c r="F9" s="78"/>
      <c r="G9" s="78"/>
      <c r="H9" s="55"/>
    </row>
    <row r="10" spans="1:8" x14ac:dyDescent="0.2">
      <c r="A10" s="37" t="s">
        <v>68</v>
      </c>
      <c r="B10" s="119">
        <f>'Major Airline Stats'!K33</f>
        <v>25178376.41</v>
      </c>
      <c r="C10" s="78">
        <f>'Regional Major'!K33</f>
        <v>92768.400000000009</v>
      </c>
      <c r="D10" s="78">
        <f>+Cargo!S21</f>
        <v>159055696</v>
      </c>
      <c r="E10" s="78">
        <f>SUM(B10:D10)</f>
        <v>184326840.81</v>
      </c>
      <c r="F10" s="78">
        <f>E10*0.00045359237</f>
        <v>83609.248577620616</v>
      </c>
      <c r="G10" s="78">
        <f>'[1]Cargo Summary'!$F$10</f>
        <v>84905.432632741868</v>
      </c>
      <c r="H10" s="55">
        <f>(F10-G10)/G10</f>
        <v>-1.526620870925764E-2</v>
      </c>
    </row>
    <row r="11" spans="1:8" x14ac:dyDescent="0.2">
      <c r="A11" s="37" t="s">
        <v>19</v>
      </c>
      <c r="B11" s="119">
        <f>'Major Airline Stats'!K34</f>
        <v>1921098</v>
      </c>
      <c r="C11" s="78">
        <f>'Regional Major'!K34</f>
        <v>0</v>
      </c>
      <c r="D11" s="78">
        <f>+Cargo!S22</f>
        <v>11775258</v>
      </c>
      <c r="E11" s="78">
        <f>SUM(B11:D11)</f>
        <v>13696356</v>
      </c>
      <c r="F11" s="78">
        <f>E11*0.00045359237</f>
        <v>6212.5625784037202</v>
      </c>
      <c r="G11" s="78">
        <f>'[1]Cargo Summary'!$F$11</f>
        <v>4679.18767491791</v>
      </c>
      <c r="H11" s="62">
        <f>(F11-G11)/G11</f>
        <v>0.32770109044893375</v>
      </c>
    </row>
    <row r="12" spans="1:8" ht="18" customHeight="1" thickBot="1" x14ac:dyDescent="0.25">
      <c r="A12" s="46" t="s">
        <v>72</v>
      </c>
      <c r="B12" s="121">
        <f t="shared" ref="B12:G12" si="1">SUM(B10:B11)</f>
        <v>27099474.41</v>
      </c>
      <c r="C12" s="88">
        <f t="shared" si="1"/>
        <v>92768.400000000009</v>
      </c>
      <c r="D12" s="88">
        <f t="shared" si="1"/>
        <v>170830954</v>
      </c>
      <c r="E12" s="88">
        <f>SUM(E10:E11)</f>
        <v>198023196.81</v>
      </c>
      <c r="F12" s="88">
        <f t="shared" si="1"/>
        <v>89821.811156024341</v>
      </c>
      <c r="G12" s="88">
        <f t="shared" si="1"/>
        <v>89584.620307659774</v>
      </c>
      <c r="H12" s="56">
        <f>(F12-G12)/G12</f>
        <v>2.6476737586204504E-3</v>
      </c>
    </row>
    <row r="13" spans="1:8" ht="13.5" thickTop="1" x14ac:dyDescent="0.2">
      <c r="A13" s="37"/>
      <c r="B13" s="119"/>
      <c r="C13" s="78"/>
      <c r="D13" s="78"/>
      <c r="E13" s="78"/>
      <c r="F13" s="78"/>
      <c r="G13" s="78"/>
      <c r="H13" s="55"/>
    </row>
    <row r="14" spans="1:8" x14ac:dyDescent="0.2">
      <c r="A14" s="37" t="s">
        <v>70</v>
      </c>
      <c r="B14" s="119"/>
      <c r="C14" s="78"/>
      <c r="D14" s="78"/>
      <c r="E14" s="78"/>
      <c r="F14" s="78"/>
      <c r="G14" s="78"/>
      <c r="H14" s="55"/>
    </row>
    <row r="15" spans="1:8" x14ac:dyDescent="0.2">
      <c r="A15" s="37" t="s">
        <v>68</v>
      </c>
      <c r="B15" s="119">
        <f>'Major Airline Stats'!K38+'Other Major Airline Stats'!L38</f>
        <v>0</v>
      </c>
      <c r="C15" s="78">
        <f>'Regional Major'!K38</f>
        <v>0</v>
      </c>
      <c r="D15" s="78">
        <f>+Cargo!S26</f>
        <v>0</v>
      </c>
      <c r="E15" s="78">
        <f>SUM(B15:D15)</f>
        <v>0</v>
      </c>
      <c r="F15" s="78">
        <f>E15*0.00045359237</f>
        <v>0</v>
      </c>
      <c r="G15" s="78">
        <f>'[1]Cargo Summary'!$F$15</f>
        <v>0</v>
      </c>
      <c r="H15" s="55">
        <v>0</v>
      </c>
    </row>
    <row r="16" spans="1:8" ht="15" customHeight="1" x14ac:dyDescent="0.2">
      <c r="A16" s="37" t="s">
        <v>19</v>
      </c>
      <c r="B16" s="119">
        <f>'Major Airline Stats'!K39+'Other Major Airline Stats'!L39</f>
        <v>0</v>
      </c>
      <c r="C16" s="78">
        <f>'Regional Major'!K39</f>
        <v>0</v>
      </c>
      <c r="D16" s="78">
        <f>+Cargo!S27</f>
        <v>0</v>
      </c>
      <c r="E16" s="78">
        <f>SUM(B16:D16)</f>
        <v>0</v>
      </c>
      <c r="F16" s="78">
        <f>E16*0.00045359237</f>
        <v>0</v>
      </c>
      <c r="G16" s="78">
        <f>'[1]Cargo Summary'!$F$16</f>
        <v>0</v>
      </c>
      <c r="H16" s="55">
        <v>0</v>
      </c>
    </row>
    <row r="17" spans="1:8" ht="18" customHeight="1" thickBot="1" x14ac:dyDescent="0.25">
      <c r="A17" s="46" t="s">
        <v>73</v>
      </c>
      <c r="B17" s="121">
        <f t="shared" ref="B17:G17" si="2">SUM(B15:B16)</f>
        <v>0</v>
      </c>
      <c r="C17" s="88">
        <f t="shared" si="2"/>
        <v>0</v>
      </c>
      <c r="D17" s="88">
        <f t="shared" si="2"/>
        <v>0</v>
      </c>
      <c r="E17" s="88">
        <f t="shared" si="2"/>
        <v>0</v>
      </c>
      <c r="F17" s="88">
        <f t="shared" si="2"/>
        <v>0</v>
      </c>
      <c r="G17" s="88">
        <f t="shared" si="2"/>
        <v>0</v>
      </c>
      <c r="H17" s="56">
        <v>0</v>
      </c>
    </row>
    <row r="18" spans="1:8" ht="13.5" thickTop="1" x14ac:dyDescent="0.2">
      <c r="A18" s="37"/>
      <c r="B18" s="119"/>
      <c r="C18" s="78"/>
      <c r="D18" s="78"/>
      <c r="E18" s="78"/>
      <c r="F18" s="78"/>
      <c r="G18" s="78"/>
      <c r="H18" s="55"/>
    </row>
    <row r="19" spans="1:8" x14ac:dyDescent="0.2">
      <c r="A19" s="37" t="s">
        <v>17</v>
      </c>
      <c r="B19" s="119"/>
      <c r="C19" s="78"/>
      <c r="D19" s="78"/>
      <c r="E19" s="78"/>
      <c r="F19" s="78"/>
      <c r="G19" s="78"/>
      <c r="H19" s="55"/>
    </row>
    <row r="20" spans="1:8" x14ac:dyDescent="0.2">
      <c r="A20" s="37" t="s">
        <v>68</v>
      </c>
      <c r="B20" s="119">
        <f>B15+B10+B5</f>
        <v>78275777.409999996</v>
      </c>
      <c r="C20" s="78">
        <f t="shared" ref="B20:D21" si="3">C15+C10+C5</f>
        <v>233417</v>
      </c>
      <c r="D20" s="78">
        <f t="shared" si="3"/>
        <v>337573983</v>
      </c>
      <c r="E20" s="78">
        <f>SUM(B20:D20)</f>
        <v>416083177.40999997</v>
      </c>
      <c r="F20" s="78">
        <f>E20*0.00045359237</f>
        <v>188732.15455853235</v>
      </c>
      <c r="G20" s="78">
        <f>+G5+G10</f>
        <v>192309.49601000774</v>
      </c>
      <c r="H20" s="55">
        <f>(F20-G20)/G20</f>
        <v>-1.8602001074815529E-2</v>
      </c>
    </row>
    <row r="21" spans="1:8" x14ac:dyDescent="0.2">
      <c r="A21" s="37" t="s">
        <v>19</v>
      </c>
      <c r="B21" s="119">
        <f t="shared" si="3"/>
        <v>3873762</v>
      </c>
      <c r="C21" s="78">
        <f t="shared" si="3"/>
        <v>0</v>
      </c>
      <c r="D21" s="78">
        <f t="shared" si="3"/>
        <v>22552174</v>
      </c>
      <c r="E21" s="78">
        <f>SUM(B21:D21)</f>
        <v>26425936</v>
      </c>
      <c r="F21" s="78">
        <f>E21*0.00045359237</f>
        <v>11986.60293970832</v>
      </c>
      <c r="G21" s="78">
        <f>+G6+G11</f>
        <v>11333.77783225611</v>
      </c>
      <c r="H21" s="55">
        <f>(F21-G21)/G21</f>
        <v>5.7599956264738128E-2</v>
      </c>
    </row>
    <row r="22" spans="1:8" x14ac:dyDescent="0.2">
      <c r="A22" s="37" t="s">
        <v>91</v>
      </c>
      <c r="B22" s="119"/>
      <c r="C22" s="78"/>
      <c r="D22" s="78"/>
      <c r="E22" s="78"/>
      <c r="F22" s="78"/>
      <c r="G22" s="78">
        <f>+G17</f>
        <v>0</v>
      </c>
      <c r="H22" s="55"/>
    </row>
    <row r="23" spans="1:8" ht="18" customHeight="1" thickBot="1" x14ac:dyDescent="0.25">
      <c r="A23" s="59" t="s">
        <v>61</v>
      </c>
      <c r="B23" s="122">
        <f>SUM(B20:B21)</f>
        <v>82149539.409999996</v>
      </c>
      <c r="C23" s="123">
        <f>SUM(C20:C21)</f>
        <v>233417</v>
      </c>
      <c r="D23" s="123">
        <f>SUM(D20:D21)</f>
        <v>360126157</v>
      </c>
      <c r="E23" s="123">
        <f>SUM(E20:E21)</f>
        <v>442509113.40999997</v>
      </c>
      <c r="F23" s="123">
        <f>SUM(F20:F21)</f>
        <v>200718.75749824068</v>
      </c>
      <c r="G23" s="123">
        <f>+SUM(G20:G22)</f>
        <v>203643.27384226385</v>
      </c>
      <c r="H23" s="57">
        <f>(F23-G23)/G23</f>
        <v>-1.436097686333807E-2</v>
      </c>
    </row>
    <row r="27" spans="1:8" x14ac:dyDescent="0.2">
      <c r="D27" s="2">
        <f>360079821-D23</f>
        <v>-46336</v>
      </c>
    </row>
  </sheetData>
  <phoneticPr fontId="6" type="noConversion"/>
  <printOptions horizontalCentered="1"/>
  <pageMargins left="0.25" right="0.25" top="0.5" bottom="0.25" header="0" footer="0"/>
  <pageSetup orientation="landscape" r:id="rId1"/>
  <headerFooter alignWithMargins="0">
    <oddHeader>&amp;C&amp;"Arial,Bold"2023 Year End
Cargo Summary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029"/>
  <sheetViews>
    <sheetView zoomScaleNormal="100" workbookViewId="0">
      <selection activeCell="F38" sqref="F38"/>
    </sheetView>
  </sheetViews>
  <sheetFormatPr defaultRowHeight="12.75" x14ac:dyDescent="0.2"/>
  <cols>
    <col min="1" max="1" width="3.42578125" customWidth="1"/>
    <col min="2" max="2" width="20" customWidth="1"/>
    <col min="3" max="4" width="9" style="2" bestFit="1" customWidth="1"/>
    <col min="5" max="5" width="9" style="3" bestFit="1" customWidth="1"/>
    <col min="6" max="6" width="8.7109375" style="3" bestFit="1" customWidth="1"/>
    <col min="7" max="7" width="8.140625" style="3" bestFit="1" customWidth="1"/>
    <col min="8" max="8" width="4.140625" style="3" customWidth="1"/>
    <col min="9" max="9" width="19.7109375" style="146" customWidth="1"/>
    <col min="10" max="10" width="12.7109375" bestFit="1" customWidth="1"/>
    <col min="11" max="11" width="14.28515625" bestFit="1" customWidth="1"/>
    <col min="12" max="12" width="10.5703125" bestFit="1" customWidth="1"/>
    <col min="13" max="14" width="9" customWidth="1"/>
    <col min="15" max="15" width="11" customWidth="1"/>
    <col min="16" max="16" width="11.7109375" customWidth="1"/>
  </cols>
  <sheetData>
    <row r="1" spans="1:14" ht="13.5" thickBot="1" x14ac:dyDescent="0.25">
      <c r="I1"/>
    </row>
    <row r="2" spans="1:14" s="8" customFormat="1" ht="39" thickBot="1" x14ac:dyDescent="0.25">
      <c r="A2" s="508" t="s">
        <v>173</v>
      </c>
      <c r="B2" s="509"/>
      <c r="C2" s="377" t="s">
        <v>225</v>
      </c>
      <c r="D2" s="378" t="s">
        <v>211</v>
      </c>
      <c r="E2" s="379" t="s">
        <v>189</v>
      </c>
      <c r="F2" s="379" t="s">
        <v>226</v>
      </c>
      <c r="G2" s="341" t="s">
        <v>212</v>
      </c>
      <c r="H2" s="512" t="s">
        <v>174</v>
      </c>
      <c r="I2" s="509"/>
      <c r="J2" s="394" t="s">
        <v>227</v>
      </c>
      <c r="K2" s="380" t="s">
        <v>213</v>
      </c>
      <c r="L2" s="381" t="s">
        <v>92</v>
      </c>
      <c r="M2" s="379" t="s">
        <v>226</v>
      </c>
      <c r="N2" s="341" t="s">
        <v>212</v>
      </c>
    </row>
    <row r="3" spans="1:14" s="8" customFormat="1" ht="13.5" customHeight="1" thickBot="1" x14ac:dyDescent="0.25">
      <c r="A3" s="510" t="s">
        <v>218</v>
      </c>
      <c r="B3" s="511"/>
      <c r="C3" s="505" t="s">
        <v>9</v>
      </c>
      <c r="D3" s="506"/>
      <c r="E3" s="506"/>
      <c r="F3" s="506"/>
      <c r="G3" s="507"/>
      <c r="H3" s="510" t="s">
        <v>207</v>
      </c>
      <c r="I3" s="511"/>
      <c r="J3" s="502" t="s">
        <v>198</v>
      </c>
      <c r="K3" s="503"/>
      <c r="L3" s="503"/>
      <c r="M3" s="503"/>
      <c r="N3" s="504"/>
    </row>
    <row r="4" spans="1:14" x14ac:dyDescent="0.2">
      <c r="A4" s="222"/>
      <c r="B4" s="223"/>
      <c r="C4" s="382"/>
      <c r="D4" s="213"/>
      <c r="E4" s="312"/>
      <c r="F4" s="266"/>
      <c r="G4" s="266"/>
      <c r="H4" s="225"/>
      <c r="I4" s="223"/>
      <c r="J4" s="31"/>
      <c r="M4" s="33"/>
      <c r="N4" s="267"/>
    </row>
    <row r="5" spans="1:14" x14ac:dyDescent="0.2">
      <c r="A5" s="227" t="s">
        <v>190</v>
      </c>
      <c r="B5" s="33"/>
      <c r="C5" s="383">
        <f>SUM(C6:C7)</f>
        <v>2528</v>
      </c>
      <c r="D5" s="383">
        <f>SUM(D6:D7)</f>
        <v>2289</v>
      </c>
      <c r="E5" s="385">
        <f>(C5-D5)/D5</f>
        <v>0.10441240716470074</v>
      </c>
      <c r="F5" s="392">
        <f>+C5/$C$35</f>
        <v>0.18937748145928535</v>
      </c>
      <c r="G5" s="392">
        <f>+D5/$D$35</f>
        <v>0.16361686919228019</v>
      </c>
      <c r="H5" s="227" t="s">
        <v>190</v>
      </c>
      <c r="I5" s="33"/>
      <c r="J5" s="383">
        <f>SUM(J6:J7)</f>
        <v>60012909</v>
      </c>
      <c r="K5" s="383">
        <f>SUM(K6:K7)</f>
        <v>64388434</v>
      </c>
      <c r="L5" s="385">
        <f>(J5-K5)/K5</f>
        <v>-6.7955139272373052E-2</v>
      </c>
      <c r="M5" s="384">
        <f>J5/$J$35</f>
        <v>0.16664412688023658</v>
      </c>
      <c r="N5" s="397">
        <f>+K5/$K$35</f>
        <v>0.17739224864850006</v>
      </c>
    </row>
    <row r="6" spans="1:14" x14ac:dyDescent="0.2">
      <c r="A6" s="31"/>
      <c r="B6" s="297" t="s">
        <v>191</v>
      </c>
      <c r="C6" s="189">
        <f>+'[2]Atlas Air'!$JF$19</f>
        <v>32</v>
      </c>
      <c r="D6" s="179">
        <f>+'[2]Atlas Air'!$IR$19</f>
        <v>336</v>
      </c>
      <c r="E6" s="368">
        <f>(C6-D6)/D6</f>
        <v>-0.90476190476190477</v>
      </c>
      <c r="F6" s="322">
        <f>+C6/$C$35</f>
        <v>2.3971833096112067E-3</v>
      </c>
      <c r="G6" s="322">
        <f>+D6/$D$35</f>
        <v>2.4017155110793425E-2</v>
      </c>
      <c r="H6" s="31"/>
      <c r="I6" s="297" t="s">
        <v>191</v>
      </c>
      <c r="J6" s="179">
        <f>+'[2]Atlas Air'!$JF$64</f>
        <v>1057764</v>
      </c>
      <c r="K6" s="179">
        <f>+'[2]Atlas Air'!$IR$64</f>
        <v>15728416</v>
      </c>
      <c r="L6" s="368">
        <f>(J6-K6)/K6</f>
        <v>-0.93274821825668908</v>
      </c>
      <c r="M6" s="308">
        <f>J6/$J$35</f>
        <v>2.9372040309751787E-3</v>
      </c>
      <c r="N6" s="322">
        <f>+K6/$K$35</f>
        <v>4.333230222556813E-2</v>
      </c>
    </row>
    <row r="7" spans="1:14" x14ac:dyDescent="0.2">
      <c r="A7" s="31"/>
      <c r="B7" s="297" t="s">
        <v>50</v>
      </c>
      <c r="C7" s="189">
        <f>+'[2]Sun Country Cargo'!$JF$19</f>
        <v>2496</v>
      </c>
      <c r="D7" s="179">
        <f>+'[2]Sun Country Cargo'!$IR$19</f>
        <v>1953</v>
      </c>
      <c r="E7" s="368">
        <f>(C7-D7)/D7</f>
        <v>0.27803379416282642</v>
      </c>
      <c r="F7" s="322">
        <f>+C7/$C$35</f>
        <v>0.18698029814967412</v>
      </c>
      <c r="G7" s="322">
        <f>+D7/$D$35</f>
        <v>0.13959971408148678</v>
      </c>
      <c r="H7" s="31"/>
      <c r="I7" s="297" t="s">
        <v>50</v>
      </c>
      <c r="J7" s="179">
        <f>+'[2]Sun Country Cargo'!$JF$64</f>
        <v>58955145</v>
      </c>
      <c r="K7" s="179">
        <f>+'[2]Sun Country Cargo'!$IR$64</f>
        <v>48660018</v>
      </c>
      <c r="L7" s="368">
        <f>(J7-K7)/K7</f>
        <v>0.21157260977585335</v>
      </c>
      <c r="M7" s="308">
        <f>J7/$J$35</f>
        <v>0.16370692284926142</v>
      </c>
      <c r="N7" s="322">
        <f>+K7/$K$35</f>
        <v>0.13405994642293192</v>
      </c>
    </row>
    <row r="8" spans="1:14" x14ac:dyDescent="0.2">
      <c r="A8" s="31"/>
      <c r="B8" s="33"/>
      <c r="F8" s="274"/>
      <c r="G8" s="274"/>
      <c r="H8" s="352"/>
      <c r="I8" s="33"/>
      <c r="M8" s="33"/>
      <c r="N8" s="37"/>
    </row>
    <row r="9" spans="1:14" ht="14.1" customHeight="1" x14ac:dyDescent="0.2">
      <c r="A9" s="227" t="s">
        <v>192</v>
      </c>
      <c r="B9" s="33"/>
      <c r="C9" s="383">
        <f>SUM(C10:C18)</f>
        <v>1522</v>
      </c>
      <c r="D9" s="383">
        <f>SUM(D10:D18)</f>
        <v>1624</v>
      </c>
      <c r="E9" s="385">
        <f>(C9-D9)/D9</f>
        <v>-6.2807881773399021E-2</v>
      </c>
      <c r="F9" s="392">
        <f t="shared" ref="F9:F18" si="0">+C9/$C$35</f>
        <v>0.11401603116338302</v>
      </c>
      <c r="G9" s="392">
        <f t="shared" ref="G9:G18" si="1">+D9/$D$35</f>
        <v>0.11608291636883489</v>
      </c>
      <c r="H9" s="227" t="s">
        <v>192</v>
      </c>
      <c r="I9" s="33"/>
      <c r="J9" s="383">
        <f>SUM(J10:J18)</f>
        <v>22310908</v>
      </c>
      <c r="K9" s="383">
        <f>SUM(K10:K18)</f>
        <v>19041253</v>
      </c>
      <c r="L9" s="385">
        <f t="shared" ref="L9:L18" si="2">(J9-K9)/K9</f>
        <v>0.17171427741651246</v>
      </c>
      <c r="M9" s="384">
        <f t="shared" ref="M9:M18" si="3">J9/$J$35</f>
        <v>6.1953033864185547E-2</v>
      </c>
      <c r="N9" s="397">
        <f t="shared" ref="N9:N18" si="4">+K9/$K$35</f>
        <v>5.2459276875020715E-2</v>
      </c>
    </row>
    <row r="10" spans="1:14" ht="14.1" customHeight="1" x14ac:dyDescent="0.2">
      <c r="A10" s="227"/>
      <c r="B10" s="297" t="s">
        <v>193</v>
      </c>
      <c r="C10" s="189">
        <f>+[2]Airborne!$JF$19</f>
        <v>74</v>
      </c>
      <c r="D10" s="179">
        <f>+[2]Airborne!$IR$19</f>
        <v>114</v>
      </c>
      <c r="E10" s="368">
        <f>(C10-D10)/D10</f>
        <v>-0.35087719298245612</v>
      </c>
      <c r="F10" s="322">
        <f t="shared" si="0"/>
        <v>5.5434864034759161E-3</v>
      </c>
      <c r="G10" s="322">
        <f t="shared" si="1"/>
        <v>8.1486776268763408E-3</v>
      </c>
      <c r="H10" s="227"/>
      <c r="I10" s="297" t="s">
        <v>193</v>
      </c>
      <c r="J10" s="189">
        <f>+SUM([2]Airborne!$JF$64)</f>
        <v>3085969</v>
      </c>
      <c r="K10" s="179">
        <f>+SUM([2]Airborne!$IR$64)</f>
        <v>4727202</v>
      </c>
      <c r="L10" s="368">
        <f t="shared" si="2"/>
        <v>-0.34718909832920192</v>
      </c>
      <c r="M10" s="308">
        <f t="shared" si="3"/>
        <v>8.5691331774048283E-3</v>
      </c>
      <c r="N10" s="322">
        <f t="shared" si="4"/>
        <v>1.3023596638422464E-2</v>
      </c>
    </row>
    <row r="11" spans="1:14" ht="14.1" customHeight="1" x14ac:dyDescent="0.2">
      <c r="A11" s="227"/>
      <c r="B11" s="33" t="s">
        <v>191</v>
      </c>
      <c r="C11" s="189">
        <f>+[2]DHL_Atlas!$JF$19</f>
        <v>0</v>
      </c>
      <c r="D11" s="179">
        <f>+[2]DHL_Atlas!$IR$19</f>
        <v>0</v>
      </c>
      <c r="E11" s="368" t="e">
        <f t="shared" ref="E11:E18" si="5">(C11-D11)/D11</f>
        <v>#DIV/0!</v>
      </c>
      <c r="F11" s="322">
        <f t="shared" si="0"/>
        <v>0</v>
      </c>
      <c r="G11" s="322">
        <f t="shared" si="1"/>
        <v>0</v>
      </c>
      <c r="H11" s="227"/>
      <c r="I11" s="33" t="s">
        <v>191</v>
      </c>
      <c r="J11" s="189">
        <f>+SUM([2]DHL_Atlas!$JF$64)</f>
        <v>0</v>
      </c>
      <c r="K11" s="179">
        <f>+SUM([2]DHL_Atlas!$IR$64)</f>
        <v>0</v>
      </c>
      <c r="L11" s="368" t="e">
        <f t="shared" si="2"/>
        <v>#DIV/0!</v>
      </c>
      <c r="M11" s="308">
        <f t="shared" si="3"/>
        <v>0</v>
      </c>
      <c r="N11" s="322">
        <f t="shared" si="4"/>
        <v>0</v>
      </c>
    </row>
    <row r="12" spans="1:14" ht="14.1" customHeight="1" x14ac:dyDescent="0.2">
      <c r="A12" s="227"/>
      <c r="B12" s="33" t="s">
        <v>228</v>
      </c>
      <c r="C12" s="189">
        <f>+[2]DHL!$JF$19</f>
        <v>360</v>
      </c>
      <c r="D12" s="179">
        <f>+[2]DHL!$IR$19</f>
        <v>18</v>
      </c>
      <c r="E12" s="368">
        <f t="shared" si="5"/>
        <v>19</v>
      </c>
      <c r="F12" s="322">
        <f t="shared" si="0"/>
        <v>2.6968312233126075E-2</v>
      </c>
      <c r="G12" s="322">
        <f t="shared" si="1"/>
        <v>1.2866333095067906E-3</v>
      </c>
      <c r="H12" s="227"/>
      <c r="I12" s="33" t="s">
        <v>194</v>
      </c>
      <c r="J12" s="189">
        <f>+SUM([2]DHL!$JF$64)</f>
        <v>10403978</v>
      </c>
      <c r="K12" s="179">
        <f>+SUM([2]DHL!$IR$64)</f>
        <v>556427</v>
      </c>
      <c r="L12" s="368">
        <f t="shared" si="2"/>
        <v>17.697830982321133</v>
      </c>
      <c r="M12" s="308">
        <f t="shared" si="3"/>
        <v>2.8889814854520551E-2</v>
      </c>
      <c r="N12" s="322">
        <f t="shared" si="4"/>
        <v>1.5329746447745405E-3</v>
      </c>
    </row>
    <row r="13" spans="1:14" ht="14.1" customHeight="1" x14ac:dyDescent="0.2">
      <c r="A13" s="227"/>
      <c r="B13" s="297" t="s">
        <v>82</v>
      </c>
      <c r="C13" s="189">
        <f>+[2]DHL_Bemidji!$JF$19</f>
        <v>930</v>
      </c>
      <c r="D13" s="179">
        <f>+[2]DHL_Bemidji!$IR$19</f>
        <v>888</v>
      </c>
      <c r="E13" s="368">
        <f t="shared" ref="E13" si="6">(C13-D13)/D13</f>
        <v>4.72972972972973E-2</v>
      </c>
      <c r="F13" s="322">
        <f t="shared" ref="F13" si="7">+C13/$C$35</f>
        <v>6.9668139935575704E-2</v>
      </c>
      <c r="G13" s="322">
        <f t="shared" ref="G13" si="8">+D13/$D$35</f>
        <v>6.347390993566833E-2</v>
      </c>
      <c r="H13" s="227"/>
      <c r="I13" s="297" t="s">
        <v>82</v>
      </c>
      <c r="J13" s="189">
        <f>+SUM([2]DHL_Bemidji!$JF$64)</f>
        <v>1066352</v>
      </c>
      <c r="K13" s="179">
        <f>+SUM([2]DHL_Bemidji!$IR$64)</f>
        <v>1156872</v>
      </c>
      <c r="L13" s="368">
        <f t="shared" ref="L13" si="9">(J13-K13)/K13</f>
        <v>-7.8245475731109404E-2</v>
      </c>
      <c r="M13" s="308">
        <f t="shared" ref="M13" si="10">J13/$J$35</f>
        <v>2.9610512296111831E-3</v>
      </c>
      <c r="N13" s="322">
        <f t="shared" ref="N13" si="11">+K13/$K$35</f>
        <v>3.1872203240489987E-3</v>
      </c>
    </row>
    <row r="14" spans="1:14" ht="14.1" customHeight="1" x14ac:dyDescent="0.2">
      <c r="A14" s="227"/>
      <c r="B14" s="33" t="s">
        <v>179</v>
      </c>
      <c r="C14" s="189">
        <f>+[2]Encore!$JF$19+[2]DHL_Encore!$JF$12</f>
        <v>0</v>
      </c>
      <c r="D14" s="179">
        <f>+[2]Encore!$IR$19+[2]DHL_Encore!$IR$19</f>
        <v>0</v>
      </c>
      <c r="E14" s="368" t="e">
        <f t="shared" si="5"/>
        <v>#DIV/0!</v>
      </c>
      <c r="F14" s="322">
        <f t="shared" si="0"/>
        <v>0</v>
      </c>
      <c r="G14" s="322">
        <f t="shared" si="1"/>
        <v>0</v>
      </c>
      <c r="H14" s="227"/>
      <c r="I14" s="33" t="s">
        <v>179</v>
      </c>
      <c r="J14" s="189">
        <f>+SUM([2]Encore!$JF$64)+SUM([2]DHL_Encore!$JF$64)</f>
        <v>0</v>
      </c>
      <c r="K14" s="179">
        <f>+SUM([2]Encore!$IR$64)+SUM([2]DHL_Encore!$IR$64)</f>
        <v>0</v>
      </c>
      <c r="L14" s="368" t="e">
        <f t="shared" si="2"/>
        <v>#DIV/0!</v>
      </c>
      <c r="M14" s="308">
        <f t="shared" si="3"/>
        <v>0</v>
      </c>
      <c r="N14" s="322">
        <f t="shared" si="4"/>
        <v>0</v>
      </c>
    </row>
    <row r="15" spans="1:14" ht="14.1" customHeight="1" x14ac:dyDescent="0.2">
      <c r="A15" s="227"/>
      <c r="B15" s="33" t="s">
        <v>195</v>
      </c>
      <c r="C15" s="189">
        <f>+[2]DHL_Kalitta!$JF$19</f>
        <v>154</v>
      </c>
      <c r="D15" s="179">
        <f>+[2]DHL_Kalitta!$IR$19</f>
        <v>4</v>
      </c>
      <c r="E15" s="368">
        <f t="shared" si="5"/>
        <v>37.5</v>
      </c>
      <c r="F15" s="322">
        <f t="shared" si="0"/>
        <v>1.1536444677503933E-2</v>
      </c>
      <c r="G15" s="322">
        <f t="shared" si="1"/>
        <v>2.8591851322373122E-4</v>
      </c>
      <c r="H15" s="227"/>
      <c r="I15" s="33" t="s">
        <v>195</v>
      </c>
      <c r="J15" s="189">
        <f>+SUM([2]DHL_Kalitta!$JF$64)</f>
        <v>7678462</v>
      </c>
      <c r="K15" s="179">
        <f>+SUM([2]DHL_Kalitta!$IR$64)</f>
        <v>109286</v>
      </c>
      <c r="L15" s="368">
        <f t="shared" si="2"/>
        <v>69.260252914371463</v>
      </c>
      <c r="M15" s="308">
        <f t="shared" si="3"/>
        <v>2.1321589256289429E-2</v>
      </c>
      <c r="N15" s="322">
        <f t="shared" si="4"/>
        <v>3.0108651634236014E-4</v>
      </c>
    </row>
    <row r="16" spans="1:14" ht="14.1" customHeight="1" x14ac:dyDescent="0.2">
      <c r="A16" s="227"/>
      <c r="B16" s="297" t="s">
        <v>144</v>
      </c>
      <c r="C16" s="189">
        <f>+[2]DHL_Mesa!$JF$19</f>
        <v>2</v>
      </c>
      <c r="D16" s="179">
        <f>+[2]DHL_Mesa!$IR$19</f>
        <v>308</v>
      </c>
      <c r="E16" s="368">
        <f t="shared" ref="E16" si="12">(C16-D16)/D16</f>
        <v>-0.99350649350649356</v>
      </c>
      <c r="F16" s="322">
        <f>+C16/$C$35</f>
        <v>1.4982395685070042E-4</v>
      </c>
      <c r="G16" s="322">
        <f>+D16/$D$35</f>
        <v>2.2015725518227305E-2</v>
      </c>
      <c r="H16" s="227"/>
      <c r="I16" s="297" t="s">
        <v>144</v>
      </c>
      <c r="J16" s="189">
        <f>+SUM([2]DHL_Mesa!$JF$64)</f>
        <v>22802</v>
      </c>
      <c r="K16" s="179">
        <f>+SUM([2]DHL_Mesa!$IR$64)</f>
        <v>6309206</v>
      </c>
      <c r="L16" s="368">
        <f t="shared" ref="L16" si="13">(J16-K16)/K16</f>
        <v>-0.99638591607248206</v>
      </c>
      <c r="M16" s="308">
        <f t="shared" ref="M16" si="14">J16/$J$35</f>
        <v>6.3316700430621599E-5</v>
      </c>
      <c r="N16" s="322">
        <f t="shared" ref="N16" si="15">+K16/$K$35</f>
        <v>1.7382069573653684E-2</v>
      </c>
    </row>
    <row r="17" spans="1:15" ht="14.1" customHeight="1" x14ac:dyDescent="0.2">
      <c r="A17" s="227"/>
      <c r="B17" s="33" t="s">
        <v>216</v>
      </c>
      <c r="C17" s="189">
        <f>+[2]DHL_Amerijet!$JF$19</f>
        <v>0</v>
      </c>
      <c r="D17" s="179">
        <f>+[2]DHL_Amerijet!$IR$19</f>
        <v>82</v>
      </c>
      <c r="E17" s="368">
        <f t="shared" si="5"/>
        <v>-1</v>
      </c>
      <c r="F17" s="322">
        <f t="shared" si="0"/>
        <v>0</v>
      </c>
      <c r="G17" s="322">
        <f t="shared" si="1"/>
        <v>5.8613295210864901E-3</v>
      </c>
      <c r="H17" s="227"/>
      <c r="I17" s="33" t="s">
        <v>216</v>
      </c>
      <c r="J17" s="189">
        <f>+SUM([2]DHL_Amerijet!$JF$64)</f>
        <v>0</v>
      </c>
      <c r="K17" s="179">
        <f>+SUM([2]DHL_Amerijet!$IR$64)</f>
        <v>2347965</v>
      </c>
      <c r="L17" s="368">
        <f t="shared" si="2"/>
        <v>-1</v>
      </c>
      <c r="M17" s="308">
        <f t="shared" si="3"/>
        <v>0</v>
      </c>
      <c r="N17" s="322">
        <f t="shared" si="4"/>
        <v>6.4687206260983987E-3</v>
      </c>
    </row>
    <row r="18" spans="1:15" ht="14.1" customHeight="1" x14ac:dyDescent="0.2">
      <c r="A18" s="227"/>
      <c r="B18" s="33" t="s">
        <v>196</v>
      </c>
      <c r="C18" s="189">
        <f>+[2]DHL_Swift!$JF$19</f>
        <v>2</v>
      </c>
      <c r="D18" s="179">
        <f>+[2]DHL_Swift!$IR$19</f>
        <v>210</v>
      </c>
      <c r="E18" s="368">
        <f t="shared" si="5"/>
        <v>-0.99047619047619051</v>
      </c>
      <c r="F18" s="322">
        <f t="shared" si="0"/>
        <v>1.4982395685070042E-4</v>
      </c>
      <c r="G18" s="322">
        <f t="shared" si="1"/>
        <v>1.5010721944245889E-2</v>
      </c>
      <c r="H18" s="227"/>
      <c r="I18" s="33" t="s">
        <v>196</v>
      </c>
      <c r="J18" s="189">
        <f>+SUM([2]DHL_Swift!$JF$64)</f>
        <v>53345</v>
      </c>
      <c r="K18" s="179">
        <f>+SUM([2]DHL_Swift!$IR$64)</f>
        <v>3834295</v>
      </c>
      <c r="L18" s="368">
        <f t="shared" si="2"/>
        <v>-0.98608740329056577</v>
      </c>
      <c r="M18" s="308">
        <f t="shared" si="3"/>
        <v>1.4812864592893206E-4</v>
      </c>
      <c r="N18" s="322">
        <f t="shared" si="4"/>
        <v>1.0563608551680268E-2</v>
      </c>
    </row>
    <row r="19" spans="1:15" ht="14.1" customHeight="1" x14ac:dyDescent="0.2">
      <c r="A19" s="227"/>
      <c r="B19" s="33"/>
      <c r="C19" s="303"/>
      <c r="D19" s="228"/>
      <c r="E19" s="263"/>
      <c r="F19" s="273"/>
      <c r="G19" s="273"/>
      <c r="H19" s="227"/>
      <c r="I19" s="33"/>
      <c r="J19" s="190"/>
      <c r="K19" s="228"/>
      <c r="L19" s="3"/>
      <c r="M19" s="55"/>
      <c r="N19" s="274"/>
    </row>
    <row r="20" spans="1:15" ht="14.1" customHeight="1" x14ac:dyDescent="0.2">
      <c r="A20" s="227" t="s">
        <v>175</v>
      </c>
      <c r="B20" s="33"/>
      <c r="C20" s="386">
        <f>SUM(C21:C24)</f>
        <v>2972</v>
      </c>
      <c r="D20" s="383">
        <f>SUM(D21:D24)</f>
        <v>3276</v>
      </c>
      <c r="E20" s="385">
        <f>(C20-D20)/D20</f>
        <v>-9.2796092796092799E-2</v>
      </c>
      <c r="F20" s="392">
        <f>+C20/$C$35</f>
        <v>0.22263839988014084</v>
      </c>
      <c r="G20" s="392">
        <f>+D20/$D$35</f>
        <v>0.23416726233023588</v>
      </c>
      <c r="H20" s="227" t="s">
        <v>175</v>
      </c>
      <c r="I20" s="33"/>
      <c r="J20" s="386">
        <f>SUM(J21:J24)</f>
        <v>148943670</v>
      </c>
      <c r="K20" s="383">
        <f>SUM(K21:K24)</f>
        <v>158281256</v>
      </c>
      <c r="L20" s="385">
        <f t="shared" ref="L20:L22" si="16">(J20-K20)/K20</f>
        <v>-5.8993630932521787E-2</v>
      </c>
      <c r="M20" s="384">
        <f>J20/$J$35</f>
        <v>0.41358748067833351</v>
      </c>
      <c r="N20" s="397">
        <f>+K20/$K$35</f>
        <v>0.4360700544565021</v>
      </c>
    </row>
    <row r="21" spans="1:15" x14ac:dyDescent="0.2">
      <c r="A21" s="31"/>
      <c r="B21" s="297" t="s">
        <v>175</v>
      </c>
      <c r="C21" s="189">
        <f>+[2]FedEx!$JF$19</f>
        <v>2090</v>
      </c>
      <c r="D21" s="179">
        <f>+[2]FedEx!$IR$19</f>
        <v>2386</v>
      </c>
      <c r="E21" s="368">
        <f>(C21-D21)/D21</f>
        <v>-0.12405699916177704</v>
      </c>
      <c r="F21" s="322">
        <f>+C21/$C$35</f>
        <v>0.15656603490898194</v>
      </c>
      <c r="G21" s="322">
        <f>+D21/$D$35</f>
        <v>0.17055039313795567</v>
      </c>
      <c r="H21" s="227"/>
      <c r="I21" s="297" t="s">
        <v>175</v>
      </c>
      <c r="J21" s="189">
        <f>+SUM([2]FedEx!$JF$64)</f>
        <v>146514213</v>
      </c>
      <c r="K21" s="179">
        <f>+SUM([2]FedEx!$IR$64)</f>
        <v>155832565</v>
      </c>
      <c r="L21" s="368">
        <f t="shared" si="16"/>
        <v>-5.97972060589518E-2</v>
      </c>
      <c r="M21" s="308">
        <f>J21/$J$35</f>
        <v>0.40684135309838104</v>
      </c>
      <c r="N21" s="322">
        <f>+K21/$K$35</f>
        <v>0.4293238303949673</v>
      </c>
    </row>
    <row r="22" spans="1:15" x14ac:dyDescent="0.2">
      <c r="A22" s="31"/>
      <c r="B22" s="297" t="s">
        <v>197</v>
      </c>
      <c r="C22" s="189">
        <f>+'[2]Mountain Cargo'!$JF$19</f>
        <v>506</v>
      </c>
      <c r="D22" s="179">
        <f>+'[2]Mountain Cargo'!$IR$19</f>
        <v>510</v>
      </c>
      <c r="E22" s="368">
        <f>(C22-D22)/D22</f>
        <v>-7.8431372549019607E-3</v>
      </c>
      <c r="F22" s="322">
        <f>+C22/$C$35</f>
        <v>3.7905461083227211E-2</v>
      </c>
      <c r="G22" s="322">
        <f>+D22/$D$35</f>
        <v>3.6454610436025735E-2</v>
      </c>
      <c r="H22" s="352"/>
      <c r="I22" s="297" t="s">
        <v>197</v>
      </c>
      <c r="J22" s="189">
        <f>+SUM('[2]Mountain Cargo'!$JF$64)</f>
        <v>1819258</v>
      </c>
      <c r="K22" s="179">
        <f>+SUM('[2]Mountain Cargo'!$IR$64)</f>
        <v>1746014</v>
      </c>
      <c r="L22" s="368">
        <f t="shared" si="16"/>
        <v>4.1949262720688378E-2</v>
      </c>
      <c r="M22" s="308">
        <f>J22/$J$35</f>
        <v>5.0517241378831585E-3</v>
      </c>
      <c r="N22" s="322">
        <f>+K22/$K$35</f>
        <v>4.8103258674028655E-3</v>
      </c>
    </row>
    <row r="23" spans="1:15" x14ac:dyDescent="0.2">
      <c r="A23" s="31"/>
      <c r="B23" s="297" t="s">
        <v>163</v>
      </c>
      <c r="C23" s="189">
        <f>+[2]IFL!$JF$19</f>
        <v>376</v>
      </c>
      <c r="D23" s="179">
        <f>+[2]IFL!$IR$19</f>
        <v>380</v>
      </c>
      <c r="E23" s="368">
        <f>(C23-D23)/D23</f>
        <v>-1.0526315789473684E-2</v>
      </c>
      <c r="F23" s="322">
        <f>+C23/$C$35</f>
        <v>2.816690388793168E-2</v>
      </c>
      <c r="G23" s="322">
        <f>+D23/$D$35</f>
        <v>2.7162258756254467E-2</v>
      </c>
      <c r="H23" s="352"/>
      <c r="I23" s="297" t="s">
        <v>163</v>
      </c>
      <c r="J23" s="189">
        <f>+SUM([2]IFL!$JF$64)</f>
        <v>610199</v>
      </c>
      <c r="K23" s="179">
        <f>+SUM([2]IFL!$IR$64)</f>
        <v>702677</v>
      </c>
      <c r="L23" s="368">
        <f>(J23-K23)/K23</f>
        <v>-0.13160812151244455</v>
      </c>
      <c r="M23" s="308">
        <f>J23/$J$35</f>
        <v>1.6944034420693301E-3</v>
      </c>
      <c r="N23" s="322">
        <f>+K23/$K$35</f>
        <v>1.9358981941319162E-3</v>
      </c>
    </row>
    <row r="24" spans="1:15" ht="14.1" customHeight="1" x14ac:dyDescent="0.2">
      <c r="A24" s="227"/>
      <c r="B24" s="297" t="s">
        <v>141</v>
      </c>
      <c r="C24" s="189">
        <f>+'[2]CSA Air'!$JF$19</f>
        <v>0</v>
      </c>
      <c r="D24" s="179">
        <f>+'[2]CSA Air'!$IR$19</f>
        <v>0</v>
      </c>
      <c r="E24" s="368" t="e">
        <f>(C24-D24)/D24</f>
        <v>#DIV/0!</v>
      </c>
      <c r="F24" s="322">
        <f>+C24/$C$35</f>
        <v>0</v>
      </c>
      <c r="G24" s="322">
        <f>+D24/$D$35</f>
        <v>0</v>
      </c>
      <c r="H24" s="227"/>
      <c r="I24" s="297" t="s">
        <v>141</v>
      </c>
      <c r="J24" s="189">
        <f>+SUM('[2]CSA Air'!$JF$64)</f>
        <v>0</v>
      </c>
      <c r="K24" s="179">
        <f>+SUM('[2]CSA Air'!$IR$64)</f>
        <v>0</v>
      </c>
      <c r="L24" s="368" t="e">
        <f t="shared" ref="L24" si="17">(J24-K24)/K24</f>
        <v>#DIV/0!</v>
      </c>
      <c r="M24" s="308">
        <f>J24/$J$35</f>
        <v>0</v>
      </c>
      <c r="N24" s="322">
        <f>+K24/$K$35</f>
        <v>0</v>
      </c>
    </row>
    <row r="25" spans="1:15" ht="14.1" customHeight="1" x14ac:dyDescent="0.2">
      <c r="A25" s="227"/>
      <c r="B25" s="33"/>
      <c r="C25" s="303"/>
      <c r="D25" s="228"/>
      <c r="E25" s="263"/>
      <c r="F25" s="273"/>
      <c r="G25" s="273"/>
      <c r="H25" s="227"/>
      <c r="I25" s="33"/>
      <c r="J25" s="190"/>
      <c r="K25" s="228"/>
      <c r="L25" s="3"/>
      <c r="M25" s="55"/>
      <c r="N25" s="274"/>
    </row>
    <row r="26" spans="1:15" ht="14.1" customHeight="1" x14ac:dyDescent="0.2">
      <c r="A26" s="227"/>
      <c r="B26" s="33"/>
      <c r="C26" s="303"/>
      <c r="D26" s="228"/>
      <c r="E26" s="263"/>
      <c r="F26" s="273"/>
      <c r="G26" s="273"/>
      <c r="H26" s="227"/>
      <c r="I26" s="33"/>
      <c r="J26" s="190"/>
      <c r="K26" s="2"/>
      <c r="L26" s="3"/>
      <c r="M26" s="55"/>
      <c r="N26" s="274"/>
    </row>
    <row r="27" spans="1:15" ht="14.1" customHeight="1" x14ac:dyDescent="0.2">
      <c r="A27" s="227" t="s">
        <v>81</v>
      </c>
      <c r="B27" s="33"/>
      <c r="C27" s="383">
        <f>SUM(C28:C29)</f>
        <v>6327</v>
      </c>
      <c r="D27" s="383">
        <f>SUM(D28:D29)</f>
        <v>6799</v>
      </c>
      <c r="E27" s="385">
        <f>(C27-D27)/D27</f>
        <v>-6.9421973819679364E-2</v>
      </c>
      <c r="F27" s="392">
        <f>+C27/$C$35</f>
        <v>0.47396808749719083</v>
      </c>
      <c r="G27" s="392">
        <f>+D27/$D$35</f>
        <v>0.48598999285203714</v>
      </c>
      <c r="H27" s="227" t="s">
        <v>81</v>
      </c>
      <c r="I27" s="33"/>
      <c r="J27" s="383">
        <f>SUM(J28:J29)</f>
        <v>128858670</v>
      </c>
      <c r="K27" s="383">
        <f>SUM(K28:K29)</f>
        <v>121260990</v>
      </c>
      <c r="L27" s="385">
        <f>(J27-K27)/K27</f>
        <v>6.2655599298669748E-2</v>
      </c>
      <c r="M27" s="384">
        <f>J27/$J$35</f>
        <v>0.35781535857724434</v>
      </c>
      <c r="N27" s="397">
        <f>+K27/$K$35</f>
        <v>0.33407800676505472</v>
      </c>
    </row>
    <row r="28" spans="1:15" ht="14.1" customHeight="1" x14ac:dyDescent="0.2">
      <c r="A28" s="227"/>
      <c r="B28" s="297" t="s">
        <v>81</v>
      </c>
      <c r="C28" s="189">
        <f>+[2]UPS!$JF$19</f>
        <v>2407</v>
      </c>
      <c r="D28" s="179">
        <f>+[2]UPS!$IR$19</f>
        <v>2629</v>
      </c>
      <c r="E28" s="368">
        <f>(C28-D28)/D28</f>
        <v>-8.4442753898820846E-2</v>
      </c>
      <c r="F28" s="322">
        <f>+C28/$C$35</f>
        <v>0.18031313206981797</v>
      </c>
      <c r="G28" s="322">
        <f>+D28/$D$35</f>
        <v>0.18791994281629734</v>
      </c>
      <c r="H28" s="227"/>
      <c r="I28" s="297" t="s">
        <v>81</v>
      </c>
      <c r="J28" s="189">
        <f>+SUM([2]UPS!$JF$64)</f>
        <v>128858670</v>
      </c>
      <c r="K28" s="179">
        <f>+SUM([2]UPS!$IR$64)</f>
        <v>121260990</v>
      </c>
      <c r="L28" s="368">
        <f>(J28-K28)/K28</f>
        <v>6.2655599298669748E-2</v>
      </c>
      <c r="M28" s="308">
        <f>J28/$J$35</f>
        <v>0.35781535857724434</v>
      </c>
      <c r="N28" s="322">
        <f>+K28/$K$35</f>
        <v>0.33407800676505472</v>
      </c>
    </row>
    <row r="29" spans="1:15" ht="14.1" customHeight="1" x14ac:dyDescent="0.2">
      <c r="A29" s="227"/>
      <c r="B29" s="297" t="s">
        <v>82</v>
      </c>
      <c r="C29" s="189">
        <f>+[2]Bemidji!$JF$19</f>
        <v>3920</v>
      </c>
      <c r="D29" s="179">
        <f>+[2]Bemidji!$IR$19</f>
        <v>4170</v>
      </c>
      <c r="E29" s="368">
        <f>(C29-D29)/D29</f>
        <v>-5.9952038369304558E-2</v>
      </c>
      <c r="F29" s="322">
        <f>+C29/$C$35</f>
        <v>0.29365495542737285</v>
      </c>
      <c r="G29" s="322">
        <f>+D29/$D$35</f>
        <v>0.29807005003573983</v>
      </c>
      <c r="H29" s="227"/>
      <c r="I29" s="297" t="s">
        <v>82</v>
      </c>
      <c r="J29" s="500" t="s">
        <v>199</v>
      </c>
      <c r="K29" s="500"/>
      <c r="L29" s="500"/>
      <c r="M29" s="501"/>
      <c r="N29" s="395"/>
    </row>
    <row r="30" spans="1:15" ht="14.1" customHeight="1" x14ac:dyDescent="0.2">
      <c r="A30" s="31"/>
      <c r="B30" s="33"/>
      <c r="C30" s="303"/>
      <c r="F30" s="274"/>
      <c r="G30" s="274"/>
      <c r="H30" s="31"/>
      <c r="I30" s="33"/>
      <c r="J30" s="190"/>
      <c r="K30" s="2"/>
      <c r="L30" s="3"/>
      <c r="M30" s="55"/>
      <c r="N30" s="274"/>
    </row>
    <row r="31" spans="1:15" ht="14.1" customHeight="1" x14ac:dyDescent="0.2">
      <c r="A31" s="227" t="s">
        <v>176</v>
      </c>
      <c r="B31" s="33"/>
      <c r="C31" s="386">
        <f>+'[2]Misc Cargo'!$JF$19</f>
        <v>0</v>
      </c>
      <c r="D31" s="383">
        <f>+'[2]Misc Cargo'!$IR$19</f>
        <v>2</v>
      </c>
      <c r="E31" s="385">
        <f>(C31-D31)/D31</f>
        <v>-1</v>
      </c>
      <c r="F31" s="392">
        <f>+C31/$C$35</f>
        <v>0</v>
      </c>
      <c r="G31" s="392">
        <f>+D31/$D$35</f>
        <v>1.4295925661186561E-4</v>
      </c>
      <c r="H31" s="227" t="s">
        <v>176</v>
      </c>
      <c r="I31" s="33"/>
      <c r="J31" s="386">
        <f>+SUM('[2]Misc Cargo'!$JF$64)</f>
        <v>0</v>
      </c>
      <c r="K31" s="383">
        <f>+SUM('[2]Misc Cargo'!$IR$64)</f>
        <v>150</v>
      </c>
      <c r="L31" s="385">
        <f>(J31-K31)/K31</f>
        <v>-1</v>
      </c>
      <c r="M31" s="384">
        <f>J31/$J$35</f>
        <v>0</v>
      </c>
      <c r="N31" s="397">
        <f>+K31/$K$35</f>
        <v>4.1325492241782133E-7</v>
      </c>
      <c r="O31" s="272"/>
    </row>
    <row r="32" spans="1:15" ht="14.1" customHeight="1" x14ac:dyDescent="0.2">
      <c r="A32" s="31"/>
      <c r="B32" s="33"/>
      <c r="C32" s="303"/>
      <c r="F32" s="274"/>
      <c r="G32" s="274"/>
      <c r="H32" s="31"/>
      <c r="I32" s="33"/>
      <c r="J32" s="190"/>
      <c r="K32" s="2"/>
      <c r="L32" s="3"/>
      <c r="M32" s="55"/>
      <c r="N32" s="274"/>
    </row>
    <row r="33" spans="1:15" ht="14.1" customHeight="1" thickBot="1" x14ac:dyDescent="0.25">
      <c r="A33" s="284"/>
      <c r="B33" s="285"/>
      <c r="C33" s="387"/>
      <c r="D33" s="388"/>
      <c r="E33" s="389"/>
      <c r="F33" s="393"/>
      <c r="G33" s="393"/>
      <c r="H33" s="227"/>
      <c r="I33" s="33"/>
      <c r="J33" s="305"/>
      <c r="K33" s="232"/>
      <c r="L33" s="390"/>
      <c r="M33" s="285"/>
      <c r="N33" s="396"/>
      <c r="O33" s="272"/>
    </row>
    <row r="34" spans="1:15" ht="13.5" thickBot="1" x14ac:dyDescent="0.25">
      <c r="D34" s="3"/>
      <c r="F34"/>
      <c r="G34"/>
      <c r="H34"/>
      <c r="I34"/>
    </row>
    <row r="35" spans="1:15" ht="15.75" thickBot="1" x14ac:dyDescent="0.3">
      <c r="B35" s="342" t="s">
        <v>100</v>
      </c>
      <c r="C35" s="343">
        <f>+C31+C27+C20+C9+C5</f>
        <v>13349</v>
      </c>
      <c r="D35" s="343">
        <f>+D31+D27+D20+D9+D5</f>
        <v>13990</v>
      </c>
      <c r="E35" s="391">
        <f>(C35-D35)/D35</f>
        <v>-4.5818441744102933E-2</v>
      </c>
      <c r="F35" s="398">
        <f>+F31+F27+F20+F9+F5</f>
        <v>1</v>
      </c>
      <c r="G35" s="398">
        <f>+G31+G27+G20+G9+G5</f>
        <v>0.99999999999999978</v>
      </c>
      <c r="H35"/>
      <c r="I35" s="342" t="s">
        <v>100</v>
      </c>
      <c r="J35" s="343">
        <f>+J31+J27+J20+J9+J5</f>
        <v>360126157</v>
      </c>
      <c r="K35" s="343">
        <f>+K31+K27+K20+K9+K5</f>
        <v>362972083</v>
      </c>
      <c r="L35" s="344">
        <f t="shared" ref="L35" si="18">(J35-K35)/K35</f>
        <v>-7.8406195222457363E-3</v>
      </c>
      <c r="M35" s="398">
        <f>+M31+M27+M20+M9+M5</f>
        <v>1</v>
      </c>
      <c r="N35" s="398">
        <f>+N31+N27+N20+N9+N5</f>
        <v>1</v>
      </c>
    </row>
    <row r="36" spans="1:15" x14ac:dyDescent="0.2">
      <c r="D36" s="3"/>
      <c r="F36"/>
      <c r="G36"/>
      <c r="H36"/>
      <c r="I36"/>
    </row>
    <row r="37" spans="1:15" x14ac:dyDescent="0.2">
      <c r="G37"/>
      <c r="H37"/>
      <c r="I37"/>
    </row>
    <row r="38" spans="1:15" x14ac:dyDescent="0.2">
      <c r="G38"/>
      <c r="H38"/>
      <c r="I38"/>
    </row>
    <row r="39" spans="1:15" x14ac:dyDescent="0.2">
      <c r="G39"/>
      <c r="H39"/>
      <c r="I39"/>
    </row>
    <row r="40" spans="1:15" x14ac:dyDescent="0.2">
      <c r="G40"/>
      <c r="H40"/>
      <c r="I40"/>
    </row>
    <row r="41" spans="1:15" x14ac:dyDescent="0.2">
      <c r="G41"/>
      <c r="H41"/>
      <c r="I41"/>
    </row>
    <row r="42" spans="1:15" x14ac:dyDescent="0.2">
      <c r="G42"/>
      <c r="H42"/>
      <c r="I42"/>
    </row>
    <row r="43" spans="1:15" x14ac:dyDescent="0.2">
      <c r="G43"/>
      <c r="H43"/>
      <c r="I43"/>
    </row>
    <row r="44" spans="1:15" x14ac:dyDescent="0.2">
      <c r="G44"/>
      <c r="H44"/>
      <c r="I44"/>
    </row>
    <row r="45" spans="1:15" x14ac:dyDescent="0.2">
      <c r="G45"/>
      <c r="H45"/>
      <c r="I45"/>
    </row>
    <row r="46" spans="1:15" x14ac:dyDescent="0.2">
      <c r="G46"/>
      <c r="H46"/>
      <c r="I46"/>
    </row>
    <row r="47" spans="1:15" x14ac:dyDescent="0.2">
      <c r="G47"/>
      <c r="H47"/>
      <c r="I47"/>
    </row>
    <row r="48" spans="1:15" x14ac:dyDescent="0.2">
      <c r="G48"/>
      <c r="H48"/>
      <c r="I48"/>
    </row>
    <row r="49" spans="7:9" x14ac:dyDescent="0.2">
      <c r="G49"/>
      <c r="H49"/>
      <c r="I49"/>
    </row>
    <row r="50" spans="7:9" x14ac:dyDescent="0.2">
      <c r="G50"/>
      <c r="H50"/>
      <c r="I50"/>
    </row>
    <row r="51" spans="7:9" x14ac:dyDescent="0.2">
      <c r="G51"/>
      <c r="H51"/>
      <c r="I51"/>
    </row>
    <row r="52" spans="7:9" x14ac:dyDescent="0.2">
      <c r="G52"/>
      <c r="H52"/>
      <c r="I52"/>
    </row>
    <row r="53" spans="7:9" x14ac:dyDescent="0.2">
      <c r="G53"/>
      <c r="H53"/>
      <c r="I53"/>
    </row>
    <row r="54" spans="7:9" x14ac:dyDescent="0.2">
      <c r="G54"/>
      <c r="H54"/>
      <c r="I54"/>
    </row>
    <row r="55" spans="7:9" x14ac:dyDescent="0.2">
      <c r="G55"/>
      <c r="H55"/>
      <c r="I55"/>
    </row>
    <row r="56" spans="7:9" x14ac:dyDescent="0.2">
      <c r="G56"/>
      <c r="H56"/>
      <c r="I56"/>
    </row>
    <row r="57" spans="7:9" x14ac:dyDescent="0.2">
      <c r="G57"/>
      <c r="H57"/>
      <c r="I57"/>
    </row>
    <row r="58" spans="7:9" x14ac:dyDescent="0.2">
      <c r="G58"/>
      <c r="H58"/>
      <c r="I58"/>
    </row>
    <row r="59" spans="7:9" x14ac:dyDescent="0.2">
      <c r="G59"/>
      <c r="H59"/>
      <c r="I59"/>
    </row>
    <row r="60" spans="7:9" x14ac:dyDescent="0.2">
      <c r="G60"/>
      <c r="H60"/>
      <c r="I60"/>
    </row>
    <row r="61" spans="7:9" x14ac:dyDescent="0.2">
      <c r="G61"/>
      <c r="H61"/>
      <c r="I61"/>
    </row>
    <row r="62" spans="7:9" x14ac:dyDescent="0.2">
      <c r="G62"/>
      <c r="H62"/>
      <c r="I62"/>
    </row>
    <row r="63" spans="7:9" x14ac:dyDescent="0.2">
      <c r="G63"/>
      <c r="H63"/>
      <c r="I63"/>
    </row>
    <row r="64" spans="7:9" x14ac:dyDescent="0.2">
      <c r="G64"/>
      <c r="H64"/>
      <c r="I64"/>
    </row>
    <row r="65" spans="7:9" x14ac:dyDescent="0.2">
      <c r="G65"/>
      <c r="H65"/>
      <c r="I65"/>
    </row>
    <row r="66" spans="7:9" x14ac:dyDescent="0.2">
      <c r="G66"/>
      <c r="H66"/>
      <c r="I66"/>
    </row>
    <row r="67" spans="7:9" x14ac:dyDescent="0.2">
      <c r="G67"/>
      <c r="H67"/>
      <c r="I67"/>
    </row>
    <row r="68" spans="7:9" x14ac:dyDescent="0.2">
      <c r="G68"/>
      <c r="H68"/>
      <c r="I68"/>
    </row>
    <row r="69" spans="7:9" x14ac:dyDescent="0.2">
      <c r="G69"/>
      <c r="H69"/>
      <c r="I69"/>
    </row>
    <row r="70" spans="7:9" x14ac:dyDescent="0.2">
      <c r="G70"/>
      <c r="H70"/>
      <c r="I70"/>
    </row>
    <row r="71" spans="7:9" x14ac:dyDescent="0.2">
      <c r="G71"/>
      <c r="H71"/>
      <c r="I71"/>
    </row>
    <row r="72" spans="7:9" x14ac:dyDescent="0.2">
      <c r="G72"/>
      <c r="H72"/>
      <c r="I72"/>
    </row>
    <row r="73" spans="7:9" x14ac:dyDescent="0.2">
      <c r="G73"/>
      <c r="H73"/>
      <c r="I73"/>
    </row>
    <row r="74" spans="7:9" x14ac:dyDescent="0.2">
      <c r="G74"/>
      <c r="H74"/>
      <c r="I74"/>
    </row>
    <row r="75" spans="7:9" x14ac:dyDescent="0.2">
      <c r="G75"/>
      <c r="H75"/>
      <c r="I75"/>
    </row>
    <row r="76" spans="7:9" x14ac:dyDescent="0.2">
      <c r="G76"/>
      <c r="H76"/>
      <c r="I76"/>
    </row>
    <row r="77" spans="7:9" x14ac:dyDescent="0.2">
      <c r="G77"/>
      <c r="H77"/>
      <c r="I77"/>
    </row>
    <row r="78" spans="7:9" x14ac:dyDescent="0.2">
      <c r="G78"/>
      <c r="H78"/>
      <c r="I78"/>
    </row>
    <row r="79" spans="7:9" x14ac:dyDescent="0.2">
      <c r="G79"/>
      <c r="H79"/>
      <c r="I79"/>
    </row>
    <row r="80" spans="7:9" x14ac:dyDescent="0.2">
      <c r="G80"/>
      <c r="H80"/>
      <c r="I80"/>
    </row>
    <row r="81" spans="7:9" x14ac:dyDescent="0.2">
      <c r="G81"/>
      <c r="H81"/>
      <c r="I81"/>
    </row>
    <row r="82" spans="7:9" x14ac:dyDescent="0.2">
      <c r="G82"/>
      <c r="H82"/>
      <c r="I82"/>
    </row>
    <row r="83" spans="7:9" x14ac:dyDescent="0.2">
      <c r="G83"/>
      <c r="H83"/>
      <c r="I83"/>
    </row>
    <row r="84" spans="7:9" x14ac:dyDescent="0.2">
      <c r="G84"/>
      <c r="H84"/>
      <c r="I84"/>
    </row>
    <row r="85" spans="7:9" x14ac:dyDescent="0.2">
      <c r="G85"/>
      <c r="H85"/>
      <c r="I85"/>
    </row>
    <row r="86" spans="7:9" x14ac:dyDescent="0.2">
      <c r="G86"/>
      <c r="H86"/>
      <c r="I86"/>
    </row>
    <row r="87" spans="7:9" x14ac:dyDescent="0.2">
      <c r="G87"/>
      <c r="H87"/>
      <c r="I87"/>
    </row>
    <row r="88" spans="7:9" x14ac:dyDescent="0.2">
      <c r="G88"/>
      <c r="H88"/>
      <c r="I88"/>
    </row>
    <row r="89" spans="7:9" x14ac:dyDescent="0.2">
      <c r="G89"/>
      <c r="H89"/>
      <c r="I89"/>
    </row>
    <row r="90" spans="7:9" x14ac:dyDescent="0.2">
      <c r="G90"/>
      <c r="H90"/>
      <c r="I90"/>
    </row>
    <row r="91" spans="7:9" x14ac:dyDescent="0.2">
      <c r="G91"/>
      <c r="H91"/>
      <c r="I91"/>
    </row>
    <row r="92" spans="7:9" x14ac:dyDescent="0.2">
      <c r="G92"/>
      <c r="H92"/>
      <c r="I92"/>
    </row>
    <row r="93" spans="7:9" x14ac:dyDescent="0.2">
      <c r="G93"/>
      <c r="H93"/>
      <c r="I93"/>
    </row>
    <row r="94" spans="7:9" x14ac:dyDescent="0.2">
      <c r="G94"/>
      <c r="H94"/>
      <c r="I94"/>
    </row>
    <row r="95" spans="7:9" x14ac:dyDescent="0.2">
      <c r="G95"/>
      <c r="H95"/>
      <c r="I95"/>
    </row>
    <row r="96" spans="7:9" x14ac:dyDescent="0.2">
      <c r="G96"/>
      <c r="H96"/>
      <c r="I96"/>
    </row>
    <row r="97" spans="7:9" x14ac:dyDescent="0.2">
      <c r="G97"/>
      <c r="H97"/>
      <c r="I97"/>
    </row>
    <row r="98" spans="7:9" x14ac:dyDescent="0.2">
      <c r="G98"/>
      <c r="H98"/>
      <c r="I98"/>
    </row>
    <row r="99" spans="7:9" x14ac:dyDescent="0.2">
      <c r="G99"/>
      <c r="H99"/>
      <c r="I99"/>
    </row>
    <row r="100" spans="7:9" x14ac:dyDescent="0.2">
      <c r="G100"/>
      <c r="H100"/>
      <c r="I100"/>
    </row>
    <row r="101" spans="7:9" x14ac:dyDescent="0.2">
      <c r="G101"/>
      <c r="H101"/>
      <c r="I101"/>
    </row>
    <row r="102" spans="7:9" x14ac:dyDescent="0.2">
      <c r="G102"/>
      <c r="H102"/>
      <c r="I102"/>
    </row>
    <row r="103" spans="7:9" x14ac:dyDescent="0.2">
      <c r="G103"/>
      <c r="H103"/>
      <c r="I103"/>
    </row>
    <row r="104" spans="7:9" x14ac:dyDescent="0.2">
      <c r="G104"/>
      <c r="H104"/>
      <c r="I104"/>
    </row>
    <row r="105" spans="7:9" x14ac:dyDescent="0.2">
      <c r="G105"/>
      <c r="H105"/>
      <c r="I105"/>
    </row>
    <row r="106" spans="7:9" x14ac:dyDescent="0.2">
      <c r="G106"/>
      <c r="H106"/>
      <c r="I106"/>
    </row>
    <row r="107" spans="7:9" x14ac:dyDescent="0.2">
      <c r="G107"/>
      <c r="H107"/>
      <c r="I107"/>
    </row>
    <row r="108" spans="7:9" x14ac:dyDescent="0.2">
      <c r="G108"/>
      <c r="H108"/>
      <c r="I108"/>
    </row>
    <row r="109" spans="7:9" x14ac:dyDescent="0.2">
      <c r="G109"/>
      <c r="H109"/>
      <c r="I109"/>
    </row>
    <row r="110" spans="7:9" x14ac:dyDescent="0.2">
      <c r="G110"/>
      <c r="H110"/>
      <c r="I110"/>
    </row>
    <row r="111" spans="7:9" x14ac:dyDescent="0.2">
      <c r="G111"/>
      <c r="H111"/>
      <c r="I111"/>
    </row>
    <row r="112" spans="7:9" x14ac:dyDescent="0.2">
      <c r="G112"/>
      <c r="H112"/>
      <c r="I112"/>
    </row>
    <row r="113" spans="7:9" x14ac:dyDescent="0.2">
      <c r="G113"/>
      <c r="H113"/>
      <c r="I113"/>
    </row>
    <row r="114" spans="7:9" x14ac:dyDescent="0.2">
      <c r="G114"/>
      <c r="H114"/>
      <c r="I114"/>
    </row>
    <row r="115" spans="7:9" x14ac:dyDescent="0.2">
      <c r="G115"/>
      <c r="H115"/>
      <c r="I115"/>
    </row>
    <row r="116" spans="7:9" x14ac:dyDescent="0.2">
      <c r="G116"/>
      <c r="H116"/>
      <c r="I116"/>
    </row>
    <row r="117" spans="7:9" x14ac:dyDescent="0.2">
      <c r="G117"/>
      <c r="H117"/>
      <c r="I117"/>
    </row>
    <row r="118" spans="7:9" x14ac:dyDescent="0.2">
      <c r="G118"/>
      <c r="H118"/>
      <c r="I118"/>
    </row>
    <row r="119" spans="7:9" x14ac:dyDescent="0.2">
      <c r="G119"/>
      <c r="H119"/>
      <c r="I119"/>
    </row>
    <row r="120" spans="7:9" x14ac:dyDescent="0.2">
      <c r="G120"/>
      <c r="H120"/>
      <c r="I120"/>
    </row>
    <row r="121" spans="7:9" x14ac:dyDescent="0.2">
      <c r="G121"/>
      <c r="H121"/>
      <c r="I121"/>
    </row>
    <row r="122" spans="7:9" x14ac:dyDescent="0.2">
      <c r="G122"/>
      <c r="H122"/>
      <c r="I122"/>
    </row>
    <row r="123" spans="7:9" x14ac:dyDescent="0.2">
      <c r="G123"/>
      <c r="H123"/>
      <c r="I123"/>
    </row>
    <row r="124" spans="7:9" x14ac:dyDescent="0.2">
      <c r="G124"/>
      <c r="H124"/>
      <c r="I124"/>
    </row>
    <row r="125" spans="7:9" x14ac:dyDescent="0.2">
      <c r="G125"/>
      <c r="H125"/>
      <c r="I125"/>
    </row>
    <row r="126" spans="7:9" x14ac:dyDescent="0.2">
      <c r="G126"/>
      <c r="H126"/>
      <c r="I126"/>
    </row>
    <row r="127" spans="7:9" x14ac:dyDescent="0.2">
      <c r="G127"/>
      <c r="H127"/>
      <c r="I127"/>
    </row>
    <row r="128" spans="7:9" x14ac:dyDescent="0.2">
      <c r="G128"/>
      <c r="H128"/>
      <c r="I128"/>
    </row>
    <row r="129" spans="7:9" x14ac:dyDescent="0.2">
      <c r="G129"/>
      <c r="H129"/>
      <c r="I129"/>
    </row>
    <row r="130" spans="7:9" x14ac:dyDescent="0.2">
      <c r="G130"/>
      <c r="H130"/>
      <c r="I130"/>
    </row>
    <row r="131" spans="7:9" x14ac:dyDescent="0.2">
      <c r="G131"/>
      <c r="H131"/>
      <c r="I131"/>
    </row>
    <row r="132" spans="7:9" x14ac:dyDescent="0.2">
      <c r="G132"/>
      <c r="H132"/>
      <c r="I132"/>
    </row>
    <row r="133" spans="7:9" x14ac:dyDescent="0.2">
      <c r="G133"/>
      <c r="H133"/>
      <c r="I133"/>
    </row>
    <row r="134" spans="7:9" x14ac:dyDescent="0.2">
      <c r="G134"/>
      <c r="H134"/>
      <c r="I134"/>
    </row>
    <row r="135" spans="7:9" x14ac:dyDescent="0.2">
      <c r="G135"/>
      <c r="H135"/>
      <c r="I135"/>
    </row>
    <row r="136" spans="7:9" x14ac:dyDescent="0.2">
      <c r="G136"/>
      <c r="H136"/>
      <c r="I136"/>
    </row>
    <row r="137" spans="7:9" x14ac:dyDescent="0.2">
      <c r="G137"/>
      <c r="H137"/>
      <c r="I137"/>
    </row>
    <row r="138" spans="7:9" x14ac:dyDescent="0.2">
      <c r="G138"/>
      <c r="H138"/>
      <c r="I138"/>
    </row>
    <row r="139" spans="7:9" x14ac:dyDescent="0.2">
      <c r="G139"/>
      <c r="H139"/>
      <c r="I139"/>
    </row>
    <row r="140" spans="7:9" x14ac:dyDescent="0.2">
      <c r="G140"/>
      <c r="H140"/>
      <c r="I140"/>
    </row>
    <row r="141" spans="7:9" x14ac:dyDescent="0.2">
      <c r="G141"/>
      <c r="H141"/>
      <c r="I141"/>
    </row>
    <row r="142" spans="7:9" x14ac:dyDescent="0.2">
      <c r="G142"/>
      <c r="H142"/>
      <c r="I142"/>
    </row>
    <row r="143" spans="7:9" x14ac:dyDescent="0.2">
      <c r="G143"/>
      <c r="H143"/>
      <c r="I143"/>
    </row>
    <row r="144" spans="7:9" x14ac:dyDescent="0.2">
      <c r="G144"/>
      <c r="H144"/>
      <c r="I144"/>
    </row>
    <row r="145" spans="7:9" x14ac:dyDescent="0.2">
      <c r="G145"/>
      <c r="H145"/>
      <c r="I145"/>
    </row>
    <row r="146" spans="7:9" x14ac:dyDescent="0.2">
      <c r="G146"/>
      <c r="H146"/>
      <c r="I146"/>
    </row>
    <row r="147" spans="7:9" x14ac:dyDescent="0.2">
      <c r="G147"/>
      <c r="H147"/>
      <c r="I147"/>
    </row>
    <row r="148" spans="7:9" x14ac:dyDescent="0.2">
      <c r="G148"/>
      <c r="H148"/>
      <c r="I148"/>
    </row>
    <row r="149" spans="7:9" x14ac:dyDescent="0.2">
      <c r="G149"/>
      <c r="H149"/>
      <c r="I149"/>
    </row>
    <row r="150" spans="7:9" x14ac:dyDescent="0.2">
      <c r="G150"/>
      <c r="H150"/>
      <c r="I150"/>
    </row>
    <row r="151" spans="7:9" x14ac:dyDescent="0.2">
      <c r="G151"/>
      <c r="H151"/>
      <c r="I151"/>
    </row>
    <row r="152" spans="7:9" x14ac:dyDescent="0.2">
      <c r="G152"/>
      <c r="H152"/>
      <c r="I152"/>
    </row>
    <row r="153" spans="7:9" x14ac:dyDescent="0.2">
      <c r="G153"/>
      <c r="H153"/>
      <c r="I153"/>
    </row>
    <row r="154" spans="7:9" x14ac:dyDescent="0.2">
      <c r="G154"/>
      <c r="H154"/>
      <c r="I154"/>
    </row>
    <row r="155" spans="7:9" x14ac:dyDescent="0.2">
      <c r="G155"/>
      <c r="H155"/>
      <c r="I155"/>
    </row>
    <row r="156" spans="7:9" x14ac:dyDescent="0.2">
      <c r="G156"/>
      <c r="H156"/>
      <c r="I156"/>
    </row>
    <row r="157" spans="7:9" x14ac:dyDescent="0.2">
      <c r="G157"/>
      <c r="H157"/>
      <c r="I157"/>
    </row>
    <row r="158" spans="7:9" x14ac:dyDescent="0.2">
      <c r="G158"/>
      <c r="H158"/>
      <c r="I158"/>
    </row>
    <row r="159" spans="7:9" x14ac:dyDescent="0.2">
      <c r="G159"/>
      <c r="H159"/>
      <c r="I159"/>
    </row>
    <row r="160" spans="7:9" x14ac:dyDescent="0.2">
      <c r="G160"/>
      <c r="H160"/>
      <c r="I160"/>
    </row>
    <row r="161" spans="7:9" x14ac:dyDescent="0.2">
      <c r="G161"/>
      <c r="H161"/>
      <c r="I161"/>
    </row>
    <row r="162" spans="7:9" x14ac:dyDescent="0.2">
      <c r="G162"/>
      <c r="H162"/>
      <c r="I162"/>
    </row>
    <row r="163" spans="7:9" x14ac:dyDescent="0.2">
      <c r="G163"/>
      <c r="H163"/>
      <c r="I163"/>
    </row>
    <row r="164" spans="7:9" x14ac:dyDescent="0.2">
      <c r="G164"/>
      <c r="H164"/>
      <c r="I164"/>
    </row>
    <row r="165" spans="7:9" x14ac:dyDescent="0.2">
      <c r="G165"/>
      <c r="H165"/>
      <c r="I165"/>
    </row>
    <row r="166" spans="7:9" x14ac:dyDescent="0.2">
      <c r="G166"/>
      <c r="H166"/>
      <c r="I166"/>
    </row>
    <row r="167" spans="7:9" x14ac:dyDescent="0.2">
      <c r="G167"/>
      <c r="H167"/>
      <c r="I167"/>
    </row>
    <row r="168" spans="7:9" x14ac:dyDescent="0.2">
      <c r="G168"/>
      <c r="H168"/>
      <c r="I168"/>
    </row>
    <row r="169" spans="7:9" x14ac:dyDescent="0.2">
      <c r="G169"/>
      <c r="H169"/>
      <c r="I169"/>
    </row>
    <row r="170" spans="7:9" x14ac:dyDescent="0.2">
      <c r="G170"/>
      <c r="H170"/>
      <c r="I170"/>
    </row>
    <row r="171" spans="7:9" x14ac:dyDescent="0.2">
      <c r="G171"/>
      <c r="H171"/>
      <c r="I171"/>
    </row>
    <row r="172" spans="7:9" x14ac:dyDescent="0.2">
      <c r="G172"/>
      <c r="H172"/>
      <c r="I172"/>
    </row>
    <row r="173" spans="7:9" x14ac:dyDescent="0.2">
      <c r="G173"/>
      <c r="H173"/>
      <c r="I173"/>
    </row>
    <row r="174" spans="7:9" x14ac:dyDescent="0.2">
      <c r="G174"/>
      <c r="H174"/>
      <c r="I174"/>
    </row>
    <row r="175" spans="7:9" x14ac:dyDescent="0.2">
      <c r="G175"/>
      <c r="H175"/>
      <c r="I175"/>
    </row>
    <row r="176" spans="7:9" x14ac:dyDescent="0.2">
      <c r="G176"/>
      <c r="H176"/>
      <c r="I176"/>
    </row>
    <row r="177" spans="7:9" x14ac:dyDescent="0.2">
      <c r="G177"/>
      <c r="H177"/>
      <c r="I177"/>
    </row>
    <row r="178" spans="7:9" x14ac:dyDescent="0.2">
      <c r="G178"/>
      <c r="H178"/>
      <c r="I178"/>
    </row>
    <row r="179" spans="7:9" x14ac:dyDescent="0.2">
      <c r="G179"/>
      <c r="H179"/>
      <c r="I179"/>
    </row>
    <row r="180" spans="7:9" x14ac:dyDescent="0.2">
      <c r="G180"/>
      <c r="H180"/>
      <c r="I180"/>
    </row>
    <row r="181" spans="7:9" x14ac:dyDescent="0.2">
      <c r="G181"/>
      <c r="H181"/>
      <c r="I181"/>
    </row>
    <row r="182" spans="7:9" x14ac:dyDescent="0.2">
      <c r="G182"/>
      <c r="H182"/>
      <c r="I182"/>
    </row>
    <row r="183" spans="7:9" x14ac:dyDescent="0.2">
      <c r="G183"/>
      <c r="H183"/>
      <c r="I183"/>
    </row>
    <row r="184" spans="7:9" x14ac:dyDescent="0.2">
      <c r="G184"/>
      <c r="H184"/>
      <c r="I184"/>
    </row>
    <row r="185" spans="7:9" x14ac:dyDescent="0.2">
      <c r="G185"/>
      <c r="H185"/>
      <c r="I185"/>
    </row>
    <row r="186" spans="7:9" x14ac:dyDescent="0.2">
      <c r="G186"/>
      <c r="H186"/>
      <c r="I186"/>
    </row>
    <row r="187" spans="7:9" x14ac:dyDescent="0.2">
      <c r="G187"/>
      <c r="H187"/>
      <c r="I187"/>
    </row>
    <row r="188" spans="7:9" x14ac:dyDescent="0.2">
      <c r="G188"/>
      <c r="H188"/>
      <c r="I188"/>
    </row>
    <row r="189" spans="7:9" x14ac:dyDescent="0.2">
      <c r="G189"/>
      <c r="H189"/>
      <c r="I189"/>
    </row>
    <row r="190" spans="7:9" x14ac:dyDescent="0.2">
      <c r="G190"/>
      <c r="H190"/>
      <c r="I190"/>
    </row>
    <row r="191" spans="7:9" x14ac:dyDescent="0.2">
      <c r="G191"/>
      <c r="H191"/>
      <c r="I191"/>
    </row>
    <row r="192" spans="7:9" x14ac:dyDescent="0.2">
      <c r="G192"/>
      <c r="H192"/>
      <c r="I192"/>
    </row>
    <row r="193" spans="7:9" x14ac:dyDescent="0.2">
      <c r="G193"/>
      <c r="H193"/>
      <c r="I193"/>
    </row>
    <row r="194" spans="7:9" x14ac:dyDescent="0.2">
      <c r="G194"/>
      <c r="H194"/>
      <c r="I194"/>
    </row>
    <row r="195" spans="7:9" x14ac:dyDescent="0.2">
      <c r="G195"/>
      <c r="H195"/>
      <c r="I195"/>
    </row>
    <row r="196" spans="7:9" x14ac:dyDescent="0.2">
      <c r="G196"/>
      <c r="H196"/>
      <c r="I196"/>
    </row>
    <row r="197" spans="7:9" x14ac:dyDescent="0.2">
      <c r="G197"/>
      <c r="H197"/>
      <c r="I197"/>
    </row>
    <row r="198" spans="7:9" x14ac:dyDescent="0.2">
      <c r="G198"/>
      <c r="H198"/>
      <c r="I198"/>
    </row>
    <row r="199" spans="7:9" x14ac:dyDescent="0.2">
      <c r="G199"/>
      <c r="H199"/>
      <c r="I199"/>
    </row>
    <row r="200" spans="7:9" x14ac:dyDescent="0.2">
      <c r="G200"/>
      <c r="H200"/>
      <c r="I200"/>
    </row>
    <row r="201" spans="7:9" x14ac:dyDescent="0.2">
      <c r="G201"/>
      <c r="H201"/>
      <c r="I201"/>
    </row>
    <row r="202" spans="7:9" x14ac:dyDescent="0.2">
      <c r="G202"/>
      <c r="H202"/>
      <c r="I202"/>
    </row>
    <row r="203" spans="7:9" x14ac:dyDescent="0.2">
      <c r="G203"/>
      <c r="H203"/>
      <c r="I203"/>
    </row>
    <row r="204" spans="7:9" x14ac:dyDescent="0.2">
      <c r="G204"/>
      <c r="H204"/>
      <c r="I204"/>
    </row>
    <row r="205" spans="7:9" x14ac:dyDescent="0.2">
      <c r="G205"/>
      <c r="H205"/>
      <c r="I205"/>
    </row>
    <row r="206" spans="7:9" x14ac:dyDescent="0.2">
      <c r="G206"/>
      <c r="H206"/>
      <c r="I206"/>
    </row>
    <row r="207" spans="7:9" x14ac:dyDescent="0.2">
      <c r="G207"/>
      <c r="H207"/>
      <c r="I207"/>
    </row>
    <row r="208" spans="7:9" x14ac:dyDescent="0.2">
      <c r="G208"/>
      <c r="H208"/>
      <c r="I208"/>
    </row>
    <row r="209" spans="7:9" x14ac:dyDescent="0.2">
      <c r="G209"/>
      <c r="H209"/>
      <c r="I209"/>
    </row>
    <row r="210" spans="7:9" x14ac:dyDescent="0.2">
      <c r="G210"/>
      <c r="H210"/>
      <c r="I210"/>
    </row>
    <row r="211" spans="7:9" x14ac:dyDescent="0.2">
      <c r="G211"/>
      <c r="H211"/>
      <c r="I211"/>
    </row>
    <row r="212" spans="7:9" x14ac:dyDescent="0.2">
      <c r="G212"/>
      <c r="H212"/>
      <c r="I212"/>
    </row>
    <row r="213" spans="7:9" x14ac:dyDescent="0.2">
      <c r="G213"/>
      <c r="H213"/>
      <c r="I213"/>
    </row>
    <row r="214" spans="7:9" x14ac:dyDescent="0.2">
      <c r="G214"/>
      <c r="H214"/>
      <c r="I214"/>
    </row>
    <row r="215" spans="7:9" x14ac:dyDescent="0.2">
      <c r="G215"/>
      <c r="H215"/>
      <c r="I215"/>
    </row>
    <row r="216" spans="7:9" x14ac:dyDescent="0.2">
      <c r="G216"/>
      <c r="H216"/>
      <c r="I216"/>
    </row>
    <row r="217" spans="7:9" x14ac:dyDescent="0.2">
      <c r="G217"/>
      <c r="H217"/>
      <c r="I217"/>
    </row>
    <row r="218" spans="7:9" x14ac:dyDescent="0.2">
      <c r="G218"/>
      <c r="H218"/>
      <c r="I218"/>
    </row>
    <row r="219" spans="7:9" x14ac:dyDescent="0.2">
      <c r="G219"/>
      <c r="H219"/>
      <c r="I219"/>
    </row>
    <row r="220" spans="7:9" x14ac:dyDescent="0.2">
      <c r="G220"/>
      <c r="H220"/>
      <c r="I220"/>
    </row>
    <row r="221" spans="7:9" x14ac:dyDescent="0.2">
      <c r="G221"/>
      <c r="H221"/>
      <c r="I221"/>
    </row>
    <row r="222" spans="7:9" x14ac:dyDescent="0.2">
      <c r="G222"/>
      <c r="H222"/>
      <c r="I222"/>
    </row>
    <row r="223" spans="7:9" x14ac:dyDescent="0.2">
      <c r="G223"/>
      <c r="H223"/>
      <c r="I223"/>
    </row>
    <row r="224" spans="7:9" x14ac:dyDescent="0.2">
      <c r="G224"/>
      <c r="H224"/>
      <c r="I224"/>
    </row>
    <row r="225" spans="7:9" x14ac:dyDescent="0.2">
      <c r="G225"/>
      <c r="H225"/>
      <c r="I225"/>
    </row>
    <row r="226" spans="7:9" x14ac:dyDescent="0.2">
      <c r="G226"/>
      <c r="H226"/>
      <c r="I226"/>
    </row>
    <row r="227" spans="7:9" x14ac:dyDescent="0.2">
      <c r="G227"/>
      <c r="H227"/>
      <c r="I227"/>
    </row>
    <row r="228" spans="7:9" x14ac:dyDescent="0.2">
      <c r="G228"/>
      <c r="H228"/>
      <c r="I228"/>
    </row>
    <row r="229" spans="7:9" x14ac:dyDescent="0.2">
      <c r="G229"/>
      <c r="H229"/>
      <c r="I229"/>
    </row>
    <row r="230" spans="7:9" x14ac:dyDescent="0.2">
      <c r="G230"/>
      <c r="H230"/>
      <c r="I230"/>
    </row>
    <row r="231" spans="7:9" x14ac:dyDescent="0.2">
      <c r="G231"/>
      <c r="H231"/>
      <c r="I231"/>
    </row>
    <row r="232" spans="7:9" x14ac:dyDescent="0.2">
      <c r="G232"/>
      <c r="H232"/>
      <c r="I232"/>
    </row>
    <row r="233" spans="7:9" x14ac:dyDescent="0.2">
      <c r="G233"/>
      <c r="H233"/>
      <c r="I233"/>
    </row>
    <row r="234" spans="7:9" x14ac:dyDescent="0.2">
      <c r="G234"/>
      <c r="H234"/>
      <c r="I234"/>
    </row>
    <row r="235" spans="7:9" x14ac:dyDescent="0.2">
      <c r="G235"/>
      <c r="H235"/>
      <c r="I235"/>
    </row>
    <row r="236" spans="7:9" x14ac:dyDescent="0.2">
      <c r="G236"/>
      <c r="H236"/>
      <c r="I236"/>
    </row>
    <row r="237" spans="7:9" x14ac:dyDescent="0.2">
      <c r="G237"/>
      <c r="H237"/>
      <c r="I237"/>
    </row>
    <row r="238" spans="7:9" x14ac:dyDescent="0.2">
      <c r="G238"/>
      <c r="H238"/>
      <c r="I238"/>
    </row>
    <row r="239" spans="7:9" x14ac:dyDescent="0.2">
      <c r="G239"/>
      <c r="H239"/>
      <c r="I239"/>
    </row>
    <row r="240" spans="7:9" x14ac:dyDescent="0.2">
      <c r="G240"/>
      <c r="H240"/>
      <c r="I240"/>
    </row>
    <row r="241" spans="7:9" x14ac:dyDescent="0.2">
      <c r="G241"/>
      <c r="H241"/>
      <c r="I241"/>
    </row>
    <row r="242" spans="7:9" x14ac:dyDescent="0.2">
      <c r="G242"/>
      <c r="H242"/>
      <c r="I242"/>
    </row>
    <row r="243" spans="7:9" x14ac:dyDescent="0.2">
      <c r="G243"/>
      <c r="H243"/>
      <c r="I243"/>
    </row>
    <row r="244" spans="7:9" x14ac:dyDescent="0.2">
      <c r="G244"/>
      <c r="H244"/>
      <c r="I244"/>
    </row>
    <row r="245" spans="7:9" x14ac:dyDescent="0.2">
      <c r="G245"/>
      <c r="H245"/>
      <c r="I245"/>
    </row>
    <row r="246" spans="7:9" x14ac:dyDescent="0.2">
      <c r="G246"/>
      <c r="H246"/>
      <c r="I246"/>
    </row>
    <row r="247" spans="7:9" x14ac:dyDescent="0.2">
      <c r="G247"/>
      <c r="H247"/>
      <c r="I247"/>
    </row>
    <row r="248" spans="7:9" x14ac:dyDescent="0.2">
      <c r="G248"/>
      <c r="H248"/>
      <c r="I248"/>
    </row>
    <row r="249" spans="7:9" x14ac:dyDescent="0.2">
      <c r="G249"/>
      <c r="H249"/>
      <c r="I249"/>
    </row>
    <row r="250" spans="7:9" x14ac:dyDescent="0.2">
      <c r="G250"/>
      <c r="H250"/>
      <c r="I250"/>
    </row>
    <row r="251" spans="7:9" x14ac:dyDescent="0.2">
      <c r="G251"/>
      <c r="H251"/>
      <c r="I251"/>
    </row>
    <row r="252" spans="7:9" x14ac:dyDescent="0.2">
      <c r="G252"/>
      <c r="H252"/>
      <c r="I252"/>
    </row>
    <row r="253" spans="7:9" x14ac:dyDescent="0.2">
      <c r="G253"/>
      <c r="H253"/>
      <c r="I253"/>
    </row>
    <row r="254" spans="7:9" x14ac:dyDescent="0.2">
      <c r="G254"/>
      <c r="H254"/>
      <c r="I254"/>
    </row>
    <row r="255" spans="7:9" x14ac:dyDescent="0.2">
      <c r="G255"/>
      <c r="H255"/>
      <c r="I255"/>
    </row>
    <row r="256" spans="7:9" x14ac:dyDescent="0.2">
      <c r="G256"/>
      <c r="H256"/>
      <c r="I256"/>
    </row>
    <row r="257" spans="7:9" x14ac:dyDescent="0.2">
      <c r="G257"/>
      <c r="H257"/>
      <c r="I257"/>
    </row>
    <row r="258" spans="7:9" x14ac:dyDescent="0.2">
      <c r="G258"/>
      <c r="H258"/>
      <c r="I258"/>
    </row>
    <row r="259" spans="7:9" x14ac:dyDescent="0.2">
      <c r="G259"/>
      <c r="H259"/>
      <c r="I259"/>
    </row>
    <row r="260" spans="7:9" x14ac:dyDescent="0.2">
      <c r="G260"/>
      <c r="H260"/>
      <c r="I260"/>
    </row>
    <row r="261" spans="7:9" x14ac:dyDescent="0.2">
      <c r="G261"/>
      <c r="H261"/>
      <c r="I261"/>
    </row>
    <row r="262" spans="7:9" x14ac:dyDescent="0.2">
      <c r="G262"/>
      <c r="H262"/>
      <c r="I262"/>
    </row>
    <row r="263" spans="7:9" x14ac:dyDescent="0.2">
      <c r="G263"/>
      <c r="H263"/>
      <c r="I263"/>
    </row>
    <row r="264" spans="7:9" x14ac:dyDescent="0.2">
      <c r="G264"/>
      <c r="H264"/>
      <c r="I264"/>
    </row>
    <row r="265" spans="7:9" x14ac:dyDescent="0.2">
      <c r="G265"/>
      <c r="H265"/>
      <c r="I265"/>
    </row>
    <row r="266" spans="7:9" x14ac:dyDescent="0.2">
      <c r="G266"/>
      <c r="H266"/>
      <c r="I266"/>
    </row>
    <row r="267" spans="7:9" x14ac:dyDescent="0.2">
      <c r="G267"/>
      <c r="H267"/>
      <c r="I267"/>
    </row>
    <row r="268" spans="7:9" x14ac:dyDescent="0.2">
      <c r="G268"/>
      <c r="H268"/>
      <c r="I268"/>
    </row>
    <row r="269" spans="7:9" x14ac:dyDescent="0.2">
      <c r="G269"/>
      <c r="H269"/>
      <c r="I269"/>
    </row>
    <row r="270" spans="7:9" x14ac:dyDescent="0.2">
      <c r="G270"/>
      <c r="H270"/>
      <c r="I270"/>
    </row>
    <row r="271" spans="7:9" x14ac:dyDescent="0.2">
      <c r="G271"/>
      <c r="H271"/>
      <c r="I271"/>
    </row>
    <row r="272" spans="7:9" x14ac:dyDescent="0.2">
      <c r="G272"/>
      <c r="H272"/>
      <c r="I272"/>
    </row>
    <row r="273" spans="7:9" x14ac:dyDescent="0.2">
      <c r="G273"/>
      <c r="H273"/>
      <c r="I273"/>
    </row>
    <row r="274" spans="7:9" x14ac:dyDescent="0.2">
      <c r="G274"/>
      <c r="H274"/>
      <c r="I274"/>
    </row>
    <row r="275" spans="7:9" x14ac:dyDescent="0.2">
      <c r="G275"/>
      <c r="H275"/>
      <c r="I275"/>
    </row>
    <row r="276" spans="7:9" x14ac:dyDescent="0.2">
      <c r="G276"/>
      <c r="H276"/>
      <c r="I276"/>
    </row>
    <row r="277" spans="7:9" x14ac:dyDescent="0.2">
      <c r="G277"/>
      <c r="H277"/>
      <c r="I277"/>
    </row>
    <row r="278" spans="7:9" x14ac:dyDescent="0.2">
      <c r="G278"/>
      <c r="H278"/>
      <c r="I278"/>
    </row>
    <row r="279" spans="7:9" x14ac:dyDescent="0.2">
      <c r="G279"/>
      <c r="H279"/>
      <c r="I279"/>
    </row>
    <row r="280" spans="7:9" x14ac:dyDescent="0.2">
      <c r="G280"/>
      <c r="H280"/>
      <c r="I280"/>
    </row>
    <row r="281" spans="7:9" x14ac:dyDescent="0.2">
      <c r="G281"/>
      <c r="H281"/>
      <c r="I281"/>
    </row>
    <row r="282" spans="7:9" x14ac:dyDescent="0.2">
      <c r="G282"/>
      <c r="H282"/>
      <c r="I282"/>
    </row>
    <row r="283" spans="7:9" x14ac:dyDescent="0.2">
      <c r="G283"/>
      <c r="H283"/>
      <c r="I283"/>
    </row>
    <row r="284" spans="7:9" x14ac:dyDescent="0.2">
      <c r="G284"/>
      <c r="H284"/>
      <c r="I284"/>
    </row>
    <row r="285" spans="7:9" x14ac:dyDescent="0.2">
      <c r="G285"/>
      <c r="H285"/>
      <c r="I285"/>
    </row>
    <row r="286" spans="7:9" x14ac:dyDescent="0.2">
      <c r="G286"/>
      <c r="H286"/>
      <c r="I286"/>
    </row>
    <row r="287" spans="7:9" x14ac:dyDescent="0.2">
      <c r="G287"/>
      <c r="H287"/>
      <c r="I287"/>
    </row>
    <row r="288" spans="7:9" x14ac:dyDescent="0.2">
      <c r="G288"/>
      <c r="H288"/>
      <c r="I288"/>
    </row>
    <row r="289" spans="7:9" x14ac:dyDescent="0.2">
      <c r="G289"/>
      <c r="H289"/>
      <c r="I289"/>
    </row>
    <row r="290" spans="7:9" x14ac:dyDescent="0.2">
      <c r="G290"/>
      <c r="H290"/>
      <c r="I290"/>
    </row>
    <row r="291" spans="7:9" x14ac:dyDescent="0.2">
      <c r="G291"/>
      <c r="H291"/>
      <c r="I291"/>
    </row>
    <row r="292" spans="7:9" x14ac:dyDescent="0.2">
      <c r="G292"/>
      <c r="H292"/>
      <c r="I292"/>
    </row>
    <row r="293" spans="7:9" x14ac:dyDescent="0.2">
      <c r="G293"/>
      <c r="H293"/>
      <c r="I293"/>
    </row>
    <row r="294" spans="7:9" x14ac:dyDescent="0.2">
      <c r="G294"/>
      <c r="H294"/>
      <c r="I294"/>
    </row>
    <row r="295" spans="7:9" x14ac:dyDescent="0.2">
      <c r="G295"/>
      <c r="H295"/>
      <c r="I295"/>
    </row>
    <row r="296" spans="7:9" x14ac:dyDescent="0.2">
      <c r="G296"/>
      <c r="H296"/>
      <c r="I296"/>
    </row>
    <row r="297" spans="7:9" x14ac:dyDescent="0.2">
      <c r="G297"/>
      <c r="H297"/>
      <c r="I297"/>
    </row>
    <row r="298" spans="7:9" x14ac:dyDescent="0.2">
      <c r="G298"/>
      <c r="H298"/>
      <c r="I298"/>
    </row>
    <row r="299" spans="7:9" x14ac:dyDescent="0.2">
      <c r="G299"/>
      <c r="H299"/>
      <c r="I299"/>
    </row>
    <row r="300" spans="7:9" x14ac:dyDescent="0.2">
      <c r="G300"/>
      <c r="H300"/>
      <c r="I300"/>
    </row>
    <row r="301" spans="7:9" x14ac:dyDescent="0.2">
      <c r="G301"/>
      <c r="H301"/>
      <c r="I301"/>
    </row>
    <row r="302" spans="7:9" x14ac:dyDescent="0.2">
      <c r="G302"/>
      <c r="H302"/>
      <c r="I302"/>
    </row>
    <row r="303" spans="7:9" x14ac:dyDescent="0.2">
      <c r="G303"/>
      <c r="H303"/>
      <c r="I303"/>
    </row>
    <row r="304" spans="7:9" x14ac:dyDescent="0.2">
      <c r="G304"/>
      <c r="H304"/>
      <c r="I304"/>
    </row>
    <row r="305" spans="7:9" x14ac:dyDescent="0.2">
      <c r="G305"/>
      <c r="H305"/>
      <c r="I305"/>
    </row>
    <row r="306" spans="7:9" x14ac:dyDescent="0.2">
      <c r="G306"/>
      <c r="H306"/>
      <c r="I306"/>
    </row>
    <row r="307" spans="7:9" x14ac:dyDescent="0.2">
      <c r="G307"/>
      <c r="H307"/>
      <c r="I307"/>
    </row>
    <row r="308" spans="7:9" x14ac:dyDescent="0.2">
      <c r="G308"/>
      <c r="H308"/>
      <c r="I308"/>
    </row>
    <row r="309" spans="7:9" x14ac:dyDescent="0.2">
      <c r="G309"/>
      <c r="H309"/>
      <c r="I309"/>
    </row>
    <row r="310" spans="7:9" x14ac:dyDescent="0.2">
      <c r="G310"/>
      <c r="H310"/>
      <c r="I310"/>
    </row>
    <row r="311" spans="7:9" x14ac:dyDescent="0.2">
      <c r="G311"/>
      <c r="H311"/>
      <c r="I311"/>
    </row>
    <row r="312" spans="7:9" x14ac:dyDescent="0.2">
      <c r="G312"/>
      <c r="H312"/>
      <c r="I312"/>
    </row>
    <row r="313" spans="7:9" x14ac:dyDescent="0.2">
      <c r="G313"/>
      <c r="H313"/>
      <c r="I313"/>
    </row>
    <row r="314" spans="7:9" x14ac:dyDescent="0.2">
      <c r="G314"/>
      <c r="H314"/>
      <c r="I314"/>
    </row>
    <row r="315" spans="7:9" x14ac:dyDescent="0.2">
      <c r="G315"/>
      <c r="H315"/>
      <c r="I315"/>
    </row>
    <row r="316" spans="7:9" x14ac:dyDescent="0.2">
      <c r="G316"/>
      <c r="H316"/>
      <c r="I316"/>
    </row>
    <row r="317" spans="7:9" x14ac:dyDescent="0.2">
      <c r="G317"/>
      <c r="H317"/>
      <c r="I317"/>
    </row>
    <row r="318" spans="7:9" x14ac:dyDescent="0.2">
      <c r="G318"/>
      <c r="H318"/>
      <c r="I318"/>
    </row>
    <row r="319" spans="7:9" x14ac:dyDescent="0.2">
      <c r="G319"/>
      <c r="H319"/>
      <c r="I319"/>
    </row>
    <row r="320" spans="7:9" x14ac:dyDescent="0.2">
      <c r="G320"/>
      <c r="H320"/>
      <c r="I320"/>
    </row>
    <row r="321" spans="7:9" x14ac:dyDescent="0.2">
      <c r="G321"/>
      <c r="H321"/>
      <c r="I321"/>
    </row>
    <row r="322" spans="7:9" x14ac:dyDescent="0.2">
      <c r="G322"/>
      <c r="H322"/>
      <c r="I322"/>
    </row>
    <row r="323" spans="7:9" x14ac:dyDescent="0.2">
      <c r="G323"/>
      <c r="H323"/>
      <c r="I323"/>
    </row>
    <row r="324" spans="7:9" x14ac:dyDescent="0.2">
      <c r="G324"/>
      <c r="H324"/>
      <c r="I324"/>
    </row>
    <row r="325" spans="7:9" x14ac:dyDescent="0.2">
      <c r="G325"/>
      <c r="H325"/>
      <c r="I325"/>
    </row>
    <row r="326" spans="7:9" x14ac:dyDescent="0.2">
      <c r="G326"/>
      <c r="H326"/>
      <c r="I326"/>
    </row>
    <row r="327" spans="7:9" x14ac:dyDescent="0.2">
      <c r="G327"/>
      <c r="H327"/>
      <c r="I327"/>
    </row>
    <row r="328" spans="7:9" x14ac:dyDescent="0.2">
      <c r="G328"/>
      <c r="H328"/>
      <c r="I328"/>
    </row>
    <row r="329" spans="7:9" x14ac:dyDescent="0.2">
      <c r="G329"/>
      <c r="H329"/>
      <c r="I329"/>
    </row>
    <row r="330" spans="7:9" x14ac:dyDescent="0.2">
      <c r="G330"/>
      <c r="H330"/>
      <c r="I330"/>
    </row>
    <row r="331" spans="7:9" x14ac:dyDescent="0.2">
      <c r="G331"/>
      <c r="H331"/>
      <c r="I331"/>
    </row>
    <row r="332" spans="7:9" x14ac:dyDescent="0.2">
      <c r="G332"/>
      <c r="H332"/>
      <c r="I332"/>
    </row>
    <row r="333" spans="7:9" x14ac:dyDescent="0.2">
      <c r="G333"/>
      <c r="H333"/>
      <c r="I333"/>
    </row>
    <row r="334" spans="7:9" x14ac:dyDescent="0.2">
      <c r="G334"/>
      <c r="H334"/>
      <c r="I334"/>
    </row>
    <row r="335" spans="7:9" x14ac:dyDescent="0.2">
      <c r="G335"/>
      <c r="H335"/>
      <c r="I335"/>
    </row>
    <row r="336" spans="7:9" x14ac:dyDescent="0.2">
      <c r="G336"/>
      <c r="H336"/>
      <c r="I336"/>
    </row>
    <row r="337" spans="7:9" x14ac:dyDescent="0.2">
      <c r="G337"/>
      <c r="H337"/>
      <c r="I337"/>
    </row>
    <row r="338" spans="7:9" x14ac:dyDescent="0.2">
      <c r="G338"/>
      <c r="H338"/>
      <c r="I338"/>
    </row>
    <row r="339" spans="7:9" x14ac:dyDescent="0.2">
      <c r="G339"/>
      <c r="H339"/>
      <c r="I339"/>
    </row>
    <row r="340" spans="7:9" x14ac:dyDescent="0.2">
      <c r="G340"/>
      <c r="H340"/>
      <c r="I340"/>
    </row>
    <row r="341" spans="7:9" x14ac:dyDescent="0.2">
      <c r="G341"/>
      <c r="H341"/>
      <c r="I341"/>
    </row>
    <row r="342" spans="7:9" x14ac:dyDescent="0.2">
      <c r="G342"/>
      <c r="H342"/>
      <c r="I342"/>
    </row>
    <row r="343" spans="7:9" x14ac:dyDescent="0.2">
      <c r="G343"/>
      <c r="H343"/>
      <c r="I343"/>
    </row>
    <row r="344" spans="7:9" x14ac:dyDescent="0.2">
      <c r="G344"/>
      <c r="H344"/>
      <c r="I344"/>
    </row>
    <row r="345" spans="7:9" x14ac:dyDescent="0.2">
      <c r="G345"/>
      <c r="H345"/>
      <c r="I345"/>
    </row>
    <row r="346" spans="7:9" x14ac:dyDescent="0.2">
      <c r="G346"/>
      <c r="H346"/>
      <c r="I346"/>
    </row>
    <row r="347" spans="7:9" x14ac:dyDescent="0.2">
      <c r="G347"/>
      <c r="H347"/>
      <c r="I347"/>
    </row>
    <row r="348" spans="7:9" x14ac:dyDescent="0.2">
      <c r="G348"/>
      <c r="H348"/>
      <c r="I348"/>
    </row>
    <row r="349" spans="7:9" x14ac:dyDescent="0.2">
      <c r="G349"/>
      <c r="H349"/>
      <c r="I349"/>
    </row>
    <row r="350" spans="7:9" x14ac:dyDescent="0.2">
      <c r="G350"/>
      <c r="H350"/>
      <c r="I350"/>
    </row>
    <row r="351" spans="7:9" x14ac:dyDescent="0.2">
      <c r="G351"/>
      <c r="H351"/>
      <c r="I351"/>
    </row>
    <row r="352" spans="7:9" x14ac:dyDescent="0.2">
      <c r="G352"/>
      <c r="H352"/>
      <c r="I352"/>
    </row>
    <row r="353" spans="7:9" x14ac:dyDescent="0.2">
      <c r="G353"/>
      <c r="H353"/>
      <c r="I353"/>
    </row>
    <row r="354" spans="7:9" x14ac:dyDescent="0.2">
      <c r="G354"/>
      <c r="H354"/>
      <c r="I354"/>
    </row>
    <row r="355" spans="7:9" x14ac:dyDescent="0.2">
      <c r="G355"/>
      <c r="H355"/>
      <c r="I355"/>
    </row>
    <row r="356" spans="7:9" x14ac:dyDescent="0.2">
      <c r="G356"/>
      <c r="H356"/>
      <c r="I356"/>
    </row>
    <row r="357" spans="7:9" x14ac:dyDescent="0.2">
      <c r="G357"/>
      <c r="H357"/>
      <c r="I357"/>
    </row>
    <row r="358" spans="7:9" x14ac:dyDescent="0.2">
      <c r="G358"/>
      <c r="H358"/>
      <c r="I358"/>
    </row>
    <row r="359" spans="7:9" x14ac:dyDescent="0.2">
      <c r="G359"/>
      <c r="H359"/>
      <c r="I359"/>
    </row>
    <row r="360" spans="7:9" x14ac:dyDescent="0.2">
      <c r="G360"/>
      <c r="H360"/>
      <c r="I360"/>
    </row>
    <row r="361" spans="7:9" x14ac:dyDescent="0.2">
      <c r="G361"/>
      <c r="H361"/>
      <c r="I361"/>
    </row>
    <row r="362" spans="7:9" x14ac:dyDescent="0.2">
      <c r="G362"/>
      <c r="H362"/>
      <c r="I362"/>
    </row>
    <row r="363" spans="7:9" x14ac:dyDescent="0.2">
      <c r="G363"/>
      <c r="H363"/>
      <c r="I363"/>
    </row>
    <row r="364" spans="7:9" x14ac:dyDescent="0.2">
      <c r="G364"/>
      <c r="H364"/>
      <c r="I364"/>
    </row>
    <row r="365" spans="7:9" x14ac:dyDescent="0.2">
      <c r="G365"/>
      <c r="H365"/>
      <c r="I365"/>
    </row>
    <row r="366" spans="7:9" x14ac:dyDescent="0.2">
      <c r="G366"/>
      <c r="H366"/>
      <c r="I366"/>
    </row>
    <row r="367" spans="7:9" x14ac:dyDescent="0.2">
      <c r="G367"/>
      <c r="H367"/>
      <c r="I367"/>
    </row>
    <row r="368" spans="7:9" x14ac:dyDescent="0.2">
      <c r="G368"/>
      <c r="H368"/>
      <c r="I368"/>
    </row>
    <row r="369" spans="7:9" x14ac:dyDescent="0.2">
      <c r="G369"/>
      <c r="H369"/>
      <c r="I369"/>
    </row>
    <row r="370" spans="7:9" x14ac:dyDescent="0.2">
      <c r="G370"/>
      <c r="H370"/>
      <c r="I370"/>
    </row>
    <row r="371" spans="7:9" x14ac:dyDescent="0.2">
      <c r="G371"/>
      <c r="H371"/>
      <c r="I371"/>
    </row>
    <row r="372" spans="7:9" x14ac:dyDescent="0.2">
      <c r="G372"/>
      <c r="H372"/>
      <c r="I372"/>
    </row>
    <row r="373" spans="7:9" x14ac:dyDescent="0.2">
      <c r="G373"/>
      <c r="H373"/>
      <c r="I373"/>
    </row>
    <row r="374" spans="7:9" x14ac:dyDescent="0.2">
      <c r="G374"/>
      <c r="H374"/>
      <c r="I374"/>
    </row>
    <row r="375" spans="7:9" x14ac:dyDescent="0.2">
      <c r="G375"/>
      <c r="H375"/>
      <c r="I375"/>
    </row>
    <row r="376" spans="7:9" x14ac:dyDescent="0.2">
      <c r="G376"/>
      <c r="H376"/>
      <c r="I376"/>
    </row>
    <row r="377" spans="7:9" x14ac:dyDescent="0.2">
      <c r="G377"/>
      <c r="H377"/>
      <c r="I377"/>
    </row>
    <row r="378" spans="7:9" x14ac:dyDescent="0.2">
      <c r="G378"/>
      <c r="H378"/>
      <c r="I378"/>
    </row>
    <row r="379" spans="7:9" x14ac:dyDescent="0.2">
      <c r="G379"/>
      <c r="H379"/>
      <c r="I379"/>
    </row>
    <row r="380" spans="7:9" x14ac:dyDescent="0.2">
      <c r="G380"/>
      <c r="H380"/>
      <c r="I380"/>
    </row>
    <row r="381" spans="7:9" x14ac:dyDescent="0.2">
      <c r="G381"/>
      <c r="H381"/>
      <c r="I381"/>
    </row>
    <row r="382" spans="7:9" x14ac:dyDescent="0.2">
      <c r="G382"/>
      <c r="H382"/>
      <c r="I382"/>
    </row>
    <row r="383" spans="7:9" x14ac:dyDescent="0.2">
      <c r="G383"/>
      <c r="H383"/>
      <c r="I383"/>
    </row>
    <row r="384" spans="7:9" x14ac:dyDescent="0.2">
      <c r="G384"/>
      <c r="H384"/>
      <c r="I384"/>
    </row>
    <row r="385" spans="7:9" x14ac:dyDescent="0.2">
      <c r="G385"/>
      <c r="H385"/>
      <c r="I385"/>
    </row>
    <row r="386" spans="7:9" x14ac:dyDescent="0.2">
      <c r="G386"/>
      <c r="H386"/>
      <c r="I386"/>
    </row>
    <row r="387" spans="7:9" x14ac:dyDescent="0.2">
      <c r="G387"/>
      <c r="H387"/>
      <c r="I387"/>
    </row>
    <row r="388" spans="7:9" x14ac:dyDescent="0.2">
      <c r="G388"/>
      <c r="H388"/>
      <c r="I388"/>
    </row>
    <row r="389" spans="7:9" x14ac:dyDescent="0.2">
      <c r="G389"/>
      <c r="H389"/>
      <c r="I389"/>
    </row>
    <row r="390" spans="7:9" x14ac:dyDescent="0.2">
      <c r="G390"/>
      <c r="H390"/>
      <c r="I390"/>
    </row>
    <row r="391" spans="7:9" x14ac:dyDescent="0.2">
      <c r="G391"/>
      <c r="H391"/>
      <c r="I391"/>
    </row>
    <row r="392" spans="7:9" x14ac:dyDescent="0.2">
      <c r="G392"/>
      <c r="H392"/>
      <c r="I392"/>
    </row>
    <row r="393" spans="7:9" x14ac:dyDescent="0.2">
      <c r="G393"/>
      <c r="H393"/>
      <c r="I393"/>
    </row>
    <row r="394" spans="7:9" x14ac:dyDescent="0.2">
      <c r="G394"/>
      <c r="H394"/>
      <c r="I394"/>
    </row>
    <row r="395" spans="7:9" x14ac:dyDescent="0.2">
      <c r="G395"/>
      <c r="H395"/>
      <c r="I395"/>
    </row>
    <row r="396" spans="7:9" x14ac:dyDescent="0.2">
      <c r="G396"/>
      <c r="H396"/>
      <c r="I396"/>
    </row>
    <row r="397" spans="7:9" x14ac:dyDescent="0.2">
      <c r="G397"/>
      <c r="H397"/>
      <c r="I397"/>
    </row>
    <row r="398" spans="7:9" x14ac:dyDescent="0.2">
      <c r="G398"/>
      <c r="H398"/>
      <c r="I398"/>
    </row>
    <row r="399" spans="7:9" x14ac:dyDescent="0.2">
      <c r="G399"/>
      <c r="H399"/>
      <c r="I399"/>
    </row>
    <row r="400" spans="7:9" x14ac:dyDescent="0.2">
      <c r="G400"/>
      <c r="H400"/>
      <c r="I400"/>
    </row>
    <row r="401" spans="7:9" x14ac:dyDescent="0.2">
      <c r="G401"/>
      <c r="H401"/>
      <c r="I401"/>
    </row>
    <row r="402" spans="7:9" x14ac:dyDescent="0.2">
      <c r="G402"/>
      <c r="H402"/>
      <c r="I402"/>
    </row>
    <row r="403" spans="7:9" x14ac:dyDescent="0.2">
      <c r="G403"/>
      <c r="H403"/>
      <c r="I403"/>
    </row>
    <row r="404" spans="7:9" x14ac:dyDescent="0.2">
      <c r="G404"/>
      <c r="H404"/>
      <c r="I404"/>
    </row>
    <row r="405" spans="7:9" x14ac:dyDescent="0.2">
      <c r="G405"/>
      <c r="H405"/>
      <c r="I405"/>
    </row>
    <row r="406" spans="7:9" x14ac:dyDescent="0.2">
      <c r="G406"/>
      <c r="H406"/>
      <c r="I406"/>
    </row>
    <row r="407" spans="7:9" x14ac:dyDescent="0.2">
      <c r="G407"/>
      <c r="H407"/>
      <c r="I407"/>
    </row>
    <row r="408" spans="7:9" x14ac:dyDescent="0.2">
      <c r="G408"/>
      <c r="H408"/>
      <c r="I408"/>
    </row>
    <row r="409" spans="7:9" x14ac:dyDescent="0.2">
      <c r="G409"/>
      <c r="H409"/>
      <c r="I409"/>
    </row>
    <row r="410" spans="7:9" x14ac:dyDescent="0.2">
      <c r="G410"/>
      <c r="H410"/>
      <c r="I410"/>
    </row>
    <row r="411" spans="7:9" x14ac:dyDescent="0.2">
      <c r="G411"/>
      <c r="H411"/>
      <c r="I411"/>
    </row>
    <row r="412" spans="7:9" x14ac:dyDescent="0.2">
      <c r="G412"/>
      <c r="H412"/>
      <c r="I412"/>
    </row>
    <row r="413" spans="7:9" x14ac:dyDescent="0.2">
      <c r="G413"/>
      <c r="H413"/>
      <c r="I413"/>
    </row>
    <row r="414" spans="7:9" x14ac:dyDescent="0.2">
      <c r="G414"/>
      <c r="H414"/>
      <c r="I414"/>
    </row>
    <row r="415" spans="7:9" x14ac:dyDescent="0.2">
      <c r="G415"/>
      <c r="H415"/>
      <c r="I415"/>
    </row>
    <row r="416" spans="7:9" x14ac:dyDescent="0.2">
      <c r="G416"/>
      <c r="H416"/>
      <c r="I416"/>
    </row>
    <row r="417" spans="7:9" x14ac:dyDescent="0.2">
      <c r="G417"/>
      <c r="H417"/>
      <c r="I417"/>
    </row>
    <row r="418" spans="7:9" x14ac:dyDescent="0.2">
      <c r="G418"/>
      <c r="H418"/>
      <c r="I418"/>
    </row>
    <row r="419" spans="7:9" x14ac:dyDescent="0.2">
      <c r="G419"/>
      <c r="H419"/>
      <c r="I419"/>
    </row>
    <row r="420" spans="7:9" x14ac:dyDescent="0.2">
      <c r="G420"/>
      <c r="H420"/>
      <c r="I420"/>
    </row>
    <row r="421" spans="7:9" x14ac:dyDescent="0.2">
      <c r="G421"/>
      <c r="H421"/>
      <c r="I421"/>
    </row>
    <row r="422" spans="7:9" x14ac:dyDescent="0.2">
      <c r="G422"/>
      <c r="H422"/>
      <c r="I422"/>
    </row>
    <row r="423" spans="7:9" x14ac:dyDescent="0.2">
      <c r="G423"/>
      <c r="H423"/>
      <c r="I423"/>
    </row>
    <row r="424" spans="7:9" x14ac:dyDescent="0.2">
      <c r="G424"/>
      <c r="H424"/>
      <c r="I424"/>
    </row>
    <row r="425" spans="7:9" x14ac:dyDescent="0.2">
      <c r="G425"/>
      <c r="H425"/>
      <c r="I425"/>
    </row>
    <row r="426" spans="7:9" x14ac:dyDescent="0.2">
      <c r="G426"/>
      <c r="H426"/>
      <c r="I426"/>
    </row>
    <row r="427" spans="7:9" x14ac:dyDescent="0.2">
      <c r="G427"/>
      <c r="H427"/>
      <c r="I427"/>
    </row>
    <row r="428" spans="7:9" x14ac:dyDescent="0.2">
      <c r="G428"/>
      <c r="H428"/>
      <c r="I428"/>
    </row>
    <row r="429" spans="7:9" x14ac:dyDescent="0.2">
      <c r="G429"/>
      <c r="H429"/>
      <c r="I429"/>
    </row>
    <row r="430" spans="7:9" x14ac:dyDescent="0.2">
      <c r="G430"/>
      <c r="H430"/>
      <c r="I430"/>
    </row>
    <row r="431" spans="7:9" x14ac:dyDescent="0.2">
      <c r="G431"/>
      <c r="H431"/>
      <c r="I431"/>
    </row>
    <row r="432" spans="7:9" x14ac:dyDescent="0.2">
      <c r="G432"/>
      <c r="H432"/>
      <c r="I432"/>
    </row>
    <row r="433" spans="7:9" x14ac:dyDescent="0.2">
      <c r="G433"/>
      <c r="H433"/>
      <c r="I433"/>
    </row>
    <row r="434" spans="7:9" x14ac:dyDescent="0.2">
      <c r="G434"/>
      <c r="H434"/>
      <c r="I434"/>
    </row>
    <row r="435" spans="7:9" x14ac:dyDescent="0.2">
      <c r="G435"/>
      <c r="H435"/>
      <c r="I435"/>
    </row>
    <row r="436" spans="7:9" x14ac:dyDescent="0.2">
      <c r="G436"/>
      <c r="H436"/>
      <c r="I436"/>
    </row>
    <row r="437" spans="7:9" x14ac:dyDescent="0.2">
      <c r="G437"/>
      <c r="H437"/>
      <c r="I437"/>
    </row>
    <row r="438" spans="7:9" x14ac:dyDescent="0.2">
      <c r="G438"/>
      <c r="H438"/>
      <c r="I438"/>
    </row>
    <row r="439" spans="7:9" x14ac:dyDescent="0.2">
      <c r="G439"/>
      <c r="H439"/>
      <c r="I439"/>
    </row>
    <row r="440" spans="7:9" x14ac:dyDescent="0.2">
      <c r="G440"/>
      <c r="H440"/>
      <c r="I440"/>
    </row>
    <row r="441" spans="7:9" x14ac:dyDescent="0.2">
      <c r="G441"/>
      <c r="H441"/>
      <c r="I441"/>
    </row>
    <row r="442" spans="7:9" x14ac:dyDescent="0.2">
      <c r="G442"/>
      <c r="H442"/>
      <c r="I442"/>
    </row>
    <row r="443" spans="7:9" x14ac:dyDescent="0.2">
      <c r="G443"/>
      <c r="H443"/>
      <c r="I443"/>
    </row>
    <row r="444" spans="7:9" x14ac:dyDescent="0.2">
      <c r="G444"/>
      <c r="H444"/>
      <c r="I444"/>
    </row>
    <row r="445" spans="7:9" x14ac:dyDescent="0.2">
      <c r="G445"/>
      <c r="H445"/>
      <c r="I445"/>
    </row>
    <row r="446" spans="7:9" x14ac:dyDescent="0.2">
      <c r="G446"/>
      <c r="H446"/>
      <c r="I446"/>
    </row>
    <row r="447" spans="7:9" x14ac:dyDescent="0.2">
      <c r="G447"/>
      <c r="H447"/>
      <c r="I447"/>
    </row>
    <row r="448" spans="7:9" x14ac:dyDescent="0.2">
      <c r="G448"/>
      <c r="H448"/>
      <c r="I448"/>
    </row>
    <row r="449" spans="7:9" x14ac:dyDescent="0.2">
      <c r="G449"/>
      <c r="H449"/>
      <c r="I449"/>
    </row>
    <row r="450" spans="7:9" x14ac:dyDescent="0.2">
      <c r="G450"/>
      <c r="H450"/>
      <c r="I450"/>
    </row>
    <row r="451" spans="7:9" x14ac:dyDescent="0.2">
      <c r="G451"/>
      <c r="H451"/>
      <c r="I451"/>
    </row>
    <row r="452" spans="7:9" x14ac:dyDescent="0.2">
      <c r="G452"/>
      <c r="H452"/>
      <c r="I452"/>
    </row>
    <row r="453" spans="7:9" x14ac:dyDescent="0.2">
      <c r="G453"/>
      <c r="H453"/>
      <c r="I453"/>
    </row>
    <row r="454" spans="7:9" x14ac:dyDescent="0.2">
      <c r="G454"/>
      <c r="H454"/>
      <c r="I454"/>
    </row>
    <row r="455" spans="7:9" x14ac:dyDescent="0.2">
      <c r="G455"/>
      <c r="H455"/>
      <c r="I455"/>
    </row>
    <row r="456" spans="7:9" x14ac:dyDescent="0.2">
      <c r="G456"/>
      <c r="H456"/>
      <c r="I456"/>
    </row>
    <row r="457" spans="7:9" x14ac:dyDescent="0.2">
      <c r="G457"/>
      <c r="H457"/>
      <c r="I457"/>
    </row>
    <row r="458" spans="7:9" x14ac:dyDescent="0.2">
      <c r="G458"/>
      <c r="H458"/>
      <c r="I458"/>
    </row>
    <row r="459" spans="7:9" x14ac:dyDescent="0.2">
      <c r="G459"/>
      <c r="H459"/>
      <c r="I459"/>
    </row>
    <row r="460" spans="7:9" x14ac:dyDescent="0.2">
      <c r="G460"/>
      <c r="H460"/>
      <c r="I460"/>
    </row>
    <row r="461" spans="7:9" x14ac:dyDescent="0.2">
      <c r="G461"/>
      <c r="H461"/>
      <c r="I461"/>
    </row>
    <row r="462" spans="7:9" x14ac:dyDescent="0.2">
      <c r="G462"/>
      <c r="H462"/>
      <c r="I462"/>
    </row>
    <row r="463" spans="7:9" x14ac:dyDescent="0.2">
      <c r="G463"/>
      <c r="H463"/>
      <c r="I463"/>
    </row>
    <row r="464" spans="7:9" x14ac:dyDescent="0.2">
      <c r="G464"/>
      <c r="H464"/>
      <c r="I464"/>
    </row>
    <row r="465" spans="7:9" x14ac:dyDescent="0.2">
      <c r="G465"/>
      <c r="H465"/>
      <c r="I465"/>
    </row>
    <row r="466" spans="7:9" x14ac:dyDescent="0.2">
      <c r="G466"/>
      <c r="H466"/>
      <c r="I466"/>
    </row>
    <row r="467" spans="7:9" x14ac:dyDescent="0.2">
      <c r="G467"/>
      <c r="H467"/>
      <c r="I467"/>
    </row>
    <row r="468" spans="7:9" x14ac:dyDescent="0.2">
      <c r="G468"/>
      <c r="H468"/>
      <c r="I468"/>
    </row>
    <row r="469" spans="7:9" x14ac:dyDescent="0.2">
      <c r="G469"/>
      <c r="H469"/>
      <c r="I469"/>
    </row>
    <row r="470" spans="7:9" x14ac:dyDescent="0.2">
      <c r="G470"/>
      <c r="H470"/>
      <c r="I470"/>
    </row>
    <row r="471" spans="7:9" x14ac:dyDescent="0.2">
      <c r="G471"/>
      <c r="H471"/>
      <c r="I471"/>
    </row>
    <row r="472" spans="7:9" x14ac:dyDescent="0.2">
      <c r="G472"/>
      <c r="H472"/>
      <c r="I472"/>
    </row>
    <row r="473" spans="7:9" x14ac:dyDescent="0.2">
      <c r="G473"/>
      <c r="H473"/>
      <c r="I473"/>
    </row>
    <row r="474" spans="7:9" x14ac:dyDescent="0.2">
      <c r="G474"/>
      <c r="H474"/>
      <c r="I474"/>
    </row>
    <row r="475" spans="7:9" x14ac:dyDescent="0.2">
      <c r="G475"/>
      <c r="H475"/>
      <c r="I475"/>
    </row>
    <row r="476" spans="7:9" x14ac:dyDescent="0.2">
      <c r="G476"/>
      <c r="H476"/>
      <c r="I476"/>
    </row>
    <row r="477" spans="7:9" x14ac:dyDescent="0.2">
      <c r="G477"/>
      <c r="H477"/>
      <c r="I477"/>
    </row>
    <row r="478" spans="7:9" x14ac:dyDescent="0.2">
      <c r="G478"/>
      <c r="H478"/>
      <c r="I478"/>
    </row>
    <row r="479" spans="7:9" x14ac:dyDescent="0.2">
      <c r="G479"/>
      <c r="H479"/>
      <c r="I479"/>
    </row>
    <row r="480" spans="7:9" x14ac:dyDescent="0.2">
      <c r="G480"/>
      <c r="H480"/>
      <c r="I480"/>
    </row>
    <row r="481" spans="7:9" x14ac:dyDescent="0.2">
      <c r="G481"/>
      <c r="H481"/>
      <c r="I481"/>
    </row>
    <row r="482" spans="7:9" x14ac:dyDescent="0.2">
      <c r="G482"/>
      <c r="H482"/>
      <c r="I482"/>
    </row>
    <row r="483" spans="7:9" x14ac:dyDescent="0.2">
      <c r="G483"/>
      <c r="H483"/>
      <c r="I483"/>
    </row>
    <row r="484" spans="7:9" x14ac:dyDescent="0.2">
      <c r="G484"/>
      <c r="H484"/>
      <c r="I484"/>
    </row>
    <row r="485" spans="7:9" x14ac:dyDescent="0.2">
      <c r="G485"/>
      <c r="H485"/>
      <c r="I485"/>
    </row>
    <row r="486" spans="7:9" x14ac:dyDescent="0.2">
      <c r="G486"/>
      <c r="H486"/>
      <c r="I486"/>
    </row>
    <row r="487" spans="7:9" x14ac:dyDescent="0.2">
      <c r="G487"/>
      <c r="H487"/>
      <c r="I487"/>
    </row>
    <row r="488" spans="7:9" x14ac:dyDescent="0.2">
      <c r="G488"/>
      <c r="H488"/>
      <c r="I488"/>
    </row>
    <row r="489" spans="7:9" x14ac:dyDescent="0.2">
      <c r="G489"/>
      <c r="H489"/>
      <c r="I489"/>
    </row>
    <row r="490" spans="7:9" x14ac:dyDescent="0.2">
      <c r="G490"/>
      <c r="H490"/>
      <c r="I490"/>
    </row>
    <row r="491" spans="7:9" x14ac:dyDescent="0.2">
      <c r="G491"/>
      <c r="H491"/>
      <c r="I491"/>
    </row>
    <row r="492" spans="7:9" x14ac:dyDescent="0.2">
      <c r="G492"/>
      <c r="H492"/>
      <c r="I492"/>
    </row>
    <row r="493" spans="7:9" x14ac:dyDescent="0.2">
      <c r="G493"/>
      <c r="H493"/>
      <c r="I493"/>
    </row>
    <row r="494" spans="7:9" x14ac:dyDescent="0.2">
      <c r="G494"/>
      <c r="H494"/>
      <c r="I494"/>
    </row>
    <row r="495" spans="7:9" x14ac:dyDescent="0.2">
      <c r="G495"/>
      <c r="H495"/>
      <c r="I495"/>
    </row>
    <row r="496" spans="7:9" x14ac:dyDescent="0.2">
      <c r="G496"/>
      <c r="H496"/>
      <c r="I496"/>
    </row>
    <row r="497" spans="7:9" x14ac:dyDescent="0.2">
      <c r="G497"/>
      <c r="H497"/>
      <c r="I497"/>
    </row>
    <row r="498" spans="7:9" x14ac:dyDescent="0.2">
      <c r="G498"/>
      <c r="H498"/>
      <c r="I498"/>
    </row>
    <row r="499" spans="7:9" x14ac:dyDescent="0.2">
      <c r="G499"/>
      <c r="H499"/>
      <c r="I499"/>
    </row>
    <row r="500" spans="7:9" x14ac:dyDescent="0.2">
      <c r="G500"/>
      <c r="H500"/>
      <c r="I500"/>
    </row>
    <row r="501" spans="7:9" x14ac:dyDescent="0.2">
      <c r="G501"/>
      <c r="H501"/>
      <c r="I501"/>
    </row>
    <row r="502" spans="7:9" x14ac:dyDescent="0.2">
      <c r="G502"/>
      <c r="H502"/>
      <c r="I502"/>
    </row>
    <row r="503" spans="7:9" x14ac:dyDescent="0.2">
      <c r="G503"/>
      <c r="H503"/>
      <c r="I503"/>
    </row>
    <row r="504" spans="7:9" x14ac:dyDescent="0.2">
      <c r="G504"/>
      <c r="H504"/>
      <c r="I504"/>
    </row>
    <row r="505" spans="7:9" x14ac:dyDescent="0.2">
      <c r="G505"/>
      <c r="H505"/>
      <c r="I505"/>
    </row>
    <row r="506" spans="7:9" x14ac:dyDescent="0.2">
      <c r="G506"/>
      <c r="H506"/>
      <c r="I506"/>
    </row>
    <row r="507" spans="7:9" x14ac:dyDescent="0.2">
      <c r="G507"/>
      <c r="H507"/>
      <c r="I507"/>
    </row>
    <row r="508" spans="7:9" x14ac:dyDescent="0.2">
      <c r="G508"/>
      <c r="H508"/>
      <c r="I508"/>
    </row>
    <row r="509" spans="7:9" x14ac:dyDescent="0.2">
      <c r="G509"/>
      <c r="H509"/>
      <c r="I509"/>
    </row>
    <row r="510" spans="7:9" x14ac:dyDescent="0.2">
      <c r="G510"/>
      <c r="H510"/>
      <c r="I510"/>
    </row>
    <row r="511" spans="7:9" x14ac:dyDescent="0.2">
      <c r="G511"/>
      <c r="H511"/>
      <c r="I511"/>
    </row>
    <row r="512" spans="7:9" x14ac:dyDescent="0.2">
      <c r="G512"/>
      <c r="H512"/>
      <c r="I512"/>
    </row>
    <row r="513" spans="7:9" x14ac:dyDescent="0.2">
      <c r="G513"/>
      <c r="H513"/>
      <c r="I513"/>
    </row>
    <row r="514" spans="7:9" x14ac:dyDescent="0.2">
      <c r="G514"/>
      <c r="H514"/>
      <c r="I514"/>
    </row>
    <row r="515" spans="7:9" x14ac:dyDescent="0.2">
      <c r="G515"/>
      <c r="H515"/>
      <c r="I515"/>
    </row>
    <row r="516" spans="7:9" x14ac:dyDescent="0.2">
      <c r="G516"/>
      <c r="H516"/>
      <c r="I516"/>
    </row>
    <row r="517" spans="7:9" x14ac:dyDescent="0.2">
      <c r="G517"/>
      <c r="H517"/>
      <c r="I517"/>
    </row>
    <row r="518" spans="7:9" x14ac:dyDescent="0.2">
      <c r="G518"/>
      <c r="H518"/>
      <c r="I518"/>
    </row>
    <row r="519" spans="7:9" x14ac:dyDescent="0.2">
      <c r="G519"/>
      <c r="H519"/>
      <c r="I519"/>
    </row>
    <row r="520" spans="7:9" x14ac:dyDescent="0.2">
      <c r="G520"/>
      <c r="H520"/>
      <c r="I520"/>
    </row>
    <row r="521" spans="7:9" x14ac:dyDescent="0.2">
      <c r="G521"/>
      <c r="H521"/>
      <c r="I521"/>
    </row>
    <row r="522" spans="7:9" x14ac:dyDescent="0.2">
      <c r="G522"/>
      <c r="H522"/>
      <c r="I522"/>
    </row>
    <row r="523" spans="7:9" x14ac:dyDescent="0.2">
      <c r="G523"/>
      <c r="H523"/>
      <c r="I523"/>
    </row>
    <row r="524" spans="7:9" x14ac:dyDescent="0.2">
      <c r="G524"/>
      <c r="H524"/>
      <c r="I524"/>
    </row>
    <row r="525" spans="7:9" x14ac:dyDescent="0.2">
      <c r="G525"/>
      <c r="H525"/>
      <c r="I525"/>
    </row>
    <row r="526" spans="7:9" x14ac:dyDescent="0.2">
      <c r="G526"/>
      <c r="H526"/>
      <c r="I526"/>
    </row>
    <row r="527" spans="7:9" x14ac:dyDescent="0.2">
      <c r="G527"/>
      <c r="H527"/>
      <c r="I527"/>
    </row>
    <row r="528" spans="7:9" x14ac:dyDescent="0.2">
      <c r="G528"/>
      <c r="H528"/>
      <c r="I528"/>
    </row>
    <row r="529" spans="7:9" x14ac:dyDescent="0.2">
      <c r="G529"/>
      <c r="H529"/>
      <c r="I529"/>
    </row>
    <row r="530" spans="7:9" x14ac:dyDescent="0.2">
      <c r="G530"/>
      <c r="H530"/>
      <c r="I530"/>
    </row>
    <row r="531" spans="7:9" x14ac:dyDescent="0.2">
      <c r="G531"/>
      <c r="H531"/>
      <c r="I531"/>
    </row>
    <row r="532" spans="7:9" x14ac:dyDescent="0.2">
      <c r="G532"/>
      <c r="H532"/>
      <c r="I532"/>
    </row>
    <row r="533" spans="7:9" x14ac:dyDescent="0.2">
      <c r="G533"/>
      <c r="H533"/>
      <c r="I533"/>
    </row>
    <row r="534" spans="7:9" x14ac:dyDescent="0.2">
      <c r="G534"/>
      <c r="H534"/>
      <c r="I534"/>
    </row>
    <row r="535" spans="7:9" x14ac:dyDescent="0.2">
      <c r="G535"/>
      <c r="H535"/>
      <c r="I535"/>
    </row>
    <row r="536" spans="7:9" x14ac:dyDescent="0.2">
      <c r="G536"/>
      <c r="H536"/>
      <c r="I536"/>
    </row>
    <row r="537" spans="7:9" x14ac:dyDescent="0.2">
      <c r="G537"/>
      <c r="H537"/>
      <c r="I537"/>
    </row>
    <row r="538" spans="7:9" x14ac:dyDescent="0.2">
      <c r="G538"/>
      <c r="H538"/>
      <c r="I538"/>
    </row>
    <row r="539" spans="7:9" x14ac:dyDescent="0.2">
      <c r="G539"/>
      <c r="H539"/>
      <c r="I539"/>
    </row>
    <row r="540" spans="7:9" x14ac:dyDescent="0.2">
      <c r="G540"/>
      <c r="H540"/>
      <c r="I540"/>
    </row>
    <row r="541" spans="7:9" x14ac:dyDescent="0.2">
      <c r="G541"/>
      <c r="H541"/>
      <c r="I541"/>
    </row>
    <row r="542" spans="7:9" x14ac:dyDescent="0.2">
      <c r="G542"/>
      <c r="H542"/>
      <c r="I542"/>
    </row>
    <row r="543" spans="7:9" x14ac:dyDescent="0.2">
      <c r="G543"/>
      <c r="H543"/>
      <c r="I543"/>
    </row>
    <row r="544" spans="7:9" x14ac:dyDescent="0.2">
      <c r="G544"/>
      <c r="H544"/>
      <c r="I544"/>
    </row>
    <row r="545" spans="7:9" x14ac:dyDescent="0.2">
      <c r="G545"/>
      <c r="H545"/>
      <c r="I545"/>
    </row>
    <row r="546" spans="7:9" x14ac:dyDescent="0.2">
      <c r="G546"/>
      <c r="H546"/>
      <c r="I546"/>
    </row>
    <row r="547" spans="7:9" x14ac:dyDescent="0.2">
      <c r="G547"/>
      <c r="H547"/>
      <c r="I547"/>
    </row>
    <row r="548" spans="7:9" x14ac:dyDescent="0.2">
      <c r="G548"/>
      <c r="H548"/>
      <c r="I548"/>
    </row>
    <row r="549" spans="7:9" x14ac:dyDescent="0.2">
      <c r="G549"/>
      <c r="H549"/>
      <c r="I549"/>
    </row>
    <row r="550" spans="7:9" x14ac:dyDescent="0.2">
      <c r="G550"/>
      <c r="H550"/>
      <c r="I550"/>
    </row>
    <row r="551" spans="7:9" x14ac:dyDescent="0.2">
      <c r="G551"/>
      <c r="H551"/>
      <c r="I551"/>
    </row>
    <row r="552" spans="7:9" x14ac:dyDescent="0.2">
      <c r="G552"/>
      <c r="H552"/>
      <c r="I552"/>
    </row>
    <row r="553" spans="7:9" x14ac:dyDescent="0.2">
      <c r="G553"/>
      <c r="H553"/>
      <c r="I553"/>
    </row>
    <row r="554" spans="7:9" x14ac:dyDescent="0.2">
      <c r="G554"/>
      <c r="H554"/>
      <c r="I554"/>
    </row>
    <row r="555" spans="7:9" x14ac:dyDescent="0.2">
      <c r="G555"/>
      <c r="H555"/>
      <c r="I555"/>
    </row>
    <row r="556" spans="7:9" x14ac:dyDescent="0.2">
      <c r="G556"/>
      <c r="H556"/>
      <c r="I556"/>
    </row>
    <row r="557" spans="7:9" x14ac:dyDescent="0.2">
      <c r="G557"/>
      <c r="H557"/>
      <c r="I557"/>
    </row>
    <row r="558" spans="7:9" x14ac:dyDescent="0.2">
      <c r="G558"/>
      <c r="H558"/>
      <c r="I558"/>
    </row>
    <row r="559" spans="7:9" x14ac:dyDescent="0.2">
      <c r="G559"/>
      <c r="H559"/>
      <c r="I559"/>
    </row>
    <row r="560" spans="7:9" x14ac:dyDescent="0.2">
      <c r="G560"/>
      <c r="H560"/>
      <c r="I560"/>
    </row>
    <row r="561" spans="7:9" x14ac:dyDescent="0.2">
      <c r="G561"/>
      <c r="H561"/>
      <c r="I561"/>
    </row>
    <row r="562" spans="7:9" x14ac:dyDescent="0.2">
      <c r="G562"/>
      <c r="H562"/>
      <c r="I562"/>
    </row>
    <row r="563" spans="7:9" x14ac:dyDescent="0.2">
      <c r="G563"/>
      <c r="H563"/>
      <c r="I563"/>
    </row>
    <row r="564" spans="7:9" x14ac:dyDescent="0.2">
      <c r="G564"/>
      <c r="H564"/>
      <c r="I564"/>
    </row>
    <row r="565" spans="7:9" x14ac:dyDescent="0.2">
      <c r="G565"/>
      <c r="H565"/>
      <c r="I565"/>
    </row>
    <row r="566" spans="7:9" x14ac:dyDescent="0.2">
      <c r="G566"/>
      <c r="H566"/>
      <c r="I566"/>
    </row>
    <row r="567" spans="7:9" x14ac:dyDescent="0.2">
      <c r="G567"/>
      <c r="H567"/>
      <c r="I567"/>
    </row>
    <row r="568" spans="7:9" x14ac:dyDescent="0.2">
      <c r="G568"/>
      <c r="H568"/>
      <c r="I568"/>
    </row>
    <row r="569" spans="7:9" x14ac:dyDescent="0.2">
      <c r="G569"/>
      <c r="H569"/>
      <c r="I569"/>
    </row>
    <row r="570" spans="7:9" x14ac:dyDescent="0.2">
      <c r="G570"/>
      <c r="H570"/>
      <c r="I570"/>
    </row>
    <row r="571" spans="7:9" x14ac:dyDescent="0.2">
      <c r="G571"/>
      <c r="H571"/>
      <c r="I571"/>
    </row>
    <row r="572" spans="7:9" x14ac:dyDescent="0.2">
      <c r="G572"/>
      <c r="H572"/>
      <c r="I572"/>
    </row>
    <row r="573" spans="7:9" x14ac:dyDescent="0.2">
      <c r="G573"/>
      <c r="H573"/>
      <c r="I573"/>
    </row>
    <row r="574" spans="7:9" x14ac:dyDescent="0.2">
      <c r="G574"/>
      <c r="H574"/>
      <c r="I574"/>
    </row>
    <row r="575" spans="7:9" x14ac:dyDescent="0.2">
      <c r="G575"/>
      <c r="H575"/>
      <c r="I575"/>
    </row>
    <row r="576" spans="7:9" x14ac:dyDescent="0.2">
      <c r="G576"/>
      <c r="H576"/>
      <c r="I576"/>
    </row>
    <row r="577" spans="7:9" x14ac:dyDescent="0.2">
      <c r="G577"/>
      <c r="H577"/>
      <c r="I577"/>
    </row>
    <row r="578" spans="7:9" x14ac:dyDescent="0.2">
      <c r="G578"/>
      <c r="H578"/>
      <c r="I578"/>
    </row>
    <row r="579" spans="7:9" x14ac:dyDescent="0.2">
      <c r="G579"/>
      <c r="H579"/>
      <c r="I579"/>
    </row>
    <row r="580" spans="7:9" x14ac:dyDescent="0.2">
      <c r="G580"/>
      <c r="H580"/>
      <c r="I580"/>
    </row>
    <row r="581" spans="7:9" x14ac:dyDescent="0.2">
      <c r="G581"/>
      <c r="H581"/>
      <c r="I581"/>
    </row>
    <row r="582" spans="7:9" x14ac:dyDescent="0.2">
      <c r="G582"/>
      <c r="H582"/>
      <c r="I582"/>
    </row>
    <row r="583" spans="7:9" x14ac:dyDescent="0.2">
      <c r="G583"/>
      <c r="H583"/>
      <c r="I583"/>
    </row>
    <row r="584" spans="7:9" x14ac:dyDescent="0.2">
      <c r="G584"/>
      <c r="H584"/>
      <c r="I584"/>
    </row>
    <row r="585" spans="7:9" x14ac:dyDescent="0.2">
      <c r="G585"/>
      <c r="H585"/>
      <c r="I585"/>
    </row>
    <row r="586" spans="7:9" x14ac:dyDescent="0.2">
      <c r="G586"/>
      <c r="H586"/>
      <c r="I586"/>
    </row>
    <row r="587" spans="7:9" x14ac:dyDescent="0.2">
      <c r="G587"/>
      <c r="H587"/>
      <c r="I587"/>
    </row>
    <row r="588" spans="7:9" x14ac:dyDescent="0.2">
      <c r="G588"/>
      <c r="H588"/>
      <c r="I588"/>
    </row>
    <row r="589" spans="7:9" x14ac:dyDescent="0.2">
      <c r="G589"/>
      <c r="H589"/>
      <c r="I589"/>
    </row>
    <row r="590" spans="7:9" x14ac:dyDescent="0.2">
      <c r="G590"/>
      <c r="H590"/>
      <c r="I590"/>
    </row>
    <row r="591" spans="7:9" x14ac:dyDescent="0.2">
      <c r="G591"/>
      <c r="H591"/>
      <c r="I591"/>
    </row>
    <row r="592" spans="7:9" x14ac:dyDescent="0.2">
      <c r="G592"/>
      <c r="H592"/>
      <c r="I592"/>
    </row>
    <row r="593" spans="7:9" x14ac:dyDescent="0.2">
      <c r="G593"/>
      <c r="H593"/>
      <c r="I593"/>
    </row>
    <row r="594" spans="7:9" x14ac:dyDescent="0.2">
      <c r="G594"/>
      <c r="H594"/>
      <c r="I594"/>
    </row>
    <row r="595" spans="7:9" x14ac:dyDescent="0.2">
      <c r="G595"/>
      <c r="H595"/>
      <c r="I595"/>
    </row>
    <row r="596" spans="7:9" x14ac:dyDescent="0.2">
      <c r="G596"/>
      <c r="H596"/>
      <c r="I596"/>
    </row>
    <row r="597" spans="7:9" x14ac:dyDescent="0.2">
      <c r="G597"/>
      <c r="H597"/>
      <c r="I597"/>
    </row>
    <row r="598" spans="7:9" x14ac:dyDescent="0.2">
      <c r="G598"/>
      <c r="H598"/>
      <c r="I598"/>
    </row>
    <row r="599" spans="7:9" x14ac:dyDescent="0.2">
      <c r="G599"/>
      <c r="H599"/>
      <c r="I599"/>
    </row>
    <row r="600" spans="7:9" x14ac:dyDescent="0.2">
      <c r="G600"/>
      <c r="H600"/>
      <c r="I600"/>
    </row>
    <row r="601" spans="7:9" x14ac:dyDescent="0.2">
      <c r="G601"/>
      <c r="H601"/>
      <c r="I601"/>
    </row>
    <row r="602" spans="7:9" x14ac:dyDescent="0.2">
      <c r="G602"/>
      <c r="H602"/>
      <c r="I602"/>
    </row>
    <row r="603" spans="7:9" x14ac:dyDescent="0.2">
      <c r="G603"/>
      <c r="H603"/>
      <c r="I603"/>
    </row>
    <row r="604" spans="7:9" x14ac:dyDescent="0.2">
      <c r="G604"/>
      <c r="H604"/>
      <c r="I604"/>
    </row>
    <row r="605" spans="7:9" x14ac:dyDescent="0.2">
      <c r="G605"/>
      <c r="H605"/>
      <c r="I605"/>
    </row>
    <row r="606" spans="7:9" x14ac:dyDescent="0.2">
      <c r="G606"/>
      <c r="H606"/>
      <c r="I606"/>
    </row>
    <row r="607" spans="7:9" x14ac:dyDescent="0.2">
      <c r="G607"/>
      <c r="H607"/>
      <c r="I607"/>
    </row>
    <row r="608" spans="7:9" x14ac:dyDescent="0.2">
      <c r="G608"/>
      <c r="H608"/>
      <c r="I608"/>
    </row>
    <row r="609" spans="7:9" x14ac:dyDescent="0.2">
      <c r="G609"/>
      <c r="H609"/>
      <c r="I609"/>
    </row>
    <row r="610" spans="7:9" x14ac:dyDescent="0.2">
      <c r="G610"/>
      <c r="H610"/>
      <c r="I610"/>
    </row>
    <row r="611" spans="7:9" x14ac:dyDescent="0.2">
      <c r="G611"/>
      <c r="H611"/>
      <c r="I611"/>
    </row>
    <row r="612" spans="7:9" x14ac:dyDescent="0.2">
      <c r="G612"/>
      <c r="H612"/>
      <c r="I612"/>
    </row>
    <row r="613" spans="7:9" x14ac:dyDescent="0.2">
      <c r="G613"/>
      <c r="H613"/>
      <c r="I613"/>
    </row>
    <row r="614" spans="7:9" x14ac:dyDescent="0.2">
      <c r="G614"/>
      <c r="H614"/>
      <c r="I614"/>
    </row>
    <row r="615" spans="7:9" x14ac:dyDescent="0.2">
      <c r="G615"/>
      <c r="H615"/>
      <c r="I615"/>
    </row>
    <row r="616" spans="7:9" x14ac:dyDescent="0.2">
      <c r="G616"/>
      <c r="H616"/>
      <c r="I616"/>
    </row>
    <row r="617" spans="7:9" x14ac:dyDescent="0.2">
      <c r="G617"/>
      <c r="H617"/>
      <c r="I617"/>
    </row>
    <row r="618" spans="7:9" x14ac:dyDescent="0.2">
      <c r="G618"/>
      <c r="H618"/>
      <c r="I618"/>
    </row>
    <row r="619" spans="7:9" x14ac:dyDescent="0.2">
      <c r="G619"/>
      <c r="H619"/>
      <c r="I619"/>
    </row>
    <row r="620" spans="7:9" x14ac:dyDescent="0.2">
      <c r="G620"/>
      <c r="H620"/>
      <c r="I620"/>
    </row>
    <row r="621" spans="7:9" x14ac:dyDescent="0.2">
      <c r="G621"/>
      <c r="H621"/>
      <c r="I621"/>
    </row>
    <row r="622" spans="7:9" x14ac:dyDescent="0.2">
      <c r="G622"/>
      <c r="H622"/>
      <c r="I622"/>
    </row>
    <row r="623" spans="7:9" x14ac:dyDescent="0.2">
      <c r="G623"/>
      <c r="H623"/>
      <c r="I623"/>
    </row>
    <row r="624" spans="7:9" x14ac:dyDescent="0.2">
      <c r="G624"/>
      <c r="H624"/>
      <c r="I624"/>
    </row>
    <row r="625" spans="7:9" x14ac:dyDescent="0.2">
      <c r="G625"/>
      <c r="H625"/>
      <c r="I625"/>
    </row>
    <row r="626" spans="7:9" x14ac:dyDescent="0.2">
      <c r="G626"/>
      <c r="H626"/>
      <c r="I626"/>
    </row>
    <row r="627" spans="7:9" x14ac:dyDescent="0.2">
      <c r="G627"/>
      <c r="H627"/>
      <c r="I627"/>
    </row>
    <row r="628" spans="7:9" x14ac:dyDescent="0.2">
      <c r="G628"/>
      <c r="H628"/>
      <c r="I628"/>
    </row>
    <row r="629" spans="7:9" x14ac:dyDescent="0.2">
      <c r="G629"/>
      <c r="H629"/>
      <c r="I629"/>
    </row>
    <row r="630" spans="7:9" x14ac:dyDescent="0.2">
      <c r="G630"/>
      <c r="H630"/>
      <c r="I630"/>
    </row>
    <row r="631" spans="7:9" x14ac:dyDescent="0.2">
      <c r="G631"/>
      <c r="H631"/>
      <c r="I631"/>
    </row>
    <row r="632" spans="7:9" x14ac:dyDescent="0.2">
      <c r="G632"/>
      <c r="H632"/>
      <c r="I632"/>
    </row>
    <row r="633" spans="7:9" x14ac:dyDescent="0.2">
      <c r="G633"/>
      <c r="H633"/>
      <c r="I633"/>
    </row>
    <row r="634" spans="7:9" x14ac:dyDescent="0.2">
      <c r="G634"/>
      <c r="H634"/>
      <c r="I634"/>
    </row>
    <row r="635" spans="7:9" x14ac:dyDescent="0.2">
      <c r="G635"/>
      <c r="H635"/>
      <c r="I635"/>
    </row>
    <row r="636" spans="7:9" x14ac:dyDescent="0.2">
      <c r="G636"/>
      <c r="H636"/>
      <c r="I636"/>
    </row>
    <row r="637" spans="7:9" x14ac:dyDescent="0.2">
      <c r="G637"/>
      <c r="H637"/>
      <c r="I637"/>
    </row>
    <row r="638" spans="7:9" x14ac:dyDescent="0.2">
      <c r="G638"/>
      <c r="H638"/>
      <c r="I638"/>
    </row>
    <row r="639" spans="7:9" x14ac:dyDescent="0.2">
      <c r="G639"/>
      <c r="H639"/>
      <c r="I639"/>
    </row>
    <row r="640" spans="7:9" x14ac:dyDescent="0.2">
      <c r="G640"/>
      <c r="H640"/>
      <c r="I640"/>
    </row>
    <row r="641" spans="7:9" x14ac:dyDescent="0.2">
      <c r="G641"/>
      <c r="H641"/>
      <c r="I641"/>
    </row>
    <row r="642" spans="7:9" x14ac:dyDescent="0.2">
      <c r="G642"/>
      <c r="H642"/>
      <c r="I642"/>
    </row>
    <row r="643" spans="7:9" x14ac:dyDescent="0.2">
      <c r="G643"/>
      <c r="H643"/>
      <c r="I643"/>
    </row>
    <row r="644" spans="7:9" x14ac:dyDescent="0.2">
      <c r="G644"/>
      <c r="H644"/>
      <c r="I644"/>
    </row>
    <row r="645" spans="7:9" x14ac:dyDescent="0.2">
      <c r="G645"/>
      <c r="H645"/>
      <c r="I645"/>
    </row>
    <row r="646" spans="7:9" x14ac:dyDescent="0.2">
      <c r="G646"/>
      <c r="H646"/>
      <c r="I646"/>
    </row>
    <row r="647" spans="7:9" x14ac:dyDescent="0.2">
      <c r="G647"/>
      <c r="H647"/>
      <c r="I647"/>
    </row>
    <row r="648" spans="7:9" x14ac:dyDescent="0.2">
      <c r="G648"/>
      <c r="H648"/>
      <c r="I648"/>
    </row>
    <row r="649" spans="7:9" x14ac:dyDescent="0.2">
      <c r="G649"/>
      <c r="H649"/>
      <c r="I649"/>
    </row>
    <row r="650" spans="7:9" x14ac:dyDescent="0.2">
      <c r="G650"/>
      <c r="H650"/>
      <c r="I650"/>
    </row>
    <row r="651" spans="7:9" x14ac:dyDescent="0.2">
      <c r="G651"/>
      <c r="H651"/>
      <c r="I651"/>
    </row>
    <row r="652" spans="7:9" x14ac:dyDescent="0.2">
      <c r="G652"/>
      <c r="H652"/>
      <c r="I652"/>
    </row>
    <row r="653" spans="7:9" x14ac:dyDescent="0.2">
      <c r="G653"/>
      <c r="H653"/>
      <c r="I653"/>
    </row>
    <row r="654" spans="7:9" x14ac:dyDescent="0.2">
      <c r="G654"/>
      <c r="H654"/>
      <c r="I654"/>
    </row>
    <row r="655" spans="7:9" x14ac:dyDescent="0.2">
      <c r="G655"/>
      <c r="H655"/>
      <c r="I655"/>
    </row>
    <row r="656" spans="7:9" x14ac:dyDescent="0.2">
      <c r="G656"/>
      <c r="H656"/>
      <c r="I656"/>
    </row>
    <row r="657" spans="7:9" x14ac:dyDescent="0.2">
      <c r="G657"/>
      <c r="H657"/>
      <c r="I657"/>
    </row>
    <row r="658" spans="7:9" x14ac:dyDescent="0.2">
      <c r="G658"/>
      <c r="H658"/>
      <c r="I658"/>
    </row>
    <row r="659" spans="7:9" x14ac:dyDescent="0.2">
      <c r="G659"/>
      <c r="H659"/>
      <c r="I659"/>
    </row>
    <row r="660" spans="7:9" x14ac:dyDescent="0.2">
      <c r="G660"/>
      <c r="H660"/>
      <c r="I660"/>
    </row>
    <row r="661" spans="7:9" x14ac:dyDescent="0.2">
      <c r="G661"/>
      <c r="H661"/>
      <c r="I661"/>
    </row>
    <row r="662" spans="7:9" x14ac:dyDescent="0.2">
      <c r="G662"/>
      <c r="H662"/>
      <c r="I662"/>
    </row>
    <row r="663" spans="7:9" x14ac:dyDescent="0.2">
      <c r="G663"/>
      <c r="H663"/>
      <c r="I663"/>
    </row>
    <row r="664" spans="7:9" x14ac:dyDescent="0.2">
      <c r="G664"/>
      <c r="H664"/>
      <c r="I664"/>
    </row>
    <row r="665" spans="7:9" x14ac:dyDescent="0.2">
      <c r="G665"/>
      <c r="H665"/>
      <c r="I665"/>
    </row>
    <row r="666" spans="7:9" x14ac:dyDescent="0.2">
      <c r="G666"/>
      <c r="H666"/>
      <c r="I666"/>
    </row>
    <row r="667" spans="7:9" x14ac:dyDescent="0.2">
      <c r="G667"/>
      <c r="H667"/>
      <c r="I667"/>
    </row>
    <row r="668" spans="7:9" x14ac:dyDescent="0.2">
      <c r="G668"/>
      <c r="H668"/>
      <c r="I668"/>
    </row>
    <row r="669" spans="7:9" x14ac:dyDescent="0.2">
      <c r="G669"/>
      <c r="H669"/>
      <c r="I669"/>
    </row>
    <row r="670" spans="7:9" x14ac:dyDescent="0.2">
      <c r="G670"/>
      <c r="H670"/>
      <c r="I670"/>
    </row>
    <row r="671" spans="7:9" x14ac:dyDescent="0.2">
      <c r="G671"/>
      <c r="H671"/>
      <c r="I671"/>
    </row>
    <row r="672" spans="7:9" x14ac:dyDescent="0.2">
      <c r="G672"/>
      <c r="H672"/>
      <c r="I672"/>
    </row>
    <row r="673" spans="7:9" x14ac:dyDescent="0.2">
      <c r="G673"/>
      <c r="H673"/>
      <c r="I673"/>
    </row>
    <row r="674" spans="7:9" x14ac:dyDescent="0.2">
      <c r="G674"/>
      <c r="H674"/>
      <c r="I674"/>
    </row>
    <row r="675" spans="7:9" x14ac:dyDescent="0.2">
      <c r="G675"/>
      <c r="H675"/>
      <c r="I675"/>
    </row>
    <row r="676" spans="7:9" x14ac:dyDescent="0.2">
      <c r="G676"/>
      <c r="H676"/>
      <c r="I676"/>
    </row>
    <row r="677" spans="7:9" x14ac:dyDescent="0.2">
      <c r="G677"/>
      <c r="H677"/>
      <c r="I677"/>
    </row>
    <row r="678" spans="7:9" x14ac:dyDescent="0.2">
      <c r="G678"/>
      <c r="H678"/>
      <c r="I678"/>
    </row>
    <row r="679" spans="7:9" x14ac:dyDescent="0.2">
      <c r="G679"/>
      <c r="H679"/>
      <c r="I679"/>
    </row>
    <row r="680" spans="7:9" x14ac:dyDescent="0.2">
      <c r="G680"/>
      <c r="H680"/>
      <c r="I680"/>
    </row>
    <row r="681" spans="7:9" x14ac:dyDescent="0.2">
      <c r="G681"/>
      <c r="H681"/>
      <c r="I681"/>
    </row>
    <row r="682" spans="7:9" x14ac:dyDescent="0.2">
      <c r="G682"/>
      <c r="H682"/>
      <c r="I682"/>
    </row>
    <row r="683" spans="7:9" x14ac:dyDescent="0.2">
      <c r="G683"/>
      <c r="H683"/>
      <c r="I683"/>
    </row>
    <row r="684" spans="7:9" x14ac:dyDescent="0.2">
      <c r="G684"/>
      <c r="H684"/>
      <c r="I684"/>
    </row>
    <row r="685" spans="7:9" x14ac:dyDescent="0.2">
      <c r="G685"/>
      <c r="H685"/>
      <c r="I685"/>
    </row>
    <row r="686" spans="7:9" x14ac:dyDescent="0.2">
      <c r="G686"/>
      <c r="H686"/>
      <c r="I686"/>
    </row>
    <row r="687" spans="7:9" x14ac:dyDescent="0.2">
      <c r="G687"/>
      <c r="H687"/>
      <c r="I687"/>
    </row>
    <row r="688" spans="7:9" x14ac:dyDescent="0.2">
      <c r="G688"/>
      <c r="H688"/>
      <c r="I688"/>
    </row>
    <row r="689" spans="7:9" x14ac:dyDescent="0.2">
      <c r="G689"/>
      <c r="H689"/>
      <c r="I689"/>
    </row>
    <row r="690" spans="7:9" x14ac:dyDescent="0.2">
      <c r="G690"/>
      <c r="H690"/>
      <c r="I690"/>
    </row>
    <row r="691" spans="7:9" x14ac:dyDescent="0.2">
      <c r="G691"/>
      <c r="H691"/>
      <c r="I691"/>
    </row>
    <row r="692" spans="7:9" x14ac:dyDescent="0.2">
      <c r="G692"/>
      <c r="H692"/>
      <c r="I692"/>
    </row>
    <row r="693" spans="7:9" x14ac:dyDescent="0.2">
      <c r="G693"/>
      <c r="H693"/>
      <c r="I693"/>
    </row>
    <row r="694" spans="7:9" x14ac:dyDescent="0.2">
      <c r="G694"/>
      <c r="H694"/>
      <c r="I694"/>
    </row>
    <row r="695" spans="7:9" x14ac:dyDescent="0.2">
      <c r="G695"/>
      <c r="H695"/>
      <c r="I695"/>
    </row>
    <row r="696" spans="7:9" x14ac:dyDescent="0.2">
      <c r="G696"/>
      <c r="H696"/>
      <c r="I696"/>
    </row>
    <row r="697" spans="7:9" x14ac:dyDescent="0.2">
      <c r="G697"/>
      <c r="H697"/>
      <c r="I697"/>
    </row>
    <row r="698" spans="7:9" x14ac:dyDescent="0.2">
      <c r="G698"/>
      <c r="H698"/>
      <c r="I698"/>
    </row>
    <row r="699" spans="7:9" x14ac:dyDescent="0.2">
      <c r="G699"/>
      <c r="H699"/>
      <c r="I699"/>
    </row>
    <row r="700" spans="7:9" x14ac:dyDescent="0.2">
      <c r="G700"/>
      <c r="H700"/>
      <c r="I700"/>
    </row>
    <row r="701" spans="7:9" x14ac:dyDescent="0.2">
      <c r="G701"/>
      <c r="H701"/>
      <c r="I701"/>
    </row>
    <row r="702" spans="7:9" x14ac:dyDescent="0.2">
      <c r="G702"/>
      <c r="H702"/>
      <c r="I702"/>
    </row>
    <row r="703" spans="7:9" x14ac:dyDescent="0.2">
      <c r="G703"/>
      <c r="H703"/>
      <c r="I703"/>
    </row>
    <row r="704" spans="7:9" x14ac:dyDescent="0.2">
      <c r="G704"/>
      <c r="H704"/>
      <c r="I704"/>
    </row>
    <row r="705" spans="7:9" x14ac:dyDescent="0.2">
      <c r="G705"/>
      <c r="H705"/>
      <c r="I705"/>
    </row>
    <row r="706" spans="7:9" x14ac:dyDescent="0.2">
      <c r="G706"/>
      <c r="H706"/>
      <c r="I706"/>
    </row>
    <row r="707" spans="7:9" x14ac:dyDescent="0.2">
      <c r="G707"/>
      <c r="H707"/>
      <c r="I707"/>
    </row>
    <row r="708" spans="7:9" x14ac:dyDescent="0.2">
      <c r="G708"/>
      <c r="H708"/>
      <c r="I708"/>
    </row>
    <row r="709" spans="7:9" x14ac:dyDescent="0.2">
      <c r="G709"/>
      <c r="H709"/>
      <c r="I709"/>
    </row>
    <row r="710" spans="7:9" x14ac:dyDescent="0.2">
      <c r="G710"/>
      <c r="H710"/>
      <c r="I710"/>
    </row>
    <row r="711" spans="7:9" x14ac:dyDescent="0.2">
      <c r="G711"/>
      <c r="H711"/>
      <c r="I711"/>
    </row>
    <row r="712" spans="7:9" x14ac:dyDescent="0.2">
      <c r="G712"/>
      <c r="H712"/>
      <c r="I712"/>
    </row>
    <row r="713" spans="7:9" x14ac:dyDescent="0.2">
      <c r="G713"/>
      <c r="H713"/>
      <c r="I713"/>
    </row>
    <row r="714" spans="7:9" x14ac:dyDescent="0.2">
      <c r="G714"/>
      <c r="H714"/>
      <c r="I714"/>
    </row>
    <row r="715" spans="7:9" x14ac:dyDescent="0.2">
      <c r="G715"/>
      <c r="H715"/>
      <c r="I715"/>
    </row>
    <row r="716" spans="7:9" x14ac:dyDescent="0.2">
      <c r="G716"/>
      <c r="H716"/>
      <c r="I716"/>
    </row>
    <row r="717" spans="7:9" x14ac:dyDescent="0.2">
      <c r="G717"/>
      <c r="H717"/>
      <c r="I717"/>
    </row>
    <row r="718" spans="7:9" x14ac:dyDescent="0.2">
      <c r="G718"/>
      <c r="H718"/>
      <c r="I718"/>
    </row>
    <row r="719" spans="7:9" x14ac:dyDescent="0.2">
      <c r="G719"/>
      <c r="H719"/>
      <c r="I719"/>
    </row>
    <row r="720" spans="7:9" x14ac:dyDescent="0.2">
      <c r="G720"/>
      <c r="H720"/>
      <c r="I720"/>
    </row>
    <row r="721" spans="7:9" x14ac:dyDescent="0.2">
      <c r="G721"/>
      <c r="H721"/>
      <c r="I721"/>
    </row>
    <row r="722" spans="7:9" x14ac:dyDescent="0.2">
      <c r="G722"/>
      <c r="H722"/>
      <c r="I722"/>
    </row>
    <row r="723" spans="7:9" x14ac:dyDescent="0.2">
      <c r="G723"/>
      <c r="H723"/>
      <c r="I723"/>
    </row>
    <row r="724" spans="7:9" x14ac:dyDescent="0.2">
      <c r="G724"/>
      <c r="H724"/>
      <c r="I724"/>
    </row>
    <row r="725" spans="7:9" x14ac:dyDescent="0.2">
      <c r="G725"/>
      <c r="H725"/>
      <c r="I725"/>
    </row>
    <row r="726" spans="7:9" x14ac:dyDescent="0.2">
      <c r="G726"/>
      <c r="H726"/>
      <c r="I726"/>
    </row>
    <row r="727" spans="7:9" x14ac:dyDescent="0.2">
      <c r="G727"/>
      <c r="H727"/>
      <c r="I727"/>
    </row>
    <row r="728" spans="7:9" x14ac:dyDescent="0.2">
      <c r="G728"/>
      <c r="H728"/>
      <c r="I728"/>
    </row>
    <row r="729" spans="7:9" x14ac:dyDescent="0.2">
      <c r="G729"/>
      <c r="H729"/>
      <c r="I729"/>
    </row>
    <row r="730" spans="7:9" x14ac:dyDescent="0.2">
      <c r="G730"/>
      <c r="H730"/>
      <c r="I730"/>
    </row>
    <row r="731" spans="7:9" x14ac:dyDescent="0.2">
      <c r="G731"/>
      <c r="H731"/>
      <c r="I731"/>
    </row>
    <row r="732" spans="7:9" x14ac:dyDescent="0.2">
      <c r="G732"/>
      <c r="H732"/>
      <c r="I732"/>
    </row>
    <row r="733" spans="7:9" x14ac:dyDescent="0.2">
      <c r="G733"/>
      <c r="H733"/>
      <c r="I733"/>
    </row>
    <row r="734" spans="7:9" x14ac:dyDescent="0.2">
      <c r="G734"/>
      <c r="H734"/>
      <c r="I734"/>
    </row>
    <row r="735" spans="7:9" x14ac:dyDescent="0.2">
      <c r="G735"/>
      <c r="H735"/>
      <c r="I735"/>
    </row>
    <row r="736" spans="7:9" x14ac:dyDescent="0.2">
      <c r="G736"/>
      <c r="H736"/>
      <c r="I736"/>
    </row>
    <row r="737" spans="7:9" x14ac:dyDescent="0.2">
      <c r="G737"/>
      <c r="H737"/>
      <c r="I737"/>
    </row>
    <row r="738" spans="7:9" x14ac:dyDescent="0.2">
      <c r="G738"/>
      <c r="H738"/>
      <c r="I738"/>
    </row>
    <row r="739" spans="7:9" x14ac:dyDescent="0.2">
      <c r="G739"/>
      <c r="H739"/>
      <c r="I739"/>
    </row>
    <row r="740" spans="7:9" x14ac:dyDescent="0.2">
      <c r="G740"/>
      <c r="H740"/>
      <c r="I740"/>
    </row>
    <row r="741" spans="7:9" x14ac:dyDescent="0.2">
      <c r="G741"/>
      <c r="H741"/>
      <c r="I741"/>
    </row>
    <row r="742" spans="7:9" x14ac:dyDescent="0.2">
      <c r="G742"/>
      <c r="H742"/>
      <c r="I742"/>
    </row>
    <row r="743" spans="7:9" x14ac:dyDescent="0.2">
      <c r="G743"/>
      <c r="H743"/>
      <c r="I743"/>
    </row>
    <row r="744" spans="7:9" x14ac:dyDescent="0.2">
      <c r="G744"/>
      <c r="H744"/>
      <c r="I744"/>
    </row>
    <row r="745" spans="7:9" x14ac:dyDescent="0.2">
      <c r="G745"/>
      <c r="H745"/>
      <c r="I745"/>
    </row>
    <row r="746" spans="7:9" x14ac:dyDescent="0.2">
      <c r="G746"/>
      <c r="H746"/>
      <c r="I746"/>
    </row>
    <row r="747" spans="7:9" x14ac:dyDescent="0.2">
      <c r="G747"/>
      <c r="H747"/>
      <c r="I747"/>
    </row>
    <row r="748" spans="7:9" x14ac:dyDescent="0.2">
      <c r="G748"/>
      <c r="H748"/>
      <c r="I748"/>
    </row>
    <row r="749" spans="7:9" x14ac:dyDescent="0.2">
      <c r="G749"/>
      <c r="H749"/>
      <c r="I749"/>
    </row>
    <row r="750" spans="7:9" x14ac:dyDescent="0.2">
      <c r="G750"/>
      <c r="H750"/>
      <c r="I750"/>
    </row>
    <row r="751" spans="7:9" x14ac:dyDescent="0.2">
      <c r="G751"/>
      <c r="H751"/>
      <c r="I751"/>
    </row>
    <row r="752" spans="7:9" x14ac:dyDescent="0.2">
      <c r="G752"/>
      <c r="H752"/>
      <c r="I752"/>
    </row>
    <row r="753" spans="7:9" x14ac:dyDescent="0.2">
      <c r="G753"/>
      <c r="H753"/>
      <c r="I753"/>
    </row>
    <row r="754" spans="7:9" x14ac:dyDescent="0.2">
      <c r="G754"/>
      <c r="H754"/>
      <c r="I754"/>
    </row>
    <row r="755" spans="7:9" x14ac:dyDescent="0.2">
      <c r="G755"/>
      <c r="H755"/>
      <c r="I755"/>
    </row>
    <row r="756" spans="7:9" x14ac:dyDescent="0.2">
      <c r="G756"/>
      <c r="H756"/>
      <c r="I756"/>
    </row>
    <row r="757" spans="7:9" x14ac:dyDescent="0.2">
      <c r="G757"/>
      <c r="H757"/>
      <c r="I757"/>
    </row>
    <row r="758" spans="7:9" x14ac:dyDescent="0.2">
      <c r="G758"/>
      <c r="H758"/>
      <c r="I758"/>
    </row>
    <row r="759" spans="7:9" x14ac:dyDescent="0.2">
      <c r="G759"/>
      <c r="H759"/>
      <c r="I759"/>
    </row>
    <row r="760" spans="7:9" x14ac:dyDescent="0.2">
      <c r="G760"/>
      <c r="H760"/>
      <c r="I760"/>
    </row>
    <row r="761" spans="7:9" x14ac:dyDescent="0.2">
      <c r="G761"/>
      <c r="H761"/>
      <c r="I761"/>
    </row>
    <row r="762" spans="7:9" x14ac:dyDescent="0.2">
      <c r="G762"/>
      <c r="H762"/>
      <c r="I762"/>
    </row>
    <row r="763" spans="7:9" x14ac:dyDescent="0.2">
      <c r="G763"/>
      <c r="H763"/>
      <c r="I763"/>
    </row>
    <row r="764" spans="7:9" x14ac:dyDescent="0.2">
      <c r="G764"/>
      <c r="H764"/>
      <c r="I764"/>
    </row>
    <row r="765" spans="7:9" x14ac:dyDescent="0.2">
      <c r="G765"/>
      <c r="H765"/>
      <c r="I765"/>
    </row>
    <row r="766" spans="7:9" x14ac:dyDescent="0.2">
      <c r="G766"/>
      <c r="H766"/>
      <c r="I766"/>
    </row>
    <row r="767" spans="7:9" x14ac:dyDescent="0.2">
      <c r="G767"/>
      <c r="H767"/>
      <c r="I767"/>
    </row>
    <row r="768" spans="7:9" x14ac:dyDescent="0.2">
      <c r="G768"/>
      <c r="H768"/>
      <c r="I768"/>
    </row>
    <row r="769" spans="7:9" x14ac:dyDescent="0.2">
      <c r="G769"/>
      <c r="H769"/>
      <c r="I769"/>
    </row>
    <row r="770" spans="7:9" x14ac:dyDescent="0.2">
      <c r="G770"/>
      <c r="H770"/>
      <c r="I770"/>
    </row>
    <row r="771" spans="7:9" x14ac:dyDescent="0.2">
      <c r="G771"/>
      <c r="H771"/>
      <c r="I771"/>
    </row>
    <row r="772" spans="7:9" x14ac:dyDescent="0.2">
      <c r="G772"/>
      <c r="H772"/>
      <c r="I772"/>
    </row>
    <row r="773" spans="7:9" x14ac:dyDescent="0.2">
      <c r="G773"/>
      <c r="H773"/>
      <c r="I773"/>
    </row>
    <row r="774" spans="7:9" x14ac:dyDescent="0.2">
      <c r="G774"/>
      <c r="H774"/>
      <c r="I774"/>
    </row>
    <row r="775" spans="7:9" x14ac:dyDescent="0.2">
      <c r="G775"/>
      <c r="H775"/>
      <c r="I775"/>
    </row>
    <row r="776" spans="7:9" x14ac:dyDescent="0.2">
      <c r="G776"/>
      <c r="H776"/>
      <c r="I776"/>
    </row>
    <row r="777" spans="7:9" x14ac:dyDescent="0.2">
      <c r="G777"/>
      <c r="H777"/>
      <c r="I777"/>
    </row>
    <row r="778" spans="7:9" x14ac:dyDescent="0.2">
      <c r="G778"/>
      <c r="H778"/>
      <c r="I778"/>
    </row>
    <row r="779" spans="7:9" x14ac:dyDescent="0.2">
      <c r="G779"/>
      <c r="H779"/>
      <c r="I779"/>
    </row>
    <row r="780" spans="7:9" x14ac:dyDescent="0.2">
      <c r="G780"/>
      <c r="H780"/>
      <c r="I780"/>
    </row>
    <row r="781" spans="7:9" x14ac:dyDescent="0.2">
      <c r="G781"/>
      <c r="H781"/>
      <c r="I781"/>
    </row>
    <row r="782" spans="7:9" x14ac:dyDescent="0.2">
      <c r="G782"/>
      <c r="H782"/>
      <c r="I782"/>
    </row>
    <row r="783" spans="7:9" x14ac:dyDescent="0.2">
      <c r="G783"/>
      <c r="H783"/>
      <c r="I783"/>
    </row>
    <row r="784" spans="7:9" x14ac:dyDescent="0.2">
      <c r="G784"/>
      <c r="H784"/>
      <c r="I784"/>
    </row>
    <row r="785" spans="7:9" x14ac:dyDescent="0.2">
      <c r="G785"/>
      <c r="H785"/>
      <c r="I785"/>
    </row>
    <row r="786" spans="7:9" x14ac:dyDescent="0.2">
      <c r="G786"/>
      <c r="H786"/>
      <c r="I786"/>
    </row>
    <row r="787" spans="7:9" x14ac:dyDescent="0.2">
      <c r="G787"/>
      <c r="H787"/>
      <c r="I787"/>
    </row>
    <row r="788" spans="7:9" x14ac:dyDescent="0.2">
      <c r="G788"/>
      <c r="H788"/>
      <c r="I788"/>
    </row>
    <row r="789" spans="7:9" x14ac:dyDescent="0.2">
      <c r="G789"/>
      <c r="H789"/>
      <c r="I789"/>
    </row>
    <row r="790" spans="7:9" x14ac:dyDescent="0.2">
      <c r="G790"/>
      <c r="H790"/>
      <c r="I790"/>
    </row>
    <row r="791" spans="7:9" x14ac:dyDescent="0.2">
      <c r="G791"/>
      <c r="H791"/>
      <c r="I791"/>
    </row>
    <row r="792" spans="7:9" x14ac:dyDescent="0.2">
      <c r="G792"/>
      <c r="H792"/>
      <c r="I792"/>
    </row>
    <row r="793" spans="7:9" x14ac:dyDescent="0.2">
      <c r="G793"/>
      <c r="H793"/>
      <c r="I793"/>
    </row>
    <row r="794" spans="7:9" x14ac:dyDescent="0.2">
      <c r="G794"/>
      <c r="H794"/>
      <c r="I794"/>
    </row>
    <row r="795" spans="7:9" x14ac:dyDescent="0.2">
      <c r="G795"/>
      <c r="H795"/>
      <c r="I795"/>
    </row>
    <row r="796" spans="7:9" x14ac:dyDescent="0.2">
      <c r="G796"/>
      <c r="H796"/>
      <c r="I796"/>
    </row>
    <row r="797" spans="7:9" x14ac:dyDescent="0.2">
      <c r="G797"/>
      <c r="H797"/>
      <c r="I797"/>
    </row>
    <row r="798" spans="7:9" x14ac:dyDescent="0.2">
      <c r="G798"/>
      <c r="H798"/>
      <c r="I798"/>
    </row>
    <row r="799" spans="7:9" x14ac:dyDescent="0.2">
      <c r="G799"/>
      <c r="H799"/>
      <c r="I799"/>
    </row>
    <row r="800" spans="7:9" x14ac:dyDescent="0.2">
      <c r="G800"/>
      <c r="H800"/>
      <c r="I800"/>
    </row>
    <row r="801" spans="7:9" x14ac:dyDescent="0.2">
      <c r="G801"/>
      <c r="H801"/>
      <c r="I801"/>
    </row>
    <row r="802" spans="7:9" x14ac:dyDescent="0.2">
      <c r="G802"/>
      <c r="H802"/>
      <c r="I802"/>
    </row>
    <row r="803" spans="7:9" x14ac:dyDescent="0.2">
      <c r="G803"/>
      <c r="H803"/>
      <c r="I803"/>
    </row>
    <row r="804" spans="7:9" x14ac:dyDescent="0.2">
      <c r="G804"/>
      <c r="H804"/>
      <c r="I804"/>
    </row>
    <row r="805" spans="7:9" x14ac:dyDescent="0.2">
      <c r="G805"/>
      <c r="H805"/>
      <c r="I805"/>
    </row>
    <row r="806" spans="7:9" x14ac:dyDescent="0.2">
      <c r="G806"/>
      <c r="H806"/>
      <c r="I806"/>
    </row>
    <row r="807" spans="7:9" x14ac:dyDescent="0.2">
      <c r="G807"/>
      <c r="H807"/>
      <c r="I807"/>
    </row>
    <row r="808" spans="7:9" x14ac:dyDescent="0.2">
      <c r="G808"/>
      <c r="H808"/>
      <c r="I808"/>
    </row>
    <row r="809" spans="7:9" x14ac:dyDescent="0.2">
      <c r="G809"/>
      <c r="H809"/>
      <c r="I809"/>
    </row>
    <row r="810" spans="7:9" x14ac:dyDescent="0.2">
      <c r="G810"/>
      <c r="H810"/>
      <c r="I810"/>
    </row>
    <row r="811" spans="7:9" x14ac:dyDescent="0.2">
      <c r="G811"/>
      <c r="H811"/>
      <c r="I811"/>
    </row>
    <row r="812" spans="7:9" x14ac:dyDescent="0.2">
      <c r="G812"/>
      <c r="H812"/>
      <c r="I812"/>
    </row>
    <row r="813" spans="7:9" x14ac:dyDescent="0.2">
      <c r="G813"/>
      <c r="H813"/>
      <c r="I813"/>
    </row>
    <row r="814" spans="7:9" x14ac:dyDescent="0.2">
      <c r="G814"/>
      <c r="H814"/>
      <c r="I814"/>
    </row>
    <row r="815" spans="7:9" x14ac:dyDescent="0.2">
      <c r="G815"/>
      <c r="H815"/>
      <c r="I815"/>
    </row>
    <row r="816" spans="7:9" x14ac:dyDescent="0.2">
      <c r="G816"/>
      <c r="H816"/>
      <c r="I816"/>
    </row>
    <row r="817" spans="7:9" x14ac:dyDescent="0.2">
      <c r="G817"/>
      <c r="H817"/>
      <c r="I817"/>
    </row>
    <row r="818" spans="7:9" x14ac:dyDescent="0.2">
      <c r="G818"/>
      <c r="H818"/>
      <c r="I818"/>
    </row>
    <row r="819" spans="7:9" x14ac:dyDescent="0.2">
      <c r="G819"/>
      <c r="H819"/>
      <c r="I819"/>
    </row>
    <row r="820" spans="7:9" x14ac:dyDescent="0.2">
      <c r="G820"/>
      <c r="H820"/>
      <c r="I820"/>
    </row>
    <row r="821" spans="7:9" x14ac:dyDescent="0.2">
      <c r="G821"/>
      <c r="H821"/>
      <c r="I821"/>
    </row>
    <row r="822" spans="7:9" x14ac:dyDescent="0.2">
      <c r="G822"/>
      <c r="H822"/>
      <c r="I822"/>
    </row>
    <row r="823" spans="7:9" x14ac:dyDescent="0.2">
      <c r="G823"/>
      <c r="H823"/>
      <c r="I823"/>
    </row>
    <row r="824" spans="7:9" x14ac:dyDescent="0.2">
      <c r="G824"/>
      <c r="H824"/>
      <c r="I824"/>
    </row>
    <row r="825" spans="7:9" x14ac:dyDescent="0.2">
      <c r="G825"/>
      <c r="H825"/>
      <c r="I825"/>
    </row>
    <row r="826" spans="7:9" x14ac:dyDescent="0.2">
      <c r="G826"/>
      <c r="H826"/>
      <c r="I826"/>
    </row>
    <row r="827" spans="7:9" x14ac:dyDescent="0.2">
      <c r="G827"/>
      <c r="H827"/>
      <c r="I827"/>
    </row>
    <row r="828" spans="7:9" x14ac:dyDescent="0.2">
      <c r="G828"/>
      <c r="H828"/>
      <c r="I828"/>
    </row>
    <row r="829" spans="7:9" x14ac:dyDescent="0.2">
      <c r="G829"/>
      <c r="H829"/>
      <c r="I829"/>
    </row>
    <row r="830" spans="7:9" x14ac:dyDescent="0.2">
      <c r="G830"/>
      <c r="H830"/>
      <c r="I830"/>
    </row>
    <row r="831" spans="7:9" x14ac:dyDescent="0.2">
      <c r="G831"/>
      <c r="H831"/>
      <c r="I831"/>
    </row>
    <row r="832" spans="7:9" x14ac:dyDescent="0.2">
      <c r="G832"/>
      <c r="H832"/>
      <c r="I832"/>
    </row>
    <row r="833" spans="7:9" x14ac:dyDescent="0.2">
      <c r="G833"/>
      <c r="H833"/>
      <c r="I833"/>
    </row>
    <row r="834" spans="7:9" x14ac:dyDescent="0.2">
      <c r="G834"/>
      <c r="H834"/>
      <c r="I834"/>
    </row>
    <row r="835" spans="7:9" x14ac:dyDescent="0.2">
      <c r="G835"/>
      <c r="H835"/>
      <c r="I835"/>
    </row>
    <row r="836" spans="7:9" x14ac:dyDescent="0.2">
      <c r="G836"/>
      <c r="H836"/>
      <c r="I836"/>
    </row>
    <row r="837" spans="7:9" x14ac:dyDescent="0.2">
      <c r="G837"/>
      <c r="H837"/>
      <c r="I837"/>
    </row>
    <row r="838" spans="7:9" x14ac:dyDescent="0.2">
      <c r="G838"/>
      <c r="H838"/>
      <c r="I838"/>
    </row>
    <row r="839" spans="7:9" x14ac:dyDescent="0.2">
      <c r="G839"/>
      <c r="H839"/>
      <c r="I839"/>
    </row>
    <row r="840" spans="7:9" x14ac:dyDescent="0.2">
      <c r="G840"/>
      <c r="H840"/>
      <c r="I840"/>
    </row>
    <row r="841" spans="7:9" x14ac:dyDescent="0.2">
      <c r="G841"/>
      <c r="H841"/>
      <c r="I841"/>
    </row>
    <row r="842" spans="7:9" x14ac:dyDescent="0.2">
      <c r="G842"/>
      <c r="H842"/>
      <c r="I842"/>
    </row>
    <row r="843" spans="7:9" x14ac:dyDescent="0.2">
      <c r="G843"/>
      <c r="H843"/>
      <c r="I843"/>
    </row>
    <row r="844" spans="7:9" x14ac:dyDescent="0.2">
      <c r="G844"/>
      <c r="H844"/>
      <c r="I844"/>
    </row>
    <row r="845" spans="7:9" x14ac:dyDescent="0.2">
      <c r="G845"/>
      <c r="H845"/>
      <c r="I845"/>
    </row>
    <row r="846" spans="7:9" x14ac:dyDescent="0.2">
      <c r="G846"/>
      <c r="H846"/>
      <c r="I846"/>
    </row>
    <row r="847" spans="7:9" x14ac:dyDescent="0.2">
      <c r="G847"/>
      <c r="H847"/>
      <c r="I847"/>
    </row>
    <row r="848" spans="7:9" x14ac:dyDescent="0.2">
      <c r="G848"/>
      <c r="H848"/>
      <c r="I848"/>
    </row>
    <row r="849" spans="7:9" x14ac:dyDescent="0.2">
      <c r="G849"/>
      <c r="H849"/>
      <c r="I849"/>
    </row>
    <row r="850" spans="7:9" x14ac:dyDescent="0.2">
      <c r="G850"/>
      <c r="H850"/>
      <c r="I850"/>
    </row>
    <row r="851" spans="7:9" x14ac:dyDescent="0.2">
      <c r="G851"/>
      <c r="H851"/>
      <c r="I851"/>
    </row>
    <row r="852" spans="7:9" x14ac:dyDescent="0.2">
      <c r="G852"/>
      <c r="H852"/>
      <c r="I852"/>
    </row>
    <row r="853" spans="7:9" x14ac:dyDescent="0.2">
      <c r="G853"/>
      <c r="H853"/>
      <c r="I853"/>
    </row>
    <row r="854" spans="7:9" x14ac:dyDescent="0.2">
      <c r="G854"/>
      <c r="H854"/>
      <c r="I854"/>
    </row>
    <row r="855" spans="7:9" x14ac:dyDescent="0.2">
      <c r="G855"/>
      <c r="H855"/>
      <c r="I855"/>
    </row>
    <row r="856" spans="7:9" x14ac:dyDescent="0.2">
      <c r="G856"/>
      <c r="H856"/>
      <c r="I856"/>
    </row>
    <row r="857" spans="7:9" x14ac:dyDescent="0.2">
      <c r="G857"/>
      <c r="H857"/>
      <c r="I857"/>
    </row>
    <row r="858" spans="7:9" x14ac:dyDescent="0.2">
      <c r="G858"/>
      <c r="H858"/>
      <c r="I858"/>
    </row>
    <row r="859" spans="7:9" x14ac:dyDescent="0.2">
      <c r="G859"/>
      <c r="H859"/>
      <c r="I859"/>
    </row>
    <row r="860" spans="7:9" x14ac:dyDescent="0.2">
      <c r="G860"/>
      <c r="H860"/>
      <c r="I860"/>
    </row>
    <row r="861" spans="7:9" x14ac:dyDescent="0.2">
      <c r="G861"/>
      <c r="H861"/>
      <c r="I861"/>
    </row>
    <row r="862" spans="7:9" x14ac:dyDescent="0.2">
      <c r="G862"/>
      <c r="H862"/>
      <c r="I862"/>
    </row>
    <row r="863" spans="7:9" x14ac:dyDescent="0.2">
      <c r="G863"/>
      <c r="H863"/>
      <c r="I863"/>
    </row>
    <row r="864" spans="7:9" x14ac:dyDescent="0.2">
      <c r="G864"/>
      <c r="H864"/>
      <c r="I864"/>
    </row>
    <row r="865" spans="7:9" x14ac:dyDescent="0.2">
      <c r="G865"/>
      <c r="H865"/>
      <c r="I865"/>
    </row>
    <row r="866" spans="7:9" x14ac:dyDescent="0.2">
      <c r="G866"/>
      <c r="H866"/>
      <c r="I866"/>
    </row>
    <row r="867" spans="7:9" x14ac:dyDescent="0.2">
      <c r="G867"/>
      <c r="H867"/>
      <c r="I867"/>
    </row>
    <row r="868" spans="7:9" x14ac:dyDescent="0.2">
      <c r="G868"/>
      <c r="H868"/>
      <c r="I868"/>
    </row>
    <row r="869" spans="7:9" x14ac:dyDescent="0.2">
      <c r="G869"/>
      <c r="H869"/>
      <c r="I869"/>
    </row>
    <row r="870" spans="7:9" x14ac:dyDescent="0.2">
      <c r="G870"/>
      <c r="H870"/>
      <c r="I870"/>
    </row>
    <row r="871" spans="7:9" x14ac:dyDescent="0.2">
      <c r="G871"/>
      <c r="H871"/>
      <c r="I871"/>
    </row>
    <row r="872" spans="7:9" x14ac:dyDescent="0.2">
      <c r="G872"/>
      <c r="H872"/>
      <c r="I872"/>
    </row>
    <row r="873" spans="7:9" x14ac:dyDescent="0.2">
      <c r="G873"/>
      <c r="H873"/>
      <c r="I873"/>
    </row>
    <row r="874" spans="7:9" x14ac:dyDescent="0.2">
      <c r="G874"/>
      <c r="H874"/>
      <c r="I874"/>
    </row>
    <row r="875" spans="7:9" x14ac:dyDescent="0.2">
      <c r="G875"/>
      <c r="H875"/>
      <c r="I875"/>
    </row>
    <row r="876" spans="7:9" x14ac:dyDescent="0.2">
      <c r="G876"/>
      <c r="H876"/>
      <c r="I876"/>
    </row>
    <row r="877" spans="7:9" x14ac:dyDescent="0.2">
      <c r="G877"/>
      <c r="H877"/>
      <c r="I877"/>
    </row>
    <row r="878" spans="7:9" x14ac:dyDescent="0.2">
      <c r="G878"/>
      <c r="H878"/>
      <c r="I878"/>
    </row>
    <row r="879" spans="7:9" x14ac:dyDescent="0.2">
      <c r="G879"/>
      <c r="H879"/>
      <c r="I879"/>
    </row>
    <row r="880" spans="7:9" x14ac:dyDescent="0.2">
      <c r="G880"/>
      <c r="H880"/>
      <c r="I880"/>
    </row>
    <row r="881" spans="7:9" x14ac:dyDescent="0.2">
      <c r="G881"/>
      <c r="H881"/>
      <c r="I881"/>
    </row>
    <row r="882" spans="7:9" x14ac:dyDescent="0.2">
      <c r="G882"/>
      <c r="H882"/>
      <c r="I882"/>
    </row>
    <row r="883" spans="7:9" x14ac:dyDescent="0.2">
      <c r="G883"/>
      <c r="H883"/>
      <c r="I883"/>
    </row>
    <row r="884" spans="7:9" x14ac:dyDescent="0.2">
      <c r="G884"/>
      <c r="H884"/>
      <c r="I884"/>
    </row>
    <row r="885" spans="7:9" x14ac:dyDescent="0.2">
      <c r="G885"/>
      <c r="H885"/>
      <c r="I885"/>
    </row>
    <row r="886" spans="7:9" x14ac:dyDescent="0.2">
      <c r="G886"/>
      <c r="H886"/>
      <c r="I886"/>
    </row>
    <row r="887" spans="7:9" x14ac:dyDescent="0.2">
      <c r="G887"/>
      <c r="H887"/>
      <c r="I887"/>
    </row>
    <row r="888" spans="7:9" x14ac:dyDescent="0.2">
      <c r="G888"/>
      <c r="H888"/>
      <c r="I888"/>
    </row>
    <row r="889" spans="7:9" x14ac:dyDescent="0.2">
      <c r="G889"/>
      <c r="H889"/>
      <c r="I889"/>
    </row>
    <row r="890" spans="7:9" x14ac:dyDescent="0.2">
      <c r="G890"/>
      <c r="H890"/>
      <c r="I890"/>
    </row>
    <row r="891" spans="7:9" x14ac:dyDescent="0.2">
      <c r="G891"/>
      <c r="H891"/>
      <c r="I891"/>
    </row>
    <row r="892" spans="7:9" x14ac:dyDescent="0.2">
      <c r="G892"/>
      <c r="H892"/>
      <c r="I892"/>
    </row>
    <row r="893" spans="7:9" x14ac:dyDescent="0.2">
      <c r="G893"/>
      <c r="H893"/>
      <c r="I893"/>
    </row>
    <row r="894" spans="7:9" x14ac:dyDescent="0.2">
      <c r="G894"/>
      <c r="H894"/>
      <c r="I894"/>
    </row>
    <row r="895" spans="7:9" x14ac:dyDescent="0.2">
      <c r="G895"/>
      <c r="H895"/>
      <c r="I895"/>
    </row>
    <row r="896" spans="7:9" x14ac:dyDescent="0.2">
      <c r="G896"/>
      <c r="H896"/>
      <c r="I896"/>
    </row>
    <row r="897" spans="7:9" x14ac:dyDescent="0.2">
      <c r="G897"/>
      <c r="H897"/>
      <c r="I897"/>
    </row>
    <row r="898" spans="7:9" x14ac:dyDescent="0.2">
      <c r="G898"/>
      <c r="H898"/>
      <c r="I898"/>
    </row>
    <row r="899" spans="7:9" x14ac:dyDescent="0.2">
      <c r="G899"/>
      <c r="H899"/>
      <c r="I899"/>
    </row>
    <row r="900" spans="7:9" x14ac:dyDescent="0.2">
      <c r="G900"/>
      <c r="H900"/>
      <c r="I900"/>
    </row>
    <row r="901" spans="7:9" x14ac:dyDescent="0.2">
      <c r="G901"/>
      <c r="H901"/>
      <c r="I901"/>
    </row>
    <row r="902" spans="7:9" x14ac:dyDescent="0.2">
      <c r="G902"/>
      <c r="H902"/>
      <c r="I902"/>
    </row>
    <row r="903" spans="7:9" x14ac:dyDescent="0.2">
      <c r="G903"/>
      <c r="H903"/>
      <c r="I903"/>
    </row>
    <row r="904" spans="7:9" x14ac:dyDescent="0.2">
      <c r="G904"/>
      <c r="H904"/>
      <c r="I904"/>
    </row>
    <row r="905" spans="7:9" x14ac:dyDescent="0.2">
      <c r="G905"/>
      <c r="H905"/>
      <c r="I905"/>
    </row>
    <row r="906" spans="7:9" x14ac:dyDescent="0.2">
      <c r="G906"/>
      <c r="H906"/>
      <c r="I906"/>
    </row>
    <row r="907" spans="7:9" x14ac:dyDescent="0.2">
      <c r="G907"/>
      <c r="H907"/>
      <c r="I907"/>
    </row>
    <row r="908" spans="7:9" x14ac:dyDescent="0.2">
      <c r="G908"/>
      <c r="H908"/>
      <c r="I908"/>
    </row>
    <row r="909" spans="7:9" x14ac:dyDescent="0.2">
      <c r="G909"/>
      <c r="H909"/>
      <c r="I909"/>
    </row>
    <row r="910" spans="7:9" x14ac:dyDescent="0.2">
      <c r="G910"/>
      <c r="H910"/>
      <c r="I910"/>
    </row>
    <row r="911" spans="7:9" x14ac:dyDescent="0.2">
      <c r="G911"/>
      <c r="H911"/>
      <c r="I911"/>
    </row>
    <row r="912" spans="7:9" x14ac:dyDescent="0.2">
      <c r="G912"/>
      <c r="H912"/>
      <c r="I912"/>
    </row>
    <row r="913" spans="7:9" x14ac:dyDescent="0.2">
      <c r="G913"/>
      <c r="H913"/>
      <c r="I913"/>
    </row>
    <row r="914" spans="7:9" x14ac:dyDescent="0.2">
      <c r="G914"/>
      <c r="H914"/>
      <c r="I914"/>
    </row>
    <row r="915" spans="7:9" x14ac:dyDescent="0.2">
      <c r="G915"/>
      <c r="H915"/>
      <c r="I915"/>
    </row>
    <row r="916" spans="7:9" x14ac:dyDescent="0.2">
      <c r="G916"/>
      <c r="H916"/>
      <c r="I916"/>
    </row>
    <row r="917" spans="7:9" x14ac:dyDescent="0.2">
      <c r="G917"/>
      <c r="H917"/>
      <c r="I917"/>
    </row>
    <row r="918" spans="7:9" x14ac:dyDescent="0.2">
      <c r="G918"/>
      <c r="H918"/>
      <c r="I918"/>
    </row>
    <row r="919" spans="7:9" x14ac:dyDescent="0.2">
      <c r="G919"/>
      <c r="H919"/>
      <c r="I919"/>
    </row>
    <row r="920" spans="7:9" x14ac:dyDescent="0.2">
      <c r="G920"/>
      <c r="H920"/>
      <c r="I920"/>
    </row>
    <row r="921" spans="7:9" x14ac:dyDescent="0.2">
      <c r="G921"/>
      <c r="H921"/>
      <c r="I921"/>
    </row>
    <row r="922" spans="7:9" x14ac:dyDescent="0.2">
      <c r="G922"/>
      <c r="H922"/>
      <c r="I922"/>
    </row>
    <row r="923" spans="7:9" x14ac:dyDescent="0.2">
      <c r="G923"/>
      <c r="H923"/>
      <c r="I923"/>
    </row>
    <row r="924" spans="7:9" x14ac:dyDescent="0.2">
      <c r="G924"/>
      <c r="H924"/>
      <c r="I924"/>
    </row>
    <row r="925" spans="7:9" x14ac:dyDescent="0.2">
      <c r="G925"/>
      <c r="H925"/>
      <c r="I925"/>
    </row>
    <row r="926" spans="7:9" x14ac:dyDescent="0.2">
      <c r="G926"/>
      <c r="H926"/>
      <c r="I926"/>
    </row>
    <row r="927" spans="7:9" x14ac:dyDescent="0.2">
      <c r="G927"/>
      <c r="H927"/>
      <c r="I927"/>
    </row>
    <row r="928" spans="7:9" x14ac:dyDescent="0.2">
      <c r="G928"/>
      <c r="H928"/>
      <c r="I928"/>
    </row>
    <row r="929" spans="7:9" x14ac:dyDescent="0.2">
      <c r="G929"/>
      <c r="H929"/>
      <c r="I929"/>
    </row>
    <row r="930" spans="7:9" x14ac:dyDescent="0.2">
      <c r="G930"/>
      <c r="H930"/>
      <c r="I930"/>
    </row>
    <row r="931" spans="7:9" x14ac:dyDescent="0.2">
      <c r="G931"/>
      <c r="H931"/>
      <c r="I931"/>
    </row>
    <row r="932" spans="7:9" x14ac:dyDescent="0.2">
      <c r="G932"/>
      <c r="H932"/>
      <c r="I932"/>
    </row>
    <row r="933" spans="7:9" x14ac:dyDescent="0.2">
      <c r="G933"/>
      <c r="H933"/>
      <c r="I933"/>
    </row>
    <row r="934" spans="7:9" x14ac:dyDescent="0.2">
      <c r="G934"/>
      <c r="H934"/>
      <c r="I934"/>
    </row>
    <row r="935" spans="7:9" x14ac:dyDescent="0.2">
      <c r="G935"/>
      <c r="H935"/>
      <c r="I935"/>
    </row>
    <row r="936" spans="7:9" x14ac:dyDescent="0.2">
      <c r="G936"/>
      <c r="H936"/>
      <c r="I936"/>
    </row>
    <row r="937" spans="7:9" x14ac:dyDescent="0.2">
      <c r="G937"/>
      <c r="H937"/>
      <c r="I937"/>
    </row>
    <row r="938" spans="7:9" x14ac:dyDescent="0.2">
      <c r="G938"/>
      <c r="H938"/>
      <c r="I938"/>
    </row>
    <row r="939" spans="7:9" x14ac:dyDescent="0.2">
      <c r="G939"/>
      <c r="H939"/>
      <c r="I939"/>
    </row>
    <row r="940" spans="7:9" x14ac:dyDescent="0.2">
      <c r="G940"/>
      <c r="H940"/>
      <c r="I940"/>
    </row>
    <row r="941" spans="7:9" x14ac:dyDescent="0.2">
      <c r="G941"/>
      <c r="H941"/>
      <c r="I941"/>
    </row>
    <row r="942" spans="7:9" x14ac:dyDescent="0.2">
      <c r="G942"/>
      <c r="H942"/>
      <c r="I942"/>
    </row>
    <row r="943" spans="7:9" x14ac:dyDescent="0.2">
      <c r="G943"/>
      <c r="H943"/>
      <c r="I943"/>
    </row>
    <row r="944" spans="7:9" x14ac:dyDescent="0.2">
      <c r="G944"/>
      <c r="H944"/>
      <c r="I944"/>
    </row>
    <row r="945" spans="7:9" x14ac:dyDescent="0.2">
      <c r="G945"/>
      <c r="H945"/>
      <c r="I945"/>
    </row>
    <row r="946" spans="7:9" x14ac:dyDescent="0.2">
      <c r="G946"/>
      <c r="H946"/>
      <c r="I946"/>
    </row>
    <row r="947" spans="7:9" x14ac:dyDescent="0.2">
      <c r="G947"/>
      <c r="H947"/>
      <c r="I947"/>
    </row>
    <row r="948" spans="7:9" x14ac:dyDescent="0.2">
      <c r="G948"/>
      <c r="H948"/>
      <c r="I948"/>
    </row>
    <row r="949" spans="7:9" x14ac:dyDescent="0.2">
      <c r="G949"/>
      <c r="H949"/>
      <c r="I949"/>
    </row>
    <row r="950" spans="7:9" x14ac:dyDescent="0.2">
      <c r="G950"/>
      <c r="H950"/>
      <c r="I950"/>
    </row>
    <row r="951" spans="7:9" x14ac:dyDescent="0.2">
      <c r="G951"/>
      <c r="H951"/>
      <c r="I951"/>
    </row>
    <row r="952" spans="7:9" x14ac:dyDescent="0.2">
      <c r="G952"/>
      <c r="H952"/>
      <c r="I952"/>
    </row>
    <row r="953" spans="7:9" x14ac:dyDescent="0.2">
      <c r="G953"/>
      <c r="H953"/>
      <c r="I953"/>
    </row>
    <row r="954" spans="7:9" x14ac:dyDescent="0.2">
      <c r="G954"/>
      <c r="H954"/>
      <c r="I954"/>
    </row>
    <row r="955" spans="7:9" x14ac:dyDescent="0.2">
      <c r="G955"/>
      <c r="H955"/>
      <c r="I955"/>
    </row>
    <row r="956" spans="7:9" x14ac:dyDescent="0.2">
      <c r="G956"/>
      <c r="H956"/>
      <c r="I956"/>
    </row>
    <row r="957" spans="7:9" x14ac:dyDescent="0.2">
      <c r="G957"/>
      <c r="H957"/>
      <c r="I957"/>
    </row>
    <row r="958" spans="7:9" x14ac:dyDescent="0.2">
      <c r="G958"/>
      <c r="H958"/>
      <c r="I958"/>
    </row>
    <row r="959" spans="7:9" x14ac:dyDescent="0.2">
      <c r="G959"/>
      <c r="H959"/>
      <c r="I959"/>
    </row>
    <row r="960" spans="7:9" x14ac:dyDescent="0.2">
      <c r="G960"/>
      <c r="H960"/>
      <c r="I960"/>
    </row>
    <row r="961" spans="7:9" x14ac:dyDescent="0.2">
      <c r="G961"/>
      <c r="H961"/>
      <c r="I961"/>
    </row>
    <row r="962" spans="7:9" x14ac:dyDescent="0.2">
      <c r="G962"/>
      <c r="H962"/>
      <c r="I962"/>
    </row>
    <row r="963" spans="7:9" x14ac:dyDescent="0.2">
      <c r="G963"/>
      <c r="H963"/>
      <c r="I963"/>
    </row>
    <row r="964" spans="7:9" x14ac:dyDescent="0.2">
      <c r="G964"/>
      <c r="H964"/>
      <c r="I964"/>
    </row>
    <row r="965" spans="7:9" x14ac:dyDescent="0.2">
      <c r="G965"/>
      <c r="H965"/>
      <c r="I965"/>
    </row>
    <row r="966" spans="7:9" x14ac:dyDescent="0.2">
      <c r="G966"/>
      <c r="H966"/>
      <c r="I966"/>
    </row>
    <row r="967" spans="7:9" x14ac:dyDescent="0.2">
      <c r="G967"/>
      <c r="H967"/>
      <c r="I967"/>
    </row>
    <row r="968" spans="7:9" x14ac:dyDescent="0.2">
      <c r="G968"/>
      <c r="H968"/>
      <c r="I968"/>
    </row>
    <row r="969" spans="7:9" x14ac:dyDescent="0.2">
      <c r="G969"/>
      <c r="H969"/>
      <c r="I969"/>
    </row>
    <row r="970" spans="7:9" x14ac:dyDescent="0.2">
      <c r="G970"/>
      <c r="H970"/>
      <c r="I970"/>
    </row>
    <row r="971" spans="7:9" x14ac:dyDescent="0.2">
      <c r="G971"/>
      <c r="H971"/>
      <c r="I971"/>
    </row>
    <row r="972" spans="7:9" x14ac:dyDescent="0.2">
      <c r="G972"/>
      <c r="H972"/>
      <c r="I972"/>
    </row>
    <row r="973" spans="7:9" x14ac:dyDescent="0.2">
      <c r="G973"/>
      <c r="H973"/>
      <c r="I973"/>
    </row>
    <row r="974" spans="7:9" x14ac:dyDescent="0.2">
      <c r="G974"/>
      <c r="H974"/>
      <c r="I974"/>
    </row>
    <row r="975" spans="7:9" x14ac:dyDescent="0.2">
      <c r="G975"/>
      <c r="H975"/>
      <c r="I975"/>
    </row>
    <row r="976" spans="7:9" x14ac:dyDescent="0.2">
      <c r="G976"/>
      <c r="H976"/>
      <c r="I976"/>
    </row>
    <row r="977" spans="7:9" x14ac:dyDescent="0.2">
      <c r="G977"/>
      <c r="H977"/>
      <c r="I977"/>
    </row>
    <row r="978" spans="7:9" x14ac:dyDescent="0.2">
      <c r="G978"/>
      <c r="H978"/>
      <c r="I978"/>
    </row>
    <row r="979" spans="7:9" x14ac:dyDescent="0.2">
      <c r="G979"/>
      <c r="H979"/>
      <c r="I979"/>
    </row>
    <row r="980" spans="7:9" x14ac:dyDescent="0.2">
      <c r="G980"/>
      <c r="H980"/>
      <c r="I980"/>
    </row>
    <row r="981" spans="7:9" x14ac:dyDescent="0.2">
      <c r="G981"/>
      <c r="H981"/>
      <c r="I981"/>
    </row>
    <row r="982" spans="7:9" x14ac:dyDescent="0.2">
      <c r="G982"/>
      <c r="H982"/>
      <c r="I982"/>
    </row>
    <row r="983" spans="7:9" x14ac:dyDescent="0.2">
      <c r="G983"/>
      <c r="H983"/>
      <c r="I983"/>
    </row>
    <row r="984" spans="7:9" x14ac:dyDescent="0.2">
      <c r="G984"/>
      <c r="H984"/>
      <c r="I984"/>
    </row>
    <row r="985" spans="7:9" x14ac:dyDescent="0.2">
      <c r="G985"/>
      <c r="H985"/>
      <c r="I985"/>
    </row>
    <row r="986" spans="7:9" x14ac:dyDescent="0.2">
      <c r="G986"/>
      <c r="H986"/>
      <c r="I986"/>
    </row>
    <row r="987" spans="7:9" x14ac:dyDescent="0.2">
      <c r="G987"/>
      <c r="H987"/>
      <c r="I987"/>
    </row>
    <row r="988" spans="7:9" x14ac:dyDescent="0.2">
      <c r="G988"/>
      <c r="H988"/>
      <c r="I988"/>
    </row>
    <row r="989" spans="7:9" x14ac:dyDescent="0.2">
      <c r="G989"/>
      <c r="H989"/>
      <c r="I989"/>
    </row>
    <row r="990" spans="7:9" x14ac:dyDescent="0.2">
      <c r="G990"/>
      <c r="H990"/>
      <c r="I990"/>
    </row>
    <row r="991" spans="7:9" x14ac:dyDescent="0.2">
      <c r="G991"/>
      <c r="H991"/>
      <c r="I991"/>
    </row>
    <row r="992" spans="7:9" x14ac:dyDescent="0.2">
      <c r="G992"/>
      <c r="H992"/>
      <c r="I992"/>
    </row>
    <row r="993" spans="7:9" x14ac:dyDescent="0.2">
      <c r="G993"/>
      <c r="H993"/>
      <c r="I993"/>
    </row>
    <row r="994" spans="7:9" x14ac:dyDescent="0.2">
      <c r="G994"/>
      <c r="H994"/>
      <c r="I994"/>
    </row>
    <row r="995" spans="7:9" x14ac:dyDescent="0.2">
      <c r="G995"/>
      <c r="H995"/>
      <c r="I995"/>
    </row>
    <row r="996" spans="7:9" x14ac:dyDescent="0.2">
      <c r="G996"/>
      <c r="H996"/>
      <c r="I996"/>
    </row>
    <row r="997" spans="7:9" x14ac:dyDescent="0.2">
      <c r="G997"/>
      <c r="H997"/>
      <c r="I997"/>
    </row>
    <row r="998" spans="7:9" x14ac:dyDescent="0.2">
      <c r="G998"/>
      <c r="H998"/>
      <c r="I998"/>
    </row>
    <row r="999" spans="7:9" x14ac:dyDescent="0.2">
      <c r="G999"/>
      <c r="H999"/>
      <c r="I999"/>
    </row>
    <row r="1000" spans="7:9" x14ac:dyDescent="0.2">
      <c r="G1000"/>
      <c r="H1000"/>
      <c r="I1000"/>
    </row>
    <row r="1001" spans="7:9" x14ac:dyDescent="0.2">
      <c r="G1001"/>
      <c r="H1001"/>
      <c r="I1001"/>
    </row>
    <row r="1002" spans="7:9" x14ac:dyDescent="0.2">
      <c r="G1002"/>
      <c r="H1002"/>
      <c r="I1002"/>
    </row>
    <row r="1003" spans="7:9" x14ac:dyDescent="0.2">
      <c r="G1003"/>
      <c r="H1003"/>
      <c r="I1003"/>
    </row>
    <row r="1004" spans="7:9" x14ac:dyDescent="0.2">
      <c r="G1004"/>
      <c r="H1004"/>
      <c r="I1004"/>
    </row>
    <row r="1005" spans="7:9" x14ac:dyDescent="0.2">
      <c r="G1005"/>
      <c r="H1005"/>
      <c r="I1005"/>
    </row>
    <row r="1006" spans="7:9" x14ac:dyDescent="0.2">
      <c r="G1006"/>
      <c r="H1006"/>
      <c r="I1006"/>
    </row>
    <row r="1007" spans="7:9" x14ac:dyDescent="0.2">
      <c r="G1007"/>
      <c r="H1007"/>
      <c r="I1007"/>
    </row>
    <row r="1008" spans="7:9" x14ac:dyDescent="0.2">
      <c r="G1008"/>
      <c r="H1008"/>
      <c r="I1008"/>
    </row>
    <row r="1009" spans="7:9" x14ac:dyDescent="0.2">
      <c r="G1009"/>
      <c r="H1009"/>
      <c r="I1009"/>
    </row>
    <row r="1010" spans="7:9" x14ac:dyDescent="0.2">
      <c r="G1010"/>
      <c r="H1010"/>
      <c r="I1010"/>
    </row>
    <row r="1011" spans="7:9" x14ac:dyDescent="0.2">
      <c r="G1011"/>
      <c r="H1011"/>
      <c r="I1011"/>
    </row>
    <row r="1012" spans="7:9" x14ac:dyDescent="0.2">
      <c r="G1012"/>
      <c r="H1012"/>
      <c r="I1012"/>
    </row>
    <row r="1013" spans="7:9" x14ac:dyDescent="0.2">
      <c r="G1013"/>
      <c r="H1013"/>
      <c r="I1013"/>
    </row>
    <row r="1014" spans="7:9" x14ac:dyDescent="0.2">
      <c r="G1014"/>
      <c r="H1014"/>
      <c r="I1014"/>
    </row>
    <row r="1015" spans="7:9" x14ac:dyDescent="0.2">
      <c r="G1015"/>
      <c r="H1015"/>
      <c r="I1015"/>
    </row>
    <row r="1016" spans="7:9" x14ac:dyDescent="0.2">
      <c r="G1016"/>
      <c r="H1016"/>
      <c r="I1016"/>
    </row>
    <row r="1017" spans="7:9" x14ac:dyDescent="0.2">
      <c r="G1017"/>
      <c r="H1017"/>
      <c r="I1017"/>
    </row>
    <row r="1018" spans="7:9" x14ac:dyDescent="0.2">
      <c r="G1018"/>
      <c r="H1018"/>
      <c r="I1018"/>
    </row>
    <row r="1019" spans="7:9" x14ac:dyDescent="0.2">
      <c r="G1019"/>
      <c r="H1019"/>
      <c r="I1019"/>
    </row>
    <row r="1020" spans="7:9" x14ac:dyDescent="0.2">
      <c r="G1020"/>
      <c r="H1020"/>
      <c r="I1020"/>
    </row>
    <row r="1021" spans="7:9" x14ac:dyDescent="0.2">
      <c r="G1021"/>
      <c r="H1021"/>
      <c r="I1021"/>
    </row>
    <row r="1022" spans="7:9" x14ac:dyDescent="0.2">
      <c r="G1022"/>
      <c r="H1022"/>
      <c r="I1022"/>
    </row>
    <row r="1023" spans="7:9" x14ac:dyDescent="0.2">
      <c r="G1023"/>
      <c r="H1023"/>
      <c r="I1023"/>
    </row>
    <row r="1024" spans="7:9" x14ac:dyDescent="0.2">
      <c r="G1024"/>
      <c r="H1024"/>
      <c r="I1024"/>
    </row>
    <row r="1025" spans="7:9" x14ac:dyDescent="0.2">
      <c r="G1025"/>
      <c r="H1025"/>
      <c r="I1025"/>
    </row>
    <row r="1026" spans="7:9" x14ac:dyDescent="0.2">
      <c r="G1026"/>
      <c r="H1026"/>
      <c r="I1026"/>
    </row>
    <row r="1027" spans="7:9" x14ac:dyDescent="0.2">
      <c r="G1027"/>
      <c r="H1027"/>
      <c r="I1027"/>
    </row>
    <row r="1028" spans="7:9" x14ac:dyDescent="0.2">
      <c r="G1028"/>
      <c r="H1028"/>
      <c r="I1028"/>
    </row>
    <row r="1029" spans="7:9" x14ac:dyDescent="0.2">
      <c r="G1029"/>
      <c r="H1029"/>
      <c r="I1029"/>
    </row>
    <row r="1030" spans="7:9" x14ac:dyDescent="0.2">
      <c r="G1030"/>
      <c r="H1030"/>
      <c r="I1030"/>
    </row>
    <row r="1031" spans="7:9" x14ac:dyDescent="0.2">
      <c r="G1031"/>
      <c r="H1031"/>
      <c r="I1031"/>
    </row>
    <row r="1032" spans="7:9" x14ac:dyDescent="0.2">
      <c r="G1032"/>
      <c r="H1032"/>
      <c r="I1032"/>
    </row>
    <row r="1033" spans="7:9" x14ac:dyDescent="0.2">
      <c r="G1033"/>
      <c r="H1033"/>
      <c r="I1033"/>
    </row>
    <row r="1034" spans="7:9" x14ac:dyDescent="0.2">
      <c r="G1034"/>
      <c r="H1034"/>
      <c r="I1034"/>
    </row>
    <row r="1035" spans="7:9" x14ac:dyDescent="0.2">
      <c r="G1035"/>
      <c r="H1035"/>
      <c r="I1035"/>
    </row>
    <row r="1036" spans="7:9" x14ac:dyDescent="0.2">
      <c r="G1036"/>
      <c r="H1036"/>
      <c r="I1036"/>
    </row>
    <row r="1037" spans="7:9" x14ac:dyDescent="0.2">
      <c r="G1037"/>
      <c r="H1037"/>
      <c r="I1037"/>
    </row>
    <row r="1038" spans="7:9" x14ac:dyDescent="0.2">
      <c r="G1038"/>
      <c r="H1038"/>
      <c r="I1038"/>
    </row>
    <row r="1039" spans="7:9" x14ac:dyDescent="0.2">
      <c r="G1039"/>
      <c r="H1039"/>
      <c r="I1039"/>
    </row>
    <row r="1040" spans="7:9" x14ac:dyDescent="0.2">
      <c r="G1040"/>
      <c r="H1040"/>
      <c r="I1040"/>
    </row>
    <row r="1041" spans="7:9" x14ac:dyDescent="0.2">
      <c r="G1041"/>
      <c r="H1041"/>
      <c r="I1041"/>
    </row>
    <row r="1042" spans="7:9" x14ac:dyDescent="0.2">
      <c r="G1042"/>
      <c r="H1042"/>
      <c r="I1042"/>
    </row>
    <row r="1043" spans="7:9" x14ac:dyDescent="0.2">
      <c r="G1043"/>
      <c r="H1043"/>
      <c r="I1043"/>
    </row>
    <row r="1044" spans="7:9" x14ac:dyDescent="0.2">
      <c r="G1044"/>
      <c r="H1044"/>
      <c r="I1044"/>
    </row>
    <row r="1045" spans="7:9" x14ac:dyDescent="0.2">
      <c r="G1045"/>
      <c r="H1045"/>
      <c r="I1045"/>
    </row>
    <row r="1046" spans="7:9" x14ac:dyDescent="0.2">
      <c r="G1046"/>
      <c r="H1046"/>
      <c r="I1046"/>
    </row>
    <row r="1047" spans="7:9" x14ac:dyDescent="0.2">
      <c r="G1047"/>
      <c r="H1047"/>
      <c r="I1047"/>
    </row>
    <row r="1048" spans="7:9" x14ac:dyDescent="0.2">
      <c r="G1048"/>
      <c r="H1048"/>
      <c r="I1048"/>
    </row>
    <row r="1049" spans="7:9" x14ac:dyDescent="0.2">
      <c r="G1049"/>
      <c r="H1049"/>
      <c r="I1049"/>
    </row>
    <row r="1050" spans="7:9" x14ac:dyDescent="0.2">
      <c r="G1050"/>
      <c r="H1050"/>
      <c r="I1050"/>
    </row>
    <row r="1051" spans="7:9" x14ac:dyDescent="0.2">
      <c r="G1051"/>
      <c r="H1051"/>
      <c r="I1051"/>
    </row>
    <row r="1052" spans="7:9" x14ac:dyDescent="0.2">
      <c r="G1052"/>
      <c r="H1052"/>
      <c r="I1052"/>
    </row>
    <row r="1053" spans="7:9" x14ac:dyDescent="0.2">
      <c r="G1053"/>
      <c r="H1053"/>
      <c r="I1053"/>
    </row>
    <row r="1054" spans="7:9" x14ac:dyDescent="0.2">
      <c r="G1054"/>
      <c r="H1054"/>
      <c r="I1054"/>
    </row>
    <row r="1055" spans="7:9" x14ac:dyDescent="0.2">
      <c r="G1055"/>
      <c r="H1055"/>
      <c r="I1055"/>
    </row>
    <row r="1056" spans="7:9" x14ac:dyDescent="0.2">
      <c r="G1056"/>
      <c r="H1056"/>
      <c r="I1056"/>
    </row>
    <row r="1057" spans="7:9" x14ac:dyDescent="0.2">
      <c r="G1057"/>
      <c r="H1057"/>
      <c r="I1057"/>
    </row>
    <row r="1058" spans="7:9" x14ac:dyDescent="0.2">
      <c r="G1058"/>
      <c r="H1058"/>
      <c r="I1058"/>
    </row>
    <row r="1059" spans="7:9" x14ac:dyDescent="0.2">
      <c r="G1059"/>
      <c r="H1059"/>
      <c r="I1059"/>
    </row>
    <row r="1060" spans="7:9" x14ac:dyDescent="0.2">
      <c r="G1060"/>
      <c r="H1060"/>
      <c r="I1060"/>
    </row>
    <row r="1061" spans="7:9" x14ac:dyDescent="0.2">
      <c r="G1061"/>
      <c r="H1061"/>
      <c r="I1061"/>
    </row>
    <row r="1062" spans="7:9" x14ac:dyDescent="0.2">
      <c r="G1062"/>
      <c r="H1062"/>
      <c r="I1062"/>
    </row>
    <row r="1063" spans="7:9" x14ac:dyDescent="0.2">
      <c r="G1063"/>
      <c r="H1063"/>
      <c r="I1063"/>
    </row>
    <row r="1064" spans="7:9" x14ac:dyDescent="0.2">
      <c r="G1064"/>
      <c r="H1064"/>
      <c r="I1064"/>
    </row>
    <row r="1065" spans="7:9" x14ac:dyDescent="0.2">
      <c r="G1065"/>
      <c r="H1065"/>
      <c r="I1065"/>
    </row>
    <row r="1066" spans="7:9" x14ac:dyDescent="0.2">
      <c r="G1066"/>
      <c r="H1066"/>
      <c r="I1066"/>
    </row>
    <row r="1067" spans="7:9" x14ac:dyDescent="0.2">
      <c r="G1067"/>
      <c r="H1067"/>
      <c r="I1067"/>
    </row>
    <row r="1068" spans="7:9" x14ac:dyDescent="0.2">
      <c r="G1068"/>
      <c r="H1068"/>
      <c r="I1068"/>
    </row>
    <row r="1069" spans="7:9" x14ac:dyDescent="0.2">
      <c r="G1069"/>
      <c r="H1069"/>
      <c r="I1069"/>
    </row>
    <row r="1070" spans="7:9" x14ac:dyDescent="0.2">
      <c r="G1070"/>
      <c r="H1070"/>
      <c r="I1070"/>
    </row>
    <row r="1071" spans="7:9" x14ac:dyDescent="0.2">
      <c r="G1071"/>
      <c r="H1071"/>
      <c r="I1071"/>
    </row>
    <row r="1072" spans="7:9" x14ac:dyDescent="0.2">
      <c r="G1072"/>
      <c r="H1072"/>
      <c r="I1072"/>
    </row>
    <row r="1073" spans="7:9" x14ac:dyDescent="0.2">
      <c r="G1073"/>
      <c r="H1073"/>
      <c r="I1073"/>
    </row>
    <row r="1074" spans="7:9" x14ac:dyDescent="0.2">
      <c r="G1074"/>
      <c r="H1074"/>
      <c r="I1074"/>
    </row>
    <row r="1075" spans="7:9" x14ac:dyDescent="0.2">
      <c r="G1075"/>
      <c r="H1075"/>
      <c r="I1075"/>
    </row>
    <row r="1076" spans="7:9" x14ac:dyDescent="0.2">
      <c r="G1076"/>
      <c r="H1076"/>
      <c r="I1076"/>
    </row>
    <row r="1077" spans="7:9" x14ac:dyDescent="0.2">
      <c r="G1077"/>
      <c r="H1077"/>
      <c r="I1077"/>
    </row>
    <row r="1078" spans="7:9" x14ac:dyDescent="0.2">
      <c r="G1078"/>
      <c r="H1078"/>
      <c r="I1078"/>
    </row>
    <row r="1079" spans="7:9" x14ac:dyDescent="0.2">
      <c r="G1079"/>
      <c r="H1079"/>
      <c r="I1079"/>
    </row>
    <row r="1080" spans="7:9" x14ac:dyDescent="0.2">
      <c r="G1080"/>
      <c r="H1080"/>
      <c r="I1080"/>
    </row>
    <row r="1081" spans="7:9" x14ac:dyDescent="0.2">
      <c r="G1081"/>
      <c r="H1081"/>
      <c r="I1081"/>
    </row>
    <row r="1082" spans="7:9" x14ac:dyDescent="0.2">
      <c r="G1082"/>
      <c r="H1082"/>
      <c r="I1082"/>
    </row>
    <row r="1083" spans="7:9" x14ac:dyDescent="0.2">
      <c r="G1083"/>
      <c r="H1083"/>
      <c r="I1083"/>
    </row>
    <row r="1084" spans="7:9" x14ac:dyDescent="0.2">
      <c r="G1084"/>
      <c r="H1084"/>
      <c r="I1084"/>
    </row>
    <row r="1085" spans="7:9" x14ac:dyDescent="0.2">
      <c r="G1085"/>
      <c r="H1085"/>
      <c r="I1085"/>
    </row>
    <row r="1086" spans="7:9" x14ac:dyDescent="0.2">
      <c r="G1086"/>
      <c r="H1086"/>
      <c r="I1086"/>
    </row>
    <row r="1087" spans="7:9" x14ac:dyDescent="0.2">
      <c r="G1087"/>
      <c r="H1087"/>
      <c r="I1087"/>
    </row>
    <row r="1088" spans="7:9" x14ac:dyDescent="0.2">
      <c r="G1088"/>
      <c r="H1088"/>
      <c r="I1088"/>
    </row>
    <row r="1089" spans="7:9" x14ac:dyDescent="0.2">
      <c r="G1089"/>
      <c r="H1089"/>
      <c r="I1089"/>
    </row>
    <row r="1090" spans="7:9" x14ac:dyDescent="0.2">
      <c r="G1090"/>
      <c r="H1090"/>
      <c r="I1090"/>
    </row>
    <row r="1091" spans="7:9" x14ac:dyDescent="0.2">
      <c r="G1091"/>
      <c r="H1091"/>
      <c r="I1091"/>
    </row>
    <row r="1092" spans="7:9" x14ac:dyDescent="0.2">
      <c r="G1092"/>
      <c r="H1092"/>
      <c r="I1092"/>
    </row>
    <row r="1093" spans="7:9" x14ac:dyDescent="0.2">
      <c r="G1093"/>
      <c r="H1093"/>
      <c r="I1093"/>
    </row>
    <row r="1094" spans="7:9" x14ac:dyDescent="0.2">
      <c r="G1094"/>
      <c r="H1094"/>
      <c r="I1094"/>
    </row>
    <row r="1095" spans="7:9" x14ac:dyDescent="0.2">
      <c r="G1095"/>
      <c r="H1095"/>
      <c r="I1095"/>
    </row>
    <row r="1096" spans="7:9" x14ac:dyDescent="0.2">
      <c r="G1096"/>
      <c r="H1096"/>
      <c r="I1096"/>
    </row>
    <row r="1097" spans="7:9" x14ac:dyDescent="0.2">
      <c r="G1097"/>
      <c r="H1097"/>
      <c r="I1097"/>
    </row>
    <row r="1098" spans="7:9" x14ac:dyDescent="0.2">
      <c r="G1098"/>
      <c r="H1098"/>
      <c r="I1098"/>
    </row>
    <row r="1099" spans="7:9" x14ac:dyDescent="0.2">
      <c r="G1099"/>
      <c r="H1099"/>
      <c r="I1099"/>
    </row>
    <row r="1100" spans="7:9" x14ac:dyDescent="0.2">
      <c r="G1100"/>
      <c r="H1100"/>
      <c r="I1100"/>
    </row>
    <row r="1101" spans="7:9" x14ac:dyDescent="0.2">
      <c r="G1101"/>
      <c r="H1101"/>
      <c r="I1101"/>
    </row>
    <row r="1102" spans="7:9" x14ac:dyDescent="0.2">
      <c r="G1102"/>
      <c r="H1102"/>
      <c r="I1102"/>
    </row>
    <row r="1103" spans="7:9" x14ac:dyDescent="0.2">
      <c r="G1103"/>
      <c r="H1103"/>
      <c r="I1103"/>
    </row>
    <row r="1104" spans="7:9" x14ac:dyDescent="0.2">
      <c r="G1104"/>
      <c r="H1104"/>
      <c r="I1104"/>
    </row>
    <row r="1105" spans="7:9" x14ac:dyDescent="0.2">
      <c r="G1105"/>
      <c r="H1105"/>
      <c r="I1105"/>
    </row>
    <row r="1106" spans="7:9" x14ac:dyDescent="0.2">
      <c r="G1106"/>
      <c r="H1106"/>
      <c r="I1106"/>
    </row>
    <row r="1107" spans="7:9" x14ac:dyDescent="0.2">
      <c r="G1107"/>
      <c r="H1107"/>
      <c r="I1107"/>
    </row>
    <row r="1108" spans="7:9" x14ac:dyDescent="0.2">
      <c r="G1108"/>
      <c r="H1108"/>
      <c r="I1108"/>
    </row>
    <row r="1109" spans="7:9" x14ac:dyDescent="0.2">
      <c r="G1109"/>
      <c r="H1109"/>
      <c r="I1109"/>
    </row>
    <row r="1110" spans="7:9" x14ac:dyDescent="0.2">
      <c r="G1110"/>
      <c r="H1110"/>
      <c r="I1110"/>
    </row>
    <row r="1111" spans="7:9" x14ac:dyDescent="0.2">
      <c r="G1111"/>
      <c r="H1111"/>
      <c r="I1111"/>
    </row>
    <row r="1112" spans="7:9" x14ac:dyDescent="0.2">
      <c r="G1112"/>
      <c r="H1112"/>
      <c r="I1112"/>
    </row>
    <row r="1113" spans="7:9" x14ac:dyDescent="0.2">
      <c r="G1113"/>
      <c r="H1113"/>
      <c r="I1113"/>
    </row>
    <row r="1114" spans="7:9" x14ac:dyDescent="0.2">
      <c r="G1114"/>
      <c r="H1114"/>
      <c r="I1114"/>
    </row>
    <row r="1115" spans="7:9" x14ac:dyDescent="0.2">
      <c r="G1115"/>
      <c r="H1115"/>
      <c r="I1115"/>
    </row>
    <row r="1116" spans="7:9" x14ac:dyDescent="0.2">
      <c r="G1116"/>
      <c r="H1116"/>
      <c r="I1116"/>
    </row>
    <row r="1117" spans="7:9" x14ac:dyDescent="0.2">
      <c r="G1117"/>
      <c r="H1117"/>
      <c r="I1117"/>
    </row>
    <row r="1118" spans="7:9" x14ac:dyDescent="0.2">
      <c r="G1118"/>
      <c r="H1118"/>
      <c r="I1118"/>
    </row>
    <row r="1119" spans="7:9" x14ac:dyDescent="0.2">
      <c r="G1119"/>
      <c r="H1119"/>
      <c r="I1119"/>
    </row>
    <row r="1120" spans="7:9" x14ac:dyDescent="0.2">
      <c r="G1120"/>
      <c r="H1120"/>
      <c r="I1120"/>
    </row>
    <row r="1121" spans="7:9" x14ac:dyDescent="0.2">
      <c r="G1121"/>
      <c r="H1121"/>
      <c r="I1121"/>
    </row>
    <row r="1122" spans="7:9" x14ac:dyDescent="0.2">
      <c r="G1122"/>
      <c r="H1122"/>
      <c r="I1122"/>
    </row>
    <row r="1123" spans="7:9" x14ac:dyDescent="0.2">
      <c r="G1123"/>
      <c r="H1123"/>
      <c r="I1123"/>
    </row>
    <row r="1124" spans="7:9" x14ac:dyDescent="0.2">
      <c r="G1124"/>
      <c r="H1124"/>
      <c r="I1124"/>
    </row>
    <row r="1125" spans="7:9" x14ac:dyDescent="0.2">
      <c r="G1125"/>
      <c r="H1125"/>
      <c r="I1125"/>
    </row>
    <row r="1126" spans="7:9" x14ac:dyDescent="0.2">
      <c r="G1126"/>
      <c r="H1126"/>
      <c r="I1126"/>
    </row>
    <row r="1127" spans="7:9" x14ac:dyDescent="0.2">
      <c r="G1127"/>
      <c r="H1127"/>
      <c r="I1127"/>
    </row>
    <row r="1128" spans="7:9" x14ac:dyDescent="0.2">
      <c r="G1128"/>
      <c r="H1128"/>
      <c r="I1128"/>
    </row>
    <row r="1129" spans="7:9" x14ac:dyDescent="0.2">
      <c r="G1129"/>
      <c r="H1129"/>
      <c r="I1129"/>
    </row>
    <row r="1130" spans="7:9" x14ac:dyDescent="0.2">
      <c r="G1130"/>
      <c r="H1130"/>
      <c r="I1130"/>
    </row>
    <row r="1131" spans="7:9" x14ac:dyDescent="0.2">
      <c r="G1131"/>
      <c r="H1131"/>
      <c r="I1131"/>
    </row>
    <row r="1132" spans="7:9" x14ac:dyDescent="0.2">
      <c r="G1132"/>
      <c r="H1132"/>
      <c r="I1132"/>
    </row>
    <row r="1133" spans="7:9" x14ac:dyDescent="0.2">
      <c r="G1133"/>
      <c r="H1133"/>
      <c r="I1133"/>
    </row>
    <row r="1134" spans="7:9" x14ac:dyDescent="0.2">
      <c r="G1134"/>
      <c r="H1134"/>
      <c r="I1134"/>
    </row>
    <row r="1135" spans="7:9" x14ac:dyDescent="0.2">
      <c r="G1135"/>
      <c r="H1135"/>
      <c r="I1135"/>
    </row>
    <row r="1136" spans="7:9" x14ac:dyDescent="0.2">
      <c r="G1136"/>
      <c r="H1136"/>
      <c r="I1136"/>
    </row>
    <row r="1137" spans="7:9" x14ac:dyDescent="0.2">
      <c r="G1137"/>
      <c r="H1137"/>
      <c r="I1137"/>
    </row>
    <row r="1138" spans="7:9" x14ac:dyDescent="0.2">
      <c r="G1138"/>
      <c r="H1138"/>
      <c r="I1138"/>
    </row>
    <row r="1139" spans="7:9" x14ac:dyDescent="0.2">
      <c r="G1139"/>
      <c r="H1139"/>
      <c r="I1139"/>
    </row>
    <row r="1140" spans="7:9" x14ac:dyDescent="0.2">
      <c r="G1140"/>
      <c r="H1140"/>
      <c r="I1140"/>
    </row>
    <row r="1141" spans="7:9" x14ac:dyDescent="0.2">
      <c r="G1141"/>
      <c r="H1141"/>
      <c r="I1141"/>
    </row>
    <row r="1142" spans="7:9" x14ac:dyDescent="0.2">
      <c r="G1142"/>
      <c r="H1142"/>
      <c r="I1142"/>
    </row>
    <row r="1143" spans="7:9" x14ac:dyDescent="0.2">
      <c r="G1143"/>
      <c r="H1143"/>
      <c r="I1143"/>
    </row>
    <row r="1144" spans="7:9" x14ac:dyDescent="0.2">
      <c r="G1144"/>
      <c r="H1144"/>
      <c r="I1144"/>
    </row>
    <row r="1145" spans="7:9" x14ac:dyDescent="0.2">
      <c r="G1145"/>
      <c r="H1145"/>
      <c r="I1145"/>
    </row>
    <row r="1146" spans="7:9" x14ac:dyDescent="0.2">
      <c r="G1146"/>
      <c r="H1146"/>
      <c r="I1146"/>
    </row>
    <row r="1147" spans="7:9" x14ac:dyDescent="0.2">
      <c r="G1147"/>
      <c r="H1147"/>
      <c r="I1147"/>
    </row>
    <row r="1148" spans="7:9" x14ac:dyDescent="0.2">
      <c r="G1148"/>
      <c r="H1148"/>
      <c r="I1148"/>
    </row>
    <row r="1149" spans="7:9" x14ac:dyDescent="0.2">
      <c r="G1149"/>
      <c r="H1149"/>
      <c r="I1149"/>
    </row>
    <row r="1150" spans="7:9" x14ac:dyDescent="0.2">
      <c r="G1150"/>
      <c r="H1150"/>
      <c r="I1150"/>
    </row>
    <row r="1151" spans="7:9" x14ac:dyDescent="0.2">
      <c r="G1151"/>
      <c r="H1151"/>
      <c r="I1151"/>
    </row>
    <row r="1152" spans="7:9" x14ac:dyDescent="0.2">
      <c r="G1152"/>
      <c r="H1152"/>
      <c r="I1152"/>
    </row>
    <row r="1153" spans="7:9" x14ac:dyDescent="0.2">
      <c r="G1153"/>
      <c r="H1153"/>
      <c r="I1153"/>
    </row>
    <row r="1154" spans="7:9" x14ac:dyDescent="0.2">
      <c r="G1154"/>
      <c r="H1154"/>
      <c r="I1154"/>
    </row>
    <row r="1155" spans="7:9" x14ac:dyDescent="0.2">
      <c r="G1155"/>
      <c r="H1155"/>
      <c r="I1155"/>
    </row>
    <row r="1156" spans="7:9" x14ac:dyDescent="0.2">
      <c r="G1156"/>
      <c r="H1156"/>
      <c r="I1156"/>
    </row>
    <row r="1157" spans="7:9" x14ac:dyDescent="0.2">
      <c r="G1157"/>
      <c r="H1157"/>
      <c r="I1157"/>
    </row>
    <row r="1158" spans="7:9" x14ac:dyDescent="0.2">
      <c r="G1158"/>
      <c r="H1158"/>
      <c r="I1158"/>
    </row>
    <row r="1159" spans="7:9" x14ac:dyDescent="0.2">
      <c r="G1159"/>
      <c r="H1159"/>
      <c r="I1159"/>
    </row>
    <row r="1160" spans="7:9" x14ac:dyDescent="0.2">
      <c r="G1160"/>
      <c r="H1160"/>
      <c r="I1160"/>
    </row>
    <row r="1161" spans="7:9" x14ac:dyDescent="0.2">
      <c r="G1161"/>
      <c r="H1161"/>
      <c r="I1161"/>
    </row>
    <row r="1162" spans="7:9" x14ac:dyDescent="0.2">
      <c r="G1162"/>
      <c r="H1162"/>
      <c r="I1162"/>
    </row>
    <row r="1163" spans="7:9" x14ac:dyDescent="0.2">
      <c r="G1163"/>
      <c r="H1163"/>
      <c r="I1163"/>
    </row>
    <row r="1164" spans="7:9" x14ac:dyDescent="0.2">
      <c r="G1164"/>
      <c r="H1164"/>
      <c r="I1164"/>
    </row>
    <row r="1165" spans="7:9" x14ac:dyDescent="0.2">
      <c r="G1165"/>
      <c r="H1165"/>
      <c r="I1165"/>
    </row>
    <row r="1166" spans="7:9" x14ac:dyDescent="0.2">
      <c r="G1166"/>
      <c r="H1166"/>
      <c r="I1166"/>
    </row>
    <row r="1167" spans="7:9" x14ac:dyDescent="0.2">
      <c r="G1167"/>
      <c r="H1167"/>
      <c r="I1167"/>
    </row>
    <row r="1168" spans="7:9" x14ac:dyDescent="0.2">
      <c r="G1168"/>
      <c r="H1168"/>
      <c r="I1168"/>
    </row>
    <row r="1169" spans="7:9" x14ac:dyDescent="0.2">
      <c r="G1169"/>
      <c r="H1169"/>
      <c r="I1169"/>
    </row>
    <row r="1170" spans="7:9" x14ac:dyDescent="0.2">
      <c r="G1170"/>
      <c r="H1170"/>
      <c r="I1170"/>
    </row>
    <row r="1171" spans="7:9" x14ac:dyDescent="0.2">
      <c r="G1171"/>
      <c r="H1171"/>
      <c r="I1171"/>
    </row>
    <row r="1172" spans="7:9" x14ac:dyDescent="0.2">
      <c r="G1172"/>
      <c r="H1172"/>
      <c r="I1172"/>
    </row>
    <row r="1173" spans="7:9" x14ac:dyDescent="0.2">
      <c r="G1173"/>
      <c r="H1173"/>
      <c r="I1173"/>
    </row>
    <row r="1174" spans="7:9" x14ac:dyDescent="0.2">
      <c r="G1174"/>
      <c r="H1174"/>
      <c r="I1174"/>
    </row>
    <row r="1175" spans="7:9" x14ac:dyDescent="0.2">
      <c r="G1175"/>
      <c r="H1175"/>
      <c r="I1175"/>
    </row>
    <row r="1176" spans="7:9" x14ac:dyDescent="0.2">
      <c r="G1176"/>
      <c r="H1176"/>
      <c r="I1176"/>
    </row>
    <row r="1177" spans="7:9" x14ac:dyDescent="0.2">
      <c r="G1177"/>
      <c r="H1177"/>
      <c r="I1177"/>
    </row>
    <row r="1178" spans="7:9" x14ac:dyDescent="0.2">
      <c r="G1178"/>
      <c r="H1178"/>
      <c r="I1178"/>
    </row>
    <row r="1179" spans="7:9" x14ac:dyDescent="0.2">
      <c r="G1179"/>
      <c r="H1179"/>
      <c r="I1179"/>
    </row>
    <row r="1180" spans="7:9" x14ac:dyDescent="0.2">
      <c r="G1180"/>
      <c r="H1180"/>
      <c r="I1180"/>
    </row>
    <row r="1181" spans="7:9" x14ac:dyDescent="0.2">
      <c r="G1181"/>
      <c r="H1181"/>
      <c r="I1181"/>
    </row>
    <row r="1182" spans="7:9" x14ac:dyDescent="0.2">
      <c r="G1182"/>
      <c r="H1182"/>
      <c r="I1182"/>
    </row>
    <row r="1183" spans="7:9" x14ac:dyDescent="0.2">
      <c r="G1183"/>
      <c r="H1183"/>
      <c r="I1183"/>
    </row>
    <row r="1184" spans="7:9" x14ac:dyDescent="0.2">
      <c r="G1184"/>
      <c r="H1184"/>
      <c r="I1184"/>
    </row>
    <row r="1185" spans="7:9" x14ac:dyDescent="0.2">
      <c r="G1185"/>
      <c r="H1185"/>
      <c r="I1185"/>
    </row>
    <row r="1186" spans="7:9" x14ac:dyDescent="0.2">
      <c r="G1186"/>
      <c r="H1186"/>
      <c r="I1186"/>
    </row>
    <row r="1187" spans="7:9" x14ac:dyDescent="0.2">
      <c r="G1187"/>
      <c r="H1187"/>
      <c r="I1187"/>
    </row>
    <row r="1188" spans="7:9" x14ac:dyDescent="0.2">
      <c r="G1188"/>
      <c r="H1188"/>
      <c r="I1188"/>
    </row>
    <row r="1189" spans="7:9" x14ac:dyDescent="0.2">
      <c r="G1189"/>
      <c r="H1189"/>
      <c r="I1189"/>
    </row>
    <row r="1190" spans="7:9" x14ac:dyDescent="0.2">
      <c r="G1190"/>
      <c r="H1190"/>
      <c r="I1190"/>
    </row>
    <row r="1191" spans="7:9" x14ac:dyDescent="0.2">
      <c r="G1191"/>
      <c r="H1191"/>
      <c r="I1191"/>
    </row>
    <row r="1192" spans="7:9" x14ac:dyDescent="0.2">
      <c r="G1192"/>
      <c r="H1192"/>
      <c r="I1192"/>
    </row>
    <row r="1193" spans="7:9" x14ac:dyDescent="0.2">
      <c r="G1193"/>
      <c r="H1193"/>
      <c r="I1193"/>
    </row>
    <row r="1194" spans="7:9" x14ac:dyDescent="0.2">
      <c r="G1194"/>
      <c r="H1194"/>
      <c r="I1194"/>
    </row>
    <row r="1195" spans="7:9" x14ac:dyDescent="0.2">
      <c r="G1195"/>
      <c r="H1195"/>
      <c r="I1195"/>
    </row>
    <row r="1196" spans="7:9" x14ac:dyDescent="0.2">
      <c r="G1196"/>
      <c r="H1196"/>
      <c r="I1196"/>
    </row>
    <row r="1197" spans="7:9" x14ac:dyDescent="0.2">
      <c r="G1197"/>
      <c r="H1197"/>
      <c r="I1197"/>
    </row>
    <row r="1198" spans="7:9" x14ac:dyDescent="0.2">
      <c r="G1198"/>
      <c r="H1198"/>
      <c r="I1198"/>
    </row>
    <row r="1199" spans="7:9" x14ac:dyDescent="0.2">
      <c r="G1199"/>
      <c r="H1199"/>
      <c r="I1199"/>
    </row>
    <row r="1200" spans="7:9" x14ac:dyDescent="0.2">
      <c r="G1200"/>
      <c r="H1200"/>
      <c r="I1200"/>
    </row>
    <row r="1201" spans="7:9" x14ac:dyDescent="0.2">
      <c r="G1201"/>
      <c r="H1201"/>
      <c r="I1201"/>
    </row>
    <row r="1202" spans="7:9" x14ac:dyDescent="0.2">
      <c r="G1202"/>
      <c r="H1202"/>
      <c r="I1202"/>
    </row>
    <row r="1203" spans="7:9" x14ac:dyDescent="0.2">
      <c r="G1203"/>
      <c r="H1203"/>
      <c r="I1203"/>
    </row>
    <row r="1204" spans="7:9" x14ac:dyDescent="0.2">
      <c r="G1204"/>
      <c r="H1204"/>
      <c r="I1204"/>
    </row>
    <row r="1205" spans="7:9" x14ac:dyDescent="0.2">
      <c r="G1205"/>
      <c r="H1205"/>
      <c r="I1205"/>
    </row>
    <row r="1206" spans="7:9" x14ac:dyDescent="0.2">
      <c r="G1206"/>
      <c r="H1206"/>
      <c r="I1206"/>
    </row>
    <row r="1207" spans="7:9" x14ac:dyDescent="0.2">
      <c r="G1207"/>
      <c r="H1207"/>
      <c r="I1207"/>
    </row>
    <row r="1208" spans="7:9" x14ac:dyDescent="0.2">
      <c r="G1208"/>
      <c r="H1208"/>
      <c r="I1208"/>
    </row>
    <row r="1209" spans="7:9" x14ac:dyDescent="0.2">
      <c r="G1209"/>
      <c r="H1209"/>
      <c r="I1209"/>
    </row>
    <row r="1210" spans="7:9" x14ac:dyDescent="0.2">
      <c r="G1210"/>
      <c r="H1210"/>
      <c r="I1210"/>
    </row>
    <row r="1211" spans="7:9" x14ac:dyDescent="0.2">
      <c r="G1211"/>
      <c r="H1211"/>
      <c r="I1211"/>
    </row>
    <row r="1212" spans="7:9" x14ac:dyDescent="0.2">
      <c r="G1212"/>
      <c r="H1212"/>
      <c r="I1212"/>
    </row>
    <row r="1213" spans="7:9" x14ac:dyDescent="0.2">
      <c r="G1213"/>
      <c r="H1213"/>
      <c r="I1213"/>
    </row>
    <row r="1214" spans="7:9" x14ac:dyDescent="0.2">
      <c r="G1214"/>
      <c r="H1214"/>
      <c r="I1214"/>
    </row>
    <row r="1215" spans="7:9" x14ac:dyDescent="0.2">
      <c r="G1215"/>
      <c r="H1215"/>
      <c r="I1215"/>
    </row>
    <row r="1216" spans="7:9" x14ac:dyDescent="0.2">
      <c r="G1216"/>
      <c r="H1216"/>
      <c r="I1216"/>
    </row>
    <row r="1217" spans="7:9" x14ac:dyDescent="0.2">
      <c r="G1217"/>
      <c r="H1217"/>
      <c r="I1217"/>
    </row>
    <row r="1218" spans="7:9" x14ac:dyDescent="0.2">
      <c r="G1218"/>
      <c r="H1218"/>
      <c r="I1218"/>
    </row>
    <row r="1219" spans="7:9" x14ac:dyDescent="0.2">
      <c r="G1219"/>
      <c r="H1219"/>
      <c r="I1219"/>
    </row>
    <row r="1220" spans="7:9" x14ac:dyDescent="0.2">
      <c r="G1220"/>
      <c r="H1220"/>
      <c r="I1220"/>
    </row>
    <row r="1221" spans="7:9" x14ac:dyDescent="0.2">
      <c r="G1221"/>
      <c r="H1221"/>
      <c r="I1221"/>
    </row>
    <row r="1222" spans="7:9" x14ac:dyDescent="0.2">
      <c r="G1222"/>
      <c r="H1222"/>
      <c r="I1222"/>
    </row>
    <row r="1223" spans="7:9" x14ac:dyDescent="0.2">
      <c r="G1223"/>
      <c r="H1223"/>
      <c r="I1223"/>
    </row>
    <row r="1224" spans="7:9" x14ac:dyDescent="0.2">
      <c r="G1224"/>
      <c r="H1224"/>
      <c r="I1224"/>
    </row>
    <row r="1225" spans="7:9" x14ac:dyDescent="0.2">
      <c r="G1225"/>
      <c r="H1225"/>
      <c r="I1225"/>
    </row>
    <row r="1226" spans="7:9" x14ac:dyDescent="0.2">
      <c r="G1226"/>
      <c r="H1226"/>
      <c r="I1226"/>
    </row>
    <row r="1227" spans="7:9" x14ac:dyDescent="0.2">
      <c r="G1227"/>
      <c r="H1227"/>
      <c r="I1227"/>
    </row>
    <row r="1228" spans="7:9" x14ac:dyDescent="0.2">
      <c r="G1228"/>
      <c r="H1228"/>
      <c r="I1228"/>
    </row>
    <row r="1229" spans="7:9" x14ac:dyDescent="0.2">
      <c r="G1229"/>
      <c r="H1229"/>
      <c r="I1229"/>
    </row>
    <row r="1230" spans="7:9" x14ac:dyDescent="0.2">
      <c r="G1230"/>
      <c r="H1230"/>
      <c r="I1230"/>
    </row>
    <row r="1231" spans="7:9" x14ac:dyDescent="0.2">
      <c r="G1231"/>
      <c r="H1231"/>
      <c r="I1231"/>
    </row>
    <row r="1232" spans="7:9" x14ac:dyDescent="0.2">
      <c r="G1232"/>
      <c r="H1232"/>
      <c r="I1232"/>
    </row>
    <row r="1233" spans="7:9" x14ac:dyDescent="0.2">
      <c r="G1233"/>
      <c r="H1233"/>
      <c r="I1233"/>
    </row>
    <row r="1234" spans="7:9" x14ac:dyDescent="0.2">
      <c r="G1234"/>
      <c r="H1234"/>
      <c r="I1234"/>
    </row>
    <row r="1235" spans="7:9" x14ac:dyDescent="0.2">
      <c r="G1235"/>
      <c r="H1235"/>
      <c r="I1235"/>
    </row>
    <row r="1236" spans="7:9" x14ac:dyDescent="0.2">
      <c r="G1236"/>
      <c r="H1236"/>
      <c r="I1236"/>
    </row>
    <row r="1237" spans="7:9" x14ac:dyDescent="0.2">
      <c r="G1237"/>
      <c r="H1237"/>
      <c r="I1237"/>
    </row>
    <row r="1238" spans="7:9" x14ac:dyDescent="0.2">
      <c r="G1238"/>
      <c r="H1238"/>
      <c r="I1238"/>
    </row>
    <row r="1239" spans="7:9" x14ac:dyDescent="0.2">
      <c r="G1239"/>
      <c r="H1239"/>
      <c r="I1239"/>
    </row>
    <row r="1240" spans="7:9" x14ac:dyDescent="0.2">
      <c r="G1240"/>
      <c r="H1240"/>
      <c r="I1240"/>
    </row>
    <row r="1241" spans="7:9" x14ac:dyDescent="0.2">
      <c r="G1241"/>
      <c r="H1241"/>
      <c r="I1241"/>
    </row>
    <row r="1242" spans="7:9" x14ac:dyDescent="0.2">
      <c r="G1242"/>
      <c r="H1242"/>
      <c r="I1242"/>
    </row>
    <row r="1243" spans="7:9" x14ac:dyDescent="0.2">
      <c r="G1243"/>
      <c r="H1243"/>
      <c r="I1243"/>
    </row>
    <row r="1244" spans="7:9" x14ac:dyDescent="0.2">
      <c r="G1244"/>
      <c r="H1244"/>
      <c r="I1244"/>
    </row>
    <row r="1245" spans="7:9" x14ac:dyDescent="0.2">
      <c r="G1245"/>
      <c r="H1245"/>
      <c r="I1245"/>
    </row>
    <row r="1246" spans="7:9" x14ac:dyDescent="0.2">
      <c r="G1246"/>
      <c r="H1246"/>
      <c r="I1246"/>
    </row>
    <row r="1247" spans="7:9" x14ac:dyDescent="0.2">
      <c r="G1247"/>
      <c r="H1247"/>
      <c r="I1247"/>
    </row>
    <row r="1248" spans="7:9" x14ac:dyDescent="0.2">
      <c r="G1248"/>
      <c r="H1248"/>
      <c r="I1248"/>
    </row>
    <row r="1249" spans="7:9" x14ac:dyDescent="0.2">
      <c r="G1249"/>
      <c r="H1249"/>
      <c r="I1249"/>
    </row>
    <row r="1250" spans="7:9" x14ac:dyDescent="0.2">
      <c r="G1250"/>
      <c r="H1250"/>
      <c r="I1250"/>
    </row>
    <row r="1251" spans="7:9" x14ac:dyDescent="0.2">
      <c r="G1251"/>
      <c r="H1251"/>
      <c r="I1251"/>
    </row>
    <row r="1252" spans="7:9" x14ac:dyDescent="0.2">
      <c r="G1252"/>
      <c r="H1252"/>
      <c r="I1252"/>
    </row>
    <row r="1253" spans="7:9" x14ac:dyDescent="0.2">
      <c r="G1253"/>
      <c r="H1253"/>
      <c r="I1253"/>
    </row>
    <row r="1254" spans="7:9" x14ac:dyDescent="0.2">
      <c r="G1254"/>
      <c r="H1254"/>
      <c r="I1254"/>
    </row>
    <row r="1255" spans="7:9" x14ac:dyDescent="0.2">
      <c r="G1255"/>
      <c r="H1255"/>
      <c r="I1255"/>
    </row>
    <row r="1256" spans="7:9" x14ac:dyDescent="0.2">
      <c r="G1256"/>
      <c r="H1256"/>
      <c r="I1256"/>
    </row>
    <row r="1257" spans="7:9" x14ac:dyDescent="0.2">
      <c r="G1257"/>
      <c r="H1257"/>
      <c r="I1257"/>
    </row>
    <row r="1258" spans="7:9" x14ac:dyDescent="0.2">
      <c r="G1258"/>
      <c r="H1258"/>
      <c r="I1258"/>
    </row>
    <row r="1259" spans="7:9" x14ac:dyDescent="0.2">
      <c r="G1259"/>
      <c r="H1259"/>
      <c r="I1259"/>
    </row>
    <row r="1260" spans="7:9" x14ac:dyDescent="0.2">
      <c r="G1260"/>
      <c r="H1260"/>
      <c r="I1260"/>
    </row>
    <row r="1261" spans="7:9" x14ac:dyDescent="0.2">
      <c r="G1261"/>
      <c r="H1261"/>
      <c r="I1261"/>
    </row>
    <row r="1262" spans="7:9" x14ac:dyDescent="0.2">
      <c r="G1262"/>
      <c r="H1262"/>
      <c r="I1262"/>
    </row>
    <row r="1263" spans="7:9" x14ac:dyDescent="0.2">
      <c r="G1263"/>
      <c r="H1263"/>
      <c r="I1263"/>
    </row>
    <row r="1264" spans="7:9" x14ac:dyDescent="0.2">
      <c r="G1264"/>
      <c r="H1264"/>
      <c r="I1264"/>
    </row>
    <row r="1265" spans="7:9" x14ac:dyDescent="0.2">
      <c r="G1265"/>
      <c r="H1265"/>
      <c r="I1265"/>
    </row>
    <row r="1266" spans="7:9" x14ac:dyDescent="0.2">
      <c r="G1266"/>
      <c r="H1266"/>
      <c r="I1266"/>
    </row>
    <row r="1267" spans="7:9" x14ac:dyDescent="0.2">
      <c r="G1267"/>
      <c r="H1267"/>
      <c r="I1267"/>
    </row>
    <row r="1268" spans="7:9" x14ac:dyDescent="0.2">
      <c r="G1268"/>
      <c r="H1268"/>
      <c r="I1268"/>
    </row>
    <row r="1269" spans="7:9" x14ac:dyDescent="0.2">
      <c r="G1269"/>
      <c r="H1269"/>
      <c r="I1269"/>
    </row>
    <row r="1270" spans="7:9" x14ac:dyDescent="0.2">
      <c r="G1270"/>
      <c r="H1270"/>
      <c r="I1270"/>
    </row>
    <row r="1271" spans="7:9" x14ac:dyDescent="0.2">
      <c r="G1271"/>
      <c r="H1271"/>
      <c r="I1271"/>
    </row>
    <row r="1272" spans="7:9" x14ac:dyDescent="0.2">
      <c r="G1272"/>
      <c r="H1272"/>
      <c r="I1272"/>
    </row>
    <row r="1273" spans="7:9" x14ac:dyDescent="0.2">
      <c r="G1273"/>
      <c r="H1273"/>
      <c r="I1273"/>
    </row>
    <row r="1274" spans="7:9" x14ac:dyDescent="0.2">
      <c r="G1274"/>
      <c r="H1274"/>
      <c r="I1274"/>
    </row>
    <row r="1275" spans="7:9" x14ac:dyDescent="0.2">
      <c r="G1275"/>
      <c r="H1275"/>
      <c r="I1275"/>
    </row>
    <row r="1276" spans="7:9" x14ac:dyDescent="0.2">
      <c r="G1276"/>
      <c r="H1276"/>
      <c r="I1276"/>
    </row>
    <row r="1277" spans="7:9" x14ac:dyDescent="0.2">
      <c r="G1277"/>
      <c r="H1277"/>
      <c r="I1277"/>
    </row>
    <row r="1278" spans="7:9" x14ac:dyDescent="0.2">
      <c r="G1278"/>
      <c r="H1278"/>
      <c r="I1278"/>
    </row>
    <row r="1279" spans="7:9" x14ac:dyDescent="0.2">
      <c r="G1279"/>
      <c r="H1279"/>
      <c r="I1279"/>
    </row>
    <row r="1280" spans="7:9" x14ac:dyDescent="0.2">
      <c r="G1280"/>
      <c r="H1280"/>
      <c r="I1280"/>
    </row>
    <row r="1281" spans="7:9" x14ac:dyDescent="0.2">
      <c r="G1281"/>
      <c r="H1281"/>
      <c r="I1281"/>
    </row>
    <row r="1282" spans="7:9" x14ac:dyDescent="0.2">
      <c r="G1282"/>
      <c r="H1282"/>
      <c r="I1282"/>
    </row>
    <row r="1283" spans="7:9" x14ac:dyDescent="0.2">
      <c r="G1283"/>
      <c r="H1283"/>
      <c r="I1283"/>
    </row>
    <row r="1284" spans="7:9" x14ac:dyDescent="0.2">
      <c r="G1284"/>
      <c r="H1284"/>
      <c r="I1284"/>
    </row>
    <row r="1285" spans="7:9" x14ac:dyDescent="0.2">
      <c r="G1285"/>
      <c r="H1285"/>
      <c r="I1285"/>
    </row>
    <row r="1286" spans="7:9" x14ac:dyDescent="0.2">
      <c r="G1286"/>
      <c r="H1286"/>
      <c r="I1286"/>
    </row>
    <row r="1287" spans="7:9" x14ac:dyDescent="0.2">
      <c r="G1287"/>
      <c r="H1287"/>
      <c r="I1287"/>
    </row>
    <row r="1288" spans="7:9" x14ac:dyDescent="0.2">
      <c r="G1288"/>
      <c r="H1288"/>
      <c r="I1288"/>
    </row>
    <row r="1289" spans="7:9" x14ac:dyDescent="0.2">
      <c r="G1289"/>
      <c r="H1289"/>
      <c r="I1289"/>
    </row>
    <row r="1290" spans="7:9" x14ac:dyDescent="0.2">
      <c r="G1290"/>
      <c r="H1290"/>
      <c r="I1290"/>
    </row>
    <row r="1291" spans="7:9" x14ac:dyDescent="0.2">
      <c r="G1291"/>
      <c r="H1291"/>
      <c r="I1291"/>
    </row>
    <row r="1292" spans="7:9" x14ac:dyDescent="0.2">
      <c r="G1292"/>
      <c r="H1292"/>
      <c r="I1292"/>
    </row>
    <row r="1293" spans="7:9" x14ac:dyDescent="0.2">
      <c r="G1293"/>
      <c r="H1293"/>
      <c r="I1293"/>
    </row>
    <row r="1294" spans="7:9" x14ac:dyDescent="0.2">
      <c r="G1294"/>
      <c r="H1294"/>
      <c r="I1294"/>
    </row>
    <row r="1295" spans="7:9" x14ac:dyDescent="0.2">
      <c r="G1295"/>
      <c r="H1295"/>
      <c r="I1295"/>
    </row>
    <row r="1296" spans="7:9" x14ac:dyDescent="0.2">
      <c r="G1296"/>
      <c r="H1296"/>
      <c r="I1296"/>
    </row>
    <row r="1297" spans="7:9" x14ac:dyDescent="0.2">
      <c r="G1297"/>
      <c r="H1297"/>
      <c r="I1297"/>
    </row>
    <row r="1298" spans="7:9" x14ac:dyDescent="0.2">
      <c r="G1298"/>
      <c r="H1298"/>
      <c r="I1298"/>
    </row>
    <row r="1299" spans="7:9" x14ac:dyDescent="0.2">
      <c r="G1299"/>
      <c r="H1299"/>
      <c r="I1299"/>
    </row>
    <row r="1300" spans="7:9" x14ac:dyDescent="0.2">
      <c r="G1300"/>
      <c r="H1300"/>
      <c r="I1300"/>
    </row>
    <row r="1301" spans="7:9" x14ac:dyDescent="0.2">
      <c r="G1301"/>
      <c r="H1301"/>
      <c r="I1301"/>
    </row>
    <row r="1302" spans="7:9" x14ac:dyDescent="0.2">
      <c r="G1302"/>
      <c r="H1302"/>
      <c r="I1302"/>
    </row>
    <row r="1303" spans="7:9" x14ac:dyDescent="0.2">
      <c r="G1303"/>
      <c r="H1303"/>
      <c r="I1303"/>
    </row>
    <row r="1304" spans="7:9" x14ac:dyDescent="0.2">
      <c r="G1304"/>
      <c r="H1304"/>
      <c r="I1304"/>
    </row>
    <row r="1305" spans="7:9" x14ac:dyDescent="0.2">
      <c r="G1305"/>
      <c r="H1305"/>
      <c r="I1305"/>
    </row>
    <row r="1306" spans="7:9" x14ac:dyDescent="0.2">
      <c r="G1306"/>
      <c r="H1306"/>
      <c r="I1306"/>
    </row>
    <row r="1307" spans="7:9" x14ac:dyDescent="0.2">
      <c r="G1307"/>
      <c r="H1307"/>
      <c r="I1307"/>
    </row>
    <row r="1308" spans="7:9" x14ac:dyDescent="0.2">
      <c r="G1308"/>
      <c r="H1308"/>
      <c r="I1308"/>
    </row>
    <row r="1309" spans="7:9" x14ac:dyDescent="0.2">
      <c r="G1309"/>
      <c r="H1309"/>
      <c r="I1309"/>
    </row>
    <row r="1310" spans="7:9" x14ac:dyDescent="0.2">
      <c r="G1310"/>
      <c r="H1310"/>
      <c r="I1310"/>
    </row>
    <row r="1311" spans="7:9" x14ac:dyDescent="0.2">
      <c r="G1311"/>
      <c r="H1311"/>
      <c r="I1311"/>
    </row>
    <row r="1312" spans="7:9" x14ac:dyDescent="0.2">
      <c r="G1312"/>
      <c r="H1312"/>
      <c r="I1312"/>
    </row>
    <row r="1313" spans="7:9" x14ac:dyDescent="0.2">
      <c r="G1313"/>
      <c r="H1313"/>
      <c r="I1313"/>
    </row>
    <row r="1314" spans="7:9" x14ac:dyDescent="0.2">
      <c r="G1314"/>
      <c r="H1314"/>
      <c r="I1314"/>
    </row>
    <row r="1315" spans="7:9" x14ac:dyDescent="0.2">
      <c r="G1315"/>
      <c r="H1315"/>
      <c r="I1315"/>
    </row>
    <row r="1316" spans="7:9" x14ac:dyDescent="0.2">
      <c r="G1316"/>
      <c r="H1316"/>
      <c r="I1316"/>
    </row>
    <row r="1317" spans="7:9" x14ac:dyDescent="0.2">
      <c r="G1317"/>
      <c r="H1317"/>
      <c r="I1317"/>
    </row>
    <row r="1318" spans="7:9" x14ac:dyDescent="0.2">
      <c r="G1318"/>
      <c r="H1318"/>
      <c r="I1318"/>
    </row>
    <row r="1319" spans="7:9" x14ac:dyDescent="0.2">
      <c r="G1319"/>
      <c r="H1319"/>
      <c r="I1319"/>
    </row>
    <row r="1320" spans="7:9" x14ac:dyDescent="0.2">
      <c r="G1320"/>
      <c r="H1320"/>
      <c r="I1320"/>
    </row>
    <row r="1321" spans="7:9" x14ac:dyDescent="0.2">
      <c r="G1321"/>
      <c r="H1321"/>
      <c r="I1321"/>
    </row>
    <row r="1322" spans="7:9" x14ac:dyDescent="0.2">
      <c r="G1322"/>
      <c r="H1322"/>
      <c r="I1322"/>
    </row>
    <row r="1323" spans="7:9" x14ac:dyDescent="0.2">
      <c r="G1323"/>
      <c r="H1323"/>
      <c r="I1323"/>
    </row>
    <row r="1324" spans="7:9" x14ac:dyDescent="0.2">
      <c r="G1324"/>
      <c r="H1324"/>
      <c r="I1324"/>
    </row>
    <row r="1325" spans="7:9" x14ac:dyDescent="0.2">
      <c r="G1325"/>
      <c r="H1325"/>
      <c r="I1325"/>
    </row>
    <row r="1326" spans="7:9" x14ac:dyDescent="0.2">
      <c r="G1326"/>
      <c r="H1326"/>
      <c r="I1326"/>
    </row>
    <row r="1327" spans="7:9" x14ac:dyDescent="0.2">
      <c r="G1327"/>
      <c r="H1327"/>
      <c r="I1327"/>
    </row>
    <row r="1328" spans="7:9" x14ac:dyDescent="0.2">
      <c r="G1328"/>
      <c r="H1328"/>
      <c r="I1328"/>
    </row>
    <row r="1329" spans="7:9" x14ac:dyDescent="0.2">
      <c r="G1329"/>
      <c r="H1329"/>
      <c r="I1329"/>
    </row>
    <row r="1330" spans="7:9" x14ac:dyDescent="0.2">
      <c r="G1330"/>
      <c r="H1330"/>
      <c r="I1330"/>
    </row>
    <row r="1331" spans="7:9" x14ac:dyDescent="0.2">
      <c r="G1331"/>
      <c r="H1331"/>
      <c r="I1331"/>
    </row>
    <row r="1332" spans="7:9" x14ac:dyDescent="0.2">
      <c r="G1332"/>
      <c r="H1332"/>
      <c r="I1332"/>
    </row>
    <row r="1333" spans="7:9" x14ac:dyDescent="0.2">
      <c r="G1333"/>
      <c r="H1333"/>
      <c r="I1333"/>
    </row>
    <row r="1334" spans="7:9" x14ac:dyDescent="0.2">
      <c r="G1334"/>
      <c r="H1334"/>
      <c r="I1334"/>
    </row>
    <row r="1335" spans="7:9" x14ac:dyDescent="0.2">
      <c r="G1335"/>
      <c r="H1335"/>
      <c r="I1335"/>
    </row>
    <row r="1336" spans="7:9" x14ac:dyDescent="0.2">
      <c r="G1336"/>
      <c r="H1336"/>
      <c r="I1336"/>
    </row>
    <row r="1337" spans="7:9" x14ac:dyDescent="0.2">
      <c r="G1337"/>
      <c r="H1337"/>
      <c r="I1337"/>
    </row>
    <row r="1338" spans="7:9" x14ac:dyDescent="0.2">
      <c r="G1338"/>
      <c r="H1338"/>
      <c r="I1338"/>
    </row>
    <row r="1339" spans="7:9" x14ac:dyDescent="0.2">
      <c r="G1339"/>
      <c r="H1339"/>
      <c r="I1339"/>
    </row>
    <row r="1340" spans="7:9" x14ac:dyDescent="0.2">
      <c r="G1340"/>
      <c r="H1340"/>
      <c r="I1340"/>
    </row>
    <row r="1341" spans="7:9" x14ac:dyDescent="0.2">
      <c r="G1341"/>
      <c r="H1341"/>
      <c r="I1341"/>
    </row>
    <row r="1342" spans="7:9" x14ac:dyDescent="0.2">
      <c r="G1342"/>
      <c r="H1342"/>
      <c r="I1342"/>
    </row>
    <row r="1343" spans="7:9" x14ac:dyDescent="0.2">
      <c r="G1343"/>
      <c r="H1343"/>
      <c r="I1343"/>
    </row>
    <row r="1344" spans="7:9" x14ac:dyDescent="0.2">
      <c r="G1344"/>
      <c r="H1344"/>
      <c r="I1344"/>
    </row>
    <row r="1345" spans="7:9" x14ac:dyDescent="0.2">
      <c r="G1345"/>
      <c r="H1345"/>
      <c r="I1345"/>
    </row>
    <row r="1346" spans="7:9" x14ac:dyDescent="0.2">
      <c r="G1346"/>
      <c r="H1346"/>
      <c r="I1346"/>
    </row>
    <row r="1347" spans="7:9" x14ac:dyDescent="0.2">
      <c r="G1347"/>
      <c r="H1347"/>
      <c r="I1347"/>
    </row>
    <row r="1348" spans="7:9" x14ac:dyDescent="0.2">
      <c r="G1348"/>
      <c r="H1348"/>
      <c r="I1348"/>
    </row>
    <row r="1349" spans="7:9" x14ac:dyDescent="0.2">
      <c r="G1349"/>
      <c r="H1349"/>
      <c r="I1349"/>
    </row>
    <row r="1350" spans="7:9" x14ac:dyDescent="0.2">
      <c r="G1350"/>
      <c r="H1350"/>
      <c r="I1350"/>
    </row>
    <row r="1351" spans="7:9" x14ac:dyDescent="0.2">
      <c r="G1351"/>
      <c r="H1351"/>
      <c r="I1351"/>
    </row>
    <row r="1352" spans="7:9" x14ac:dyDescent="0.2">
      <c r="G1352"/>
      <c r="H1352"/>
      <c r="I1352"/>
    </row>
    <row r="1353" spans="7:9" x14ac:dyDescent="0.2">
      <c r="G1353"/>
      <c r="H1353"/>
      <c r="I1353"/>
    </row>
    <row r="1354" spans="7:9" x14ac:dyDescent="0.2">
      <c r="G1354"/>
      <c r="H1354"/>
      <c r="I1354"/>
    </row>
    <row r="1355" spans="7:9" x14ac:dyDescent="0.2">
      <c r="G1355"/>
      <c r="H1355"/>
      <c r="I1355"/>
    </row>
    <row r="1356" spans="7:9" x14ac:dyDescent="0.2">
      <c r="G1356"/>
      <c r="H1356"/>
      <c r="I1356"/>
    </row>
    <row r="1357" spans="7:9" x14ac:dyDescent="0.2">
      <c r="G1357"/>
      <c r="H1357"/>
      <c r="I1357"/>
    </row>
    <row r="1358" spans="7:9" x14ac:dyDescent="0.2">
      <c r="G1358"/>
      <c r="H1358"/>
      <c r="I1358"/>
    </row>
    <row r="1359" spans="7:9" x14ac:dyDescent="0.2">
      <c r="G1359"/>
      <c r="H1359"/>
      <c r="I1359"/>
    </row>
    <row r="1360" spans="7:9" x14ac:dyDescent="0.2">
      <c r="G1360"/>
      <c r="H1360"/>
      <c r="I1360"/>
    </row>
    <row r="1361" spans="7:9" x14ac:dyDescent="0.2">
      <c r="G1361"/>
      <c r="H1361"/>
      <c r="I1361"/>
    </row>
    <row r="1362" spans="7:9" x14ac:dyDescent="0.2">
      <c r="G1362"/>
      <c r="H1362"/>
      <c r="I1362"/>
    </row>
    <row r="1363" spans="7:9" x14ac:dyDescent="0.2">
      <c r="G1363"/>
      <c r="H1363"/>
      <c r="I1363"/>
    </row>
    <row r="1364" spans="7:9" x14ac:dyDescent="0.2">
      <c r="G1364"/>
      <c r="H1364"/>
      <c r="I1364"/>
    </row>
    <row r="1365" spans="7:9" x14ac:dyDescent="0.2">
      <c r="G1365"/>
      <c r="H1365"/>
      <c r="I1365"/>
    </row>
    <row r="1366" spans="7:9" x14ac:dyDescent="0.2">
      <c r="G1366"/>
      <c r="H1366"/>
      <c r="I1366"/>
    </row>
    <row r="1367" spans="7:9" x14ac:dyDescent="0.2">
      <c r="G1367"/>
      <c r="H1367"/>
      <c r="I1367"/>
    </row>
    <row r="1368" spans="7:9" x14ac:dyDescent="0.2">
      <c r="G1368"/>
      <c r="H1368"/>
      <c r="I1368"/>
    </row>
    <row r="1369" spans="7:9" x14ac:dyDescent="0.2">
      <c r="G1369"/>
      <c r="H1369"/>
      <c r="I1369"/>
    </row>
    <row r="1370" spans="7:9" x14ac:dyDescent="0.2">
      <c r="G1370"/>
      <c r="H1370"/>
      <c r="I1370"/>
    </row>
    <row r="1371" spans="7:9" x14ac:dyDescent="0.2">
      <c r="G1371"/>
      <c r="H1371"/>
      <c r="I1371"/>
    </row>
    <row r="1372" spans="7:9" x14ac:dyDescent="0.2">
      <c r="G1372"/>
      <c r="H1372"/>
      <c r="I1372"/>
    </row>
    <row r="1373" spans="7:9" x14ac:dyDescent="0.2">
      <c r="G1373"/>
      <c r="H1373"/>
      <c r="I1373"/>
    </row>
    <row r="1374" spans="7:9" x14ac:dyDescent="0.2">
      <c r="G1374"/>
      <c r="H1374"/>
      <c r="I1374"/>
    </row>
    <row r="1375" spans="7:9" x14ac:dyDescent="0.2">
      <c r="G1375"/>
      <c r="H1375"/>
      <c r="I1375"/>
    </row>
    <row r="1376" spans="7:9" x14ac:dyDescent="0.2">
      <c r="G1376"/>
      <c r="H1376"/>
      <c r="I1376"/>
    </row>
    <row r="1377" spans="7:9" x14ac:dyDescent="0.2">
      <c r="G1377"/>
      <c r="H1377"/>
      <c r="I1377"/>
    </row>
    <row r="1378" spans="7:9" x14ac:dyDescent="0.2">
      <c r="G1378"/>
      <c r="H1378"/>
      <c r="I1378"/>
    </row>
    <row r="1379" spans="7:9" x14ac:dyDescent="0.2">
      <c r="G1379"/>
      <c r="H1379"/>
      <c r="I1379"/>
    </row>
    <row r="1380" spans="7:9" x14ac:dyDescent="0.2">
      <c r="G1380"/>
      <c r="H1380"/>
      <c r="I1380"/>
    </row>
    <row r="1381" spans="7:9" x14ac:dyDescent="0.2">
      <c r="G1381"/>
      <c r="H1381"/>
      <c r="I1381"/>
    </row>
    <row r="1382" spans="7:9" x14ac:dyDescent="0.2">
      <c r="G1382"/>
      <c r="H1382"/>
      <c r="I1382"/>
    </row>
    <row r="1383" spans="7:9" x14ac:dyDescent="0.2">
      <c r="G1383"/>
      <c r="H1383"/>
      <c r="I1383"/>
    </row>
    <row r="1384" spans="7:9" x14ac:dyDescent="0.2">
      <c r="G1384"/>
      <c r="H1384"/>
      <c r="I1384"/>
    </row>
    <row r="1385" spans="7:9" x14ac:dyDescent="0.2">
      <c r="G1385"/>
      <c r="H1385"/>
      <c r="I1385"/>
    </row>
    <row r="1386" spans="7:9" x14ac:dyDescent="0.2">
      <c r="G1386"/>
      <c r="H1386"/>
      <c r="I1386"/>
    </row>
    <row r="1387" spans="7:9" x14ac:dyDescent="0.2">
      <c r="G1387"/>
      <c r="H1387"/>
      <c r="I1387"/>
    </row>
    <row r="1388" spans="7:9" x14ac:dyDescent="0.2">
      <c r="G1388"/>
      <c r="H1388"/>
      <c r="I1388"/>
    </row>
    <row r="1389" spans="7:9" x14ac:dyDescent="0.2">
      <c r="G1389"/>
      <c r="H1389"/>
      <c r="I1389"/>
    </row>
    <row r="1390" spans="7:9" x14ac:dyDescent="0.2">
      <c r="G1390"/>
      <c r="H1390"/>
      <c r="I1390"/>
    </row>
    <row r="1391" spans="7:9" x14ac:dyDescent="0.2">
      <c r="G1391"/>
      <c r="H1391"/>
      <c r="I1391"/>
    </row>
    <row r="1392" spans="7:9" x14ac:dyDescent="0.2">
      <c r="G1392"/>
      <c r="H1392"/>
      <c r="I1392"/>
    </row>
    <row r="1393" spans="7:9" x14ac:dyDescent="0.2">
      <c r="G1393"/>
      <c r="H1393"/>
      <c r="I1393"/>
    </row>
    <row r="1394" spans="7:9" x14ac:dyDescent="0.2">
      <c r="G1394"/>
      <c r="H1394"/>
      <c r="I1394"/>
    </row>
    <row r="1395" spans="7:9" x14ac:dyDescent="0.2">
      <c r="G1395"/>
      <c r="H1395"/>
      <c r="I1395"/>
    </row>
    <row r="1396" spans="7:9" x14ac:dyDescent="0.2">
      <c r="G1396"/>
      <c r="H1396"/>
      <c r="I1396"/>
    </row>
    <row r="1397" spans="7:9" x14ac:dyDescent="0.2">
      <c r="G1397"/>
      <c r="H1397"/>
      <c r="I1397"/>
    </row>
    <row r="1398" spans="7:9" x14ac:dyDescent="0.2">
      <c r="G1398"/>
      <c r="H1398"/>
      <c r="I1398"/>
    </row>
    <row r="1399" spans="7:9" x14ac:dyDescent="0.2">
      <c r="G1399"/>
      <c r="H1399"/>
      <c r="I1399"/>
    </row>
    <row r="1400" spans="7:9" x14ac:dyDescent="0.2">
      <c r="G1400"/>
      <c r="H1400"/>
      <c r="I1400"/>
    </row>
    <row r="1401" spans="7:9" x14ac:dyDescent="0.2">
      <c r="G1401"/>
      <c r="H1401"/>
      <c r="I1401"/>
    </row>
    <row r="1402" spans="7:9" x14ac:dyDescent="0.2">
      <c r="G1402"/>
      <c r="H1402"/>
      <c r="I1402"/>
    </row>
    <row r="1403" spans="7:9" x14ac:dyDescent="0.2">
      <c r="G1403"/>
      <c r="H1403"/>
      <c r="I1403"/>
    </row>
    <row r="1404" spans="7:9" x14ac:dyDescent="0.2">
      <c r="G1404"/>
      <c r="H1404"/>
      <c r="I1404"/>
    </row>
    <row r="1405" spans="7:9" x14ac:dyDescent="0.2">
      <c r="G1405"/>
      <c r="H1405"/>
      <c r="I1405"/>
    </row>
    <row r="1406" spans="7:9" x14ac:dyDescent="0.2">
      <c r="G1406"/>
      <c r="H1406"/>
      <c r="I1406"/>
    </row>
    <row r="1407" spans="7:9" x14ac:dyDescent="0.2">
      <c r="G1407"/>
      <c r="H1407"/>
      <c r="I1407"/>
    </row>
    <row r="1408" spans="7:9" x14ac:dyDescent="0.2">
      <c r="G1408"/>
      <c r="H1408"/>
      <c r="I1408"/>
    </row>
    <row r="1409" spans="7:9" x14ac:dyDescent="0.2">
      <c r="G1409"/>
      <c r="H1409"/>
      <c r="I1409"/>
    </row>
    <row r="1410" spans="7:9" x14ac:dyDescent="0.2">
      <c r="G1410"/>
      <c r="H1410"/>
      <c r="I1410"/>
    </row>
    <row r="1411" spans="7:9" x14ac:dyDescent="0.2">
      <c r="G1411"/>
      <c r="H1411"/>
      <c r="I1411"/>
    </row>
    <row r="1412" spans="7:9" x14ac:dyDescent="0.2">
      <c r="G1412"/>
      <c r="H1412"/>
      <c r="I1412"/>
    </row>
    <row r="1413" spans="7:9" x14ac:dyDescent="0.2">
      <c r="G1413"/>
      <c r="H1413"/>
      <c r="I1413"/>
    </row>
    <row r="1414" spans="7:9" x14ac:dyDescent="0.2">
      <c r="G1414"/>
      <c r="H1414"/>
      <c r="I1414"/>
    </row>
    <row r="1415" spans="7:9" x14ac:dyDescent="0.2">
      <c r="G1415"/>
      <c r="H1415"/>
      <c r="I1415"/>
    </row>
    <row r="1416" spans="7:9" x14ac:dyDescent="0.2">
      <c r="G1416"/>
      <c r="H1416"/>
      <c r="I1416"/>
    </row>
    <row r="1417" spans="7:9" x14ac:dyDescent="0.2">
      <c r="G1417"/>
      <c r="H1417"/>
      <c r="I1417"/>
    </row>
    <row r="1418" spans="7:9" x14ac:dyDescent="0.2">
      <c r="G1418"/>
      <c r="H1418"/>
      <c r="I1418"/>
    </row>
    <row r="1419" spans="7:9" x14ac:dyDescent="0.2">
      <c r="G1419"/>
      <c r="H1419"/>
      <c r="I1419"/>
    </row>
    <row r="1420" spans="7:9" x14ac:dyDescent="0.2">
      <c r="G1420"/>
      <c r="H1420"/>
      <c r="I1420"/>
    </row>
    <row r="1421" spans="7:9" x14ac:dyDescent="0.2">
      <c r="G1421"/>
      <c r="H1421"/>
      <c r="I1421"/>
    </row>
    <row r="1422" spans="7:9" x14ac:dyDescent="0.2">
      <c r="G1422"/>
      <c r="H1422"/>
      <c r="I1422"/>
    </row>
    <row r="1423" spans="7:9" x14ac:dyDescent="0.2">
      <c r="G1423"/>
      <c r="H1423"/>
      <c r="I1423"/>
    </row>
    <row r="1424" spans="7:9" x14ac:dyDescent="0.2">
      <c r="G1424"/>
      <c r="H1424"/>
      <c r="I1424"/>
    </row>
    <row r="1425" spans="7:9" x14ac:dyDescent="0.2">
      <c r="G1425"/>
      <c r="H1425"/>
      <c r="I1425"/>
    </row>
    <row r="1426" spans="7:9" x14ac:dyDescent="0.2">
      <c r="G1426"/>
      <c r="H1426"/>
      <c r="I1426"/>
    </row>
    <row r="1427" spans="7:9" x14ac:dyDescent="0.2">
      <c r="G1427"/>
      <c r="H1427"/>
      <c r="I1427"/>
    </row>
    <row r="1428" spans="7:9" x14ac:dyDescent="0.2">
      <c r="G1428"/>
      <c r="H1428"/>
      <c r="I1428"/>
    </row>
    <row r="1429" spans="7:9" x14ac:dyDescent="0.2">
      <c r="G1429"/>
      <c r="H1429"/>
      <c r="I1429"/>
    </row>
    <row r="1430" spans="7:9" x14ac:dyDescent="0.2">
      <c r="G1430"/>
      <c r="H1430"/>
      <c r="I1430"/>
    </row>
    <row r="1431" spans="7:9" x14ac:dyDescent="0.2">
      <c r="G1431"/>
      <c r="H1431"/>
      <c r="I1431"/>
    </row>
    <row r="1432" spans="7:9" x14ac:dyDescent="0.2">
      <c r="G1432"/>
      <c r="H1432"/>
      <c r="I1432"/>
    </row>
    <row r="1433" spans="7:9" x14ac:dyDescent="0.2">
      <c r="G1433"/>
      <c r="H1433"/>
      <c r="I1433"/>
    </row>
    <row r="1434" spans="7:9" x14ac:dyDescent="0.2">
      <c r="G1434"/>
      <c r="H1434"/>
      <c r="I1434"/>
    </row>
    <row r="1435" spans="7:9" x14ac:dyDescent="0.2">
      <c r="G1435"/>
      <c r="H1435"/>
      <c r="I1435"/>
    </row>
    <row r="1436" spans="7:9" x14ac:dyDescent="0.2">
      <c r="G1436"/>
      <c r="H1436"/>
      <c r="I1436"/>
    </row>
    <row r="1437" spans="7:9" x14ac:dyDescent="0.2">
      <c r="G1437"/>
      <c r="H1437"/>
      <c r="I1437"/>
    </row>
    <row r="1438" spans="7:9" x14ac:dyDescent="0.2">
      <c r="G1438"/>
      <c r="H1438"/>
      <c r="I1438"/>
    </row>
    <row r="1439" spans="7:9" x14ac:dyDescent="0.2">
      <c r="G1439"/>
      <c r="H1439"/>
      <c r="I1439"/>
    </row>
    <row r="1440" spans="7:9" x14ac:dyDescent="0.2">
      <c r="G1440"/>
      <c r="H1440"/>
      <c r="I1440"/>
    </row>
    <row r="1441" spans="7:9" x14ac:dyDescent="0.2">
      <c r="G1441"/>
      <c r="H1441"/>
      <c r="I1441"/>
    </row>
    <row r="1442" spans="7:9" x14ac:dyDescent="0.2">
      <c r="G1442"/>
      <c r="H1442"/>
      <c r="I1442"/>
    </row>
    <row r="1443" spans="7:9" x14ac:dyDescent="0.2">
      <c r="G1443"/>
      <c r="H1443"/>
      <c r="I1443"/>
    </row>
    <row r="1444" spans="7:9" x14ac:dyDescent="0.2">
      <c r="G1444"/>
      <c r="H1444"/>
      <c r="I1444"/>
    </row>
    <row r="1445" spans="7:9" x14ac:dyDescent="0.2">
      <c r="G1445"/>
      <c r="H1445"/>
      <c r="I1445"/>
    </row>
    <row r="1446" spans="7:9" x14ac:dyDescent="0.2">
      <c r="G1446"/>
      <c r="H1446"/>
      <c r="I1446"/>
    </row>
    <row r="1447" spans="7:9" x14ac:dyDescent="0.2">
      <c r="G1447"/>
      <c r="H1447"/>
      <c r="I1447"/>
    </row>
    <row r="1448" spans="7:9" x14ac:dyDescent="0.2">
      <c r="G1448"/>
      <c r="H1448"/>
      <c r="I1448"/>
    </row>
    <row r="1449" spans="7:9" x14ac:dyDescent="0.2">
      <c r="G1449"/>
      <c r="H1449"/>
      <c r="I1449"/>
    </row>
    <row r="1450" spans="7:9" x14ac:dyDescent="0.2">
      <c r="G1450"/>
      <c r="H1450"/>
      <c r="I1450"/>
    </row>
    <row r="1451" spans="7:9" x14ac:dyDescent="0.2">
      <c r="G1451"/>
      <c r="H1451"/>
      <c r="I1451"/>
    </row>
    <row r="1452" spans="7:9" x14ac:dyDescent="0.2">
      <c r="G1452"/>
      <c r="H1452"/>
      <c r="I1452"/>
    </row>
    <row r="1453" spans="7:9" x14ac:dyDescent="0.2">
      <c r="G1453"/>
      <c r="H1453"/>
      <c r="I1453"/>
    </row>
    <row r="1454" spans="7:9" x14ac:dyDescent="0.2">
      <c r="G1454"/>
      <c r="H1454"/>
      <c r="I1454"/>
    </row>
    <row r="1455" spans="7:9" x14ac:dyDescent="0.2">
      <c r="G1455"/>
      <c r="H1455"/>
      <c r="I1455"/>
    </row>
    <row r="1456" spans="7:9" x14ac:dyDescent="0.2">
      <c r="G1456"/>
      <c r="H1456"/>
      <c r="I1456"/>
    </row>
    <row r="1457" spans="7:9" x14ac:dyDescent="0.2">
      <c r="G1457"/>
      <c r="H1457"/>
      <c r="I1457"/>
    </row>
    <row r="1458" spans="7:9" x14ac:dyDescent="0.2">
      <c r="G1458"/>
      <c r="H1458"/>
      <c r="I1458"/>
    </row>
    <row r="1459" spans="7:9" x14ac:dyDescent="0.2">
      <c r="G1459"/>
      <c r="H1459"/>
      <c r="I1459"/>
    </row>
    <row r="1460" spans="7:9" x14ac:dyDescent="0.2">
      <c r="G1460"/>
      <c r="H1460"/>
      <c r="I1460"/>
    </row>
    <row r="1461" spans="7:9" x14ac:dyDescent="0.2">
      <c r="G1461"/>
      <c r="H1461"/>
      <c r="I1461"/>
    </row>
    <row r="1462" spans="7:9" x14ac:dyDescent="0.2">
      <c r="G1462"/>
      <c r="H1462"/>
      <c r="I1462"/>
    </row>
    <row r="1463" spans="7:9" x14ac:dyDescent="0.2">
      <c r="G1463"/>
      <c r="H1463"/>
      <c r="I1463"/>
    </row>
    <row r="1464" spans="7:9" x14ac:dyDescent="0.2">
      <c r="G1464"/>
      <c r="H1464"/>
      <c r="I1464"/>
    </row>
    <row r="1465" spans="7:9" x14ac:dyDescent="0.2">
      <c r="G1465"/>
      <c r="H1465"/>
      <c r="I1465"/>
    </row>
    <row r="1466" spans="7:9" x14ac:dyDescent="0.2">
      <c r="G1466"/>
      <c r="H1466"/>
      <c r="I1466"/>
    </row>
    <row r="1467" spans="7:9" x14ac:dyDescent="0.2">
      <c r="G1467"/>
      <c r="H1467"/>
      <c r="I1467"/>
    </row>
    <row r="1468" spans="7:9" x14ac:dyDescent="0.2">
      <c r="G1468"/>
      <c r="H1468"/>
      <c r="I1468"/>
    </row>
    <row r="1469" spans="7:9" x14ac:dyDescent="0.2">
      <c r="G1469"/>
      <c r="H1469"/>
      <c r="I1469"/>
    </row>
    <row r="1470" spans="7:9" x14ac:dyDescent="0.2">
      <c r="G1470"/>
      <c r="H1470"/>
      <c r="I1470"/>
    </row>
    <row r="1471" spans="7:9" x14ac:dyDescent="0.2">
      <c r="G1471"/>
      <c r="H1471"/>
      <c r="I1471"/>
    </row>
    <row r="1472" spans="7:9" x14ac:dyDescent="0.2">
      <c r="G1472"/>
      <c r="H1472"/>
      <c r="I1472"/>
    </row>
    <row r="1473" spans="7:9" x14ac:dyDescent="0.2">
      <c r="G1473"/>
      <c r="H1473"/>
      <c r="I1473"/>
    </row>
    <row r="1474" spans="7:9" x14ac:dyDescent="0.2">
      <c r="G1474"/>
      <c r="H1474"/>
      <c r="I1474"/>
    </row>
    <row r="1475" spans="7:9" x14ac:dyDescent="0.2">
      <c r="G1475"/>
      <c r="H1475"/>
      <c r="I1475"/>
    </row>
    <row r="1476" spans="7:9" x14ac:dyDescent="0.2">
      <c r="G1476"/>
      <c r="H1476"/>
      <c r="I1476"/>
    </row>
    <row r="1477" spans="7:9" x14ac:dyDescent="0.2">
      <c r="G1477"/>
      <c r="H1477"/>
      <c r="I1477"/>
    </row>
    <row r="1478" spans="7:9" x14ac:dyDescent="0.2">
      <c r="G1478"/>
      <c r="H1478"/>
      <c r="I1478"/>
    </row>
    <row r="1479" spans="7:9" x14ac:dyDescent="0.2">
      <c r="G1479"/>
      <c r="H1479"/>
      <c r="I1479"/>
    </row>
    <row r="1480" spans="7:9" x14ac:dyDescent="0.2">
      <c r="G1480"/>
      <c r="H1480"/>
      <c r="I1480"/>
    </row>
    <row r="1481" spans="7:9" x14ac:dyDescent="0.2">
      <c r="G1481"/>
      <c r="H1481"/>
      <c r="I1481"/>
    </row>
    <row r="1482" spans="7:9" x14ac:dyDescent="0.2">
      <c r="G1482"/>
      <c r="H1482"/>
      <c r="I1482"/>
    </row>
    <row r="1483" spans="7:9" x14ac:dyDescent="0.2">
      <c r="G1483"/>
      <c r="H1483"/>
      <c r="I1483"/>
    </row>
    <row r="1484" spans="7:9" x14ac:dyDescent="0.2">
      <c r="G1484"/>
      <c r="H1484"/>
      <c r="I1484"/>
    </row>
    <row r="1485" spans="7:9" x14ac:dyDescent="0.2">
      <c r="G1485"/>
      <c r="H1485"/>
      <c r="I1485"/>
    </row>
    <row r="1486" spans="7:9" x14ac:dyDescent="0.2">
      <c r="G1486"/>
      <c r="H1486"/>
      <c r="I1486"/>
    </row>
    <row r="1487" spans="7:9" x14ac:dyDescent="0.2">
      <c r="G1487"/>
      <c r="H1487"/>
      <c r="I1487"/>
    </row>
    <row r="1488" spans="7:9" x14ac:dyDescent="0.2">
      <c r="G1488"/>
      <c r="H1488"/>
      <c r="I1488"/>
    </row>
    <row r="1489" spans="7:9" x14ac:dyDescent="0.2">
      <c r="G1489"/>
      <c r="H1489"/>
      <c r="I1489"/>
    </row>
    <row r="1490" spans="7:9" x14ac:dyDescent="0.2">
      <c r="G1490"/>
      <c r="H1490"/>
      <c r="I1490"/>
    </row>
    <row r="1491" spans="7:9" x14ac:dyDescent="0.2">
      <c r="G1491"/>
      <c r="H1491"/>
      <c r="I1491"/>
    </row>
    <row r="1492" spans="7:9" x14ac:dyDescent="0.2">
      <c r="G1492"/>
      <c r="H1492"/>
      <c r="I1492"/>
    </row>
    <row r="1493" spans="7:9" x14ac:dyDescent="0.2">
      <c r="G1493"/>
      <c r="H1493"/>
      <c r="I1493"/>
    </row>
    <row r="1494" spans="7:9" x14ac:dyDescent="0.2">
      <c r="G1494"/>
      <c r="H1494"/>
      <c r="I1494"/>
    </row>
    <row r="1495" spans="7:9" x14ac:dyDescent="0.2">
      <c r="G1495"/>
      <c r="H1495"/>
      <c r="I1495"/>
    </row>
    <row r="1496" spans="7:9" x14ac:dyDescent="0.2">
      <c r="G1496"/>
      <c r="H1496"/>
      <c r="I1496"/>
    </row>
    <row r="1497" spans="7:9" x14ac:dyDescent="0.2">
      <c r="G1497"/>
      <c r="H1497"/>
      <c r="I1497"/>
    </row>
    <row r="1498" spans="7:9" x14ac:dyDescent="0.2">
      <c r="G1498"/>
      <c r="H1498"/>
      <c r="I1498"/>
    </row>
    <row r="1499" spans="7:9" x14ac:dyDescent="0.2">
      <c r="G1499"/>
      <c r="H1499"/>
      <c r="I1499"/>
    </row>
    <row r="1500" spans="7:9" x14ac:dyDescent="0.2">
      <c r="G1500"/>
      <c r="H1500"/>
      <c r="I1500"/>
    </row>
    <row r="1501" spans="7:9" x14ac:dyDescent="0.2">
      <c r="G1501"/>
      <c r="H1501"/>
      <c r="I1501"/>
    </row>
    <row r="1502" spans="7:9" x14ac:dyDescent="0.2">
      <c r="G1502"/>
      <c r="H1502"/>
      <c r="I1502"/>
    </row>
    <row r="1503" spans="7:9" x14ac:dyDescent="0.2">
      <c r="G1503"/>
      <c r="H1503"/>
      <c r="I1503"/>
    </row>
    <row r="1504" spans="7:9" x14ac:dyDescent="0.2">
      <c r="G1504"/>
      <c r="H1504"/>
      <c r="I1504"/>
    </row>
    <row r="1505" spans="7:9" x14ac:dyDescent="0.2">
      <c r="G1505"/>
      <c r="H1505"/>
      <c r="I1505"/>
    </row>
    <row r="1506" spans="7:9" x14ac:dyDescent="0.2">
      <c r="G1506"/>
      <c r="H1506"/>
      <c r="I1506"/>
    </row>
    <row r="1507" spans="7:9" x14ac:dyDescent="0.2">
      <c r="G1507"/>
      <c r="H1507"/>
      <c r="I1507"/>
    </row>
    <row r="1508" spans="7:9" x14ac:dyDescent="0.2">
      <c r="G1508"/>
      <c r="H1508"/>
      <c r="I1508"/>
    </row>
    <row r="1509" spans="7:9" x14ac:dyDescent="0.2">
      <c r="G1509"/>
      <c r="H1509"/>
      <c r="I1509"/>
    </row>
    <row r="1510" spans="7:9" x14ac:dyDescent="0.2">
      <c r="G1510"/>
      <c r="H1510"/>
      <c r="I1510"/>
    </row>
    <row r="1511" spans="7:9" x14ac:dyDescent="0.2">
      <c r="G1511"/>
      <c r="H1511"/>
      <c r="I1511"/>
    </row>
    <row r="1512" spans="7:9" x14ac:dyDescent="0.2">
      <c r="G1512"/>
      <c r="H1512"/>
      <c r="I1512"/>
    </row>
    <row r="1513" spans="7:9" x14ac:dyDescent="0.2">
      <c r="G1513"/>
      <c r="H1513"/>
      <c r="I1513"/>
    </row>
    <row r="1514" spans="7:9" x14ac:dyDescent="0.2">
      <c r="G1514"/>
      <c r="H1514"/>
      <c r="I1514"/>
    </row>
    <row r="1515" spans="7:9" x14ac:dyDescent="0.2">
      <c r="G1515"/>
      <c r="H1515"/>
      <c r="I1515"/>
    </row>
    <row r="1516" spans="7:9" x14ac:dyDescent="0.2">
      <c r="G1516"/>
      <c r="H1516"/>
      <c r="I1516"/>
    </row>
    <row r="1517" spans="7:9" x14ac:dyDescent="0.2">
      <c r="G1517"/>
      <c r="H1517"/>
      <c r="I1517"/>
    </row>
    <row r="1518" spans="7:9" x14ac:dyDescent="0.2">
      <c r="G1518"/>
      <c r="H1518"/>
      <c r="I1518"/>
    </row>
    <row r="1519" spans="7:9" x14ac:dyDescent="0.2">
      <c r="G1519"/>
      <c r="H1519"/>
      <c r="I1519"/>
    </row>
    <row r="1520" spans="7:9" x14ac:dyDescent="0.2">
      <c r="G1520"/>
      <c r="H1520"/>
      <c r="I1520"/>
    </row>
    <row r="1521" spans="7:9" x14ac:dyDescent="0.2">
      <c r="G1521"/>
      <c r="H1521"/>
      <c r="I1521"/>
    </row>
    <row r="1522" spans="7:9" x14ac:dyDescent="0.2">
      <c r="G1522"/>
      <c r="H1522"/>
      <c r="I1522"/>
    </row>
    <row r="1523" spans="7:9" x14ac:dyDescent="0.2">
      <c r="G1523"/>
      <c r="H1523"/>
      <c r="I1523"/>
    </row>
    <row r="1524" spans="7:9" x14ac:dyDescent="0.2">
      <c r="G1524"/>
      <c r="H1524"/>
      <c r="I1524"/>
    </row>
    <row r="1525" spans="7:9" x14ac:dyDescent="0.2">
      <c r="G1525"/>
      <c r="H1525"/>
      <c r="I1525"/>
    </row>
    <row r="1526" spans="7:9" x14ac:dyDescent="0.2">
      <c r="G1526"/>
      <c r="H1526"/>
      <c r="I1526"/>
    </row>
    <row r="1527" spans="7:9" x14ac:dyDescent="0.2">
      <c r="G1527"/>
      <c r="H1527"/>
      <c r="I1527"/>
    </row>
    <row r="1528" spans="7:9" x14ac:dyDescent="0.2">
      <c r="G1528"/>
      <c r="H1528"/>
      <c r="I1528"/>
    </row>
    <row r="1529" spans="7:9" x14ac:dyDescent="0.2">
      <c r="G1529"/>
      <c r="H1529"/>
      <c r="I1529"/>
    </row>
    <row r="1530" spans="7:9" x14ac:dyDescent="0.2">
      <c r="G1530"/>
      <c r="H1530"/>
      <c r="I1530"/>
    </row>
    <row r="1531" spans="7:9" x14ac:dyDescent="0.2">
      <c r="G1531"/>
      <c r="H1531"/>
      <c r="I1531"/>
    </row>
    <row r="1532" spans="7:9" x14ac:dyDescent="0.2">
      <c r="G1532"/>
      <c r="H1532"/>
      <c r="I1532"/>
    </row>
    <row r="1533" spans="7:9" x14ac:dyDescent="0.2">
      <c r="G1533"/>
      <c r="H1533"/>
      <c r="I1533"/>
    </row>
    <row r="1534" spans="7:9" x14ac:dyDescent="0.2">
      <c r="G1534"/>
      <c r="H1534"/>
      <c r="I1534"/>
    </row>
    <row r="1535" spans="7:9" x14ac:dyDescent="0.2">
      <c r="G1535"/>
      <c r="H1535"/>
      <c r="I1535"/>
    </row>
    <row r="1536" spans="7:9" x14ac:dyDescent="0.2">
      <c r="G1536"/>
      <c r="H1536"/>
      <c r="I1536"/>
    </row>
    <row r="1537" spans="7:9" x14ac:dyDescent="0.2">
      <c r="G1537"/>
      <c r="H1537"/>
      <c r="I1537"/>
    </row>
    <row r="1538" spans="7:9" x14ac:dyDescent="0.2">
      <c r="G1538"/>
      <c r="H1538"/>
      <c r="I1538"/>
    </row>
    <row r="1539" spans="7:9" x14ac:dyDescent="0.2">
      <c r="G1539"/>
      <c r="H1539"/>
      <c r="I1539"/>
    </row>
    <row r="1540" spans="7:9" x14ac:dyDescent="0.2">
      <c r="G1540"/>
      <c r="H1540"/>
      <c r="I1540"/>
    </row>
    <row r="1541" spans="7:9" x14ac:dyDescent="0.2">
      <c r="G1541"/>
      <c r="H1541"/>
      <c r="I1541"/>
    </row>
    <row r="1542" spans="7:9" x14ac:dyDescent="0.2">
      <c r="G1542"/>
      <c r="H1542"/>
      <c r="I1542"/>
    </row>
    <row r="1543" spans="7:9" x14ac:dyDescent="0.2">
      <c r="G1543"/>
      <c r="H1543"/>
      <c r="I1543"/>
    </row>
    <row r="1544" spans="7:9" x14ac:dyDescent="0.2">
      <c r="G1544"/>
      <c r="H1544"/>
      <c r="I1544"/>
    </row>
    <row r="1545" spans="7:9" x14ac:dyDescent="0.2">
      <c r="G1545"/>
      <c r="H1545"/>
      <c r="I1545"/>
    </row>
    <row r="1546" spans="7:9" x14ac:dyDescent="0.2">
      <c r="G1546"/>
      <c r="H1546"/>
      <c r="I1546"/>
    </row>
    <row r="1547" spans="7:9" x14ac:dyDescent="0.2">
      <c r="G1547"/>
      <c r="H1547"/>
      <c r="I1547"/>
    </row>
    <row r="1548" spans="7:9" x14ac:dyDescent="0.2">
      <c r="G1548"/>
      <c r="H1548"/>
      <c r="I1548"/>
    </row>
    <row r="1549" spans="7:9" x14ac:dyDescent="0.2">
      <c r="G1549"/>
      <c r="H1549"/>
      <c r="I1549"/>
    </row>
    <row r="1550" spans="7:9" x14ac:dyDescent="0.2">
      <c r="G1550"/>
      <c r="H1550"/>
      <c r="I1550"/>
    </row>
    <row r="1551" spans="7:9" x14ac:dyDescent="0.2">
      <c r="G1551"/>
      <c r="H1551"/>
      <c r="I1551"/>
    </row>
    <row r="1552" spans="7:9" x14ac:dyDescent="0.2">
      <c r="G1552"/>
      <c r="H1552"/>
      <c r="I1552"/>
    </row>
    <row r="1553" spans="7:9" x14ac:dyDescent="0.2">
      <c r="G1553"/>
      <c r="H1553"/>
      <c r="I1553"/>
    </row>
    <row r="1554" spans="7:9" x14ac:dyDescent="0.2">
      <c r="G1554"/>
      <c r="H1554"/>
      <c r="I1554"/>
    </row>
    <row r="1555" spans="7:9" x14ac:dyDescent="0.2">
      <c r="G1555"/>
      <c r="H1555"/>
      <c r="I1555"/>
    </row>
    <row r="1556" spans="7:9" x14ac:dyDescent="0.2">
      <c r="G1556"/>
      <c r="H1556"/>
      <c r="I1556"/>
    </row>
    <row r="1557" spans="7:9" x14ac:dyDescent="0.2">
      <c r="G1557"/>
      <c r="H1557"/>
      <c r="I1557"/>
    </row>
    <row r="1558" spans="7:9" x14ac:dyDescent="0.2">
      <c r="G1558"/>
      <c r="H1558"/>
      <c r="I1558"/>
    </row>
    <row r="1559" spans="7:9" x14ac:dyDescent="0.2">
      <c r="G1559"/>
      <c r="H1559"/>
      <c r="I1559"/>
    </row>
    <row r="1560" spans="7:9" x14ac:dyDescent="0.2">
      <c r="G1560"/>
      <c r="H1560"/>
      <c r="I1560"/>
    </row>
    <row r="1561" spans="7:9" x14ac:dyDescent="0.2">
      <c r="G1561"/>
      <c r="H1561"/>
      <c r="I1561"/>
    </row>
    <row r="1562" spans="7:9" x14ac:dyDescent="0.2">
      <c r="G1562"/>
      <c r="H1562"/>
      <c r="I1562"/>
    </row>
    <row r="1563" spans="7:9" x14ac:dyDescent="0.2">
      <c r="G1563"/>
      <c r="H1563"/>
      <c r="I1563"/>
    </row>
    <row r="1564" spans="7:9" x14ac:dyDescent="0.2">
      <c r="G1564"/>
      <c r="H1564"/>
      <c r="I1564"/>
    </row>
    <row r="1565" spans="7:9" x14ac:dyDescent="0.2">
      <c r="G1565"/>
      <c r="H1565"/>
      <c r="I1565"/>
    </row>
    <row r="1566" spans="7:9" x14ac:dyDescent="0.2">
      <c r="G1566"/>
      <c r="H1566"/>
      <c r="I1566"/>
    </row>
    <row r="1567" spans="7:9" x14ac:dyDescent="0.2">
      <c r="G1567"/>
      <c r="H1567"/>
      <c r="I1567"/>
    </row>
    <row r="1568" spans="7:9" x14ac:dyDescent="0.2">
      <c r="G1568"/>
      <c r="H1568"/>
      <c r="I1568"/>
    </row>
    <row r="1569" spans="7:9" x14ac:dyDescent="0.2">
      <c r="G1569"/>
      <c r="H1569"/>
      <c r="I1569"/>
    </row>
    <row r="1570" spans="7:9" x14ac:dyDescent="0.2">
      <c r="G1570"/>
      <c r="H1570"/>
      <c r="I1570"/>
    </row>
    <row r="1571" spans="7:9" x14ac:dyDescent="0.2">
      <c r="G1571"/>
      <c r="H1571"/>
      <c r="I1571"/>
    </row>
    <row r="1572" spans="7:9" x14ac:dyDescent="0.2">
      <c r="G1572"/>
      <c r="H1572"/>
      <c r="I1572"/>
    </row>
    <row r="1573" spans="7:9" x14ac:dyDescent="0.2">
      <c r="G1573"/>
      <c r="H1573"/>
      <c r="I1573"/>
    </row>
    <row r="1574" spans="7:9" x14ac:dyDescent="0.2">
      <c r="G1574"/>
      <c r="H1574"/>
      <c r="I1574"/>
    </row>
    <row r="1575" spans="7:9" x14ac:dyDescent="0.2">
      <c r="G1575"/>
      <c r="H1575"/>
      <c r="I1575"/>
    </row>
    <row r="1576" spans="7:9" x14ac:dyDescent="0.2">
      <c r="G1576"/>
      <c r="H1576"/>
      <c r="I1576"/>
    </row>
    <row r="1577" spans="7:9" x14ac:dyDescent="0.2">
      <c r="G1577"/>
      <c r="H1577"/>
      <c r="I1577"/>
    </row>
    <row r="1578" spans="7:9" x14ac:dyDescent="0.2">
      <c r="G1578"/>
      <c r="H1578"/>
      <c r="I1578"/>
    </row>
    <row r="1579" spans="7:9" x14ac:dyDescent="0.2">
      <c r="G1579"/>
      <c r="H1579"/>
      <c r="I1579"/>
    </row>
    <row r="1580" spans="7:9" x14ac:dyDescent="0.2">
      <c r="G1580"/>
      <c r="H1580"/>
      <c r="I1580"/>
    </row>
    <row r="1581" spans="7:9" x14ac:dyDescent="0.2">
      <c r="G1581"/>
      <c r="H1581"/>
      <c r="I1581"/>
    </row>
    <row r="1582" spans="7:9" x14ac:dyDescent="0.2">
      <c r="G1582"/>
      <c r="H1582"/>
      <c r="I1582"/>
    </row>
    <row r="1583" spans="7:9" x14ac:dyDescent="0.2">
      <c r="G1583"/>
      <c r="H1583"/>
      <c r="I1583"/>
    </row>
    <row r="1584" spans="7:9" x14ac:dyDescent="0.2">
      <c r="G1584"/>
      <c r="H1584"/>
      <c r="I1584"/>
    </row>
    <row r="1585" spans="7:9" x14ac:dyDescent="0.2">
      <c r="G1585"/>
      <c r="H1585"/>
      <c r="I1585"/>
    </row>
    <row r="1586" spans="7:9" x14ac:dyDescent="0.2">
      <c r="G1586"/>
      <c r="H1586"/>
      <c r="I1586"/>
    </row>
    <row r="1587" spans="7:9" x14ac:dyDescent="0.2">
      <c r="G1587"/>
      <c r="H1587"/>
      <c r="I1587"/>
    </row>
    <row r="1588" spans="7:9" x14ac:dyDescent="0.2">
      <c r="G1588"/>
      <c r="H1588"/>
      <c r="I1588"/>
    </row>
    <row r="1589" spans="7:9" x14ac:dyDescent="0.2">
      <c r="G1589"/>
      <c r="H1589"/>
      <c r="I1589"/>
    </row>
    <row r="1590" spans="7:9" x14ac:dyDescent="0.2">
      <c r="G1590"/>
      <c r="H1590"/>
      <c r="I1590"/>
    </row>
    <row r="1591" spans="7:9" x14ac:dyDescent="0.2">
      <c r="G1591"/>
      <c r="H1591"/>
      <c r="I1591"/>
    </row>
    <row r="1592" spans="7:9" x14ac:dyDescent="0.2">
      <c r="G1592"/>
      <c r="H1592"/>
      <c r="I1592"/>
    </row>
    <row r="1593" spans="7:9" x14ac:dyDescent="0.2">
      <c r="G1593"/>
      <c r="H1593"/>
      <c r="I1593"/>
    </row>
    <row r="1594" spans="7:9" x14ac:dyDescent="0.2">
      <c r="G1594"/>
      <c r="H1594"/>
      <c r="I1594"/>
    </row>
    <row r="1595" spans="7:9" x14ac:dyDescent="0.2">
      <c r="G1595"/>
      <c r="H1595"/>
      <c r="I1595"/>
    </row>
    <row r="1596" spans="7:9" x14ac:dyDescent="0.2">
      <c r="G1596"/>
      <c r="H1596"/>
      <c r="I1596"/>
    </row>
    <row r="1597" spans="7:9" x14ac:dyDescent="0.2">
      <c r="G1597"/>
      <c r="H1597"/>
      <c r="I1597"/>
    </row>
    <row r="1598" spans="7:9" x14ac:dyDescent="0.2">
      <c r="G1598"/>
      <c r="H1598"/>
      <c r="I1598"/>
    </row>
    <row r="1599" spans="7:9" x14ac:dyDescent="0.2">
      <c r="G1599"/>
      <c r="H1599"/>
      <c r="I1599"/>
    </row>
    <row r="1600" spans="7:9" x14ac:dyDescent="0.2">
      <c r="G1600"/>
      <c r="H1600"/>
      <c r="I1600"/>
    </row>
    <row r="1601" spans="7:9" x14ac:dyDescent="0.2">
      <c r="G1601"/>
      <c r="H1601"/>
      <c r="I1601"/>
    </row>
    <row r="1602" spans="7:9" x14ac:dyDescent="0.2">
      <c r="G1602"/>
      <c r="H1602"/>
      <c r="I1602"/>
    </row>
    <row r="1603" spans="7:9" x14ac:dyDescent="0.2">
      <c r="G1603"/>
      <c r="H1603"/>
      <c r="I1603"/>
    </row>
    <row r="1604" spans="7:9" x14ac:dyDescent="0.2">
      <c r="G1604"/>
      <c r="H1604"/>
      <c r="I1604"/>
    </row>
    <row r="1605" spans="7:9" x14ac:dyDescent="0.2">
      <c r="G1605"/>
      <c r="H1605"/>
      <c r="I1605"/>
    </row>
    <row r="1606" spans="7:9" x14ac:dyDescent="0.2">
      <c r="G1606"/>
      <c r="H1606"/>
      <c r="I1606"/>
    </row>
    <row r="1607" spans="7:9" x14ac:dyDescent="0.2">
      <c r="G1607"/>
      <c r="H1607"/>
      <c r="I1607"/>
    </row>
    <row r="1608" spans="7:9" x14ac:dyDescent="0.2">
      <c r="G1608"/>
      <c r="H1608"/>
      <c r="I1608"/>
    </row>
    <row r="1609" spans="7:9" x14ac:dyDescent="0.2">
      <c r="G1609"/>
      <c r="H1609"/>
      <c r="I1609"/>
    </row>
    <row r="1610" spans="7:9" x14ac:dyDescent="0.2">
      <c r="G1610"/>
      <c r="H1610"/>
      <c r="I1610"/>
    </row>
    <row r="1611" spans="7:9" x14ac:dyDescent="0.2">
      <c r="G1611"/>
      <c r="H1611"/>
      <c r="I1611"/>
    </row>
    <row r="1612" spans="7:9" x14ac:dyDescent="0.2">
      <c r="G1612"/>
      <c r="H1612"/>
      <c r="I1612"/>
    </row>
    <row r="1613" spans="7:9" x14ac:dyDescent="0.2">
      <c r="G1613"/>
      <c r="H1613"/>
      <c r="I1613"/>
    </row>
    <row r="1614" spans="7:9" x14ac:dyDescent="0.2">
      <c r="G1614"/>
      <c r="H1614"/>
      <c r="I1614"/>
    </row>
    <row r="1615" spans="7:9" x14ac:dyDescent="0.2">
      <c r="G1615"/>
      <c r="H1615"/>
      <c r="I1615"/>
    </row>
    <row r="1616" spans="7:9" x14ac:dyDescent="0.2">
      <c r="G1616"/>
      <c r="H1616"/>
      <c r="I1616"/>
    </row>
    <row r="1617" spans="7:9" x14ac:dyDescent="0.2">
      <c r="G1617"/>
      <c r="H1617"/>
      <c r="I1617"/>
    </row>
    <row r="1618" spans="7:9" x14ac:dyDescent="0.2">
      <c r="G1618"/>
      <c r="H1618"/>
      <c r="I1618"/>
    </row>
    <row r="1619" spans="7:9" x14ac:dyDescent="0.2">
      <c r="G1619"/>
      <c r="H1619"/>
      <c r="I1619"/>
    </row>
    <row r="1620" spans="7:9" x14ac:dyDescent="0.2">
      <c r="G1620"/>
      <c r="H1620"/>
      <c r="I1620"/>
    </row>
    <row r="1621" spans="7:9" x14ac:dyDescent="0.2">
      <c r="G1621"/>
      <c r="H1621"/>
      <c r="I1621"/>
    </row>
    <row r="1622" spans="7:9" x14ac:dyDescent="0.2">
      <c r="G1622"/>
      <c r="H1622"/>
      <c r="I1622"/>
    </row>
    <row r="1623" spans="7:9" x14ac:dyDescent="0.2">
      <c r="G1623"/>
      <c r="H1623"/>
      <c r="I1623"/>
    </row>
    <row r="1624" spans="7:9" x14ac:dyDescent="0.2">
      <c r="G1624"/>
      <c r="H1624"/>
      <c r="I1624"/>
    </row>
    <row r="1625" spans="7:9" x14ac:dyDescent="0.2">
      <c r="G1625"/>
      <c r="H1625"/>
      <c r="I1625"/>
    </row>
    <row r="1626" spans="7:9" x14ac:dyDescent="0.2">
      <c r="G1626"/>
      <c r="H1626"/>
      <c r="I1626"/>
    </row>
    <row r="1627" spans="7:9" x14ac:dyDescent="0.2">
      <c r="G1627"/>
      <c r="H1627"/>
      <c r="I1627"/>
    </row>
    <row r="1628" spans="7:9" x14ac:dyDescent="0.2">
      <c r="G1628"/>
      <c r="H1628"/>
      <c r="I1628"/>
    </row>
    <row r="1629" spans="7:9" x14ac:dyDescent="0.2">
      <c r="G1629"/>
      <c r="H1629"/>
      <c r="I1629"/>
    </row>
    <row r="1630" spans="7:9" x14ac:dyDescent="0.2">
      <c r="G1630"/>
      <c r="H1630"/>
      <c r="I1630"/>
    </row>
    <row r="1631" spans="7:9" x14ac:dyDescent="0.2">
      <c r="G1631"/>
      <c r="H1631"/>
      <c r="I1631"/>
    </row>
    <row r="1632" spans="7:9" x14ac:dyDescent="0.2">
      <c r="G1632"/>
      <c r="H1632"/>
      <c r="I1632"/>
    </row>
    <row r="1633" spans="7:9" x14ac:dyDescent="0.2">
      <c r="G1633"/>
      <c r="H1633"/>
      <c r="I1633"/>
    </row>
    <row r="1634" spans="7:9" x14ac:dyDescent="0.2">
      <c r="G1634"/>
      <c r="H1634"/>
      <c r="I1634"/>
    </row>
    <row r="1635" spans="7:9" x14ac:dyDescent="0.2">
      <c r="G1635"/>
      <c r="H1635"/>
      <c r="I1635"/>
    </row>
    <row r="1636" spans="7:9" x14ac:dyDescent="0.2">
      <c r="G1636"/>
      <c r="H1636"/>
      <c r="I1636"/>
    </row>
    <row r="1637" spans="7:9" x14ac:dyDescent="0.2">
      <c r="G1637"/>
      <c r="H1637"/>
      <c r="I1637"/>
    </row>
    <row r="1638" spans="7:9" x14ac:dyDescent="0.2">
      <c r="G1638"/>
      <c r="H1638"/>
      <c r="I1638"/>
    </row>
    <row r="1639" spans="7:9" x14ac:dyDescent="0.2">
      <c r="G1639"/>
      <c r="H1639"/>
      <c r="I1639"/>
    </row>
    <row r="1640" spans="7:9" x14ac:dyDescent="0.2">
      <c r="G1640"/>
      <c r="H1640"/>
      <c r="I1640"/>
    </row>
    <row r="1641" spans="7:9" x14ac:dyDescent="0.2">
      <c r="G1641"/>
      <c r="H1641"/>
      <c r="I1641"/>
    </row>
    <row r="1642" spans="7:9" x14ac:dyDescent="0.2">
      <c r="G1642"/>
      <c r="H1642"/>
      <c r="I1642"/>
    </row>
    <row r="1643" spans="7:9" x14ac:dyDescent="0.2">
      <c r="G1643"/>
      <c r="H1643"/>
      <c r="I1643"/>
    </row>
    <row r="1644" spans="7:9" x14ac:dyDescent="0.2">
      <c r="G1644"/>
      <c r="H1644"/>
      <c r="I1644"/>
    </row>
    <row r="1645" spans="7:9" x14ac:dyDescent="0.2">
      <c r="G1645"/>
      <c r="H1645"/>
      <c r="I1645"/>
    </row>
    <row r="1646" spans="7:9" x14ac:dyDescent="0.2">
      <c r="G1646"/>
      <c r="H1646"/>
      <c r="I1646"/>
    </row>
    <row r="1647" spans="7:9" x14ac:dyDescent="0.2">
      <c r="G1647"/>
      <c r="H1647"/>
      <c r="I1647"/>
    </row>
    <row r="1648" spans="7:9" x14ac:dyDescent="0.2">
      <c r="G1648"/>
      <c r="H1648"/>
      <c r="I1648"/>
    </row>
    <row r="1649" spans="7:9" x14ac:dyDescent="0.2">
      <c r="G1649"/>
      <c r="H1649"/>
      <c r="I1649"/>
    </row>
    <row r="1650" spans="7:9" x14ac:dyDescent="0.2">
      <c r="G1650"/>
      <c r="H1650"/>
      <c r="I1650"/>
    </row>
    <row r="1651" spans="7:9" x14ac:dyDescent="0.2">
      <c r="G1651"/>
      <c r="H1651"/>
      <c r="I1651"/>
    </row>
    <row r="1652" spans="7:9" x14ac:dyDescent="0.2">
      <c r="G1652"/>
      <c r="H1652"/>
      <c r="I1652"/>
    </row>
    <row r="1653" spans="7:9" x14ac:dyDescent="0.2">
      <c r="G1653"/>
      <c r="H1653"/>
      <c r="I1653"/>
    </row>
    <row r="1654" spans="7:9" x14ac:dyDescent="0.2">
      <c r="G1654"/>
      <c r="H1654"/>
      <c r="I1654"/>
    </row>
    <row r="1655" spans="7:9" x14ac:dyDescent="0.2">
      <c r="G1655"/>
      <c r="H1655"/>
      <c r="I1655"/>
    </row>
    <row r="1656" spans="7:9" x14ac:dyDescent="0.2">
      <c r="G1656"/>
      <c r="H1656"/>
      <c r="I1656"/>
    </row>
    <row r="1657" spans="7:9" x14ac:dyDescent="0.2">
      <c r="G1657"/>
      <c r="H1657"/>
      <c r="I1657"/>
    </row>
    <row r="1658" spans="7:9" x14ac:dyDescent="0.2">
      <c r="G1658"/>
      <c r="H1658"/>
      <c r="I1658"/>
    </row>
    <row r="1659" spans="7:9" x14ac:dyDescent="0.2">
      <c r="G1659"/>
      <c r="H1659"/>
      <c r="I1659"/>
    </row>
    <row r="1660" spans="7:9" x14ac:dyDescent="0.2">
      <c r="G1660"/>
      <c r="H1660"/>
      <c r="I1660"/>
    </row>
    <row r="1661" spans="7:9" x14ac:dyDescent="0.2">
      <c r="G1661"/>
      <c r="H1661"/>
      <c r="I1661"/>
    </row>
    <row r="1662" spans="7:9" x14ac:dyDescent="0.2">
      <c r="G1662"/>
      <c r="H1662"/>
      <c r="I1662"/>
    </row>
    <row r="1663" spans="7:9" x14ac:dyDescent="0.2">
      <c r="G1663"/>
      <c r="H1663"/>
      <c r="I1663"/>
    </row>
    <row r="1664" spans="7:9" x14ac:dyDescent="0.2">
      <c r="G1664"/>
      <c r="H1664"/>
      <c r="I1664"/>
    </row>
    <row r="1665" spans="7:9" x14ac:dyDescent="0.2">
      <c r="G1665"/>
      <c r="H1665"/>
      <c r="I1665"/>
    </row>
    <row r="1666" spans="7:9" x14ac:dyDescent="0.2">
      <c r="G1666"/>
      <c r="H1666"/>
      <c r="I1666"/>
    </row>
    <row r="1667" spans="7:9" x14ac:dyDescent="0.2">
      <c r="G1667"/>
      <c r="H1667"/>
      <c r="I1667"/>
    </row>
    <row r="1668" spans="7:9" x14ac:dyDescent="0.2">
      <c r="G1668"/>
      <c r="H1668"/>
      <c r="I1668"/>
    </row>
    <row r="1669" spans="7:9" x14ac:dyDescent="0.2">
      <c r="G1669"/>
      <c r="H1669"/>
      <c r="I1669"/>
    </row>
    <row r="1670" spans="7:9" x14ac:dyDescent="0.2">
      <c r="G1670"/>
      <c r="H1670"/>
      <c r="I1670"/>
    </row>
    <row r="1671" spans="7:9" x14ac:dyDescent="0.2">
      <c r="G1671"/>
      <c r="H1671"/>
      <c r="I1671"/>
    </row>
    <row r="1672" spans="7:9" x14ac:dyDescent="0.2">
      <c r="G1672"/>
      <c r="H1672"/>
      <c r="I1672"/>
    </row>
    <row r="1673" spans="7:9" x14ac:dyDescent="0.2">
      <c r="G1673"/>
      <c r="H1673"/>
      <c r="I1673"/>
    </row>
    <row r="1674" spans="7:9" x14ac:dyDescent="0.2">
      <c r="G1674"/>
      <c r="H1674"/>
      <c r="I1674"/>
    </row>
    <row r="1675" spans="7:9" x14ac:dyDescent="0.2">
      <c r="G1675"/>
      <c r="H1675"/>
      <c r="I1675"/>
    </row>
    <row r="1676" spans="7:9" x14ac:dyDescent="0.2">
      <c r="G1676"/>
      <c r="H1676"/>
      <c r="I1676"/>
    </row>
    <row r="1677" spans="7:9" x14ac:dyDescent="0.2">
      <c r="G1677"/>
      <c r="H1677"/>
      <c r="I1677"/>
    </row>
    <row r="1678" spans="7:9" x14ac:dyDescent="0.2">
      <c r="G1678"/>
      <c r="H1678"/>
      <c r="I1678"/>
    </row>
    <row r="1679" spans="7:9" x14ac:dyDescent="0.2">
      <c r="G1679"/>
      <c r="H1679"/>
      <c r="I1679"/>
    </row>
    <row r="1680" spans="7:9" x14ac:dyDescent="0.2">
      <c r="G1680"/>
      <c r="H1680"/>
      <c r="I1680"/>
    </row>
    <row r="1681" spans="7:9" x14ac:dyDescent="0.2">
      <c r="G1681"/>
      <c r="H1681"/>
      <c r="I1681"/>
    </row>
    <row r="1682" spans="7:9" x14ac:dyDescent="0.2">
      <c r="G1682"/>
      <c r="H1682"/>
      <c r="I1682"/>
    </row>
    <row r="1683" spans="7:9" x14ac:dyDescent="0.2">
      <c r="G1683"/>
      <c r="H1683"/>
      <c r="I1683"/>
    </row>
    <row r="1684" spans="7:9" x14ac:dyDescent="0.2">
      <c r="G1684"/>
      <c r="H1684"/>
      <c r="I1684"/>
    </row>
    <row r="1685" spans="7:9" x14ac:dyDescent="0.2">
      <c r="G1685"/>
      <c r="H1685"/>
      <c r="I1685"/>
    </row>
    <row r="1686" spans="7:9" x14ac:dyDescent="0.2">
      <c r="G1686"/>
      <c r="H1686"/>
      <c r="I1686"/>
    </row>
    <row r="1687" spans="7:9" x14ac:dyDescent="0.2">
      <c r="G1687"/>
      <c r="H1687"/>
      <c r="I1687"/>
    </row>
    <row r="1688" spans="7:9" x14ac:dyDescent="0.2">
      <c r="G1688"/>
      <c r="H1688"/>
      <c r="I1688"/>
    </row>
    <row r="1689" spans="7:9" x14ac:dyDescent="0.2">
      <c r="G1689"/>
      <c r="H1689"/>
      <c r="I1689"/>
    </row>
    <row r="1690" spans="7:9" x14ac:dyDescent="0.2">
      <c r="G1690"/>
      <c r="H1690"/>
      <c r="I1690"/>
    </row>
    <row r="1691" spans="7:9" x14ac:dyDescent="0.2">
      <c r="G1691"/>
      <c r="H1691"/>
      <c r="I1691"/>
    </row>
    <row r="1692" spans="7:9" x14ac:dyDescent="0.2">
      <c r="G1692"/>
      <c r="H1692"/>
      <c r="I1692"/>
    </row>
    <row r="1693" spans="7:9" x14ac:dyDescent="0.2">
      <c r="G1693"/>
      <c r="H1693"/>
      <c r="I1693"/>
    </row>
    <row r="1694" spans="7:9" x14ac:dyDescent="0.2">
      <c r="G1694"/>
      <c r="H1694"/>
      <c r="I1694"/>
    </row>
    <row r="1695" spans="7:9" x14ac:dyDescent="0.2">
      <c r="G1695"/>
      <c r="H1695"/>
      <c r="I1695"/>
    </row>
    <row r="1696" spans="7:9" x14ac:dyDescent="0.2">
      <c r="G1696"/>
      <c r="H1696"/>
      <c r="I1696"/>
    </row>
    <row r="1697" spans="7:9" x14ac:dyDescent="0.2">
      <c r="G1697"/>
      <c r="H1697"/>
      <c r="I1697"/>
    </row>
    <row r="1698" spans="7:9" x14ac:dyDescent="0.2">
      <c r="G1698"/>
      <c r="H1698"/>
      <c r="I1698"/>
    </row>
    <row r="1699" spans="7:9" x14ac:dyDescent="0.2">
      <c r="G1699"/>
      <c r="H1699"/>
      <c r="I1699"/>
    </row>
    <row r="1700" spans="7:9" x14ac:dyDescent="0.2">
      <c r="G1700"/>
      <c r="H1700"/>
      <c r="I1700"/>
    </row>
    <row r="1701" spans="7:9" x14ac:dyDescent="0.2">
      <c r="G1701"/>
      <c r="H1701"/>
      <c r="I1701"/>
    </row>
    <row r="1702" spans="7:9" x14ac:dyDescent="0.2">
      <c r="G1702"/>
      <c r="H1702"/>
      <c r="I1702"/>
    </row>
    <row r="1703" spans="7:9" x14ac:dyDescent="0.2">
      <c r="G1703"/>
      <c r="H1703"/>
      <c r="I1703"/>
    </row>
    <row r="1704" spans="7:9" x14ac:dyDescent="0.2">
      <c r="G1704"/>
      <c r="H1704"/>
      <c r="I1704"/>
    </row>
    <row r="1705" spans="7:9" x14ac:dyDescent="0.2">
      <c r="G1705"/>
      <c r="H1705"/>
      <c r="I1705"/>
    </row>
    <row r="1706" spans="7:9" x14ac:dyDescent="0.2">
      <c r="G1706"/>
      <c r="H1706"/>
      <c r="I1706"/>
    </row>
    <row r="1707" spans="7:9" x14ac:dyDescent="0.2">
      <c r="G1707"/>
      <c r="H1707"/>
      <c r="I1707"/>
    </row>
    <row r="1708" spans="7:9" x14ac:dyDescent="0.2">
      <c r="G1708"/>
      <c r="H1708"/>
      <c r="I1708"/>
    </row>
    <row r="1709" spans="7:9" x14ac:dyDescent="0.2">
      <c r="G1709"/>
      <c r="H1709"/>
      <c r="I1709"/>
    </row>
    <row r="1710" spans="7:9" x14ac:dyDescent="0.2">
      <c r="G1710"/>
      <c r="H1710"/>
      <c r="I1710"/>
    </row>
    <row r="1711" spans="7:9" x14ac:dyDescent="0.2">
      <c r="G1711"/>
      <c r="H1711"/>
      <c r="I1711"/>
    </row>
    <row r="1712" spans="7:9" x14ac:dyDescent="0.2">
      <c r="G1712"/>
      <c r="H1712"/>
      <c r="I1712"/>
    </row>
    <row r="1713" spans="7:9" x14ac:dyDescent="0.2">
      <c r="G1713"/>
      <c r="H1713"/>
      <c r="I1713"/>
    </row>
    <row r="1714" spans="7:9" x14ac:dyDescent="0.2">
      <c r="G1714"/>
      <c r="H1714"/>
      <c r="I1714"/>
    </row>
    <row r="1715" spans="7:9" x14ac:dyDescent="0.2">
      <c r="G1715"/>
      <c r="H1715"/>
      <c r="I1715"/>
    </row>
    <row r="1716" spans="7:9" x14ac:dyDescent="0.2">
      <c r="G1716"/>
      <c r="H1716"/>
      <c r="I1716"/>
    </row>
    <row r="1717" spans="7:9" x14ac:dyDescent="0.2">
      <c r="G1717"/>
      <c r="H1717"/>
      <c r="I1717"/>
    </row>
    <row r="1718" spans="7:9" x14ac:dyDescent="0.2">
      <c r="G1718"/>
      <c r="H1718"/>
      <c r="I1718"/>
    </row>
    <row r="1719" spans="7:9" x14ac:dyDescent="0.2">
      <c r="G1719"/>
      <c r="H1719"/>
      <c r="I1719"/>
    </row>
    <row r="1720" spans="7:9" x14ac:dyDescent="0.2">
      <c r="G1720"/>
      <c r="H1720"/>
      <c r="I1720"/>
    </row>
    <row r="1721" spans="7:9" x14ac:dyDescent="0.2">
      <c r="G1721"/>
      <c r="H1721"/>
      <c r="I1721"/>
    </row>
    <row r="1722" spans="7:9" x14ac:dyDescent="0.2">
      <c r="G1722"/>
      <c r="H1722"/>
      <c r="I1722"/>
    </row>
    <row r="1723" spans="7:9" x14ac:dyDescent="0.2">
      <c r="G1723"/>
      <c r="H1723"/>
      <c r="I1723"/>
    </row>
    <row r="1724" spans="7:9" x14ac:dyDescent="0.2">
      <c r="G1724"/>
      <c r="H1724"/>
      <c r="I1724"/>
    </row>
    <row r="1725" spans="7:9" x14ac:dyDescent="0.2">
      <c r="G1725"/>
      <c r="H1725"/>
      <c r="I1725"/>
    </row>
    <row r="1726" spans="7:9" x14ac:dyDescent="0.2">
      <c r="G1726"/>
      <c r="H1726"/>
      <c r="I1726"/>
    </row>
    <row r="1727" spans="7:9" x14ac:dyDescent="0.2">
      <c r="G1727"/>
      <c r="H1727"/>
      <c r="I1727"/>
    </row>
    <row r="1728" spans="7:9" x14ac:dyDescent="0.2">
      <c r="G1728"/>
      <c r="H1728"/>
      <c r="I1728"/>
    </row>
    <row r="1729" spans="7:9" x14ac:dyDescent="0.2">
      <c r="G1729"/>
      <c r="H1729"/>
      <c r="I1729"/>
    </row>
    <row r="1730" spans="7:9" x14ac:dyDescent="0.2">
      <c r="G1730"/>
      <c r="H1730"/>
      <c r="I1730"/>
    </row>
    <row r="1731" spans="7:9" x14ac:dyDescent="0.2">
      <c r="G1731"/>
      <c r="H1731"/>
      <c r="I1731"/>
    </row>
    <row r="1732" spans="7:9" x14ac:dyDescent="0.2">
      <c r="G1732"/>
      <c r="H1732"/>
      <c r="I1732"/>
    </row>
    <row r="1733" spans="7:9" x14ac:dyDescent="0.2">
      <c r="G1733"/>
      <c r="H1733"/>
      <c r="I1733"/>
    </row>
    <row r="1734" spans="7:9" x14ac:dyDescent="0.2">
      <c r="G1734"/>
      <c r="H1734"/>
      <c r="I1734"/>
    </row>
    <row r="1735" spans="7:9" x14ac:dyDescent="0.2">
      <c r="G1735"/>
      <c r="H1735"/>
      <c r="I1735"/>
    </row>
    <row r="1736" spans="7:9" x14ac:dyDescent="0.2">
      <c r="G1736"/>
      <c r="H1736"/>
      <c r="I1736"/>
    </row>
    <row r="1737" spans="7:9" x14ac:dyDescent="0.2">
      <c r="G1737"/>
      <c r="H1737"/>
      <c r="I1737"/>
    </row>
    <row r="1738" spans="7:9" x14ac:dyDescent="0.2">
      <c r="G1738"/>
      <c r="H1738"/>
      <c r="I1738"/>
    </row>
    <row r="1739" spans="7:9" x14ac:dyDescent="0.2">
      <c r="G1739"/>
      <c r="H1739"/>
      <c r="I1739"/>
    </row>
    <row r="1740" spans="7:9" x14ac:dyDescent="0.2">
      <c r="G1740"/>
      <c r="H1740"/>
      <c r="I1740"/>
    </row>
    <row r="1741" spans="7:9" x14ac:dyDescent="0.2">
      <c r="G1741"/>
      <c r="H1741"/>
      <c r="I1741"/>
    </row>
    <row r="1742" spans="7:9" x14ac:dyDescent="0.2">
      <c r="G1742"/>
      <c r="H1742"/>
      <c r="I1742"/>
    </row>
    <row r="1743" spans="7:9" x14ac:dyDescent="0.2">
      <c r="G1743"/>
      <c r="H1743"/>
      <c r="I1743"/>
    </row>
    <row r="1744" spans="7:9" x14ac:dyDescent="0.2">
      <c r="G1744"/>
      <c r="H1744"/>
      <c r="I1744"/>
    </row>
    <row r="1745" spans="7:9" x14ac:dyDescent="0.2">
      <c r="G1745"/>
      <c r="H1745"/>
      <c r="I1745"/>
    </row>
    <row r="1746" spans="7:9" x14ac:dyDescent="0.2">
      <c r="G1746"/>
      <c r="H1746"/>
      <c r="I1746"/>
    </row>
    <row r="1747" spans="7:9" x14ac:dyDescent="0.2">
      <c r="G1747"/>
      <c r="H1747"/>
      <c r="I1747"/>
    </row>
    <row r="1748" spans="7:9" x14ac:dyDescent="0.2">
      <c r="G1748"/>
      <c r="H1748"/>
      <c r="I1748"/>
    </row>
    <row r="1749" spans="7:9" x14ac:dyDescent="0.2">
      <c r="G1749"/>
      <c r="H1749"/>
      <c r="I1749"/>
    </row>
    <row r="1750" spans="7:9" x14ac:dyDescent="0.2">
      <c r="G1750"/>
      <c r="H1750"/>
      <c r="I1750"/>
    </row>
    <row r="1751" spans="7:9" x14ac:dyDescent="0.2">
      <c r="G1751"/>
      <c r="H1751"/>
      <c r="I1751"/>
    </row>
    <row r="1752" spans="7:9" x14ac:dyDescent="0.2">
      <c r="G1752"/>
      <c r="H1752"/>
      <c r="I1752"/>
    </row>
    <row r="1753" spans="7:9" x14ac:dyDescent="0.2">
      <c r="G1753"/>
      <c r="H1753"/>
      <c r="I1753"/>
    </row>
    <row r="1754" spans="7:9" x14ac:dyDescent="0.2">
      <c r="G1754"/>
      <c r="H1754"/>
      <c r="I1754"/>
    </row>
    <row r="1755" spans="7:9" x14ac:dyDescent="0.2">
      <c r="G1755"/>
      <c r="H1755"/>
      <c r="I1755"/>
    </row>
    <row r="1756" spans="7:9" x14ac:dyDescent="0.2">
      <c r="G1756"/>
      <c r="H1756"/>
      <c r="I1756"/>
    </row>
    <row r="1757" spans="7:9" x14ac:dyDescent="0.2">
      <c r="G1757"/>
      <c r="H1757"/>
      <c r="I1757"/>
    </row>
    <row r="1758" spans="7:9" x14ac:dyDescent="0.2">
      <c r="G1758"/>
      <c r="H1758"/>
      <c r="I1758"/>
    </row>
    <row r="1759" spans="7:9" x14ac:dyDescent="0.2">
      <c r="G1759"/>
      <c r="H1759"/>
      <c r="I1759"/>
    </row>
    <row r="1760" spans="7:9" x14ac:dyDescent="0.2">
      <c r="G1760"/>
      <c r="H1760"/>
      <c r="I1760"/>
    </row>
    <row r="1761" spans="7:9" x14ac:dyDescent="0.2">
      <c r="G1761"/>
      <c r="H1761"/>
      <c r="I1761"/>
    </row>
    <row r="1762" spans="7:9" x14ac:dyDescent="0.2">
      <c r="G1762"/>
      <c r="H1762"/>
      <c r="I1762"/>
    </row>
    <row r="1763" spans="7:9" x14ac:dyDescent="0.2">
      <c r="G1763"/>
      <c r="H1763"/>
      <c r="I1763"/>
    </row>
    <row r="1764" spans="7:9" x14ac:dyDescent="0.2">
      <c r="G1764"/>
      <c r="H1764"/>
      <c r="I1764"/>
    </row>
    <row r="1765" spans="7:9" x14ac:dyDescent="0.2">
      <c r="G1765"/>
      <c r="H1765"/>
      <c r="I1765"/>
    </row>
    <row r="1766" spans="7:9" x14ac:dyDescent="0.2">
      <c r="G1766"/>
      <c r="H1766"/>
      <c r="I1766"/>
    </row>
    <row r="1767" spans="7:9" x14ac:dyDescent="0.2">
      <c r="G1767"/>
      <c r="H1767"/>
      <c r="I1767"/>
    </row>
    <row r="1768" spans="7:9" x14ac:dyDescent="0.2">
      <c r="G1768"/>
      <c r="H1768"/>
      <c r="I1768"/>
    </row>
    <row r="1769" spans="7:9" x14ac:dyDescent="0.2">
      <c r="G1769"/>
      <c r="H1769"/>
      <c r="I1769"/>
    </row>
    <row r="1770" spans="7:9" x14ac:dyDescent="0.2">
      <c r="G1770"/>
      <c r="H1770"/>
      <c r="I1770"/>
    </row>
    <row r="1771" spans="7:9" x14ac:dyDescent="0.2">
      <c r="G1771"/>
      <c r="H1771"/>
      <c r="I1771"/>
    </row>
    <row r="1772" spans="7:9" x14ac:dyDescent="0.2">
      <c r="G1772"/>
      <c r="H1772"/>
      <c r="I1772"/>
    </row>
    <row r="1773" spans="7:9" x14ac:dyDescent="0.2">
      <c r="G1773"/>
      <c r="H1773"/>
      <c r="I1773"/>
    </row>
    <row r="1774" spans="7:9" x14ac:dyDescent="0.2">
      <c r="G1774"/>
      <c r="H1774"/>
      <c r="I1774"/>
    </row>
    <row r="1775" spans="7:9" x14ac:dyDescent="0.2">
      <c r="G1775"/>
      <c r="H1775"/>
      <c r="I1775"/>
    </row>
    <row r="1776" spans="7:9" x14ac:dyDescent="0.2">
      <c r="G1776"/>
      <c r="H1776"/>
      <c r="I1776"/>
    </row>
    <row r="1777" spans="7:9" x14ac:dyDescent="0.2">
      <c r="G1777"/>
      <c r="H1777"/>
      <c r="I1777"/>
    </row>
    <row r="1778" spans="7:9" x14ac:dyDescent="0.2">
      <c r="G1778"/>
      <c r="H1778"/>
      <c r="I1778"/>
    </row>
    <row r="1779" spans="7:9" x14ac:dyDescent="0.2">
      <c r="G1779"/>
      <c r="H1779"/>
      <c r="I1779"/>
    </row>
    <row r="1780" spans="7:9" x14ac:dyDescent="0.2">
      <c r="G1780"/>
      <c r="H1780"/>
      <c r="I1780"/>
    </row>
    <row r="1781" spans="7:9" x14ac:dyDescent="0.2">
      <c r="G1781"/>
      <c r="H1781"/>
      <c r="I1781"/>
    </row>
    <row r="1782" spans="7:9" x14ac:dyDescent="0.2">
      <c r="G1782"/>
      <c r="H1782"/>
      <c r="I1782"/>
    </row>
    <row r="1783" spans="7:9" x14ac:dyDescent="0.2">
      <c r="G1783"/>
      <c r="H1783"/>
      <c r="I1783"/>
    </row>
    <row r="1784" spans="7:9" x14ac:dyDescent="0.2">
      <c r="G1784"/>
      <c r="H1784"/>
      <c r="I1784"/>
    </row>
    <row r="1785" spans="7:9" x14ac:dyDescent="0.2">
      <c r="G1785"/>
      <c r="H1785"/>
      <c r="I1785"/>
    </row>
    <row r="1786" spans="7:9" x14ac:dyDescent="0.2">
      <c r="G1786"/>
      <c r="H1786"/>
      <c r="I1786"/>
    </row>
    <row r="1787" spans="7:9" x14ac:dyDescent="0.2">
      <c r="G1787"/>
      <c r="H1787"/>
      <c r="I1787"/>
    </row>
    <row r="1788" spans="7:9" x14ac:dyDescent="0.2">
      <c r="G1788"/>
      <c r="H1788"/>
      <c r="I1788"/>
    </row>
    <row r="1789" spans="7:9" x14ac:dyDescent="0.2">
      <c r="G1789"/>
      <c r="H1789"/>
      <c r="I1789"/>
    </row>
    <row r="1790" spans="7:9" x14ac:dyDescent="0.2">
      <c r="G1790"/>
      <c r="H1790"/>
      <c r="I1790"/>
    </row>
    <row r="1791" spans="7:9" x14ac:dyDescent="0.2">
      <c r="G1791"/>
      <c r="H1791"/>
      <c r="I1791"/>
    </row>
    <row r="1792" spans="7:9" x14ac:dyDescent="0.2">
      <c r="G1792"/>
      <c r="H1792"/>
      <c r="I1792"/>
    </row>
    <row r="1793" spans="7:9" x14ac:dyDescent="0.2">
      <c r="G1793"/>
      <c r="H1793"/>
      <c r="I1793"/>
    </row>
    <row r="1794" spans="7:9" x14ac:dyDescent="0.2">
      <c r="G1794"/>
      <c r="H1794"/>
      <c r="I1794"/>
    </row>
    <row r="1795" spans="7:9" x14ac:dyDescent="0.2">
      <c r="G1795"/>
      <c r="H1795"/>
      <c r="I1795"/>
    </row>
    <row r="1796" spans="7:9" x14ac:dyDescent="0.2">
      <c r="G1796"/>
      <c r="H1796"/>
      <c r="I1796"/>
    </row>
    <row r="1797" spans="7:9" x14ac:dyDescent="0.2">
      <c r="G1797"/>
      <c r="H1797"/>
      <c r="I1797"/>
    </row>
    <row r="1798" spans="7:9" x14ac:dyDescent="0.2">
      <c r="G1798"/>
      <c r="H1798"/>
      <c r="I1798"/>
    </row>
    <row r="1799" spans="7:9" x14ac:dyDescent="0.2">
      <c r="G1799"/>
      <c r="H1799"/>
      <c r="I1799"/>
    </row>
    <row r="1800" spans="7:9" x14ac:dyDescent="0.2">
      <c r="G1800"/>
      <c r="H1800"/>
      <c r="I1800"/>
    </row>
    <row r="1801" spans="7:9" x14ac:dyDescent="0.2">
      <c r="G1801"/>
      <c r="H1801"/>
      <c r="I1801"/>
    </row>
    <row r="1802" spans="7:9" x14ac:dyDescent="0.2">
      <c r="G1802"/>
      <c r="H1802"/>
      <c r="I1802"/>
    </row>
    <row r="1803" spans="7:9" x14ac:dyDescent="0.2">
      <c r="G1803"/>
      <c r="H1803"/>
      <c r="I1803"/>
    </row>
    <row r="1804" spans="7:9" x14ac:dyDescent="0.2">
      <c r="G1804"/>
      <c r="H1804"/>
      <c r="I1804"/>
    </row>
    <row r="1805" spans="7:9" x14ac:dyDescent="0.2">
      <c r="G1805"/>
      <c r="H1805"/>
      <c r="I1805"/>
    </row>
    <row r="1806" spans="7:9" x14ac:dyDescent="0.2">
      <c r="G1806"/>
      <c r="H1806"/>
      <c r="I1806"/>
    </row>
    <row r="1807" spans="7:9" x14ac:dyDescent="0.2">
      <c r="G1807"/>
      <c r="H1807"/>
      <c r="I1807"/>
    </row>
    <row r="1808" spans="7:9" x14ac:dyDescent="0.2">
      <c r="G1808"/>
      <c r="H1808"/>
      <c r="I1808"/>
    </row>
    <row r="1809" spans="7:9" x14ac:dyDescent="0.2">
      <c r="G1809"/>
      <c r="H1809"/>
      <c r="I1809"/>
    </row>
    <row r="1810" spans="7:9" x14ac:dyDescent="0.2">
      <c r="G1810"/>
      <c r="H1810"/>
      <c r="I1810"/>
    </row>
    <row r="1811" spans="7:9" x14ac:dyDescent="0.2">
      <c r="G1811"/>
      <c r="H1811"/>
      <c r="I1811"/>
    </row>
    <row r="1812" spans="7:9" x14ac:dyDescent="0.2">
      <c r="G1812"/>
      <c r="H1812"/>
      <c r="I1812"/>
    </row>
    <row r="1813" spans="7:9" x14ac:dyDescent="0.2">
      <c r="G1813"/>
      <c r="H1813"/>
      <c r="I1813"/>
    </row>
    <row r="1814" spans="7:9" x14ac:dyDescent="0.2">
      <c r="G1814"/>
      <c r="H1814"/>
      <c r="I1814"/>
    </row>
    <row r="1815" spans="7:9" x14ac:dyDescent="0.2">
      <c r="G1815"/>
      <c r="H1815"/>
      <c r="I1815"/>
    </row>
    <row r="1816" spans="7:9" x14ac:dyDescent="0.2">
      <c r="G1816"/>
      <c r="H1816"/>
      <c r="I1816"/>
    </row>
    <row r="1817" spans="7:9" x14ac:dyDescent="0.2">
      <c r="G1817"/>
      <c r="H1817"/>
      <c r="I1817"/>
    </row>
    <row r="1818" spans="7:9" x14ac:dyDescent="0.2">
      <c r="G1818"/>
      <c r="H1818"/>
      <c r="I1818"/>
    </row>
    <row r="1819" spans="7:9" x14ac:dyDescent="0.2">
      <c r="G1819"/>
      <c r="H1819"/>
      <c r="I1819"/>
    </row>
    <row r="1820" spans="7:9" x14ac:dyDescent="0.2">
      <c r="G1820"/>
      <c r="H1820"/>
      <c r="I1820"/>
    </row>
    <row r="1821" spans="7:9" x14ac:dyDescent="0.2">
      <c r="G1821"/>
      <c r="H1821"/>
      <c r="I1821"/>
    </row>
    <row r="1822" spans="7:9" x14ac:dyDescent="0.2">
      <c r="G1822"/>
      <c r="H1822"/>
      <c r="I1822"/>
    </row>
    <row r="1823" spans="7:9" x14ac:dyDescent="0.2">
      <c r="G1823"/>
      <c r="H1823"/>
      <c r="I1823"/>
    </row>
    <row r="1824" spans="7:9" x14ac:dyDescent="0.2">
      <c r="G1824"/>
      <c r="H1824"/>
      <c r="I1824"/>
    </row>
    <row r="1825" spans="7:9" x14ac:dyDescent="0.2">
      <c r="G1825"/>
      <c r="H1825"/>
      <c r="I1825"/>
    </row>
    <row r="1826" spans="7:9" x14ac:dyDescent="0.2">
      <c r="G1826"/>
      <c r="H1826"/>
      <c r="I1826"/>
    </row>
    <row r="1827" spans="7:9" x14ac:dyDescent="0.2">
      <c r="G1827"/>
      <c r="H1827"/>
      <c r="I1827"/>
    </row>
    <row r="1828" spans="7:9" x14ac:dyDescent="0.2">
      <c r="G1828"/>
      <c r="H1828"/>
      <c r="I1828"/>
    </row>
    <row r="1829" spans="7:9" x14ac:dyDescent="0.2">
      <c r="G1829"/>
      <c r="H1829"/>
      <c r="I1829"/>
    </row>
    <row r="1830" spans="7:9" x14ac:dyDescent="0.2">
      <c r="G1830"/>
      <c r="H1830"/>
      <c r="I1830"/>
    </row>
    <row r="1831" spans="7:9" x14ac:dyDescent="0.2">
      <c r="G1831"/>
      <c r="H1831"/>
      <c r="I1831"/>
    </row>
    <row r="1832" spans="7:9" x14ac:dyDescent="0.2">
      <c r="G1832"/>
      <c r="H1832"/>
      <c r="I1832"/>
    </row>
    <row r="1833" spans="7:9" x14ac:dyDescent="0.2">
      <c r="G1833"/>
      <c r="H1833"/>
      <c r="I1833"/>
    </row>
    <row r="1834" spans="7:9" x14ac:dyDescent="0.2">
      <c r="G1834"/>
      <c r="H1834"/>
      <c r="I1834"/>
    </row>
    <row r="1835" spans="7:9" x14ac:dyDescent="0.2">
      <c r="G1835"/>
      <c r="H1835"/>
      <c r="I1835"/>
    </row>
    <row r="1836" spans="7:9" x14ac:dyDescent="0.2">
      <c r="G1836"/>
      <c r="H1836"/>
      <c r="I1836"/>
    </row>
    <row r="1837" spans="7:9" x14ac:dyDescent="0.2">
      <c r="G1837"/>
      <c r="H1837"/>
      <c r="I1837"/>
    </row>
    <row r="1838" spans="7:9" x14ac:dyDescent="0.2">
      <c r="G1838"/>
      <c r="H1838"/>
      <c r="I1838"/>
    </row>
    <row r="1839" spans="7:9" x14ac:dyDescent="0.2">
      <c r="G1839"/>
      <c r="H1839"/>
      <c r="I1839"/>
    </row>
    <row r="1840" spans="7:9" x14ac:dyDescent="0.2">
      <c r="G1840"/>
      <c r="H1840"/>
      <c r="I1840"/>
    </row>
    <row r="1841" spans="7:9" x14ac:dyDescent="0.2">
      <c r="G1841"/>
      <c r="H1841"/>
      <c r="I1841"/>
    </row>
    <row r="1842" spans="7:9" x14ac:dyDescent="0.2">
      <c r="G1842"/>
      <c r="H1842"/>
      <c r="I1842"/>
    </row>
    <row r="1843" spans="7:9" x14ac:dyDescent="0.2">
      <c r="G1843"/>
      <c r="H1843"/>
      <c r="I1843"/>
    </row>
    <row r="1844" spans="7:9" x14ac:dyDescent="0.2">
      <c r="G1844"/>
      <c r="H1844"/>
      <c r="I1844"/>
    </row>
    <row r="1845" spans="7:9" x14ac:dyDescent="0.2">
      <c r="G1845"/>
      <c r="H1845"/>
      <c r="I1845"/>
    </row>
    <row r="1846" spans="7:9" x14ac:dyDescent="0.2">
      <c r="G1846"/>
      <c r="H1846"/>
      <c r="I1846"/>
    </row>
    <row r="1847" spans="7:9" x14ac:dyDescent="0.2">
      <c r="G1847"/>
      <c r="H1847"/>
      <c r="I1847"/>
    </row>
    <row r="1848" spans="7:9" x14ac:dyDescent="0.2">
      <c r="G1848"/>
      <c r="H1848"/>
      <c r="I1848"/>
    </row>
    <row r="1849" spans="7:9" x14ac:dyDescent="0.2">
      <c r="G1849"/>
      <c r="H1849"/>
      <c r="I1849"/>
    </row>
    <row r="1850" spans="7:9" x14ac:dyDescent="0.2">
      <c r="G1850"/>
      <c r="H1850"/>
      <c r="I1850"/>
    </row>
    <row r="1851" spans="7:9" x14ac:dyDescent="0.2">
      <c r="G1851"/>
      <c r="H1851"/>
      <c r="I1851"/>
    </row>
    <row r="1852" spans="7:9" x14ac:dyDescent="0.2">
      <c r="G1852"/>
      <c r="H1852"/>
      <c r="I1852"/>
    </row>
    <row r="1853" spans="7:9" x14ac:dyDescent="0.2">
      <c r="G1853"/>
      <c r="H1853"/>
      <c r="I1853"/>
    </row>
    <row r="1854" spans="7:9" x14ac:dyDescent="0.2">
      <c r="G1854"/>
      <c r="H1854"/>
      <c r="I1854"/>
    </row>
    <row r="1855" spans="7:9" x14ac:dyDescent="0.2">
      <c r="G1855"/>
      <c r="H1855"/>
      <c r="I1855"/>
    </row>
    <row r="1856" spans="7:9" x14ac:dyDescent="0.2">
      <c r="G1856"/>
      <c r="H1856"/>
      <c r="I1856"/>
    </row>
    <row r="1857" spans="7:9" x14ac:dyDescent="0.2">
      <c r="G1857"/>
      <c r="H1857"/>
      <c r="I1857"/>
    </row>
    <row r="1858" spans="7:9" x14ac:dyDescent="0.2">
      <c r="G1858"/>
      <c r="H1858"/>
      <c r="I1858"/>
    </row>
    <row r="1859" spans="7:9" x14ac:dyDescent="0.2">
      <c r="G1859"/>
      <c r="H1859"/>
      <c r="I1859"/>
    </row>
    <row r="1860" spans="7:9" x14ac:dyDescent="0.2">
      <c r="G1860"/>
      <c r="H1860"/>
      <c r="I1860"/>
    </row>
    <row r="1861" spans="7:9" x14ac:dyDescent="0.2">
      <c r="G1861"/>
      <c r="H1861"/>
      <c r="I1861"/>
    </row>
    <row r="1862" spans="7:9" x14ac:dyDescent="0.2">
      <c r="G1862"/>
      <c r="H1862"/>
      <c r="I1862"/>
    </row>
    <row r="1863" spans="7:9" x14ac:dyDescent="0.2">
      <c r="G1863"/>
      <c r="H1863"/>
      <c r="I1863"/>
    </row>
    <row r="1864" spans="7:9" x14ac:dyDescent="0.2">
      <c r="G1864"/>
      <c r="H1864"/>
      <c r="I1864"/>
    </row>
    <row r="1865" spans="7:9" x14ac:dyDescent="0.2">
      <c r="G1865"/>
      <c r="H1865"/>
      <c r="I1865"/>
    </row>
    <row r="1866" spans="7:9" x14ac:dyDescent="0.2">
      <c r="G1866"/>
      <c r="H1866"/>
      <c r="I1866"/>
    </row>
    <row r="1867" spans="7:9" x14ac:dyDescent="0.2">
      <c r="G1867"/>
      <c r="H1867"/>
      <c r="I1867"/>
    </row>
    <row r="1868" spans="7:9" x14ac:dyDescent="0.2">
      <c r="G1868"/>
      <c r="H1868"/>
      <c r="I1868"/>
    </row>
    <row r="1869" spans="7:9" x14ac:dyDescent="0.2">
      <c r="G1869"/>
      <c r="H1869"/>
      <c r="I1869"/>
    </row>
    <row r="1870" spans="7:9" x14ac:dyDescent="0.2">
      <c r="G1870"/>
      <c r="H1870"/>
      <c r="I1870"/>
    </row>
    <row r="1871" spans="7:9" x14ac:dyDescent="0.2">
      <c r="G1871"/>
      <c r="H1871"/>
      <c r="I1871"/>
    </row>
    <row r="1872" spans="7:9" x14ac:dyDescent="0.2">
      <c r="G1872"/>
      <c r="H1872"/>
      <c r="I1872"/>
    </row>
    <row r="1873" spans="7:9" x14ac:dyDescent="0.2">
      <c r="G1873"/>
      <c r="H1873"/>
      <c r="I1873"/>
    </row>
    <row r="1874" spans="7:9" x14ac:dyDescent="0.2">
      <c r="G1874"/>
      <c r="H1874"/>
      <c r="I1874"/>
    </row>
    <row r="1875" spans="7:9" x14ac:dyDescent="0.2">
      <c r="G1875"/>
      <c r="H1875"/>
      <c r="I1875"/>
    </row>
    <row r="1876" spans="7:9" x14ac:dyDescent="0.2">
      <c r="G1876"/>
      <c r="H1876"/>
      <c r="I1876"/>
    </row>
    <row r="1877" spans="7:9" x14ac:dyDescent="0.2">
      <c r="G1877"/>
      <c r="H1877"/>
      <c r="I1877"/>
    </row>
    <row r="1878" spans="7:9" x14ac:dyDescent="0.2">
      <c r="G1878"/>
      <c r="H1878"/>
      <c r="I1878"/>
    </row>
    <row r="1879" spans="7:9" x14ac:dyDescent="0.2">
      <c r="G1879"/>
      <c r="H1879"/>
      <c r="I1879"/>
    </row>
    <row r="1880" spans="7:9" x14ac:dyDescent="0.2">
      <c r="G1880"/>
      <c r="H1880"/>
      <c r="I1880"/>
    </row>
    <row r="1881" spans="7:9" x14ac:dyDescent="0.2">
      <c r="G1881"/>
      <c r="H1881"/>
      <c r="I1881"/>
    </row>
    <row r="1882" spans="7:9" x14ac:dyDescent="0.2">
      <c r="G1882"/>
      <c r="H1882"/>
      <c r="I1882"/>
    </row>
    <row r="1883" spans="7:9" x14ac:dyDescent="0.2">
      <c r="G1883"/>
      <c r="H1883"/>
      <c r="I1883"/>
    </row>
    <row r="1884" spans="7:9" x14ac:dyDescent="0.2">
      <c r="G1884"/>
      <c r="H1884"/>
      <c r="I1884"/>
    </row>
    <row r="1885" spans="7:9" x14ac:dyDescent="0.2">
      <c r="G1885"/>
      <c r="H1885"/>
      <c r="I1885"/>
    </row>
    <row r="1886" spans="7:9" x14ac:dyDescent="0.2">
      <c r="G1886"/>
      <c r="H1886"/>
      <c r="I1886"/>
    </row>
    <row r="1887" spans="7:9" x14ac:dyDescent="0.2">
      <c r="G1887"/>
      <c r="H1887"/>
      <c r="I1887"/>
    </row>
    <row r="1888" spans="7:9" x14ac:dyDescent="0.2">
      <c r="G1888"/>
      <c r="H1888"/>
      <c r="I1888"/>
    </row>
    <row r="1889" spans="7:9" x14ac:dyDescent="0.2">
      <c r="G1889"/>
      <c r="H1889"/>
      <c r="I1889"/>
    </row>
    <row r="1890" spans="7:9" x14ac:dyDescent="0.2">
      <c r="G1890"/>
      <c r="H1890"/>
      <c r="I1890"/>
    </row>
    <row r="1891" spans="7:9" x14ac:dyDescent="0.2">
      <c r="G1891"/>
      <c r="H1891"/>
      <c r="I1891"/>
    </row>
    <row r="1892" spans="7:9" x14ac:dyDescent="0.2">
      <c r="G1892"/>
      <c r="H1892"/>
      <c r="I1892"/>
    </row>
    <row r="1893" spans="7:9" x14ac:dyDescent="0.2">
      <c r="G1893"/>
      <c r="H1893"/>
      <c r="I1893"/>
    </row>
    <row r="1894" spans="7:9" x14ac:dyDescent="0.2">
      <c r="G1894"/>
      <c r="H1894"/>
      <c r="I1894"/>
    </row>
    <row r="1895" spans="7:9" x14ac:dyDescent="0.2">
      <c r="G1895"/>
      <c r="H1895"/>
      <c r="I1895"/>
    </row>
    <row r="1896" spans="7:9" x14ac:dyDescent="0.2">
      <c r="G1896"/>
      <c r="H1896"/>
      <c r="I1896"/>
    </row>
    <row r="1897" spans="7:9" x14ac:dyDescent="0.2">
      <c r="G1897"/>
      <c r="H1897"/>
      <c r="I1897"/>
    </row>
    <row r="1898" spans="7:9" x14ac:dyDescent="0.2">
      <c r="G1898"/>
      <c r="H1898"/>
      <c r="I1898"/>
    </row>
    <row r="1899" spans="7:9" x14ac:dyDescent="0.2">
      <c r="G1899"/>
      <c r="H1899"/>
      <c r="I1899"/>
    </row>
    <row r="1900" spans="7:9" x14ac:dyDescent="0.2">
      <c r="G1900"/>
      <c r="H1900"/>
      <c r="I1900"/>
    </row>
    <row r="1901" spans="7:9" x14ac:dyDescent="0.2">
      <c r="G1901"/>
      <c r="H1901"/>
      <c r="I1901"/>
    </row>
    <row r="1902" spans="7:9" x14ac:dyDescent="0.2">
      <c r="G1902"/>
      <c r="H1902"/>
      <c r="I1902"/>
    </row>
    <row r="1903" spans="7:9" x14ac:dyDescent="0.2">
      <c r="G1903"/>
      <c r="H1903"/>
      <c r="I1903"/>
    </row>
    <row r="1904" spans="7:9" x14ac:dyDescent="0.2">
      <c r="G1904"/>
      <c r="H1904"/>
      <c r="I1904"/>
    </row>
    <row r="1905" spans="7:9" x14ac:dyDescent="0.2">
      <c r="G1905"/>
      <c r="H1905"/>
      <c r="I1905"/>
    </row>
    <row r="1906" spans="7:9" x14ac:dyDescent="0.2">
      <c r="G1906"/>
      <c r="H1906"/>
      <c r="I1906"/>
    </row>
    <row r="1907" spans="7:9" x14ac:dyDescent="0.2">
      <c r="G1907"/>
      <c r="H1907"/>
      <c r="I1907"/>
    </row>
    <row r="1908" spans="7:9" x14ac:dyDescent="0.2">
      <c r="G1908"/>
      <c r="H1908"/>
      <c r="I1908"/>
    </row>
    <row r="1909" spans="7:9" x14ac:dyDescent="0.2">
      <c r="G1909"/>
      <c r="H1909"/>
      <c r="I1909"/>
    </row>
    <row r="1910" spans="7:9" x14ac:dyDescent="0.2">
      <c r="G1910"/>
      <c r="H1910"/>
      <c r="I1910"/>
    </row>
    <row r="1911" spans="7:9" x14ac:dyDescent="0.2">
      <c r="G1911"/>
      <c r="H1911"/>
      <c r="I1911"/>
    </row>
    <row r="1912" spans="7:9" x14ac:dyDescent="0.2">
      <c r="G1912"/>
      <c r="H1912"/>
      <c r="I1912"/>
    </row>
    <row r="1913" spans="7:9" x14ac:dyDescent="0.2">
      <c r="G1913"/>
      <c r="H1913"/>
      <c r="I1913"/>
    </row>
    <row r="1914" spans="7:9" x14ac:dyDescent="0.2">
      <c r="G1914"/>
      <c r="H1914"/>
      <c r="I1914"/>
    </row>
    <row r="1915" spans="7:9" x14ac:dyDescent="0.2">
      <c r="G1915"/>
      <c r="H1915"/>
      <c r="I1915"/>
    </row>
    <row r="1916" spans="7:9" x14ac:dyDescent="0.2">
      <c r="G1916"/>
      <c r="H1916"/>
      <c r="I1916"/>
    </row>
    <row r="1917" spans="7:9" x14ac:dyDescent="0.2">
      <c r="G1917"/>
      <c r="H1917"/>
      <c r="I1917"/>
    </row>
    <row r="1918" spans="7:9" x14ac:dyDescent="0.2">
      <c r="G1918"/>
      <c r="H1918"/>
      <c r="I1918"/>
    </row>
    <row r="1919" spans="7:9" x14ac:dyDescent="0.2">
      <c r="G1919"/>
      <c r="H1919"/>
      <c r="I1919"/>
    </row>
    <row r="1920" spans="7:9" x14ac:dyDescent="0.2">
      <c r="G1920"/>
      <c r="H1920"/>
      <c r="I1920"/>
    </row>
    <row r="1921" spans="7:9" x14ac:dyDescent="0.2">
      <c r="G1921"/>
      <c r="H1921"/>
      <c r="I1921"/>
    </row>
    <row r="1922" spans="7:9" x14ac:dyDescent="0.2">
      <c r="G1922"/>
      <c r="H1922"/>
      <c r="I1922"/>
    </row>
    <row r="1923" spans="7:9" x14ac:dyDescent="0.2">
      <c r="G1923"/>
      <c r="H1923"/>
      <c r="I1923"/>
    </row>
    <row r="1924" spans="7:9" x14ac:dyDescent="0.2">
      <c r="G1924"/>
      <c r="H1924"/>
      <c r="I1924"/>
    </row>
    <row r="1925" spans="7:9" x14ac:dyDescent="0.2">
      <c r="G1925"/>
      <c r="H1925"/>
      <c r="I1925"/>
    </row>
    <row r="1926" spans="7:9" x14ac:dyDescent="0.2">
      <c r="G1926"/>
      <c r="H1926"/>
      <c r="I1926"/>
    </row>
    <row r="1927" spans="7:9" x14ac:dyDescent="0.2">
      <c r="G1927"/>
      <c r="H1927"/>
      <c r="I1927"/>
    </row>
    <row r="1928" spans="7:9" x14ac:dyDescent="0.2">
      <c r="G1928"/>
      <c r="H1928"/>
      <c r="I1928"/>
    </row>
    <row r="1929" spans="7:9" x14ac:dyDescent="0.2">
      <c r="G1929"/>
      <c r="H1929"/>
      <c r="I1929"/>
    </row>
    <row r="1930" spans="7:9" x14ac:dyDescent="0.2">
      <c r="G1930"/>
      <c r="H1930"/>
      <c r="I1930"/>
    </row>
    <row r="1931" spans="7:9" x14ac:dyDescent="0.2">
      <c r="G1931"/>
      <c r="H1931"/>
      <c r="I1931"/>
    </row>
    <row r="1932" spans="7:9" x14ac:dyDescent="0.2">
      <c r="G1932"/>
      <c r="H1932"/>
      <c r="I1932"/>
    </row>
    <row r="1933" spans="7:9" x14ac:dyDescent="0.2">
      <c r="G1933"/>
      <c r="H1933"/>
      <c r="I1933"/>
    </row>
    <row r="1934" spans="7:9" x14ac:dyDescent="0.2">
      <c r="G1934"/>
      <c r="H1934"/>
      <c r="I1934"/>
    </row>
    <row r="1935" spans="7:9" x14ac:dyDescent="0.2">
      <c r="G1935"/>
      <c r="H1935"/>
      <c r="I1935"/>
    </row>
    <row r="1936" spans="7:9" x14ac:dyDescent="0.2">
      <c r="G1936"/>
      <c r="H1936"/>
      <c r="I1936"/>
    </row>
    <row r="1937" spans="7:9" x14ac:dyDescent="0.2">
      <c r="G1937"/>
      <c r="H1937"/>
      <c r="I1937"/>
    </row>
    <row r="1938" spans="7:9" x14ac:dyDescent="0.2">
      <c r="G1938"/>
      <c r="H1938"/>
      <c r="I1938"/>
    </row>
    <row r="1939" spans="7:9" x14ac:dyDescent="0.2">
      <c r="G1939"/>
      <c r="H1939"/>
      <c r="I1939"/>
    </row>
    <row r="1940" spans="7:9" x14ac:dyDescent="0.2">
      <c r="G1940"/>
      <c r="H1940"/>
      <c r="I1940"/>
    </row>
    <row r="1941" spans="7:9" x14ac:dyDescent="0.2">
      <c r="G1941"/>
      <c r="H1941"/>
      <c r="I1941"/>
    </row>
    <row r="1942" spans="7:9" x14ac:dyDescent="0.2">
      <c r="G1942"/>
      <c r="H1942"/>
      <c r="I1942"/>
    </row>
    <row r="1943" spans="7:9" x14ac:dyDescent="0.2">
      <c r="G1943"/>
      <c r="H1943"/>
      <c r="I1943"/>
    </row>
    <row r="1944" spans="7:9" x14ac:dyDescent="0.2">
      <c r="G1944"/>
      <c r="H1944"/>
      <c r="I1944"/>
    </row>
    <row r="1945" spans="7:9" x14ac:dyDescent="0.2">
      <c r="G1945"/>
      <c r="H1945"/>
      <c r="I1945"/>
    </row>
    <row r="1946" spans="7:9" x14ac:dyDescent="0.2">
      <c r="G1946"/>
      <c r="H1946"/>
      <c r="I1946"/>
    </row>
    <row r="1947" spans="7:9" x14ac:dyDescent="0.2">
      <c r="G1947"/>
      <c r="H1947"/>
      <c r="I1947"/>
    </row>
    <row r="1948" spans="7:9" x14ac:dyDescent="0.2">
      <c r="G1948"/>
      <c r="H1948"/>
      <c r="I1948"/>
    </row>
    <row r="1949" spans="7:9" x14ac:dyDescent="0.2">
      <c r="G1949"/>
      <c r="H1949"/>
      <c r="I1949"/>
    </row>
    <row r="1950" spans="7:9" x14ac:dyDescent="0.2">
      <c r="G1950"/>
      <c r="H1950"/>
      <c r="I1950"/>
    </row>
    <row r="1951" spans="7:9" x14ac:dyDescent="0.2">
      <c r="G1951"/>
      <c r="H1951"/>
      <c r="I1951"/>
    </row>
    <row r="1952" spans="7:9" x14ac:dyDescent="0.2">
      <c r="G1952"/>
      <c r="H1952"/>
      <c r="I1952"/>
    </row>
    <row r="1953" spans="7:9" x14ac:dyDescent="0.2">
      <c r="G1953"/>
      <c r="H1953"/>
      <c r="I1953"/>
    </row>
    <row r="1954" spans="7:9" x14ac:dyDescent="0.2">
      <c r="G1954"/>
      <c r="H1954"/>
      <c r="I1954"/>
    </row>
    <row r="1955" spans="7:9" x14ac:dyDescent="0.2">
      <c r="G1955"/>
      <c r="H1955"/>
      <c r="I1955"/>
    </row>
    <row r="1956" spans="7:9" x14ac:dyDescent="0.2">
      <c r="G1956"/>
      <c r="H1956"/>
      <c r="I1956"/>
    </row>
    <row r="1957" spans="7:9" x14ac:dyDescent="0.2">
      <c r="G1957"/>
      <c r="H1957"/>
      <c r="I1957"/>
    </row>
    <row r="1958" spans="7:9" x14ac:dyDescent="0.2">
      <c r="G1958"/>
      <c r="H1958"/>
      <c r="I1958"/>
    </row>
    <row r="1959" spans="7:9" x14ac:dyDescent="0.2">
      <c r="G1959"/>
      <c r="H1959"/>
      <c r="I1959"/>
    </row>
    <row r="1960" spans="7:9" x14ac:dyDescent="0.2">
      <c r="G1960"/>
      <c r="H1960"/>
      <c r="I1960"/>
    </row>
    <row r="1961" spans="7:9" x14ac:dyDescent="0.2">
      <c r="G1961"/>
      <c r="H1961"/>
      <c r="I1961"/>
    </row>
    <row r="1962" spans="7:9" x14ac:dyDescent="0.2">
      <c r="G1962"/>
      <c r="H1962"/>
      <c r="I1962"/>
    </row>
    <row r="1963" spans="7:9" x14ac:dyDescent="0.2">
      <c r="G1963"/>
      <c r="H1963"/>
      <c r="I1963"/>
    </row>
    <row r="1964" spans="7:9" x14ac:dyDescent="0.2">
      <c r="G1964"/>
      <c r="H1964"/>
      <c r="I1964"/>
    </row>
    <row r="1965" spans="7:9" x14ac:dyDescent="0.2">
      <c r="G1965"/>
      <c r="H1965"/>
      <c r="I1965"/>
    </row>
    <row r="1966" spans="7:9" x14ac:dyDescent="0.2">
      <c r="G1966"/>
      <c r="H1966"/>
      <c r="I1966"/>
    </row>
    <row r="1967" spans="7:9" x14ac:dyDescent="0.2">
      <c r="G1967"/>
      <c r="H1967"/>
      <c r="I1967"/>
    </row>
    <row r="1968" spans="7:9" x14ac:dyDescent="0.2">
      <c r="G1968"/>
      <c r="H1968"/>
      <c r="I1968"/>
    </row>
    <row r="1969" spans="7:9" x14ac:dyDescent="0.2">
      <c r="G1969"/>
      <c r="H1969"/>
      <c r="I1969"/>
    </row>
    <row r="1970" spans="7:9" x14ac:dyDescent="0.2">
      <c r="G1970"/>
      <c r="H1970"/>
      <c r="I1970"/>
    </row>
    <row r="1971" spans="7:9" x14ac:dyDescent="0.2">
      <c r="G1971"/>
      <c r="H1971"/>
      <c r="I1971"/>
    </row>
    <row r="1972" spans="7:9" x14ac:dyDescent="0.2">
      <c r="G1972"/>
      <c r="H1972"/>
      <c r="I1972"/>
    </row>
    <row r="1973" spans="7:9" x14ac:dyDescent="0.2">
      <c r="G1973"/>
      <c r="H1973"/>
      <c r="I1973"/>
    </row>
    <row r="1974" spans="7:9" x14ac:dyDescent="0.2">
      <c r="G1974"/>
      <c r="H1974"/>
      <c r="I1974"/>
    </row>
    <row r="1975" spans="7:9" x14ac:dyDescent="0.2">
      <c r="G1975"/>
      <c r="H1975"/>
      <c r="I1975"/>
    </row>
    <row r="1976" spans="7:9" x14ac:dyDescent="0.2">
      <c r="G1976"/>
      <c r="H1976"/>
      <c r="I1976"/>
    </row>
    <row r="1977" spans="7:9" x14ac:dyDescent="0.2">
      <c r="G1977"/>
      <c r="H1977"/>
      <c r="I1977"/>
    </row>
    <row r="1978" spans="7:9" x14ac:dyDescent="0.2">
      <c r="G1978"/>
      <c r="H1978"/>
      <c r="I1978"/>
    </row>
    <row r="1979" spans="7:9" x14ac:dyDescent="0.2">
      <c r="G1979"/>
      <c r="H1979"/>
      <c r="I1979"/>
    </row>
    <row r="1980" spans="7:9" x14ac:dyDescent="0.2">
      <c r="G1980"/>
      <c r="H1980"/>
      <c r="I1980"/>
    </row>
    <row r="1981" spans="7:9" x14ac:dyDescent="0.2">
      <c r="G1981"/>
      <c r="H1981"/>
      <c r="I1981"/>
    </row>
    <row r="1982" spans="7:9" x14ac:dyDescent="0.2">
      <c r="G1982"/>
      <c r="H1982"/>
      <c r="I1982"/>
    </row>
    <row r="1983" spans="7:9" x14ac:dyDescent="0.2">
      <c r="G1983"/>
      <c r="H1983"/>
      <c r="I1983"/>
    </row>
    <row r="1984" spans="7:9" x14ac:dyDescent="0.2">
      <c r="G1984"/>
      <c r="H1984"/>
      <c r="I1984"/>
    </row>
    <row r="1985" spans="7:9" x14ac:dyDescent="0.2">
      <c r="G1985"/>
      <c r="H1985"/>
      <c r="I1985"/>
    </row>
    <row r="1986" spans="7:9" x14ac:dyDescent="0.2">
      <c r="G1986"/>
      <c r="H1986"/>
      <c r="I1986"/>
    </row>
    <row r="1987" spans="7:9" x14ac:dyDescent="0.2">
      <c r="G1987"/>
      <c r="H1987"/>
      <c r="I1987"/>
    </row>
    <row r="1988" spans="7:9" x14ac:dyDescent="0.2">
      <c r="G1988"/>
      <c r="H1988"/>
      <c r="I1988"/>
    </row>
    <row r="1989" spans="7:9" x14ac:dyDescent="0.2">
      <c r="G1989"/>
      <c r="H1989"/>
      <c r="I1989"/>
    </row>
    <row r="1990" spans="7:9" x14ac:dyDescent="0.2">
      <c r="G1990"/>
      <c r="H1990"/>
      <c r="I1990"/>
    </row>
    <row r="1991" spans="7:9" x14ac:dyDescent="0.2">
      <c r="G1991"/>
      <c r="H1991"/>
      <c r="I1991"/>
    </row>
    <row r="1992" spans="7:9" x14ac:dyDescent="0.2">
      <c r="G1992"/>
      <c r="H1992"/>
      <c r="I1992"/>
    </row>
    <row r="1993" spans="7:9" x14ac:dyDescent="0.2">
      <c r="G1993"/>
      <c r="H1993"/>
      <c r="I1993"/>
    </row>
    <row r="1994" spans="7:9" x14ac:dyDescent="0.2">
      <c r="G1994"/>
      <c r="H1994"/>
      <c r="I1994"/>
    </row>
    <row r="1995" spans="7:9" x14ac:dyDescent="0.2">
      <c r="G1995"/>
      <c r="H1995"/>
      <c r="I1995"/>
    </row>
    <row r="1996" spans="7:9" x14ac:dyDescent="0.2">
      <c r="G1996"/>
      <c r="H1996"/>
      <c r="I1996"/>
    </row>
    <row r="1997" spans="7:9" x14ac:dyDescent="0.2">
      <c r="G1997"/>
      <c r="H1997"/>
      <c r="I1997"/>
    </row>
    <row r="1998" spans="7:9" x14ac:dyDescent="0.2">
      <c r="G1998"/>
      <c r="H1998"/>
      <c r="I1998"/>
    </row>
    <row r="1999" spans="7:9" x14ac:dyDescent="0.2">
      <c r="G1999"/>
      <c r="H1999"/>
      <c r="I1999"/>
    </row>
    <row r="2000" spans="7:9" x14ac:dyDescent="0.2">
      <c r="G2000"/>
      <c r="H2000"/>
      <c r="I2000"/>
    </row>
    <row r="2001" spans="7:9" x14ac:dyDescent="0.2">
      <c r="G2001"/>
      <c r="H2001"/>
      <c r="I2001"/>
    </row>
    <row r="2002" spans="7:9" x14ac:dyDescent="0.2">
      <c r="G2002"/>
      <c r="H2002"/>
      <c r="I2002"/>
    </row>
    <row r="2003" spans="7:9" x14ac:dyDescent="0.2">
      <c r="G2003"/>
      <c r="H2003"/>
      <c r="I2003"/>
    </row>
    <row r="2004" spans="7:9" x14ac:dyDescent="0.2">
      <c r="G2004"/>
      <c r="H2004"/>
      <c r="I2004"/>
    </row>
    <row r="2005" spans="7:9" x14ac:dyDescent="0.2">
      <c r="G2005"/>
      <c r="H2005"/>
      <c r="I2005"/>
    </row>
    <row r="2006" spans="7:9" x14ac:dyDescent="0.2">
      <c r="G2006"/>
      <c r="H2006"/>
      <c r="I2006"/>
    </row>
    <row r="2007" spans="7:9" x14ac:dyDescent="0.2">
      <c r="G2007"/>
      <c r="H2007"/>
      <c r="I2007"/>
    </row>
    <row r="2008" spans="7:9" x14ac:dyDescent="0.2">
      <c r="G2008"/>
      <c r="H2008"/>
      <c r="I2008"/>
    </row>
    <row r="2009" spans="7:9" x14ac:dyDescent="0.2">
      <c r="G2009"/>
      <c r="H2009"/>
      <c r="I2009"/>
    </row>
    <row r="2010" spans="7:9" x14ac:dyDescent="0.2">
      <c r="G2010"/>
      <c r="H2010"/>
      <c r="I2010"/>
    </row>
    <row r="2011" spans="7:9" x14ac:dyDescent="0.2">
      <c r="G2011"/>
      <c r="H2011"/>
      <c r="I2011"/>
    </row>
    <row r="2012" spans="7:9" x14ac:dyDescent="0.2">
      <c r="G2012"/>
      <c r="H2012"/>
      <c r="I2012"/>
    </row>
    <row r="2013" spans="7:9" x14ac:dyDescent="0.2">
      <c r="G2013"/>
      <c r="H2013"/>
      <c r="I2013"/>
    </row>
    <row r="2014" spans="7:9" x14ac:dyDescent="0.2">
      <c r="G2014"/>
      <c r="H2014"/>
      <c r="I2014"/>
    </row>
    <row r="2015" spans="7:9" x14ac:dyDescent="0.2">
      <c r="G2015"/>
      <c r="H2015"/>
      <c r="I2015"/>
    </row>
    <row r="2016" spans="7:9" x14ac:dyDescent="0.2">
      <c r="G2016"/>
      <c r="H2016"/>
      <c r="I2016"/>
    </row>
    <row r="2017" spans="7:9" x14ac:dyDescent="0.2">
      <c r="G2017"/>
      <c r="H2017"/>
      <c r="I2017"/>
    </row>
    <row r="2018" spans="7:9" x14ac:dyDescent="0.2">
      <c r="G2018"/>
      <c r="H2018"/>
      <c r="I2018"/>
    </row>
    <row r="2019" spans="7:9" x14ac:dyDescent="0.2">
      <c r="G2019"/>
      <c r="H2019"/>
      <c r="I2019"/>
    </row>
    <row r="2020" spans="7:9" x14ac:dyDescent="0.2">
      <c r="G2020"/>
      <c r="H2020"/>
      <c r="I2020"/>
    </row>
    <row r="2021" spans="7:9" x14ac:dyDescent="0.2">
      <c r="G2021"/>
      <c r="H2021"/>
      <c r="I2021"/>
    </row>
    <row r="2022" spans="7:9" x14ac:dyDescent="0.2">
      <c r="G2022"/>
      <c r="H2022"/>
      <c r="I2022"/>
    </row>
    <row r="2023" spans="7:9" x14ac:dyDescent="0.2">
      <c r="G2023"/>
      <c r="H2023"/>
      <c r="I2023"/>
    </row>
    <row r="2024" spans="7:9" x14ac:dyDescent="0.2">
      <c r="G2024"/>
      <c r="H2024"/>
      <c r="I2024"/>
    </row>
    <row r="2025" spans="7:9" x14ac:dyDescent="0.2">
      <c r="G2025"/>
      <c r="H2025"/>
      <c r="I2025"/>
    </row>
    <row r="2026" spans="7:9" x14ac:dyDescent="0.2">
      <c r="G2026"/>
      <c r="H2026"/>
      <c r="I2026"/>
    </row>
    <row r="2027" spans="7:9" x14ac:dyDescent="0.2">
      <c r="G2027"/>
      <c r="H2027"/>
      <c r="I2027"/>
    </row>
    <row r="2028" spans="7:9" x14ac:dyDescent="0.2">
      <c r="G2028"/>
      <c r="H2028"/>
      <c r="I2028"/>
    </row>
    <row r="2029" spans="7:9" x14ac:dyDescent="0.2">
      <c r="G2029"/>
      <c r="H2029"/>
      <c r="I2029"/>
    </row>
    <row r="2030" spans="7:9" x14ac:dyDescent="0.2">
      <c r="G2030"/>
      <c r="H2030"/>
      <c r="I2030"/>
    </row>
    <row r="2031" spans="7:9" x14ac:dyDescent="0.2">
      <c r="G2031"/>
      <c r="H2031"/>
      <c r="I2031"/>
    </row>
    <row r="2032" spans="7:9" x14ac:dyDescent="0.2">
      <c r="G2032"/>
      <c r="H2032"/>
      <c r="I2032"/>
    </row>
    <row r="2033" spans="7:9" x14ac:dyDescent="0.2">
      <c r="G2033"/>
      <c r="H2033"/>
      <c r="I2033"/>
    </row>
    <row r="2034" spans="7:9" x14ac:dyDescent="0.2">
      <c r="G2034"/>
      <c r="H2034"/>
      <c r="I2034"/>
    </row>
    <row r="2035" spans="7:9" x14ac:dyDescent="0.2">
      <c r="G2035"/>
      <c r="H2035"/>
      <c r="I2035"/>
    </row>
    <row r="2036" spans="7:9" x14ac:dyDescent="0.2">
      <c r="G2036"/>
      <c r="H2036"/>
      <c r="I2036"/>
    </row>
    <row r="2037" spans="7:9" x14ac:dyDescent="0.2">
      <c r="G2037"/>
      <c r="H2037"/>
      <c r="I2037"/>
    </row>
    <row r="2038" spans="7:9" x14ac:dyDescent="0.2">
      <c r="G2038"/>
      <c r="H2038"/>
      <c r="I2038"/>
    </row>
    <row r="2039" spans="7:9" x14ac:dyDescent="0.2">
      <c r="G2039"/>
      <c r="H2039"/>
      <c r="I2039"/>
    </row>
    <row r="2040" spans="7:9" x14ac:dyDescent="0.2">
      <c r="G2040"/>
      <c r="H2040"/>
      <c r="I2040"/>
    </row>
    <row r="2041" spans="7:9" x14ac:dyDescent="0.2">
      <c r="G2041"/>
      <c r="H2041"/>
      <c r="I2041"/>
    </row>
    <row r="2042" spans="7:9" x14ac:dyDescent="0.2">
      <c r="G2042"/>
      <c r="H2042"/>
      <c r="I2042"/>
    </row>
    <row r="2043" spans="7:9" x14ac:dyDescent="0.2">
      <c r="G2043"/>
      <c r="H2043"/>
      <c r="I2043"/>
    </row>
    <row r="2044" spans="7:9" x14ac:dyDescent="0.2">
      <c r="G2044"/>
      <c r="H2044"/>
      <c r="I2044"/>
    </row>
    <row r="2045" spans="7:9" x14ac:dyDescent="0.2">
      <c r="G2045"/>
      <c r="H2045"/>
      <c r="I2045"/>
    </row>
    <row r="2046" spans="7:9" x14ac:dyDescent="0.2">
      <c r="G2046"/>
      <c r="H2046"/>
      <c r="I2046"/>
    </row>
    <row r="2047" spans="7:9" x14ac:dyDescent="0.2">
      <c r="G2047"/>
      <c r="H2047"/>
      <c r="I2047"/>
    </row>
    <row r="2048" spans="7:9" x14ac:dyDescent="0.2">
      <c r="G2048"/>
      <c r="H2048"/>
      <c r="I2048"/>
    </row>
    <row r="2049" spans="7:9" x14ac:dyDescent="0.2">
      <c r="G2049"/>
      <c r="H2049"/>
      <c r="I2049"/>
    </row>
    <row r="2050" spans="7:9" x14ac:dyDescent="0.2">
      <c r="G2050"/>
      <c r="H2050"/>
      <c r="I2050"/>
    </row>
    <row r="2051" spans="7:9" x14ac:dyDescent="0.2">
      <c r="G2051"/>
      <c r="H2051"/>
      <c r="I2051"/>
    </row>
    <row r="2052" spans="7:9" x14ac:dyDescent="0.2">
      <c r="G2052"/>
      <c r="H2052"/>
      <c r="I2052"/>
    </row>
    <row r="2053" spans="7:9" x14ac:dyDescent="0.2">
      <c r="G2053"/>
      <c r="H2053"/>
      <c r="I2053"/>
    </row>
    <row r="2054" spans="7:9" x14ac:dyDescent="0.2">
      <c r="G2054"/>
      <c r="H2054"/>
      <c r="I2054"/>
    </row>
    <row r="2055" spans="7:9" x14ac:dyDescent="0.2">
      <c r="G2055"/>
      <c r="H2055"/>
      <c r="I2055"/>
    </row>
    <row r="2056" spans="7:9" x14ac:dyDescent="0.2">
      <c r="G2056"/>
      <c r="H2056"/>
      <c r="I2056"/>
    </row>
    <row r="2057" spans="7:9" x14ac:dyDescent="0.2">
      <c r="G2057"/>
      <c r="H2057"/>
      <c r="I2057"/>
    </row>
    <row r="2058" spans="7:9" x14ac:dyDescent="0.2">
      <c r="G2058"/>
      <c r="H2058"/>
      <c r="I2058"/>
    </row>
    <row r="2059" spans="7:9" x14ac:dyDescent="0.2">
      <c r="G2059"/>
      <c r="H2059"/>
      <c r="I2059"/>
    </row>
    <row r="2060" spans="7:9" x14ac:dyDescent="0.2">
      <c r="G2060"/>
      <c r="H2060"/>
      <c r="I2060"/>
    </row>
    <row r="2061" spans="7:9" x14ac:dyDescent="0.2">
      <c r="G2061"/>
      <c r="H2061"/>
      <c r="I2061"/>
    </row>
    <row r="2062" spans="7:9" x14ac:dyDescent="0.2">
      <c r="G2062"/>
      <c r="H2062"/>
      <c r="I2062"/>
    </row>
    <row r="2063" spans="7:9" x14ac:dyDescent="0.2">
      <c r="G2063"/>
      <c r="H2063"/>
      <c r="I2063"/>
    </row>
    <row r="2064" spans="7:9" x14ac:dyDescent="0.2">
      <c r="G2064"/>
      <c r="H2064"/>
      <c r="I2064"/>
    </row>
    <row r="2065" spans="7:9" x14ac:dyDescent="0.2">
      <c r="G2065"/>
      <c r="H2065"/>
      <c r="I2065"/>
    </row>
    <row r="2066" spans="7:9" x14ac:dyDescent="0.2">
      <c r="G2066"/>
      <c r="H2066"/>
      <c r="I2066"/>
    </row>
    <row r="2067" spans="7:9" x14ac:dyDescent="0.2">
      <c r="G2067"/>
      <c r="H2067"/>
      <c r="I2067"/>
    </row>
    <row r="2068" spans="7:9" x14ac:dyDescent="0.2">
      <c r="G2068"/>
      <c r="H2068"/>
      <c r="I2068"/>
    </row>
    <row r="2069" spans="7:9" x14ac:dyDescent="0.2">
      <c r="G2069"/>
      <c r="H2069"/>
      <c r="I2069"/>
    </row>
    <row r="2070" spans="7:9" x14ac:dyDescent="0.2">
      <c r="G2070"/>
      <c r="H2070"/>
      <c r="I2070"/>
    </row>
    <row r="2071" spans="7:9" x14ac:dyDescent="0.2">
      <c r="G2071"/>
      <c r="H2071"/>
      <c r="I2071"/>
    </row>
    <row r="2072" spans="7:9" x14ac:dyDescent="0.2">
      <c r="G2072"/>
      <c r="H2072"/>
      <c r="I2072"/>
    </row>
    <row r="2073" spans="7:9" x14ac:dyDescent="0.2">
      <c r="G2073"/>
      <c r="H2073"/>
      <c r="I2073"/>
    </row>
    <row r="2074" spans="7:9" x14ac:dyDescent="0.2">
      <c r="G2074"/>
      <c r="H2074"/>
      <c r="I2074"/>
    </row>
    <row r="2075" spans="7:9" x14ac:dyDescent="0.2">
      <c r="G2075"/>
      <c r="H2075"/>
      <c r="I2075"/>
    </row>
    <row r="2076" spans="7:9" x14ac:dyDescent="0.2">
      <c r="G2076"/>
      <c r="H2076"/>
      <c r="I2076"/>
    </row>
    <row r="2077" spans="7:9" x14ac:dyDescent="0.2">
      <c r="G2077"/>
      <c r="H2077"/>
      <c r="I2077"/>
    </row>
    <row r="2078" spans="7:9" x14ac:dyDescent="0.2">
      <c r="G2078"/>
      <c r="H2078"/>
      <c r="I2078"/>
    </row>
    <row r="2079" spans="7:9" x14ac:dyDescent="0.2">
      <c r="G2079"/>
      <c r="H2079"/>
      <c r="I2079"/>
    </row>
    <row r="2080" spans="7:9" x14ac:dyDescent="0.2">
      <c r="G2080"/>
      <c r="H2080"/>
      <c r="I2080"/>
    </row>
    <row r="2081" spans="7:9" x14ac:dyDescent="0.2">
      <c r="G2081"/>
      <c r="H2081"/>
      <c r="I2081"/>
    </row>
    <row r="2082" spans="7:9" x14ac:dyDescent="0.2">
      <c r="G2082"/>
      <c r="H2082"/>
      <c r="I2082"/>
    </row>
    <row r="2083" spans="7:9" x14ac:dyDescent="0.2">
      <c r="G2083"/>
      <c r="H2083"/>
      <c r="I2083"/>
    </row>
    <row r="2084" spans="7:9" x14ac:dyDescent="0.2">
      <c r="G2084"/>
      <c r="H2084"/>
      <c r="I2084"/>
    </row>
    <row r="2085" spans="7:9" x14ac:dyDescent="0.2">
      <c r="G2085"/>
      <c r="H2085"/>
      <c r="I2085"/>
    </row>
    <row r="2086" spans="7:9" x14ac:dyDescent="0.2">
      <c r="G2086"/>
      <c r="H2086"/>
      <c r="I2086"/>
    </row>
    <row r="2087" spans="7:9" x14ac:dyDescent="0.2">
      <c r="G2087"/>
      <c r="H2087"/>
      <c r="I2087"/>
    </row>
    <row r="2088" spans="7:9" x14ac:dyDescent="0.2">
      <c r="G2088"/>
      <c r="H2088"/>
      <c r="I2088"/>
    </row>
    <row r="2089" spans="7:9" x14ac:dyDescent="0.2">
      <c r="G2089"/>
      <c r="H2089"/>
      <c r="I2089"/>
    </row>
    <row r="2090" spans="7:9" x14ac:dyDescent="0.2">
      <c r="G2090"/>
      <c r="H2090"/>
      <c r="I2090"/>
    </row>
    <row r="2091" spans="7:9" x14ac:dyDescent="0.2">
      <c r="G2091"/>
      <c r="H2091"/>
      <c r="I2091"/>
    </row>
    <row r="2092" spans="7:9" x14ac:dyDescent="0.2">
      <c r="G2092"/>
      <c r="H2092"/>
      <c r="I2092"/>
    </row>
    <row r="2093" spans="7:9" x14ac:dyDescent="0.2">
      <c r="G2093"/>
      <c r="H2093"/>
      <c r="I2093"/>
    </row>
    <row r="2094" spans="7:9" x14ac:dyDescent="0.2">
      <c r="G2094"/>
      <c r="H2094"/>
      <c r="I2094"/>
    </row>
    <row r="2095" spans="7:9" x14ac:dyDescent="0.2">
      <c r="G2095"/>
      <c r="H2095"/>
      <c r="I2095"/>
    </row>
    <row r="2096" spans="7:9" x14ac:dyDescent="0.2">
      <c r="G2096"/>
      <c r="H2096"/>
      <c r="I2096"/>
    </row>
    <row r="2097" spans="7:9" x14ac:dyDescent="0.2">
      <c r="G2097"/>
      <c r="H2097"/>
      <c r="I2097"/>
    </row>
    <row r="2098" spans="7:9" x14ac:dyDescent="0.2">
      <c r="G2098"/>
      <c r="H2098"/>
      <c r="I2098"/>
    </row>
    <row r="2099" spans="7:9" x14ac:dyDescent="0.2">
      <c r="G2099"/>
      <c r="H2099"/>
      <c r="I2099"/>
    </row>
    <row r="2100" spans="7:9" x14ac:dyDescent="0.2">
      <c r="G2100"/>
      <c r="H2100"/>
      <c r="I2100"/>
    </row>
    <row r="2101" spans="7:9" x14ac:dyDescent="0.2">
      <c r="G2101"/>
      <c r="H2101"/>
      <c r="I2101"/>
    </row>
    <row r="2102" spans="7:9" x14ac:dyDescent="0.2">
      <c r="G2102"/>
      <c r="H2102"/>
      <c r="I2102"/>
    </row>
    <row r="2103" spans="7:9" x14ac:dyDescent="0.2">
      <c r="G2103"/>
      <c r="H2103"/>
      <c r="I2103"/>
    </row>
    <row r="2104" spans="7:9" x14ac:dyDescent="0.2">
      <c r="G2104"/>
      <c r="H2104"/>
      <c r="I2104"/>
    </row>
    <row r="2105" spans="7:9" x14ac:dyDescent="0.2">
      <c r="G2105"/>
      <c r="H2105"/>
      <c r="I2105"/>
    </row>
    <row r="2106" spans="7:9" x14ac:dyDescent="0.2">
      <c r="G2106"/>
      <c r="H2106"/>
      <c r="I2106"/>
    </row>
    <row r="2107" spans="7:9" x14ac:dyDescent="0.2">
      <c r="G2107"/>
      <c r="H2107"/>
      <c r="I2107"/>
    </row>
    <row r="2108" spans="7:9" x14ac:dyDescent="0.2">
      <c r="G2108"/>
      <c r="H2108"/>
      <c r="I2108"/>
    </row>
    <row r="2109" spans="7:9" x14ac:dyDescent="0.2">
      <c r="G2109"/>
      <c r="H2109"/>
      <c r="I2109"/>
    </row>
    <row r="2110" spans="7:9" x14ac:dyDescent="0.2">
      <c r="G2110"/>
      <c r="H2110"/>
      <c r="I2110"/>
    </row>
    <row r="2111" spans="7:9" x14ac:dyDescent="0.2">
      <c r="G2111"/>
      <c r="H2111"/>
      <c r="I2111"/>
    </row>
    <row r="2112" spans="7:9" x14ac:dyDescent="0.2">
      <c r="G2112"/>
      <c r="H2112"/>
      <c r="I2112"/>
    </row>
    <row r="2113" spans="7:9" x14ac:dyDescent="0.2">
      <c r="G2113"/>
      <c r="H2113"/>
      <c r="I2113"/>
    </row>
    <row r="2114" spans="7:9" x14ac:dyDescent="0.2">
      <c r="G2114"/>
      <c r="H2114"/>
      <c r="I2114"/>
    </row>
    <row r="2115" spans="7:9" x14ac:dyDescent="0.2">
      <c r="G2115"/>
      <c r="H2115"/>
      <c r="I2115"/>
    </row>
    <row r="2116" spans="7:9" x14ac:dyDescent="0.2">
      <c r="G2116"/>
      <c r="H2116"/>
      <c r="I2116"/>
    </row>
    <row r="2117" spans="7:9" x14ac:dyDescent="0.2">
      <c r="G2117"/>
      <c r="H2117"/>
      <c r="I2117"/>
    </row>
    <row r="2118" spans="7:9" x14ac:dyDescent="0.2">
      <c r="G2118"/>
      <c r="H2118"/>
      <c r="I2118"/>
    </row>
    <row r="2119" spans="7:9" x14ac:dyDescent="0.2">
      <c r="G2119"/>
      <c r="H2119"/>
      <c r="I2119"/>
    </row>
    <row r="2120" spans="7:9" x14ac:dyDescent="0.2">
      <c r="G2120"/>
      <c r="H2120"/>
      <c r="I2120"/>
    </row>
    <row r="2121" spans="7:9" x14ac:dyDescent="0.2">
      <c r="G2121"/>
      <c r="H2121"/>
      <c r="I2121"/>
    </row>
    <row r="2122" spans="7:9" x14ac:dyDescent="0.2">
      <c r="G2122"/>
      <c r="H2122"/>
      <c r="I2122"/>
    </row>
    <row r="2123" spans="7:9" x14ac:dyDescent="0.2">
      <c r="G2123"/>
      <c r="H2123"/>
      <c r="I2123"/>
    </row>
    <row r="2124" spans="7:9" x14ac:dyDescent="0.2">
      <c r="G2124"/>
      <c r="H2124"/>
      <c r="I2124"/>
    </row>
    <row r="2125" spans="7:9" x14ac:dyDescent="0.2">
      <c r="G2125"/>
      <c r="H2125"/>
      <c r="I2125"/>
    </row>
    <row r="2126" spans="7:9" x14ac:dyDescent="0.2">
      <c r="G2126"/>
      <c r="H2126"/>
      <c r="I2126"/>
    </row>
    <row r="2127" spans="7:9" x14ac:dyDescent="0.2">
      <c r="G2127"/>
      <c r="H2127"/>
      <c r="I2127"/>
    </row>
    <row r="2128" spans="7:9" x14ac:dyDescent="0.2">
      <c r="G2128"/>
      <c r="H2128"/>
      <c r="I2128"/>
    </row>
    <row r="2129" spans="7:9" x14ac:dyDescent="0.2">
      <c r="G2129"/>
      <c r="H2129"/>
      <c r="I2129"/>
    </row>
    <row r="2130" spans="7:9" x14ac:dyDescent="0.2">
      <c r="G2130"/>
      <c r="H2130"/>
      <c r="I2130"/>
    </row>
    <row r="2131" spans="7:9" x14ac:dyDescent="0.2">
      <c r="G2131"/>
      <c r="H2131"/>
      <c r="I2131"/>
    </row>
    <row r="2132" spans="7:9" x14ac:dyDescent="0.2">
      <c r="G2132"/>
      <c r="H2132"/>
      <c r="I2132"/>
    </row>
    <row r="2133" spans="7:9" x14ac:dyDescent="0.2">
      <c r="G2133"/>
      <c r="H2133"/>
      <c r="I2133"/>
    </row>
    <row r="2134" spans="7:9" x14ac:dyDescent="0.2">
      <c r="G2134"/>
      <c r="H2134"/>
      <c r="I2134"/>
    </row>
    <row r="2135" spans="7:9" x14ac:dyDescent="0.2">
      <c r="G2135"/>
      <c r="H2135"/>
      <c r="I2135"/>
    </row>
    <row r="2136" spans="7:9" x14ac:dyDescent="0.2">
      <c r="G2136"/>
      <c r="H2136"/>
      <c r="I2136"/>
    </row>
    <row r="2137" spans="7:9" x14ac:dyDescent="0.2">
      <c r="G2137"/>
      <c r="H2137"/>
      <c r="I2137"/>
    </row>
    <row r="2138" spans="7:9" x14ac:dyDescent="0.2">
      <c r="G2138"/>
      <c r="H2138"/>
      <c r="I2138"/>
    </row>
    <row r="2139" spans="7:9" x14ac:dyDescent="0.2">
      <c r="G2139"/>
      <c r="H2139"/>
      <c r="I2139"/>
    </row>
    <row r="2140" spans="7:9" x14ac:dyDescent="0.2">
      <c r="G2140"/>
      <c r="H2140"/>
      <c r="I2140"/>
    </row>
    <row r="2141" spans="7:9" x14ac:dyDescent="0.2">
      <c r="G2141"/>
      <c r="H2141"/>
      <c r="I2141"/>
    </row>
    <row r="2142" spans="7:9" x14ac:dyDescent="0.2">
      <c r="G2142"/>
      <c r="H2142"/>
      <c r="I2142"/>
    </row>
    <row r="2143" spans="7:9" x14ac:dyDescent="0.2">
      <c r="G2143"/>
      <c r="H2143"/>
      <c r="I2143"/>
    </row>
    <row r="2144" spans="7:9" x14ac:dyDescent="0.2">
      <c r="G2144"/>
      <c r="H2144"/>
      <c r="I2144"/>
    </row>
    <row r="2145" spans="7:9" x14ac:dyDescent="0.2">
      <c r="G2145"/>
      <c r="H2145"/>
      <c r="I2145"/>
    </row>
    <row r="2146" spans="7:9" x14ac:dyDescent="0.2">
      <c r="G2146"/>
      <c r="H2146"/>
      <c r="I2146"/>
    </row>
    <row r="2147" spans="7:9" x14ac:dyDescent="0.2">
      <c r="G2147"/>
      <c r="H2147"/>
      <c r="I2147"/>
    </row>
    <row r="2148" spans="7:9" x14ac:dyDescent="0.2">
      <c r="G2148"/>
      <c r="H2148"/>
      <c r="I2148"/>
    </row>
    <row r="2149" spans="7:9" x14ac:dyDescent="0.2">
      <c r="G2149"/>
      <c r="H2149"/>
      <c r="I2149"/>
    </row>
    <row r="2150" spans="7:9" x14ac:dyDescent="0.2">
      <c r="G2150"/>
      <c r="H2150"/>
      <c r="I2150"/>
    </row>
    <row r="2151" spans="7:9" x14ac:dyDescent="0.2">
      <c r="G2151"/>
      <c r="H2151"/>
      <c r="I2151"/>
    </row>
    <row r="2152" spans="7:9" x14ac:dyDescent="0.2">
      <c r="G2152"/>
      <c r="H2152"/>
      <c r="I2152"/>
    </row>
    <row r="2153" spans="7:9" x14ac:dyDescent="0.2">
      <c r="G2153"/>
      <c r="H2153"/>
      <c r="I2153"/>
    </row>
    <row r="2154" spans="7:9" x14ac:dyDescent="0.2">
      <c r="G2154"/>
      <c r="H2154"/>
      <c r="I2154"/>
    </row>
    <row r="2155" spans="7:9" x14ac:dyDescent="0.2">
      <c r="G2155"/>
      <c r="H2155"/>
      <c r="I2155"/>
    </row>
    <row r="2156" spans="7:9" x14ac:dyDescent="0.2">
      <c r="G2156"/>
      <c r="H2156"/>
      <c r="I2156"/>
    </row>
    <row r="2157" spans="7:9" x14ac:dyDescent="0.2">
      <c r="G2157"/>
      <c r="H2157"/>
      <c r="I2157"/>
    </row>
    <row r="2158" spans="7:9" x14ac:dyDescent="0.2">
      <c r="G2158"/>
      <c r="H2158"/>
      <c r="I2158"/>
    </row>
    <row r="2159" spans="7:9" x14ac:dyDescent="0.2">
      <c r="G2159"/>
      <c r="H2159"/>
      <c r="I2159"/>
    </row>
    <row r="2160" spans="7:9" x14ac:dyDescent="0.2">
      <c r="G2160"/>
      <c r="H2160"/>
      <c r="I2160"/>
    </row>
    <row r="2161" spans="7:9" x14ac:dyDescent="0.2">
      <c r="G2161"/>
      <c r="H2161"/>
      <c r="I2161"/>
    </row>
    <row r="2162" spans="7:9" x14ac:dyDescent="0.2">
      <c r="G2162"/>
      <c r="H2162"/>
      <c r="I2162"/>
    </row>
    <row r="2163" spans="7:9" x14ac:dyDescent="0.2">
      <c r="G2163"/>
      <c r="H2163"/>
      <c r="I2163"/>
    </row>
    <row r="2164" spans="7:9" x14ac:dyDescent="0.2">
      <c r="G2164"/>
      <c r="H2164"/>
      <c r="I2164"/>
    </row>
    <row r="2165" spans="7:9" x14ac:dyDescent="0.2">
      <c r="G2165"/>
      <c r="H2165"/>
      <c r="I2165"/>
    </row>
    <row r="2166" spans="7:9" x14ac:dyDescent="0.2">
      <c r="G2166"/>
      <c r="H2166"/>
      <c r="I2166"/>
    </row>
    <row r="2167" spans="7:9" x14ac:dyDescent="0.2">
      <c r="G2167"/>
      <c r="H2167"/>
      <c r="I2167"/>
    </row>
    <row r="2168" spans="7:9" x14ac:dyDescent="0.2">
      <c r="G2168"/>
      <c r="H2168"/>
      <c r="I2168"/>
    </row>
    <row r="2169" spans="7:9" x14ac:dyDescent="0.2">
      <c r="G2169"/>
      <c r="H2169"/>
      <c r="I2169"/>
    </row>
    <row r="2170" spans="7:9" x14ac:dyDescent="0.2">
      <c r="G2170"/>
      <c r="H2170"/>
      <c r="I2170"/>
    </row>
    <row r="2171" spans="7:9" x14ac:dyDescent="0.2">
      <c r="G2171"/>
      <c r="H2171"/>
      <c r="I2171"/>
    </row>
    <row r="2172" spans="7:9" x14ac:dyDescent="0.2">
      <c r="G2172"/>
      <c r="H2172"/>
      <c r="I2172"/>
    </row>
    <row r="2173" spans="7:9" x14ac:dyDescent="0.2">
      <c r="G2173"/>
      <c r="H2173"/>
      <c r="I2173"/>
    </row>
    <row r="2174" spans="7:9" x14ac:dyDescent="0.2">
      <c r="G2174"/>
      <c r="H2174"/>
      <c r="I2174"/>
    </row>
    <row r="2175" spans="7:9" x14ac:dyDescent="0.2">
      <c r="G2175"/>
      <c r="H2175"/>
      <c r="I2175"/>
    </row>
    <row r="2176" spans="7:9" x14ac:dyDescent="0.2">
      <c r="G2176"/>
      <c r="H2176"/>
      <c r="I2176"/>
    </row>
    <row r="2177" spans="7:9" x14ac:dyDescent="0.2">
      <c r="G2177"/>
      <c r="H2177"/>
      <c r="I2177"/>
    </row>
    <row r="2178" spans="7:9" x14ac:dyDescent="0.2">
      <c r="G2178"/>
      <c r="H2178"/>
      <c r="I2178"/>
    </row>
    <row r="2179" spans="7:9" x14ac:dyDescent="0.2">
      <c r="G2179"/>
      <c r="H2179"/>
      <c r="I2179"/>
    </row>
    <row r="2180" spans="7:9" x14ac:dyDescent="0.2">
      <c r="G2180"/>
      <c r="H2180"/>
      <c r="I2180"/>
    </row>
    <row r="2181" spans="7:9" x14ac:dyDescent="0.2">
      <c r="G2181"/>
      <c r="H2181"/>
      <c r="I2181"/>
    </row>
    <row r="2182" spans="7:9" x14ac:dyDescent="0.2">
      <c r="G2182"/>
      <c r="H2182"/>
      <c r="I2182"/>
    </row>
    <row r="2183" spans="7:9" x14ac:dyDescent="0.2">
      <c r="G2183"/>
      <c r="H2183"/>
      <c r="I2183"/>
    </row>
    <row r="2184" spans="7:9" x14ac:dyDescent="0.2">
      <c r="G2184"/>
      <c r="H2184"/>
      <c r="I2184"/>
    </row>
    <row r="2185" spans="7:9" x14ac:dyDescent="0.2">
      <c r="G2185"/>
      <c r="H2185"/>
      <c r="I2185"/>
    </row>
    <row r="2186" spans="7:9" x14ac:dyDescent="0.2">
      <c r="G2186"/>
      <c r="H2186"/>
      <c r="I2186"/>
    </row>
    <row r="2187" spans="7:9" x14ac:dyDescent="0.2">
      <c r="G2187"/>
      <c r="H2187"/>
      <c r="I2187"/>
    </row>
    <row r="2188" spans="7:9" x14ac:dyDescent="0.2">
      <c r="G2188"/>
      <c r="H2188"/>
      <c r="I2188"/>
    </row>
    <row r="2189" spans="7:9" x14ac:dyDescent="0.2">
      <c r="G2189"/>
      <c r="H2189"/>
      <c r="I2189"/>
    </row>
    <row r="2190" spans="7:9" x14ac:dyDescent="0.2">
      <c r="G2190"/>
      <c r="H2190"/>
      <c r="I2190"/>
    </row>
    <row r="2191" spans="7:9" x14ac:dyDescent="0.2">
      <c r="G2191"/>
      <c r="H2191"/>
      <c r="I2191"/>
    </row>
    <row r="2192" spans="7:9" x14ac:dyDescent="0.2">
      <c r="G2192"/>
      <c r="H2192"/>
      <c r="I2192"/>
    </row>
    <row r="2193" spans="7:9" x14ac:dyDescent="0.2">
      <c r="G2193"/>
      <c r="H2193"/>
      <c r="I2193"/>
    </row>
    <row r="2194" spans="7:9" x14ac:dyDescent="0.2">
      <c r="G2194"/>
      <c r="H2194"/>
      <c r="I2194"/>
    </row>
    <row r="2195" spans="7:9" x14ac:dyDescent="0.2">
      <c r="G2195"/>
      <c r="H2195"/>
      <c r="I2195"/>
    </row>
    <row r="2196" spans="7:9" x14ac:dyDescent="0.2">
      <c r="G2196"/>
      <c r="H2196"/>
      <c r="I2196"/>
    </row>
    <row r="2197" spans="7:9" x14ac:dyDescent="0.2">
      <c r="G2197"/>
      <c r="H2197"/>
      <c r="I2197"/>
    </row>
    <row r="2198" spans="7:9" x14ac:dyDescent="0.2">
      <c r="G2198"/>
      <c r="H2198"/>
      <c r="I2198"/>
    </row>
    <row r="2199" spans="7:9" x14ac:dyDescent="0.2">
      <c r="G2199"/>
      <c r="H2199"/>
      <c r="I2199"/>
    </row>
    <row r="2200" spans="7:9" x14ac:dyDescent="0.2">
      <c r="G2200"/>
      <c r="H2200"/>
      <c r="I2200"/>
    </row>
    <row r="2201" spans="7:9" x14ac:dyDescent="0.2">
      <c r="G2201"/>
      <c r="H2201"/>
      <c r="I2201"/>
    </row>
    <row r="2202" spans="7:9" x14ac:dyDescent="0.2">
      <c r="G2202"/>
      <c r="H2202"/>
      <c r="I2202"/>
    </row>
    <row r="2203" spans="7:9" x14ac:dyDescent="0.2">
      <c r="G2203"/>
      <c r="H2203"/>
      <c r="I2203"/>
    </row>
    <row r="2204" spans="7:9" x14ac:dyDescent="0.2">
      <c r="G2204"/>
      <c r="H2204"/>
      <c r="I2204"/>
    </row>
    <row r="2205" spans="7:9" x14ac:dyDescent="0.2">
      <c r="G2205"/>
      <c r="H2205"/>
      <c r="I2205"/>
    </row>
    <row r="2206" spans="7:9" x14ac:dyDescent="0.2">
      <c r="G2206"/>
      <c r="H2206"/>
      <c r="I2206"/>
    </row>
    <row r="2207" spans="7:9" x14ac:dyDescent="0.2">
      <c r="G2207"/>
      <c r="H2207"/>
      <c r="I2207"/>
    </row>
    <row r="2208" spans="7:9" x14ac:dyDescent="0.2">
      <c r="G2208"/>
      <c r="H2208"/>
      <c r="I2208"/>
    </row>
    <row r="2209" spans="7:9" x14ac:dyDescent="0.2">
      <c r="G2209"/>
      <c r="H2209"/>
      <c r="I2209"/>
    </row>
    <row r="2210" spans="7:9" x14ac:dyDescent="0.2">
      <c r="G2210"/>
      <c r="H2210"/>
      <c r="I2210"/>
    </row>
    <row r="2211" spans="7:9" x14ac:dyDescent="0.2">
      <c r="G2211"/>
      <c r="H2211"/>
      <c r="I2211"/>
    </row>
    <row r="2212" spans="7:9" x14ac:dyDescent="0.2">
      <c r="G2212"/>
      <c r="H2212"/>
      <c r="I2212"/>
    </row>
    <row r="2213" spans="7:9" x14ac:dyDescent="0.2">
      <c r="G2213"/>
      <c r="H2213"/>
      <c r="I2213"/>
    </row>
    <row r="2214" spans="7:9" x14ac:dyDescent="0.2">
      <c r="G2214"/>
      <c r="H2214"/>
      <c r="I2214"/>
    </row>
    <row r="2215" spans="7:9" x14ac:dyDescent="0.2">
      <c r="G2215"/>
      <c r="H2215"/>
      <c r="I2215"/>
    </row>
    <row r="2216" spans="7:9" x14ac:dyDescent="0.2">
      <c r="G2216"/>
      <c r="H2216"/>
      <c r="I2216"/>
    </row>
    <row r="2217" spans="7:9" x14ac:dyDescent="0.2">
      <c r="G2217"/>
      <c r="H2217"/>
      <c r="I2217"/>
    </row>
    <row r="2218" spans="7:9" x14ac:dyDescent="0.2">
      <c r="G2218"/>
      <c r="H2218"/>
      <c r="I2218"/>
    </row>
    <row r="2219" spans="7:9" x14ac:dyDescent="0.2">
      <c r="G2219"/>
      <c r="H2219"/>
      <c r="I2219"/>
    </row>
    <row r="2220" spans="7:9" x14ac:dyDescent="0.2">
      <c r="G2220"/>
      <c r="H2220"/>
      <c r="I2220"/>
    </row>
    <row r="2221" spans="7:9" x14ac:dyDescent="0.2">
      <c r="G2221"/>
      <c r="H2221"/>
      <c r="I2221"/>
    </row>
    <row r="2222" spans="7:9" x14ac:dyDescent="0.2">
      <c r="G2222"/>
      <c r="H2222"/>
      <c r="I2222"/>
    </row>
    <row r="2223" spans="7:9" x14ac:dyDescent="0.2">
      <c r="G2223"/>
      <c r="H2223"/>
      <c r="I2223"/>
    </row>
    <row r="2224" spans="7:9" x14ac:dyDescent="0.2">
      <c r="G2224"/>
      <c r="H2224"/>
      <c r="I2224"/>
    </row>
    <row r="2225" spans="7:9" x14ac:dyDescent="0.2">
      <c r="G2225"/>
      <c r="H2225"/>
      <c r="I2225"/>
    </row>
    <row r="2226" spans="7:9" x14ac:dyDescent="0.2">
      <c r="G2226"/>
      <c r="H2226"/>
      <c r="I2226"/>
    </row>
    <row r="2227" spans="7:9" x14ac:dyDescent="0.2">
      <c r="G2227"/>
      <c r="H2227"/>
      <c r="I2227"/>
    </row>
    <row r="2228" spans="7:9" x14ac:dyDescent="0.2">
      <c r="G2228"/>
      <c r="H2228"/>
      <c r="I2228"/>
    </row>
    <row r="2229" spans="7:9" x14ac:dyDescent="0.2">
      <c r="G2229"/>
      <c r="H2229"/>
      <c r="I2229"/>
    </row>
    <row r="2230" spans="7:9" x14ac:dyDescent="0.2">
      <c r="G2230"/>
      <c r="H2230"/>
      <c r="I2230"/>
    </row>
    <row r="2231" spans="7:9" x14ac:dyDescent="0.2">
      <c r="G2231"/>
      <c r="H2231"/>
      <c r="I2231"/>
    </row>
    <row r="2232" spans="7:9" x14ac:dyDescent="0.2">
      <c r="G2232"/>
      <c r="H2232"/>
      <c r="I2232"/>
    </row>
    <row r="2233" spans="7:9" x14ac:dyDescent="0.2">
      <c r="G2233"/>
      <c r="H2233"/>
      <c r="I2233"/>
    </row>
    <row r="2234" spans="7:9" x14ac:dyDescent="0.2">
      <c r="G2234"/>
      <c r="H2234"/>
      <c r="I2234"/>
    </row>
    <row r="2235" spans="7:9" x14ac:dyDescent="0.2">
      <c r="G2235"/>
      <c r="H2235"/>
      <c r="I2235"/>
    </row>
    <row r="2236" spans="7:9" x14ac:dyDescent="0.2">
      <c r="G2236"/>
      <c r="H2236"/>
      <c r="I2236"/>
    </row>
    <row r="2237" spans="7:9" x14ac:dyDescent="0.2">
      <c r="G2237"/>
      <c r="H2237"/>
      <c r="I2237"/>
    </row>
    <row r="2238" spans="7:9" x14ac:dyDescent="0.2">
      <c r="G2238"/>
      <c r="H2238"/>
      <c r="I2238"/>
    </row>
    <row r="2239" spans="7:9" x14ac:dyDescent="0.2">
      <c r="G2239"/>
      <c r="H2239"/>
      <c r="I2239"/>
    </row>
    <row r="2240" spans="7:9" x14ac:dyDescent="0.2">
      <c r="G2240"/>
      <c r="H2240"/>
      <c r="I2240"/>
    </row>
    <row r="2241" spans="7:9" x14ac:dyDescent="0.2">
      <c r="G2241"/>
      <c r="H2241"/>
      <c r="I2241"/>
    </row>
    <row r="2242" spans="7:9" x14ac:dyDescent="0.2">
      <c r="G2242"/>
      <c r="H2242"/>
      <c r="I2242"/>
    </row>
    <row r="2243" spans="7:9" x14ac:dyDescent="0.2">
      <c r="G2243"/>
      <c r="H2243"/>
      <c r="I2243"/>
    </row>
    <row r="2244" spans="7:9" x14ac:dyDescent="0.2">
      <c r="G2244"/>
      <c r="H2244"/>
      <c r="I2244"/>
    </row>
    <row r="2245" spans="7:9" x14ac:dyDescent="0.2">
      <c r="G2245"/>
      <c r="H2245"/>
      <c r="I2245"/>
    </row>
    <row r="2246" spans="7:9" x14ac:dyDescent="0.2">
      <c r="G2246"/>
      <c r="H2246"/>
      <c r="I2246"/>
    </row>
    <row r="2247" spans="7:9" x14ac:dyDescent="0.2">
      <c r="G2247"/>
      <c r="H2247"/>
      <c r="I2247"/>
    </row>
    <row r="2248" spans="7:9" x14ac:dyDescent="0.2">
      <c r="G2248"/>
      <c r="H2248"/>
      <c r="I2248"/>
    </row>
    <row r="2249" spans="7:9" x14ac:dyDescent="0.2">
      <c r="G2249"/>
      <c r="H2249"/>
      <c r="I2249"/>
    </row>
    <row r="2250" spans="7:9" x14ac:dyDescent="0.2">
      <c r="G2250"/>
      <c r="H2250"/>
      <c r="I2250"/>
    </row>
    <row r="2251" spans="7:9" x14ac:dyDescent="0.2">
      <c r="G2251"/>
      <c r="H2251"/>
      <c r="I2251"/>
    </row>
    <row r="2252" spans="7:9" x14ac:dyDescent="0.2">
      <c r="G2252"/>
      <c r="H2252"/>
      <c r="I2252"/>
    </row>
    <row r="2253" spans="7:9" x14ac:dyDescent="0.2">
      <c r="G2253"/>
      <c r="H2253"/>
      <c r="I2253"/>
    </row>
    <row r="2254" spans="7:9" x14ac:dyDescent="0.2">
      <c r="G2254"/>
      <c r="H2254"/>
      <c r="I2254"/>
    </row>
    <row r="2255" spans="7:9" x14ac:dyDescent="0.2">
      <c r="G2255"/>
      <c r="H2255"/>
      <c r="I2255"/>
    </row>
    <row r="2256" spans="7:9" x14ac:dyDescent="0.2">
      <c r="G2256"/>
      <c r="H2256"/>
      <c r="I2256"/>
    </row>
    <row r="2257" spans="7:9" x14ac:dyDescent="0.2">
      <c r="G2257"/>
      <c r="H2257"/>
      <c r="I2257"/>
    </row>
    <row r="2258" spans="7:9" x14ac:dyDescent="0.2">
      <c r="G2258"/>
      <c r="H2258"/>
      <c r="I2258"/>
    </row>
    <row r="2259" spans="7:9" x14ac:dyDescent="0.2">
      <c r="G2259"/>
      <c r="H2259"/>
      <c r="I2259"/>
    </row>
    <row r="2260" spans="7:9" x14ac:dyDescent="0.2">
      <c r="G2260"/>
      <c r="H2260"/>
      <c r="I2260"/>
    </row>
    <row r="2261" spans="7:9" x14ac:dyDescent="0.2">
      <c r="G2261"/>
      <c r="H2261"/>
      <c r="I2261"/>
    </row>
    <row r="2262" spans="7:9" x14ac:dyDescent="0.2">
      <c r="G2262"/>
      <c r="H2262"/>
      <c r="I2262"/>
    </row>
    <row r="2263" spans="7:9" x14ac:dyDescent="0.2">
      <c r="G2263"/>
      <c r="H2263"/>
      <c r="I2263"/>
    </row>
    <row r="2264" spans="7:9" x14ac:dyDescent="0.2">
      <c r="G2264"/>
      <c r="H2264"/>
      <c r="I2264"/>
    </row>
    <row r="2265" spans="7:9" x14ac:dyDescent="0.2">
      <c r="G2265"/>
      <c r="H2265"/>
      <c r="I2265"/>
    </row>
    <row r="2266" spans="7:9" x14ac:dyDescent="0.2">
      <c r="G2266"/>
      <c r="H2266"/>
      <c r="I2266"/>
    </row>
    <row r="2267" spans="7:9" x14ac:dyDescent="0.2">
      <c r="G2267"/>
      <c r="H2267"/>
      <c r="I2267"/>
    </row>
    <row r="2268" spans="7:9" x14ac:dyDescent="0.2">
      <c r="G2268"/>
      <c r="H2268"/>
      <c r="I2268"/>
    </row>
    <row r="2269" spans="7:9" x14ac:dyDescent="0.2">
      <c r="G2269"/>
      <c r="H2269"/>
      <c r="I2269"/>
    </row>
    <row r="2270" spans="7:9" x14ac:dyDescent="0.2">
      <c r="G2270"/>
      <c r="H2270"/>
      <c r="I2270"/>
    </row>
    <row r="2271" spans="7:9" x14ac:dyDescent="0.2">
      <c r="G2271"/>
      <c r="H2271"/>
      <c r="I2271"/>
    </row>
    <row r="2272" spans="7:9" x14ac:dyDescent="0.2">
      <c r="G2272"/>
      <c r="H2272"/>
      <c r="I2272"/>
    </row>
    <row r="2273" spans="7:9" x14ac:dyDescent="0.2">
      <c r="G2273"/>
      <c r="H2273"/>
      <c r="I2273"/>
    </row>
    <row r="2274" spans="7:9" x14ac:dyDescent="0.2">
      <c r="G2274"/>
      <c r="H2274"/>
      <c r="I2274"/>
    </row>
    <row r="2275" spans="7:9" x14ac:dyDescent="0.2">
      <c r="G2275"/>
      <c r="H2275"/>
      <c r="I2275"/>
    </row>
    <row r="2276" spans="7:9" x14ac:dyDescent="0.2">
      <c r="G2276"/>
      <c r="H2276"/>
      <c r="I2276"/>
    </row>
    <row r="2277" spans="7:9" x14ac:dyDescent="0.2">
      <c r="G2277"/>
      <c r="H2277"/>
      <c r="I2277"/>
    </row>
    <row r="2278" spans="7:9" x14ac:dyDescent="0.2">
      <c r="G2278"/>
      <c r="H2278"/>
      <c r="I2278"/>
    </row>
    <row r="2279" spans="7:9" x14ac:dyDescent="0.2">
      <c r="G2279"/>
      <c r="H2279"/>
      <c r="I2279"/>
    </row>
    <row r="2280" spans="7:9" x14ac:dyDescent="0.2">
      <c r="G2280"/>
      <c r="H2280"/>
      <c r="I2280"/>
    </row>
    <row r="2281" spans="7:9" x14ac:dyDescent="0.2">
      <c r="G2281"/>
      <c r="H2281"/>
      <c r="I2281"/>
    </row>
    <row r="2282" spans="7:9" x14ac:dyDescent="0.2">
      <c r="G2282"/>
      <c r="H2282"/>
      <c r="I2282"/>
    </row>
    <row r="2283" spans="7:9" x14ac:dyDescent="0.2">
      <c r="G2283"/>
      <c r="H2283"/>
      <c r="I2283"/>
    </row>
    <row r="2284" spans="7:9" x14ac:dyDescent="0.2">
      <c r="G2284"/>
      <c r="H2284"/>
      <c r="I2284"/>
    </row>
    <row r="2285" spans="7:9" x14ac:dyDescent="0.2">
      <c r="G2285"/>
      <c r="H2285"/>
      <c r="I2285"/>
    </row>
    <row r="2286" spans="7:9" x14ac:dyDescent="0.2">
      <c r="G2286"/>
      <c r="H2286"/>
      <c r="I2286"/>
    </row>
    <row r="2287" spans="7:9" x14ac:dyDescent="0.2">
      <c r="G2287"/>
      <c r="H2287"/>
      <c r="I2287"/>
    </row>
    <row r="2288" spans="7:9" x14ac:dyDescent="0.2">
      <c r="G2288"/>
      <c r="H2288"/>
      <c r="I2288"/>
    </row>
    <row r="2289" spans="7:9" x14ac:dyDescent="0.2">
      <c r="G2289"/>
      <c r="H2289"/>
      <c r="I2289"/>
    </row>
    <row r="2290" spans="7:9" x14ac:dyDescent="0.2">
      <c r="G2290"/>
      <c r="H2290"/>
      <c r="I2290"/>
    </row>
    <row r="2291" spans="7:9" x14ac:dyDescent="0.2">
      <c r="G2291"/>
      <c r="H2291"/>
      <c r="I2291"/>
    </row>
    <row r="2292" spans="7:9" x14ac:dyDescent="0.2">
      <c r="G2292"/>
      <c r="H2292"/>
      <c r="I2292"/>
    </row>
    <row r="2293" spans="7:9" x14ac:dyDescent="0.2">
      <c r="G2293"/>
      <c r="H2293"/>
      <c r="I2293"/>
    </row>
    <row r="2294" spans="7:9" x14ac:dyDescent="0.2">
      <c r="G2294"/>
      <c r="H2294"/>
      <c r="I2294"/>
    </row>
    <row r="2295" spans="7:9" x14ac:dyDescent="0.2">
      <c r="G2295"/>
      <c r="H2295"/>
      <c r="I2295"/>
    </row>
    <row r="2296" spans="7:9" x14ac:dyDescent="0.2">
      <c r="G2296"/>
      <c r="H2296"/>
      <c r="I2296"/>
    </row>
    <row r="2297" spans="7:9" x14ac:dyDescent="0.2">
      <c r="G2297"/>
      <c r="H2297"/>
      <c r="I2297"/>
    </row>
    <row r="2298" spans="7:9" x14ac:dyDescent="0.2">
      <c r="G2298"/>
      <c r="H2298"/>
      <c r="I2298"/>
    </row>
    <row r="2299" spans="7:9" x14ac:dyDescent="0.2">
      <c r="G2299"/>
      <c r="H2299"/>
      <c r="I2299"/>
    </row>
    <row r="2300" spans="7:9" x14ac:dyDescent="0.2">
      <c r="G2300"/>
      <c r="H2300"/>
      <c r="I2300"/>
    </row>
    <row r="2301" spans="7:9" x14ac:dyDescent="0.2">
      <c r="G2301"/>
      <c r="H2301"/>
      <c r="I2301"/>
    </row>
    <row r="2302" spans="7:9" x14ac:dyDescent="0.2">
      <c r="G2302"/>
      <c r="H2302"/>
      <c r="I2302"/>
    </row>
    <row r="2303" spans="7:9" x14ac:dyDescent="0.2">
      <c r="G2303"/>
      <c r="H2303"/>
      <c r="I2303"/>
    </row>
    <row r="2304" spans="7:9" x14ac:dyDescent="0.2">
      <c r="G2304"/>
      <c r="H2304"/>
      <c r="I2304"/>
    </row>
    <row r="2305" spans="7:9" x14ac:dyDescent="0.2">
      <c r="G2305"/>
      <c r="H2305"/>
      <c r="I2305"/>
    </row>
    <row r="2306" spans="7:9" x14ac:dyDescent="0.2">
      <c r="G2306"/>
      <c r="H2306"/>
      <c r="I2306"/>
    </row>
    <row r="2307" spans="7:9" x14ac:dyDescent="0.2">
      <c r="G2307"/>
      <c r="H2307"/>
      <c r="I2307"/>
    </row>
    <row r="2308" spans="7:9" x14ac:dyDescent="0.2">
      <c r="G2308"/>
      <c r="H2308"/>
      <c r="I2308"/>
    </row>
    <row r="2309" spans="7:9" x14ac:dyDescent="0.2">
      <c r="G2309"/>
      <c r="H2309"/>
      <c r="I2309"/>
    </row>
    <row r="2310" spans="7:9" x14ac:dyDescent="0.2">
      <c r="G2310"/>
      <c r="H2310"/>
      <c r="I2310"/>
    </row>
    <row r="2311" spans="7:9" x14ac:dyDescent="0.2">
      <c r="G2311"/>
      <c r="H2311"/>
      <c r="I2311"/>
    </row>
    <row r="2312" spans="7:9" x14ac:dyDescent="0.2">
      <c r="G2312"/>
      <c r="H2312"/>
      <c r="I2312"/>
    </row>
    <row r="2313" spans="7:9" x14ac:dyDescent="0.2">
      <c r="G2313"/>
      <c r="H2313"/>
      <c r="I2313"/>
    </row>
    <row r="2314" spans="7:9" x14ac:dyDescent="0.2">
      <c r="G2314"/>
      <c r="H2314"/>
      <c r="I2314"/>
    </row>
    <row r="2315" spans="7:9" x14ac:dyDescent="0.2">
      <c r="G2315"/>
      <c r="H2315"/>
      <c r="I2315"/>
    </row>
    <row r="2316" spans="7:9" x14ac:dyDescent="0.2">
      <c r="G2316"/>
      <c r="H2316"/>
      <c r="I2316"/>
    </row>
    <row r="2317" spans="7:9" x14ac:dyDescent="0.2">
      <c r="G2317"/>
      <c r="H2317"/>
      <c r="I2317"/>
    </row>
    <row r="2318" spans="7:9" x14ac:dyDescent="0.2">
      <c r="G2318"/>
      <c r="H2318"/>
      <c r="I2318"/>
    </row>
    <row r="2319" spans="7:9" x14ac:dyDescent="0.2">
      <c r="G2319"/>
      <c r="H2319"/>
      <c r="I2319"/>
    </row>
    <row r="2320" spans="7:9" x14ac:dyDescent="0.2">
      <c r="G2320"/>
      <c r="H2320"/>
      <c r="I2320"/>
    </row>
    <row r="2321" spans="7:9" x14ac:dyDescent="0.2">
      <c r="G2321"/>
      <c r="H2321"/>
      <c r="I2321"/>
    </row>
    <row r="2322" spans="7:9" x14ac:dyDescent="0.2">
      <c r="G2322"/>
      <c r="H2322"/>
      <c r="I2322"/>
    </row>
    <row r="2323" spans="7:9" x14ac:dyDescent="0.2">
      <c r="G2323"/>
      <c r="H2323"/>
      <c r="I2323"/>
    </row>
    <row r="2324" spans="7:9" x14ac:dyDescent="0.2">
      <c r="G2324"/>
      <c r="H2324"/>
      <c r="I2324"/>
    </row>
    <row r="2325" spans="7:9" x14ac:dyDescent="0.2">
      <c r="G2325"/>
      <c r="H2325"/>
      <c r="I2325"/>
    </row>
    <row r="2326" spans="7:9" x14ac:dyDescent="0.2">
      <c r="G2326"/>
      <c r="H2326"/>
      <c r="I2326"/>
    </row>
    <row r="2327" spans="7:9" x14ac:dyDescent="0.2">
      <c r="G2327"/>
      <c r="H2327"/>
      <c r="I2327"/>
    </row>
    <row r="2328" spans="7:9" x14ac:dyDescent="0.2">
      <c r="G2328"/>
      <c r="H2328"/>
      <c r="I2328"/>
    </row>
    <row r="2329" spans="7:9" x14ac:dyDescent="0.2">
      <c r="G2329"/>
      <c r="H2329"/>
      <c r="I2329"/>
    </row>
    <row r="2330" spans="7:9" x14ac:dyDescent="0.2">
      <c r="G2330"/>
      <c r="H2330"/>
      <c r="I2330"/>
    </row>
    <row r="2331" spans="7:9" x14ac:dyDescent="0.2">
      <c r="G2331"/>
      <c r="H2331"/>
      <c r="I2331"/>
    </row>
    <row r="2332" spans="7:9" x14ac:dyDescent="0.2">
      <c r="G2332"/>
      <c r="H2332"/>
      <c r="I2332"/>
    </row>
    <row r="2333" spans="7:9" x14ac:dyDescent="0.2">
      <c r="G2333"/>
      <c r="H2333"/>
      <c r="I2333"/>
    </row>
    <row r="2334" spans="7:9" x14ac:dyDescent="0.2">
      <c r="G2334"/>
      <c r="H2334"/>
      <c r="I2334"/>
    </row>
    <row r="2335" spans="7:9" x14ac:dyDescent="0.2">
      <c r="G2335"/>
      <c r="H2335"/>
      <c r="I2335"/>
    </row>
    <row r="2336" spans="7:9" x14ac:dyDescent="0.2">
      <c r="G2336"/>
      <c r="H2336"/>
      <c r="I2336"/>
    </row>
    <row r="2337" spans="7:9" x14ac:dyDescent="0.2">
      <c r="G2337"/>
      <c r="H2337"/>
      <c r="I2337"/>
    </row>
    <row r="2338" spans="7:9" x14ac:dyDescent="0.2">
      <c r="G2338"/>
      <c r="H2338"/>
      <c r="I2338"/>
    </row>
    <row r="2339" spans="7:9" x14ac:dyDescent="0.2">
      <c r="G2339"/>
      <c r="H2339"/>
      <c r="I2339"/>
    </row>
    <row r="2340" spans="7:9" x14ac:dyDescent="0.2">
      <c r="G2340"/>
      <c r="H2340"/>
      <c r="I2340"/>
    </row>
    <row r="2341" spans="7:9" x14ac:dyDescent="0.2">
      <c r="G2341"/>
      <c r="H2341"/>
      <c r="I2341"/>
    </row>
    <row r="2342" spans="7:9" x14ac:dyDescent="0.2">
      <c r="G2342"/>
      <c r="H2342"/>
      <c r="I2342"/>
    </row>
    <row r="2343" spans="7:9" x14ac:dyDescent="0.2">
      <c r="G2343"/>
      <c r="H2343"/>
      <c r="I2343"/>
    </row>
    <row r="2344" spans="7:9" x14ac:dyDescent="0.2">
      <c r="G2344"/>
      <c r="H2344"/>
      <c r="I2344"/>
    </row>
    <row r="2345" spans="7:9" x14ac:dyDescent="0.2">
      <c r="G2345"/>
      <c r="H2345"/>
      <c r="I2345"/>
    </row>
    <row r="2346" spans="7:9" x14ac:dyDescent="0.2">
      <c r="G2346"/>
      <c r="H2346"/>
      <c r="I2346"/>
    </row>
    <row r="2347" spans="7:9" x14ac:dyDescent="0.2">
      <c r="G2347"/>
      <c r="H2347"/>
      <c r="I2347"/>
    </row>
    <row r="2348" spans="7:9" x14ac:dyDescent="0.2">
      <c r="G2348"/>
      <c r="H2348"/>
      <c r="I2348"/>
    </row>
    <row r="2349" spans="7:9" x14ac:dyDescent="0.2">
      <c r="G2349"/>
      <c r="H2349"/>
      <c r="I2349"/>
    </row>
    <row r="2350" spans="7:9" x14ac:dyDescent="0.2">
      <c r="G2350"/>
      <c r="H2350"/>
      <c r="I2350"/>
    </row>
    <row r="2351" spans="7:9" x14ac:dyDescent="0.2">
      <c r="G2351"/>
      <c r="H2351"/>
      <c r="I2351"/>
    </row>
    <row r="2352" spans="7:9" x14ac:dyDescent="0.2">
      <c r="G2352"/>
      <c r="H2352"/>
      <c r="I2352"/>
    </row>
    <row r="2353" spans="7:9" x14ac:dyDescent="0.2">
      <c r="G2353"/>
      <c r="H2353"/>
      <c r="I2353"/>
    </row>
    <row r="2354" spans="7:9" x14ac:dyDescent="0.2">
      <c r="G2354"/>
      <c r="H2354"/>
      <c r="I2354"/>
    </row>
    <row r="2355" spans="7:9" x14ac:dyDescent="0.2">
      <c r="G2355"/>
      <c r="H2355"/>
      <c r="I2355"/>
    </row>
    <row r="2356" spans="7:9" x14ac:dyDescent="0.2">
      <c r="G2356"/>
      <c r="H2356"/>
      <c r="I2356"/>
    </row>
    <row r="2357" spans="7:9" x14ac:dyDescent="0.2">
      <c r="G2357"/>
      <c r="H2357"/>
      <c r="I2357"/>
    </row>
    <row r="2358" spans="7:9" x14ac:dyDescent="0.2">
      <c r="G2358"/>
      <c r="H2358"/>
      <c r="I2358"/>
    </row>
    <row r="2359" spans="7:9" x14ac:dyDescent="0.2">
      <c r="G2359"/>
      <c r="H2359"/>
      <c r="I2359"/>
    </row>
    <row r="2360" spans="7:9" x14ac:dyDescent="0.2">
      <c r="G2360"/>
      <c r="H2360"/>
      <c r="I2360"/>
    </row>
    <row r="2361" spans="7:9" x14ac:dyDescent="0.2">
      <c r="G2361"/>
      <c r="H2361"/>
      <c r="I2361"/>
    </row>
    <row r="2362" spans="7:9" x14ac:dyDescent="0.2">
      <c r="G2362"/>
      <c r="H2362"/>
      <c r="I2362"/>
    </row>
    <row r="2363" spans="7:9" x14ac:dyDescent="0.2">
      <c r="G2363"/>
      <c r="H2363"/>
      <c r="I2363"/>
    </row>
    <row r="2364" spans="7:9" x14ac:dyDescent="0.2">
      <c r="G2364"/>
      <c r="H2364"/>
      <c r="I2364"/>
    </row>
    <row r="2365" spans="7:9" x14ac:dyDescent="0.2">
      <c r="G2365"/>
      <c r="H2365"/>
      <c r="I2365"/>
    </row>
    <row r="2366" spans="7:9" x14ac:dyDescent="0.2">
      <c r="G2366"/>
      <c r="H2366"/>
      <c r="I2366"/>
    </row>
    <row r="2367" spans="7:9" x14ac:dyDescent="0.2">
      <c r="G2367"/>
      <c r="H2367"/>
      <c r="I2367"/>
    </row>
    <row r="2368" spans="7:9" x14ac:dyDescent="0.2">
      <c r="G2368"/>
      <c r="H2368"/>
      <c r="I2368"/>
    </row>
    <row r="2369" spans="7:9" x14ac:dyDescent="0.2">
      <c r="G2369"/>
      <c r="H2369"/>
      <c r="I2369"/>
    </row>
    <row r="2370" spans="7:9" x14ac:dyDescent="0.2">
      <c r="G2370"/>
      <c r="H2370"/>
      <c r="I2370"/>
    </row>
    <row r="2371" spans="7:9" x14ac:dyDescent="0.2">
      <c r="G2371"/>
      <c r="H2371"/>
      <c r="I2371"/>
    </row>
    <row r="2372" spans="7:9" x14ac:dyDescent="0.2">
      <c r="G2372"/>
      <c r="H2372"/>
      <c r="I2372"/>
    </row>
    <row r="2373" spans="7:9" x14ac:dyDescent="0.2">
      <c r="G2373"/>
      <c r="H2373"/>
      <c r="I2373"/>
    </row>
    <row r="2374" spans="7:9" x14ac:dyDescent="0.2">
      <c r="G2374"/>
      <c r="H2374"/>
      <c r="I2374"/>
    </row>
    <row r="2375" spans="7:9" x14ac:dyDescent="0.2">
      <c r="G2375"/>
      <c r="H2375"/>
      <c r="I2375"/>
    </row>
    <row r="2376" spans="7:9" x14ac:dyDescent="0.2">
      <c r="G2376"/>
      <c r="H2376"/>
      <c r="I2376"/>
    </row>
    <row r="2377" spans="7:9" x14ac:dyDescent="0.2">
      <c r="G2377"/>
      <c r="H2377"/>
      <c r="I2377"/>
    </row>
    <row r="2378" spans="7:9" x14ac:dyDescent="0.2">
      <c r="G2378"/>
      <c r="H2378"/>
      <c r="I2378"/>
    </row>
    <row r="2379" spans="7:9" x14ac:dyDescent="0.2">
      <c r="G2379"/>
      <c r="H2379"/>
      <c r="I2379"/>
    </row>
    <row r="2380" spans="7:9" x14ac:dyDescent="0.2">
      <c r="G2380"/>
      <c r="H2380"/>
      <c r="I2380"/>
    </row>
    <row r="2381" spans="7:9" x14ac:dyDescent="0.2">
      <c r="G2381"/>
      <c r="H2381"/>
      <c r="I2381"/>
    </row>
    <row r="2382" spans="7:9" x14ac:dyDescent="0.2">
      <c r="G2382"/>
      <c r="H2382"/>
      <c r="I2382"/>
    </row>
    <row r="2383" spans="7:9" x14ac:dyDescent="0.2">
      <c r="G2383"/>
      <c r="H2383"/>
      <c r="I2383"/>
    </row>
    <row r="2384" spans="7:9" x14ac:dyDescent="0.2">
      <c r="G2384"/>
      <c r="H2384"/>
      <c r="I2384"/>
    </row>
    <row r="2385" spans="7:9" x14ac:dyDescent="0.2">
      <c r="G2385"/>
      <c r="H2385"/>
      <c r="I2385"/>
    </row>
    <row r="2386" spans="7:9" x14ac:dyDescent="0.2">
      <c r="G2386"/>
      <c r="H2386"/>
      <c r="I2386"/>
    </row>
    <row r="2387" spans="7:9" x14ac:dyDescent="0.2">
      <c r="G2387"/>
      <c r="H2387"/>
      <c r="I2387"/>
    </row>
    <row r="2388" spans="7:9" x14ac:dyDescent="0.2">
      <c r="G2388"/>
      <c r="H2388"/>
      <c r="I2388"/>
    </row>
    <row r="2389" spans="7:9" x14ac:dyDescent="0.2">
      <c r="G2389"/>
      <c r="H2389"/>
      <c r="I2389"/>
    </row>
    <row r="2390" spans="7:9" x14ac:dyDescent="0.2">
      <c r="G2390"/>
      <c r="H2390"/>
      <c r="I2390"/>
    </row>
    <row r="2391" spans="7:9" x14ac:dyDescent="0.2">
      <c r="G2391"/>
      <c r="H2391"/>
      <c r="I2391"/>
    </row>
    <row r="2392" spans="7:9" x14ac:dyDescent="0.2">
      <c r="G2392"/>
      <c r="H2392"/>
      <c r="I2392"/>
    </row>
    <row r="2393" spans="7:9" x14ac:dyDescent="0.2">
      <c r="G2393"/>
      <c r="H2393"/>
      <c r="I2393"/>
    </row>
    <row r="2394" spans="7:9" x14ac:dyDescent="0.2">
      <c r="G2394"/>
      <c r="H2394"/>
      <c r="I2394"/>
    </row>
    <row r="2395" spans="7:9" x14ac:dyDescent="0.2">
      <c r="G2395"/>
      <c r="H2395"/>
      <c r="I2395"/>
    </row>
    <row r="2396" spans="7:9" x14ac:dyDescent="0.2">
      <c r="G2396"/>
      <c r="H2396"/>
      <c r="I2396"/>
    </row>
    <row r="2397" spans="7:9" x14ac:dyDescent="0.2">
      <c r="G2397"/>
      <c r="H2397"/>
      <c r="I2397"/>
    </row>
    <row r="2398" spans="7:9" x14ac:dyDescent="0.2">
      <c r="G2398"/>
      <c r="H2398"/>
      <c r="I2398"/>
    </row>
    <row r="2399" spans="7:9" x14ac:dyDescent="0.2">
      <c r="G2399"/>
      <c r="H2399"/>
      <c r="I2399"/>
    </row>
    <row r="2400" spans="7:9" x14ac:dyDescent="0.2">
      <c r="G2400"/>
      <c r="H2400"/>
      <c r="I2400"/>
    </row>
    <row r="2401" spans="7:9" x14ac:dyDescent="0.2">
      <c r="G2401"/>
      <c r="H2401"/>
      <c r="I2401"/>
    </row>
    <row r="2402" spans="7:9" x14ac:dyDescent="0.2">
      <c r="G2402"/>
      <c r="H2402"/>
      <c r="I2402"/>
    </row>
    <row r="2403" spans="7:9" x14ac:dyDescent="0.2">
      <c r="G2403"/>
      <c r="H2403"/>
      <c r="I2403"/>
    </row>
    <row r="2404" spans="7:9" x14ac:dyDescent="0.2">
      <c r="G2404"/>
      <c r="H2404"/>
      <c r="I2404"/>
    </row>
    <row r="2405" spans="7:9" x14ac:dyDescent="0.2">
      <c r="G2405"/>
      <c r="H2405"/>
      <c r="I2405"/>
    </row>
    <row r="2406" spans="7:9" x14ac:dyDescent="0.2">
      <c r="G2406"/>
      <c r="H2406"/>
      <c r="I2406"/>
    </row>
    <row r="2407" spans="7:9" x14ac:dyDescent="0.2">
      <c r="G2407"/>
      <c r="H2407"/>
      <c r="I2407"/>
    </row>
    <row r="2408" spans="7:9" x14ac:dyDescent="0.2">
      <c r="G2408"/>
      <c r="H2408"/>
      <c r="I2408"/>
    </row>
    <row r="2409" spans="7:9" x14ac:dyDescent="0.2">
      <c r="G2409"/>
      <c r="H2409"/>
      <c r="I2409"/>
    </row>
    <row r="2410" spans="7:9" x14ac:dyDescent="0.2">
      <c r="G2410"/>
      <c r="H2410"/>
      <c r="I2410"/>
    </row>
    <row r="2411" spans="7:9" x14ac:dyDescent="0.2">
      <c r="G2411"/>
      <c r="H2411"/>
      <c r="I2411"/>
    </row>
    <row r="2412" spans="7:9" x14ac:dyDescent="0.2">
      <c r="G2412"/>
      <c r="H2412"/>
      <c r="I2412"/>
    </row>
    <row r="2413" spans="7:9" x14ac:dyDescent="0.2">
      <c r="G2413"/>
      <c r="H2413"/>
      <c r="I2413"/>
    </row>
    <row r="2414" spans="7:9" x14ac:dyDescent="0.2">
      <c r="G2414"/>
      <c r="H2414"/>
      <c r="I2414"/>
    </row>
    <row r="2415" spans="7:9" x14ac:dyDescent="0.2">
      <c r="G2415"/>
      <c r="H2415"/>
      <c r="I2415"/>
    </row>
    <row r="2416" spans="7:9" x14ac:dyDescent="0.2">
      <c r="G2416"/>
      <c r="H2416"/>
      <c r="I2416"/>
    </row>
    <row r="2417" spans="7:9" x14ac:dyDescent="0.2">
      <c r="G2417"/>
      <c r="H2417"/>
      <c r="I2417"/>
    </row>
    <row r="2418" spans="7:9" x14ac:dyDescent="0.2">
      <c r="G2418"/>
      <c r="H2418"/>
      <c r="I2418"/>
    </row>
    <row r="2419" spans="7:9" x14ac:dyDescent="0.2">
      <c r="G2419"/>
      <c r="H2419"/>
      <c r="I2419"/>
    </row>
    <row r="2420" spans="7:9" x14ac:dyDescent="0.2">
      <c r="G2420"/>
      <c r="H2420"/>
      <c r="I2420"/>
    </row>
    <row r="2421" spans="7:9" x14ac:dyDescent="0.2">
      <c r="G2421"/>
      <c r="H2421"/>
      <c r="I2421"/>
    </row>
    <row r="2422" spans="7:9" x14ac:dyDescent="0.2">
      <c r="G2422"/>
      <c r="H2422"/>
      <c r="I2422"/>
    </row>
    <row r="2423" spans="7:9" x14ac:dyDescent="0.2">
      <c r="G2423"/>
      <c r="H2423"/>
      <c r="I2423"/>
    </row>
    <row r="2424" spans="7:9" x14ac:dyDescent="0.2">
      <c r="G2424"/>
      <c r="H2424"/>
      <c r="I2424"/>
    </row>
    <row r="2425" spans="7:9" x14ac:dyDescent="0.2">
      <c r="G2425"/>
      <c r="H2425"/>
      <c r="I2425"/>
    </row>
    <row r="2426" spans="7:9" x14ac:dyDescent="0.2">
      <c r="G2426"/>
      <c r="H2426"/>
      <c r="I2426"/>
    </row>
    <row r="2427" spans="7:9" x14ac:dyDescent="0.2">
      <c r="G2427"/>
      <c r="H2427"/>
      <c r="I2427"/>
    </row>
    <row r="2428" spans="7:9" x14ac:dyDescent="0.2">
      <c r="G2428"/>
      <c r="H2428"/>
      <c r="I2428"/>
    </row>
    <row r="2429" spans="7:9" x14ac:dyDescent="0.2">
      <c r="G2429"/>
      <c r="H2429"/>
      <c r="I2429"/>
    </row>
    <row r="2430" spans="7:9" x14ac:dyDescent="0.2">
      <c r="G2430"/>
      <c r="H2430"/>
      <c r="I2430"/>
    </row>
    <row r="2431" spans="7:9" x14ac:dyDescent="0.2">
      <c r="G2431"/>
      <c r="H2431"/>
      <c r="I2431"/>
    </row>
    <row r="2432" spans="7:9" x14ac:dyDescent="0.2">
      <c r="G2432"/>
      <c r="H2432"/>
      <c r="I2432"/>
    </row>
    <row r="2433" spans="7:9" x14ac:dyDescent="0.2">
      <c r="G2433"/>
      <c r="H2433"/>
      <c r="I2433"/>
    </row>
    <row r="2434" spans="7:9" x14ac:dyDescent="0.2">
      <c r="G2434"/>
      <c r="H2434"/>
      <c r="I2434"/>
    </row>
    <row r="2435" spans="7:9" x14ac:dyDescent="0.2">
      <c r="G2435"/>
      <c r="H2435"/>
      <c r="I2435"/>
    </row>
    <row r="2436" spans="7:9" x14ac:dyDescent="0.2">
      <c r="G2436"/>
      <c r="H2436"/>
      <c r="I2436"/>
    </row>
    <row r="2437" spans="7:9" x14ac:dyDescent="0.2">
      <c r="G2437"/>
      <c r="H2437"/>
      <c r="I2437"/>
    </row>
    <row r="2438" spans="7:9" x14ac:dyDescent="0.2">
      <c r="G2438"/>
      <c r="H2438"/>
      <c r="I2438"/>
    </row>
    <row r="2439" spans="7:9" x14ac:dyDescent="0.2">
      <c r="G2439"/>
      <c r="H2439"/>
      <c r="I2439"/>
    </row>
    <row r="2440" spans="7:9" x14ac:dyDescent="0.2">
      <c r="G2440"/>
      <c r="H2440"/>
      <c r="I2440"/>
    </row>
    <row r="2441" spans="7:9" x14ac:dyDescent="0.2">
      <c r="G2441"/>
      <c r="H2441"/>
      <c r="I2441"/>
    </row>
    <row r="2442" spans="7:9" x14ac:dyDescent="0.2">
      <c r="G2442"/>
      <c r="H2442"/>
      <c r="I2442"/>
    </row>
    <row r="2443" spans="7:9" x14ac:dyDescent="0.2">
      <c r="G2443"/>
      <c r="H2443"/>
      <c r="I2443"/>
    </row>
    <row r="2444" spans="7:9" x14ac:dyDescent="0.2">
      <c r="G2444"/>
      <c r="H2444"/>
      <c r="I2444"/>
    </row>
    <row r="2445" spans="7:9" x14ac:dyDescent="0.2">
      <c r="G2445"/>
      <c r="H2445"/>
      <c r="I2445"/>
    </row>
    <row r="2446" spans="7:9" x14ac:dyDescent="0.2">
      <c r="G2446"/>
      <c r="H2446"/>
      <c r="I2446"/>
    </row>
    <row r="2447" spans="7:9" x14ac:dyDescent="0.2">
      <c r="G2447"/>
      <c r="H2447"/>
      <c r="I2447"/>
    </row>
    <row r="2448" spans="7:9" x14ac:dyDescent="0.2">
      <c r="G2448"/>
      <c r="H2448"/>
      <c r="I2448"/>
    </row>
    <row r="2449" spans="7:9" x14ac:dyDescent="0.2">
      <c r="G2449"/>
      <c r="H2449"/>
      <c r="I2449"/>
    </row>
    <row r="2450" spans="7:9" x14ac:dyDescent="0.2">
      <c r="G2450"/>
      <c r="H2450"/>
      <c r="I2450"/>
    </row>
    <row r="2451" spans="7:9" x14ac:dyDescent="0.2">
      <c r="G2451"/>
      <c r="H2451"/>
      <c r="I2451"/>
    </row>
    <row r="2452" spans="7:9" x14ac:dyDescent="0.2">
      <c r="G2452"/>
      <c r="H2452"/>
      <c r="I2452"/>
    </row>
    <row r="2453" spans="7:9" x14ac:dyDescent="0.2">
      <c r="G2453"/>
      <c r="H2453"/>
      <c r="I2453"/>
    </row>
    <row r="2454" spans="7:9" x14ac:dyDescent="0.2">
      <c r="G2454"/>
      <c r="H2454"/>
      <c r="I2454"/>
    </row>
    <row r="2455" spans="7:9" x14ac:dyDescent="0.2">
      <c r="G2455"/>
      <c r="H2455"/>
      <c r="I2455"/>
    </row>
    <row r="2456" spans="7:9" x14ac:dyDescent="0.2">
      <c r="G2456"/>
      <c r="H2456"/>
      <c r="I2456"/>
    </row>
    <row r="2457" spans="7:9" x14ac:dyDescent="0.2">
      <c r="G2457"/>
      <c r="H2457"/>
      <c r="I2457"/>
    </row>
    <row r="2458" spans="7:9" x14ac:dyDescent="0.2">
      <c r="G2458"/>
      <c r="H2458"/>
      <c r="I2458"/>
    </row>
    <row r="2459" spans="7:9" x14ac:dyDescent="0.2">
      <c r="G2459"/>
      <c r="H2459"/>
      <c r="I2459"/>
    </row>
    <row r="2460" spans="7:9" x14ac:dyDescent="0.2">
      <c r="G2460"/>
      <c r="H2460"/>
      <c r="I2460"/>
    </row>
    <row r="2461" spans="7:9" x14ac:dyDescent="0.2">
      <c r="G2461"/>
      <c r="H2461"/>
      <c r="I2461"/>
    </row>
    <row r="2462" spans="7:9" x14ac:dyDescent="0.2">
      <c r="G2462"/>
      <c r="H2462"/>
      <c r="I2462"/>
    </row>
    <row r="2463" spans="7:9" x14ac:dyDescent="0.2">
      <c r="G2463"/>
      <c r="H2463"/>
      <c r="I2463"/>
    </row>
    <row r="2464" spans="7:9" x14ac:dyDescent="0.2">
      <c r="G2464"/>
      <c r="H2464"/>
      <c r="I2464"/>
    </row>
    <row r="2465" spans="7:9" x14ac:dyDescent="0.2">
      <c r="G2465"/>
      <c r="H2465"/>
      <c r="I2465"/>
    </row>
    <row r="2466" spans="7:9" x14ac:dyDescent="0.2">
      <c r="G2466"/>
      <c r="H2466"/>
      <c r="I2466"/>
    </row>
    <row r="2467" spans="7:9" x14ac:dyDescent="0.2">
      <c r="G2467"/>
      <c r="H2467"/>
      <c r="I2467"/>
    </row>
    <row r="2468" spans="7:9" x14ac:dyDescent="0.2">
      <c r="G2468"/>
      <c r="H2468"/>
      <c r="I2468"/>
    </row>
    <row r="2469" spans="7:9" x14ac:dyDescent="0.2">
      <c r="G2469"/>
      <c r="H2469"/>
      <c r="I2469"/>
    </row>
    <row r="2470" spans="7:9" x14ac:dyDescent="0.2">
      <c r="G2470"/>
      <c r="H2470"/>
      <c r="I2470"/>
    </row>
    <row r="2471" spans="7:9" x14ac:dyDescent="0.2">
      <c r="G2471"/>
      <c r="H2471"/>
      <c r="I2471"/>
    </row>
    <row r="2472" spans="7:9" x14ac:dyDescent="0.2">
      <c r="G2472"/>
      <c r="H2472"/>
      <c r="I2472"/>
    </row>
    <row r="2473" spans="7:9" x14ac:dyDescent="0.2">
      <c r="G2473"/>
      <c r="H2473"/>
      <c r="I2473"/>
    </row>
    <row r="2474" spans="7:9" x14ac:dyDescent="0.2">
      <c r="G2474"/>
      <c r="H2474"/>
      <c r="I2474"/>
    </row>
    <row r="2475" spans="7:9" x14ac:dyDescent="0.2">
      <c r="G2475"/>
      <c r="H2475"/>
      <c r="I2475"/>
    </row>
    <row r="2476" spans="7:9" x14ac:dyDescent="0.2">
      <c r="G2476"/>
      <c r="H2476"/>
      <c r="I2476"/>
    </row>
    <row r="2477" spans="7:9" x14ac:dyDescent="0.2">
      <c r="G2477"/>
      <c r="H2477"/>
      <c r="I2477"/>
    </row>
    <row r="2478" spans="7:9" x14ac:dyDescent="0.2">
      <c r="G2478"/>
      <c r="H2478"/>
      <c r="I2478"/>
    </row>
    <row r="2479" spans="7:9" x14ac:dyDescent="0.2">
      <c r="G2479"/>
      <c r="H2479"/>
      <c r="I2479"/>
    </row>
    <row r="2480" spans="7:9" x14ac:dyDescent="0.2">
      <c r="G2480"/>
      <c r="H2480"/>
      <c r="I2480"/>
    </row>
    <row r="2481" spans="7:9" x14ac:dyDescent="0.2">
      <c r="G2481"/>
      <c r="H2481"/>
      <c r="I2481"/>
    </row>
    <row r="2482" spans="7:9" x14ac:dyDescent="0.2">
      <c r="G2482"/>
      <c r="H2482"/>
      <c r="I2482"/>
    </row>
    <row r="2483" spans="7:9" x14ac:dyDescent="0.2">
      <c r="G2483"/>
      <c r="H2483"/>
      <c r="I2483"/>
    </row>
    <row r="2484" spans="7:9" x14ac:dyDescent="0.2">
      <c r="G2484"/>
      <c r="H2484"/>
      <c r="I2484"/>
    </row>
    <row r="2485" spans="7:9" x14ac:dyDescent="0.2">
      <c r="G2485"/>
      <c r="H2485"/>
      <c r="I2485"/>
    </row>
    <row r="2486" spans="7:9" x14ac:dyDescent="0.2">
      <c r="G2486"/>
      <c r="H2486"/>
      <c r="I2486"/>
    </row>
    <row r="2487" spans="7:9" x14ac:dyDescent="0.2">
      <c r="G2487"/>
      <c r="H2487"/>
      <c r="I2487"/>
    </row>
    <row r="2488" spans="7:9" x14ac:dyDescent="0.2">
      <c r="G2488"/>
      <c r="H2488"/>
      <c r="I2488"/>
    </row>
    <row r="2489" spans="7:9" x14ac:dyDescent="0.2">
      <c r="G2489"/>
      <c r="H2489"/>
      <c r="I2489"/>
    </row>
    <row r="2490" spans="7:9" x14ac:dyDescent="0.2">
      <c r="G2490"/>
      <c r="H2490"/>
      <c r="I2490"/>
    </row>
    <row r="2491" spans="7:9" x14ac:dyDescent="0.2">
      <c r="G2491"/>
      <c r="H2491"/>
      <c r="I2491"/>
    </row>
    <row r="2492" spans="7:9" x14ac:dyDescent="0.2">
      <c r="G2492"/>
      <c r="H2492"/>
      <c r="I2492"/>
    </row>
    <row r="2493" spans="7:9" x14ac:dyDescent="0.2">
      <c r="G2493"/>
      <c r="H2493"/>
      <c r="I2493"/>
    </row>
    <row r="2494" spans="7:9" x14ac:dyDescent="0.2">
      <c r="G2494"/>
      <c r="H2494"/>
      <c r="I2494"/>
    </row>
    <row r="2495" spans="7:9" x14ac:dyDescent="0.2">
      <c r="G2495"/>
      <c r="H2495"/>
      <c r="I2495"/>
    </row>
    <row r="2496" spans="7:9" x14ac:dyDescent="0.2">
      <c r="G2496"/>
      <c r="H2496"/>
      <c r="I2496"/>
    </row>
    <row r="2497" spans="7:9" x14ac:dyDescent="0.2">
      <c r="G2497"/>
      <c r="H2497"/>
      <c r="I2497"/>
    </row>
    <row r="2498" spans="7:9" x14ac:dyDescent="0.2">
      <c r="G2498"/>
      <c r="H2498"/>
      <c r="I2498"/>
    </row>
    <row r="2499" spans="7:9" x14ac:dyDescent="0.2">
      <c r="G2499"/>
      <c r="H2499"/>
      <c r="I2499"/>
    </row>
    <row r="2500" spans="7:9" x14ac:dyDescent="0.2">
      <c r="G2500"/>
      <c r="H2500"/>
      <c r="I2500"/>
    </row>
    <row r="2501" spans="7:9" x14ac:dyDescent="0.2">
      <c r="G2501"/>
      <c r="H2501"/>
      <c r="I2501"/>
    </row>
    <row r="2502" spans="7:9" x14ac:dyDescent="0.2">
      <c r="G2502"/>
      <c r="H2502"/>
      <c r="I2502"/>
    </row>
    <row r="2503" spans="7:9" x14ac:dyDescent="0.2">
      <c r="G2503"/>
      <c r="H2503"/>
      <c r="I2503"/>
    </row>
    <row r="2504" spans="7:9" x14ac:dyDescent="0.2">
      <c r="G2504"/>
      <c r="H2504"/>
      <c r="I2504"/>
    </row>
    <row r="2505" spans="7:9" x14ac:dyDescent="0.2">
      <c r="G2505"/>
      <c r="H2505"/>
      <c r="I2505"/>
    </row>
    <row r="2506" spans="7:9" x14ac:dyDescent="0.2">
      <c r="G2506"/>
      <c r="H2506"/>
      <c r="I2506"/>
    </row>
    <row r="2507" spans="7:9" x14ac:dyDescent="0.2">
      <c r="G2507"/>
      <c r="H2507"/>
      <c r="I2507"/>
    </row>
    <row r="2508" spans="7:9" x14ac:dyDescent="0.2">
      <c r="G2508"/>
      <c r="H2508"/>
      <c r="I2508"/>
    </row>
    <row r="2509" spans="7:9" x14ac:dyDescent="0.2">
      <c r="G2509"/>
      <c r="H2509"/>
      <c r="I2509"/>
    </row>
    <row r="2510" spans="7:9" x14ac:dyDescent="0.2">
      <c r="G2510"/>
      <c r="H2510"/>
      <c r="I2510"/>
    </row>
    <row r="2511" spans="7:9" x14ac:dyDescent="0.2">
      <c r="G2511"/>
      <c r="H2511"/>
      <c r="I2511"/>
    </row>
    <row r="2512" spans="7:9" x14ac:dyDescent="0.2">
      <c r="G2512"/>
      <c r="H2512"/>
      <c r="I2512"/>
    </row>
    <row r="2513" spans="7:9" x14ac:dyDescent="0.2">
      <c r="G2513"/>
      <c r="H2513"/>
      <c r="I2513"/>
    </row>
    <row r="2514" spans="7:9" x14ac:dyDescent="0.2">
      <c r="G2514"/>
      <c r="H2514"/>
      <c r="I2514"/>
    </row>
    <row r="2515" spans="7:9" x14ac:dyDescent="0.2">
      <c r="G2515"/>
      <c r="H2515"/>
      <c r="I2515"/>
    </row>
    <row r="2516" spans="7:9" x14ac:dyDescent="0.2">
      <c r="G2516"/>
      <c r="H2516"/>
      <c r="I2516"/>
    </row>
    <row r="2517" spans="7:9" x14ac:dyDescent="0.2">
      <c r="G2517"/>
      <c r="H2517"/>
      <c r="I2517"/>
    </row>
    <row r="2518" spans="7:9" x14ac:dyDescent="0.2">
      <c r="G2518"/>
      <c r="H2518"/>
      <c r="I2518"/>
    </row>
    <row r="2519" spans="7:9" x14ac:dyDescent="0.2">
      <c r="G2519"/>
      <c r="H2519"/>
      <c r="I2519"/>
    </row>
    <row r="2520" spans="7:9" x14ac:dyDescent="0.2">
      <c r="G2520"/>
      <c r="H2520"/>
      <c r="I2520"/>
    </row>
    <row r="2521" spans="7:9" x14ac:dyDescent="0.2">
      <c r="G2521"/>
      <c r="H2521"/>
      <c r="I2521"/>
    </row>
    <row r="2522" spans="7:9" x14ac:dyDescent="0.2">
      <c r="G2522"/>
      <c r="H2522"/>
      <c r="I2522"/>
    </row>
    <row r="2523" spans="7:9" x14ac:dyDescent="0.2">
      <c r="G2523"/>
      <c r="H2523"/>
      <c r="I2523"/>
    </row>
    <row r="2524" spans="7:9" x14ac:dyDescent="0.2">
      <c r="G2524"/>
      <c r="H2524"/>
      <c r="I2524"/>
    </row>
    <row r="2525" spans="7:9" x14ac:dyDescent="0.2">
      <c r="G2525"/>
      <c r="H2525"/>
      <c r="I2525"/>
    </row>
    <row r="2526" spans="7:9" x14ac:dyDescent="0.2">
      <c r="G2526"/>
      <c r="H2526"/>
      <c r="I2526"/>
    </row>
    <row r="2527" spans="7:9" x14ac:dyDescent="0.2">
      <c r="G2527"/>
      <c r="H2527"/>
      <c r="I2527"/>
    </row>
    <row r="2528" spans="7:9" x14ac:dyDescent="0.2">
      <c r="G2528"/>
      <c r="H2528"/>
      <c r="I2528"/>
    </row>
    <row r="2529" spans="7:9" x14ac:dyDescent="0.2">
      <c r="G2529"/>
      <c r="H2529"/>
      <c r="I2529"/>
    </row>
    <row r="2530" spans="7:9" x14ac:dyDescent="0.2">
      <c r="G2530"/>
      <c r="H2530"/>
      <c r="I2530"/>
    </row>
    <row r="2531" spans="7:9" x14ac:dyDescent="0.2">
      <c r="G2531"/>
      <c r="H2531"/>
      <c r="I2531"/>
    </row>
    <row r="2532" spans="7:9" x14ac:dyDescent="0.2">
      <c r="G2532"/>
      <c r="H2532"/>
      <c r="I2532"/>
    </row>
    <row r="2533" spans="7:9" x14ac:dyDescent="0.2">
      <c r="G2533"/>
      <c r="H2533"/>
      <c r="I2533"/>
    </row>
    <row r="2534" spans="7:9" x14ac:dyDescent="0.2">
      <c r="G2534"/>
      <c r="H2534"/>
      <c r="I2534"/>
    </row>
    <row r="2535" spans="7:9" x14ac:dyDescent="0.2">
      <c r="G2535"/>
      <c r="H2535"/>
      <c r="I2535"/>
    </row>
    <row r="2536" spans="7:9" x14ac:dyDescent="0.2">
      <c r="G2536"/>
      <c r="H2536"/>
      <c r="I2536"/>
    </row>
    <row r="2537" spans="7:9" x14ac:dyDescent="0.2">
      <c r="G2537"/>
      <c r="H2537"/>
      <c r="I2537"/>
    </row>
    <row r="2538" spans="7:9" x14ac:dyDescent="0.2">
      <c r="G2538"/>
      <c r="H2538"/>
      <c r="I2538"/>
    </row>
    <row r="2539" spans="7:9" x14ac:dyDescent="0.2">
      <c r="G2539"/>
      <c r="H2539"/>
      <c r="I2539"/>
    </row>
    <row r="2540" spans="7:9" x14ac:dyDescent="0.2">
      <c r="G2540"/>
      <c r="H2540"/>
      <c r="I2540"/>
    </row>
    <row r="2541" spans="7:9" x14ac:dyDescent="0.2">
      <c r="G2541"/>
      <c r="H2541"/>
      <c r="I2541"/>
    </row>
    <row r="2542" spans="7:9" x14ac:dyDescent="0.2">
      <c r="G2542"/>
      <c r="H2542"/>
      <c r="I2542"/>
    </row>
    <row r="2543" spans="7:9" x14ac:dyDescent="0.2">
      <c r="G2543"/>
      <c r="H2543"/>
      <c r="I2543"/>
    </row>
    <row r="2544" spans="7:9" x14ac:dyDescent="0.2">
      <c r="G2544"/>
      <c r="H2544"/>
      <c r="I2544"/>
    </row>
    <row r="2545" spans="7:9" x14ac:dyDescent="0.2">
      <c r="G2545"/>
      <c r="H2545"/>
      <c r="I2545"/>
    </row>
    <row r="2546" spans="7:9" x14ac:dyDescent="0.2">
      <c r="G2546"/>
      <c r="H2546"/>
      <c r="I2546"/>
    </row>
    <row r="2547" spans="7:9" x14ac:dyDescent="0.2">
      <c r="G2547"/>
      <c r="H2547"/>
      <c r="I2547"/>
    </row>
    <row r="2548" spans="7:9" x14ac:dyDescent="0.2">
      <c r="G2548"/>
      <c r="H2548"/>
      <c r="I2548"/>
    </row>
    <row r="2549" spans="7:9" x14ac:dyDescent="0.2">
      <c r="G2549"/>
      <c r="H2549"/>
      <c r="I2549"/>
    </row>
    <row r="2550" spans="7:9" x14ac:dyDescent="0.2">
      <c r="G2550"/>
      <c r="H2550"/>
      <c r="I2550"/>
    </row>
    <row r="2551" spans="7:9" x14ac:dyDescent="0.2">
      <c r="G2551"/>
      <c r="H2551"/>
      <c r="I2551"/>
    </row>
    <row r="2552" spans="7:9" x14ac:dyDescent="0.2">
      <c r="G2552"/>
      <c r="H2552"/>
      <c r="I2552"/>
    </row>
    <row r="2553" spans="7:9" x14ac:dyDescent="0.2">
      <c r="G2553"/>
      <c r="H2553"/>
      <c r="I2553"/>
    </row>
    <row r="2554" spans="7:9" x14ac:dyDescent="0.2">
      <c r="G2554"/>
      <c r="H2554"/>
      <c r="I2554"/>
    </row>
    <row r="2555" spans="7:9" x14ac:dyDescent="0.2">
      <c r="G2555"/>
      <c r="H2555"/>
      <c r="I2555"/>
    </row>
    <row r="2556" spans="7:9" x14ac:dyDescent="0.2">
      <c r="G2556"/>
      <c r="H2556"/>
      <c r="I2556"/>
    </row>
    <row r="2557" spans="7:9" x14ac:dyDescent="0.2">
      <c r="G2557"/>
      <c r="H2557"/>
      <c r="I2557"/>
    </row>
    <row r="2558" spans="7:9" x14ac:dyDescent="0.2">
      <c r="G2558"/>
      <c r="H2558"/>
      <c r="I2558"/>
    </row>
    <row r="2559" spans="7:9" x14ac:dyDescent="0.2">
      <c r="G2559"/>
      <c r="H2559"/>
      <c r="I2559"/>
    </row>
    <row r="2560" spans="7:9" x14ac:dyDescent="0.2">
      <c r="G2560"/>
      <c r="H2560"/>
      <c r="I2560"/>
    </row>
    <row r="2561" spans="7:9" x14ac:dyDescent="0.2">
      <c r="G2561"/>
      <c r="H2561"/>
      <c r="I2561"/>
    </row>
    <row r="2562" spans="7:9" x14ac:dyDescent="0.2">
      <c r="G2562"/>
      <c r="H2562"/>
      <c r="I2562"/>
    </row>
    <row r="2563" spans="7:9" x14ac:dyDescent="0.2">
      <c r="G2563"/>
      <c r="H2563"/>
      <c r="I2563"/>
    </row>
    <row r="2564" spans="7:9" x14ac:dyDescent="0.2">
      <c r="G2564"/>
      <c r="H2564"/>
      <c r="I2564"/>
    </row>
    <row r="2565" spans="7:9" x14ac:dyDescent="0.2">
      <c r="G2565"/>
      <c r="H2565"/>
      <c r="I2565"/>
    </row>
    <row r="2566" spans="7:9" x14ac:dyDescent="0.2">
      <c r="G2566"/>
      <c r="H2566"/>
      <c r="I2566"/>
    </row>
    <row r="2567" spans="7:9" x14ac:dyDescent="0.2">
      <c r="G2567"/>
      <c r="H2567"/>
      <c r="I2567"/>
    </row>
    <row r="2568" spans="7:9" x14ac:dyDescent="0.2">
      <c r="G2568"/>
      <c r="H2568"/>
      <c r="I2568"/>
    </row>
    <row r="2569" spans="7:9" x14ac:dyDescent="0.2">
      <c r="G2569"/>
      <c r="H2569"/>
      <c r="I2569"/>
    </row>
    <row r="2570" spans="7:9" x14ac:dyDescent="0.2">
      <c r="G2570"/>
      <c r="H2570"/>
      <c r="I2570"/>
    </row>
    <row r="2571" spans="7:9" x14ac:dyDescent="0.2">
      <c r="G2571"/>
      <c r="H2571"/>
      <c r="I2571"/>
    </row>
    <row r="2572" spans="7:9" x14ac:dyDescent="0.2">
      <c r="G2572"/>
      <c r="H2572"/>
      <c r="I2572"/>
    </row>
    <row r="2573" spans="7:9" x14ac:dyDescent="0.2">
      <c r="G2573"/>
      <c r="H2573"/>
      <c r="I2573"/>
    </row>
    <row r="2574" spans="7:9" x14ac:dyDescent="0.2">
      <c r="G2574"/>
      <c r="H2574"/>
      <c r="I2574"/>
    </row>
    <row r="2575" spans="7:9" x14ac:dyDescent="0.2">
      <c r="G2575"/>
      <c r="H2575"/>
      <c r="I2575"/>
    </row>
    <row r="2576" spans="7:9" x14ac:dyDescent="0.2">
      <c r="G2576"/>
      <c r="H2576"/>
      <c r="I2576"/>
    </row>
    <row r="2577" spans="7:9" x14ac:dyDescent="0.2">
      <c r="G2577"/>
      <c r="H2577"/>
      <c r="I2577"/>
    </row>
    <row r="2578" spans="7:9" x14ac:dyDescent="0.2">
      <c r="G2578"/>
      <c r="H2578"/>
      <c r="I2578"/>
    </row>
    <row r="2579" spans="7:9" x14ac:dyDescent="0.2">
      <c r="G2579"/>
      <c r="H2579"/>
      <c r="I2579"/>
    </row>
    <row r="2580" spans="7:9" x14ac:dyDescent="0.2">
      <c r="G2580"/>
      <c r="H2580"/>
      <c r="I2580"/>
    </row>
    <row r="2581" spans="7:9" x14ac:dyDescent="0.2">
      <c r="G2581"/>
      <c r="H2581"/>
      <c r="I2581"/>
    </row>
    <row r="2582" spans="7:9" x14ac:dyDescent="0.2">
      <c r="G2582"/>
      <c r="H2582"/>
      <c r="I2582"/>
    </row>
    <row r="2583" spans="7:9" x14ac:dyDescent="0.2">
      <c r="G2583"/>
      <c r="H2583"/>
      <c r="I2583"/>
    </row>
    <row r="2584" spans="7:9" x14ac:dyDescent="0.2">
      <c r="G2584"/>
      <c r="H2584"/>
      <c r="I2584"/>
    </row>
    <row r="2585" spans="7:9" x14ac:dyDescent="0.2">
      <c r="G2585"/>
      <c r="H2585"/>
      <c r="I2585"/>
    </row>
    <row r="2586" spans="7:9" x14ac:dyDescent="0.2">
      <c r="G2586"/>
      <c r="H2586"/>
      <c r="I2586"/>
    </row>
    <row r="2587" spans="7:9" x14ac:dyDescent="0.2">
      <c r="G2587"/>
      <c r="H2587"/>
      <c r="I2587"/>
    </row>
    <row r="2588" spans="7:9" x14ac:dyDescent="0.2">
      <c r="G2588"/>
      <c r="H2588"/>
      <c r="I2588"/>
    </row>
    <row r="2589" spans="7:9" x14ac:dyDescent="0.2">
      <c r="G2589"/>
      <c r="H2589"/>
      <c r="I2589"/>
    </row>
    <row r="2590" spans="7:9" x14ac:dyDescent="0.2">
      <c r="G2590"/>
      <c r="H2590"/>
      <c r="I2590"/>
    </row>
    <row r="2591" spans="7:9" x14ac:dyDescent="0.2">
      <c r="G2591"/>
      <c r="H2591"/>
      <c r="I2591"/>
    </row>
    <row r="2592" spans="7:9" x14ac:dyDescent="0.2">
      <c r="G2592"/>
      <c r="H2592"/>
      <c r="I2592"/>
    </row>
    <row r="2593" spans="7:9" x14ac:dyDescent="0.2">
      <c r="G2593"/>
      <c r="H2593"/>
      <c r="I2593"/>
    </row>
    <row r="2594" spans="7:9" x14ac:dyDescent="0.2">
      <c r="G2594"/>
      <c r="H2594"/>
      <c r="I2594"/>
    </row>
    <row r="2595" spans="7:9" x14ac:dyDescent="0.2">
      <c r="G2595"/>
      <c r="H2595"/>
      <c r="I2595"/>
    </row>
    <row r="2596" spans="7:9" x14ac:dyDescent="0.2">
      <c r="G2596"/>
      <c r="H2596"/>
      <c r="I2596"/>
    </row>
    <row r="2597" spans="7:9" x14ac:dyDescent="0.2">
      <c r="G2597"/>
      <c r="H2597"/>
      <c r="I2597"/>
    </row>
    <row r="2598" spans="7:9" x14ac:dyDescent="0.2">
      <c r="G2598"/>
      <c r="H2598"/>
      <c r="I2598"/>
    </row>
    <row r="2599" spans="7:9" x14ac:dyDescent="0.2">
      <c r="G2599"/>
      <c r="H2599"/>
      <c r="I2599"/>
    </row>
    <row r="2600" spans="7:9" x14ac:dyDescent="0.2">
      <c r="G2600"/>
      <c r="H2600"/>
      <c r="I2600"/>
    </row>
    <row r="2601" spans="7:9" x14ac:dyDescent="0.2">
      <c r="G2601"/>
      <c r="H2601"/>
      <c r="I2601"/>
    </row>
    <row r="2602" spans="7:9" x14ac:dyDescent="0.2">
      <c r="G2602"/>
      <c r="H2602"/>
      <c r="I2602"/>
    </row>
    <row r="2603" spans="7:9" x14ac:dyDescent="0.2">
      <c r="G2603"/>
      <c r="H2603"/>
      <c r="I2603"/>
    </row>
    <row r="2604" spans="7:9" x14ac:dyDescent="0.2">
      <c r="G2604"/>
      <c r="H2604"/>
      <c r="I2604"/>
    </row>
    <row r="2605" spans="7:9" x14ac:dyDescent="0.2">
      <c r="G2605"/>
      <c r="H2605"/>
      <c r="I2605"/>
    </row>
    <row r="2606" spans="7:9" x14ac:dyDescent="0.2">
      <c r="G2606"/>
      <c r="H2606"/>
      <c r="I2606"/>
    </row>
    <row r="2607" spans="7:9" x14ac:dyDescent="0.2">
      <c r="G2607"/>
      <c r="H2607"/>
      <c r="I2607"/>
    </row>
    <row r="2608" spans="7:9" x14ac:dyDescent="0.2">
      <c r="G2608"/>
      <c r="H2608"/>
      <c r="I2608"/>
    </row>
    <row r="2609" spans="7:9" x14ac:dyDescent="0.2">
      <c r="G2609"/>
      <c r="H2609"/>
      <c r="I2609"/>
    </row>
    <row r="2610" spans="7:9" x14ac:dyDescent="0.2">
      <c r="G2610"/>
      <c r="H2610"/>
      <c r="I2610"/>
    </row>
    <row r="2611" spans="7:9" x14ac:dyDescent="0.2">
      <c r="G2611"/>
      <c r="H2611"/>
      <c r="I2611"/>
    </row>
    <row r="2612" spans="7:9" x14ac:dyDescent="0.2">
      <c r="G2612"/>
      <c r="H2612"/>
      <c r="I2612"/>
    </row>
    <row r="2613" spans="7:9" x14ac:dyDescent="0.2">
      <c r="G2613"/>
      <c r="H2613"/>
      <c r="I2613"/>
    </row>
    <row r="2614" spans="7:9" x14ac:dyDescent="0.2">
      <c r="G2614"/>
      <c r="H2614"/>
      <c r="I2614"/>
    </row>
    <row r="2615" spans="7:9" x14ac:dyDescent="0.2">
      <c r="G2615"/>
      <c r="H2615"/>
      <c r="I2615"/>
    </row>
    <row r="2616" spans="7:9" x14ac:dyDescent="0.2">
      <c r="G2616"/>
      <c r="H2616"/>
      <c r="I2616"/>
    </row>
    <row r="2617" spans="7:9" x14ac:dyDescent="0.2">
      <c r="G2617"/>
      <c r="H2617"/>
      <c r="I2617"/>
    </row>
    <row r="2618" spans="7:9" x14ac:dyDescent="0.2">
      <c r="G2618"/>
      <c r="H2618"/>
      <c r="I2618"/>
    </row>
    <row r="2619" spans="7:9" x14ac:dyDescent="0.2">
      <c r="G2619"/>
      <c r="H2619"/>
      <c r="I2619"/>
    </row>
    <row r="2620" spans="7:9" x14ac:dyDescent="0.2">
      <c r="G2620"/>
      <c r="H2620"/>
      <c r="I2620"/>
    </row>
    <row r="2621" spans="7:9" x14ac:dyDescent="0.2">
      <c r="G2621"/>
      <c r="H2621"/>
      <c r="I2621"/>
    </row>
    <row r="2622" spans="7:9" x14ac:dyDescent="0.2">
      <c r="G2622"/>
      <c r="H2622"/>
      <c r="I2622"/>
    </row>
    <row r="2623" spans="7:9" x14ac:dyDescent="0.2">
      <c r="G2623"/>
      <c r="H2623"/>
      <c r="I2623"/>
    </row>
    <row r="2624" spans="7:9" x14ac:dyDescent="0.2">
      <c r="G2624"/>
      <c r="H2624"/>
      <c r="I2624"/>
    </row>
    <row r="2625" spans="7:9" x14ac:dyDescent="0.2">
      <c r="G2625"/>
      <c r="H2625"/>
      <c r="I2625"/>
    </row>
    <row r="2626" spans="7:9" x14ac:dyDescent="0.2">
      <c r="G2626"/>
      <c r="H2626"/>
      <c r="I2626"/>
    </row>
    <row r="2627" spans="7:9" x14ac:dyDescent="0.2">
      <c r="G2627"/>
      <c r="H2627"/>
      <c r="I2627"/>
    </row>
    <row r="2628" spans="7:9" x14ac:dyDescent="0.2">
      <c r="G2628"/>
      <c r="H2628"/>
      <c r="I2628"/>
    </row>
    <row r="2629" spans="7:9" x14ac:dyDescent="0.2">
      <c r="G2629"/>
      <c r="H2629"/>
      <c r="I2629"/>
    </row>
    <row r="2630" spans="7:9" x14ac:dyDescent="0.2">
      <c r="G2630"/>
      <c r="H2630"/>
      <c r="I2630"/>
    </row>
    <row r="2631" spans="7:9" x14ac:dyDescent="0.2">
      <c r="G2631"/>
      <c r="H2631"/>
      <c r="I2631"/>
    </row>
    <row r="2632" spans="7:9" x14ac:dyDescent="0.2">
      <c r="G2632"/>
      <c r="H2632"/>
      <c r="I2632"/>
    </row>
    <row r="2633" spans="7:9" x14ac:dyDescent="0.2">
      <c r="G2633"/>
      <c r="H2633"/>
      <c r="I2633"/>
    </row>
    <row r="2634" spans="7:9" x14ac:dyDescent="0.2">
      <c r="G2634"/>
      <c r="H2634"/>
      <c r="I2634"/>
    </row>
    <row r="2635" spans="7:9" x14ac:dyDescent="0.2">
      <c r="G2635"/>
      <c r="H2635"/>
      <c r="I2635"/>
    </row>
    <row r="2636" spans="7:9" x14ac:dyDescent="0.2">
      <c r="G2636"/>
      <c r="H2636"/>
      <c r="I2636"/>
    </row>
    <row r="2637" spans="7:9" x14ac:dyDescent="0.2">
      <c r="G2637"/>
      <c r="H2637"/>
      <c r="I2637"/>
    </row>
    <row r="2638" spans="7:9" x14ac:dyDescent="0.2">
      <c r="G2638"/>
      <c r="H2638"/>
      <c r="I2638"/>
    </row>
    <row r="2639" spans="7:9" x14ac:dyDescent="0.2">
      <c r="G2639"/>
      <c r="H2639"/>
      <c r="I2639"/>
    </row>
    <row r="2640" spans="7:9" x14ac:dyDescent="0.2">
      <c r="G2640"/>
      <c r="H2640"/>
      <c r="I2640"/>
    </row>
    <row r="2641" spans="7:9" x14ac:dyDescent="0.2">
      <c r="G2641"/>
      <c r="H2641"/>
      <c r="I2641"/>
    </row>
    <row r="2642" spans="7:9" x14ac:dyDescent="0.2">
      <c r="G2642"/>
      <c r="H2642"/>
      <c r="I2642"/>
    </row>
    <row r="2643" spans="7:9" x14ac:dyDescent="0.2">
      <c r="G2643"/>
      <c r="H2643"/>
      <c r="I2643"/>
    </row>
    <row r="2644" spans="7:9" x14ac:dyDescent="0.2">
      <c r="G2644"/>
      <c r="H2644"/>
      <c r="I2644"/>
    </row>
    <row r="2645" spans="7:9" x14ac:dyDescent="0.2">
      <c r="G2645"/>
      <c r="H2645"/>
      <c r="I2645"/>
    </row>
    <row r="2646" spans="7:9" x14ac:dyDescent="0.2">
      <c r="G2646"/>
      <c r="H2646"/>
      <c r="I2646"/>
    </row>
    <row r="2647" spans="7:9" x14ac:dyDescent="0.2">
      <c r="G2647"/>
      <c r="H2647"/>
      <c r="I2647"/>
    </row>
    <row r="2648" spans="7:9" x14ac:dyDescent="0.2">
      <c r="G2648"/>
      <c r="H2648"/>
      <c r="I2648"/>
    </row>
    <row r="2649" spans="7:9" x14ac:dyDescent="0.2">
      <c r="G2649"/>
      <c r="H2649"/>
      <c r="I2649"/>
    </row>
    <row r="2650" spans="7:9" x14ac:dyDescent="0.2">
      <c r="G2650"/>
      <c r="H2650"/>
      <c r="I2650"/>
    </row>
    <row r="2651" spans="7:9" x14ac:dyDescent="0.2">
      <c r="G2651"/>
      <c r="H2651"/>
      <c r="I2651"/>
    </row>
    <row r="2652" spans="7:9" x14ac:dyDescent="0.2">
      <c r="G2652"/>
      <c r="H2652"/>
      <c r="I2652"/>
    </row>
    <row r="2653" spans="7:9" x14ac:dyDescent="0.2">
      <c r="G2653"/>
      <c r="H2653"/>
      <c r="I2653"/>
    </row>
    <row r="2654" spans="7:9" x14ac:dyDescent="0.2">
      <c r="G2654"/>
      <c r="H2654"/>
      <c r="I2654"/>
    </row>
    <row r="2655" spans="7:9" x14ac:dyDescent="0.2">
      <c r="G2655"/>
      <c r="H2655"/>
      <c r="I2655"/>
    </row>
    <row r="2656" spans="7:9" x14ac:dyDescent="0.2">
      <c r="G2656"/>
      <c r="H2656"/>
      <c r="I2656"/>
    </row>
    <row r="2657" spans="7:9" x14ac:dyDescent="0.2">
      <c r="G2657"/>
      <c r="H2657"/>
      <c r="I2657"/>
    </row>
    <row r="2658" spans="7:9" x14ac:dyDescent="0.2">
      <c r="G2658"/>
      <c r="H2658"/>
      <c r="I2658"/>
    </row>
    <row r="2659" spans="7:9" x14ac:dyDescent="0.2">
      <c r="G2659"/>
      <c r="H2659"/>
      <c r="I2659"/>
    </row>
    <row r="2660" spans="7:9" x14ac:dyDescent="0.2">
      <c r="G2660"/>
      <c r="H2660"/>
      <c r="I2660"/>
    </row>
    <row r="2661" spans="7:9" x14ac:dyDescent="0.2">
      <c r="G2661"/>
      <c r="H2661"/>
      <c r="I2661"/>
    </row>
    <row r="2662" spans="7:9" x14ac:dyDescent="0.2">
      <c r="G2662"/>
      <c r="H2662"/>
      <c r="I2662"/>
    </row>
    <row r="2663" spans="7:9" x14ac:dyDescent="0.2">
      <c r="G2663"/>
      <c r="H2663"/>
      <c r="I2663"/>
    </row>
    <row r="2664" spans="7:9" x14ac:dyDescent="0.2">
      <c r="G2664"/>
      <c r="H2664"/>
      <c r="I2664"/>
    </row>
    <row r="2665" spans="7:9" x14ac:dyDescent="0.2">
      <c r="G2665"/>
      <c r="H2665"/>
      <c r="I2665"/>
    </row>
    <row r="2666" spans="7:9" x14ac:dyDescent="0.2">
      <c r="G2666"/>
      <c r="H2666"/>
      <c r="I2666"/>
    </row>
    <row r="2667" spans="7:9" x14ac:dyDescent="0.2">
      <c r="G2667"/>
      <c r="H2667"/>
      <c r="I2667"/>
    </row>
    <row r="2668" spans="7:9" x14ac:dyDescent="0.2">
      <c r="G2668"/>
      <c r="H2668"/>
      <c r="I2668"/>
    </row>
    <row r="2669" spans="7:9" x14ac:dyDescent="0.2">
      <c r="G2669"/>
      <c r="H2669"/>
      <c r="I2669"/>
    </row>
    <row r="2670" spans="7:9" x14ac:dyDescent="0.2">
      <c r="G2670"/>
      <c r="H2670"/>
      <c r="I2670"/>
    </row>
    <row r="2671" spans="7:9" x14ac:dyDescent="0.2">
      <c r="G2671"/>
      <c r="H2671"/>
      <c r="I2671"/>
    </row>
    <row r="2672" spans="7:9" x14ac:dyDescent="0.2">
      <c r="G2672"/>
      <c r="H2672"/>
      <c r="I2672"/>
    </row>
    <row r="2673" spans="7:9" x14ac:dyDescent="0.2">
      <c r="G2673"/>
      <c r="H2673"/>
      <c r="I2673"/>
    </row>
    <row r="2674" spans="7:9" x14ac:dyDescent="0.2">
      <c r="G2674"/>
      <c r="H2674"/>
      <c r="I2674"/>
    </row>
    <row r="2675" spans="7:9" x14ac:dyDescent="0.2">
      <c r="G2675"/>
      <c r="H2675"/>
      <c r="I2675"/>
    </row>
    <row r="2676" spans="7:9" x14ac:dyDescent="0.2">
      <c r="G2676"/>
      <c r="H2676"/>
      <c r="I2676"/>
    </row>
    <row r="2677" spans="7:9" x14ac:dyDescent="0.2">
      <c r="G2677"/>
      <c r="H2677"/>
      <c r="I2677"/>
    </row>
    <row r="2678" spans="7:9" x14ac:dyDescent="0.2">
      <c r="G2678"/>
      <c r="H2678"/>
      <c r="I2678"/>
    </row>
    <row r="2679" spans="7:9" x14ac:dyDescent="0.2">
      <c r="G2679"/>
      <c r="H2679"/>
      <c r="I2679"/>
    </row>
    <row r="2680" spans="7:9" x14ac:dyDescent="0.2">
      <c r="G2680"/>
      <c r="H2680"/>
      <c r="I2680"/>
    </row>
    <row r="2681" spans="7:9" x14ac:dyDescent="0.2">
      <c r="G2681"/>
      <c r="H2681"/>
      <c r="I2681"/>
    </row>
    <row r="2682" spans="7:9" x14ac:dyDescent="0.2">
      <c r="G2682"/>
      <c r="H2682"/>
      <c r="I2682"/>
    </row>
    <row r="2683" spans="7:9" x14ac:dyDescent="0.2">
      <c r="G2683"/>
      <c r="H2683"/>
      <c r="I2683"/>
    </row>
    <row r="2684" spans="7:9" x14ac:dyDescent="0.2">
      <c r="G2684"/>
      <c r="H2684"/>
      <c r="I2684"/>
    </row>
    <row r="2685" spans="7:9" x14ac:dyDescent="0.2">
      <c r="G2685"/>
      <c r="H2685"/>
      <c r="I2685"/>
    </row>
    <row r="2686" spans="7:9" x14ac:dyDescent="0.2">
      <c r="G2686"/>
      <c r="H2686"/>
      <c r="I2686"/>
    </row>
    <row r="2687" spans="7:9" x14ac:dyDescent="0.2">
      <c r="G2687"/>
      <c r="H2687"/>
      <c r="I2687"/>
    </row>
    <row r="2688" spans="7:9" x14ac:dyDescent="0.2">
      <c r="G2688"/>
      <c r="H2688"/>
      <c r="I2688"/>
    </row>
    <row r="2689" spans="7:9" x14ac:dyDescent="0.2">
      <c r="G2689"/>
      <c r="H2689"/>
      <c r="I2689"/>
    </row>
    <row r="2690" spans="7:9" x14ac:dyDescent="0.2">
      <c r="G2690"/>
      <c r="H2690"/>
      <c r="I2690"/>
    </row>
    <row r="2691" spans="7:9" x14ac:dyDescent="0.2">
      <c r="G2691"/>
      <c r="H2691"/>
      <c r="I2691"/>
    </row>
    <row r="2692" spans="7:9" x14ac:dyDescent="0.2">
      <c r="G2692"/>
      <c r="H2692"/>
      <c r="I2692"/>
    </row>
    <row r="2693" spans="7:9" x14ac:dyDescent="0.2">
      <c r="G2693"/>
      <c r="H2693"/>
      <c r="I2693"/>
    </row>
    <row r="2694" spans="7:9" x14ac:dyDescent="0.2">
      <c r="G2694"/>
      <c r="H2694"/>
      <c r="I2694"/>
    </row>
    <row r="2695" spans="7:9" x14ac:dyDescent="0.2">
      <c r="G2695"/>
      <c r="H2695"/>
      <c r="I2695"/>
    </row>
    <row r="2696" spans="7:9" x14ac:dyDescent="0.2">
      <c r="G2696"/>
      <c r="H2696"/>
      <c r="I2696"/>
    </row>
    <row r="2697" spans="7:9" x14ac:dyDescent="0.2">
      <c r="G2697"/>
      <c r="H2697"/>
      <c r="I2697"/>
    </row>
    <row r="2698" spans="7:9" x14ac:dyDescent="0.2">
      <c r="G2698"/>
      <c r="H2698"/>
      <c r="I2698"/>
    </row>
    <row r="2699" spans="7:9" x14ac:dyDescent="0.2">
      <c r="G2699"/>
      <c r="H2699"/>
      <c r="I2699"/>
    </row>
    <row r="2700" spans="7:9" x14ac:dyDescent="0.2">
      <c r="G2700"/>
      <c r="H2700"/>
      <c r="I2700"/>
    </row>
    <row r="2701" spans="7:9" x14ac:dyDescent="0.2">
      <c r="G2701"/>
      <c r="H2701"/>
      <c r="I2701"/>
    </row>
    <row r="2702" spans="7:9" x14ac:dyDescent="0.2">
      <c r="G2702"/>
      <c r="H2702"/>
      <c r="I2702"/>
    </row>
    <row r="2703" spans="7:9" x14ac:dyDescent="0.2">
      <c r="G2703"/>
      <c r="H2703"/>
      <c r="I2703"/>
    </row>
    <row r="2704" spans="7:9" x14ac:dyDescent="0.2">
      <c r="G2704"/>
      <c r="H2704"/>
      <c r="I2704"/>
    </row>
    <row r="2705" spans="7:9" x14ac:dyDescent="0.2">
      <c r="G2705"/>
      <c r="H2705"/>
      <c r="I2705"/>
    </row>
    <row r="2706" spans="7:9" x14ac:dyDescent="0.2">
      <c r="G2706"/>
      <c r="H2706"/>
      <c r="I2706"/>
    </row>
    <row r="2707" spans="7:9" x14ac:dyDescent="0.2">
      <c r="G2707"/>
      <c r="H2707"/>
      <c r="I2707"/>
    </row>
    <row r="2708" spans="7:9" x14ac:dyDescent="0.2">
      <c r="G2708"/>
      <c r="H2708"/>
      <c r="I2708"/>
    </row>
    <row r="2709" spans="7:9" x14ac:dyDescent="0.2">
      <c r="G2709"/>
      <c r="H2709"/>
      <c r="I2709"/>
    </row>
    <row r="2710" spans="7:9" x14ac:dyDescent="0.2">
      <c r="G2710"/>
      <c r="H2710"/>
      <c r="I2710"/>
    </row>
    <row r="2711" spans="7:9" x14ac:dyDescent="0.2">
      <c r="G2711"/>
      <c r="H2711"/>
      <c r="I2711"/>
    </row>
    <row r="2712" spans="7:9" x14ac:dyDescent="0.2">
      <c r="G2712"/>
      <c r="H2712"/>
      <c r="I2712"/>
    </row>
    <row r="2713" spans="7:9" x14ac:dyDescent="0.2">
      <c r="G2713"/>
      <c r="H2713"/>
      <c r="I2713"/>
    </row>
    <row r="2714" spans="7:9" x14ac:dyDescent="0.2">
      <c r="G2714"/>
      <c r="H2714"/>
      <c r="I2714"/>
    </row>
    <row r="2715" spans="7:9" x14ac:dyDescent="0.2">
      <c r="G2715"/>
      <c r="H2715"/>
      <c r="I2715"/>
    </row>
    <row r="2716" spans="7:9" x14ac:dyDescent="0.2">
      <c r="G2716"/>
      <c r="H2716"/>
      <c r="I2716"/>
    </row>
    <row r="2717" spans="7:9" x14ac:dyDescent="0.2">
      <c r="G2717"/>
      <c r="H2717"/>
      <c r="I2717"/>
    </row>
    <row r="2718" spans="7:9" x14ac:dyDescent="0.2">
      <c r="G2718"/>
      <c r="H2718"/>
      <c r="I2718"/>
    </row>
    <row r="2719" spans="7:9" x14ac:dyDescent="0.2">
      <c r="G2719"/>
      <c r="H2719"/>
      <c r="I2719"/>
    </row>
    <row r="2720" spans="7:9" x14ac:dyDescent="0.2">
      <c r="G2720"/>
      <c r="H2720"/>
      <c r="I2720"/>
    </row>
    <row r="2721" spans="7:9" x14ac:dyDescent="0.2">
      <c r="G2721"/>
      <c r="H2721"/>
      <c r="I2721"/>
    </row>
    <row r="2722" spans="7:9" x14ac:dyDescent="0.2">
      <c r="G2722"/>
      <c r="H2722"/>
      <c r="I2722"/>
    </row>
    <row r="2723" spans="7:9" x14ac:dyDescent="0.2">
      <c r="G2723"/>
      <c r="H2723"/>
      <c r="I2723"/>
    </row>
    <row r="2724" spans="7:9" x14ac:dyDescent="0.2">
      <c r="G2724"/>
      <c r="H2724"/>
      <c r="I2724"/>
    </row>
    <row r="2725" spans="7:9" x14ac:dyDescent="0.2">
      <c r="G2725"/>
      <c r="H2725"/>
      <c r="I2725"/>
    </row>
    <row r="2726" spans="7:9" x14ac:dyDescent="0.2">
      <c r="G2726"/>
      <c r="H2726"/>
      <c r="I2726"/>
    </row>
    <row r="2727" spans="7:9" x14ac:dyDescent="0.2">
      <c r="G2727"/>
      <c r="H2727"/>
      <c r="I2727"/>
    </row>
    <row r="2728" spans="7:9" x14ac:dyDescent="0.2">
      <c r="G2728"/>
      <c r="H2728"/>
      <c r="I2728"/>
    </row>
    <row r="2729" spans="7:9" x14ac:dyDescent="0.2">
      <c r="G2729"/>
      <c r="H2729"/>
      <c r="I2729"/>
    </row>
    <row r="2730" spans="7:9" x14ac:dyDescent="0.2">
      <c r="G2730"/>
      <c r="H2730"/>
      <c r="I2730"/>
    </row>
    <row r="2731" spans="7:9" x14ac:dyDescent="0.2">
      <c r="G2731"/>
      <c r="H2731"/>
      <c r="I2731"/>
    </row>
    <row r="2732" spans="7:9" x14ac:dyDescent="0.2">
      <c r="G2732"/>
      <c r="H2732"/>
      <c r="I2732"/>
    </row>
    <row r="2733" spans="7:9" x14ac:dyDescent="0.2">
      <c r="G2733"/>
      <c r="H2733"/>
      <c r="I2733"/>
    </row>
    <row r="2734" spans="7:9" x14ac:dyDescent="0.2">
      <c r="G2734"/>
      <c r="H2734"/>
      <c r="I2734"/>
    </row>
    <row r="2735" spans="7:9" x14ac:dyDescent="0.2">
      <c r="G2735"/>
      <c r="H2735"/>
      <c r="I2735"/>
    </row>
    <row r="2736" spans="7:9" x14ac:dyDescent="0.2">
      <c r="G2736"/>
      <c r="H2736"/>
      <c r="I2736"/>
    </row>
    <row r="2737" spans="7:9" x14ac:dyDescent="0.2">
      <c r="G2737"/>
      <c r="H2737"/>
      <c r="I2737"/>
    </row>
    <row r="2738" spans="7:9" x14ac:dyDescent="0.2">
      <c r="G2738"/>
      <c r="H2738"/>
      <c r="I2738"/>
    </row>
    <row r="2739" spans="7:9" x14ac:dyDescent="0.2">
      <c r="G2739"/>
      <c r="H2739"/>
      <c r="I2739"/>
    </row>
    <row r="2740" spans="7:9" x14ac:dyDescent="0.2">
      <c r="G2740"/>
      <c r="H2740"/>
      <c r="I2740"/>
    </row>
    <row r="2741" spans="7:9" x14ac:dyDescent="0.2">
      <c r="G2741"/>
      <c r="H2741"/>
      <c r="I2741"/>
    </row>
    <row r="2742" spans="7:9" x14ac:dyDescent="0.2">
      <c r="G2742"/>
      <c r="H2742"/>
      <c r="I2742"/>
    </row>
    <row r="2743" spans="7:9" x14ac:dyDescent="0.2">
      <c r="G2743"/>
      <c r="H2743"/>
      <c r="I2743"/>
    </row>
    <row r="2744" spans="7:9" x14ac:dyDescent="0.2">
      <c r="G2744"/>
      <c r="H2744"/>
      <c r="I2744"/>
    </row>
    <row r="2745" spans="7:9" x14ac:dyDescent="0.2">
      <c r="G2745"/>
      <c r="H2745"/>
      <c r="I2745"/>
    </row>
    <row r="2746" spans="7:9" x14ac:dyDescent="0.2">
      <c r="G2746"/>
      <c r="H2746"/>
      <c r="I2746"/>
    </row>
    <row r="2747" spans="7:9" x14ac:dyDescent="0.2">
      <c r="G2747"/>
      <c r="H2747"/>
      <c r="I2747"/>
    </row>
    <row r="2748" spans="7:9" x14ac:dyDescent="0.2">
      <c r="G2748"/>
      <c r="H2748"/>
      <c r="I2748"/>
    </row>
    <row r="2749" spans="7:9" x14ac:dyDescent="0.2">
      <c r="G2749"/>
      <c r="H2749"/>
      <c r="I2749"/>
    </row>
    <row r="2750" spans="7:9" x14ac:dyDescent="0.2">
      <c r="G2750"/>
      <c r="H2750"/>
      <c r="I2750"/>
    </row>
    <row r="2751" spans="7:9" x14ac:dyDescent="0.2">
      <c r="G2751"/>
      <c r="H2751"/>
      <c r="I2751"/>
    </row>
    <row r="2752" spans="7:9" x14ac:dyDescent="0.2">
      <c r="G2752"/>
      <c r="H2752"/>
      <c r="I2752"/>
    </row>
    <row r="2753" spans="7:9" x14ac:dyDescent="0.2">
      <c r="G2753"/>
      <c r="H2753"/>
      <c r="I2753"/>
    </row>
    <row r="2754" spans="7:9" x14ac:dyDescent="0.2">
      <c r="G2754"/>
      <c r="H2754"/>
      <c r="I2754"/>
    </row>
    <row r="2755" spans="7:9" x14ac:dyDescent="0.2">
      <c r="G2755"/>
      <c r="H2755"/>
      <c r="I2755"/>
    </row>
    <row r="2756" spans="7:9" x14ac:dyDescent="0.2">
      <c r="G2756"/>
      <c r="H2756"/>
      <c r="I2756"/>
    </row>
    <row r="2757" spans="7:9" x14ac:dyDescent="0.2">
      <c r="G2757"/>
      <c r="H2757"/>
      <c r="I2757"/>
    </row>
    <row r="2758" spans="7:9" x14ac:dyDescent="0.2">
      <c r="G2758"/>
      <c r="H2758"/>
      <c r="I2758"/>
    </row>
    <row r="2759" spans="7:9" x14ac:dyDescent="0.2">
      <c r="G2759"/>
      <c r="H2759"/>
      <c r="I2759"/>
    </row>
    <row r="2760" spans="7:9" x14ac:dyDescent="0.2">
      <c r="G2760"/>
      <c r="H2760"/>
      <c r="I2760"/>
    </row>
    <row r="2761" spans="7:9" x14ac:dyDescent="0.2">
      <c r="G2761"/>
      <c r="H2761"/>
      <c r="I2761"/>
    </row>
    <row r="2762" spans="7:9" x14ac:dyDescent="0.2">
      <c r="G2762"/>
      <c r="H2762"/>
      <c r="I2762"/>
    </row>
    <row r="2763" spans="7:9" x14ac:dyDescent="0.2">
      <c r="G2763"/>
      <c r="H2763"/>
      <c r="I2763"/>
    </row>
    <row r="2764" spans="7:9" x14ac:dyDescent="0.2">
      <c r="G2764"/>
      <c r="H2764"/>
      <c r="I2764"/>
    </row>
    <row r="2765" spans="7:9" x14ac:dyDescent="0.2">
      <c r="G2765"/>
      <c r="H2765"/>
      <c r="I2765"/>
    </row>
    <row r="2766" spans="7:9" x14ac:dyDescent="0.2">
      <c r="G2766"/>
      <c r="H2766"/>
      <c r="I2766"/>
    </row>
    <row r="2767" spans="7:9" x14ac:dyDescent="0.2">
      <c r="G2767"/>
      <c r="H2767"/>
      <c r="I2767"/>
    </row>
    <row r="2768" spans="7:9" x14ac:dyDescent="0.2">
      <c r="G2768"/>
      <c r="H2768"/>
      <c r="I2768"/>
    </row>
    <row r="2769" spans="7:9" x14ac:dyDescent="0.2">
      <c r="G2769"/>
      <c r="H2769"/>
      <c r="I2769"/>
    </row>
    <row r="2770" spans="7:9" x14ac:dyDescent="0.2">
      <c r="G2770"/>
      <c r="H2770"/>
      <c r="I2770"/>
    </row>
    <row r="2771" spans="7:9" x14ac:dyDescent="0.2">
      <c r="G2771"/>
      <c r="H2771"/>
      <c r="I2771"/>
    </row>
    <row r="2772" spans="7:9" x14ac:dyDescent="0.2">
      <c r="G2772"/>
      <c r="H2772"/>
      <c r="I2772"/>
    </row>
    <row r="2773" spans="7:9" x14ac:dyDescent="0.2">
      <c r="G2773"/>
      <c r="H2773"/>
      <c r="I2773"/>
    </row>
    <row r="2774" spans="7:9" x14ac:dyDescent="0.2">
      <c r="G2774"/>
      <c r="H2774"/>
      <c r="I2774"/>
    </row>
    <row r="2775" spans="7:9" x14ac:dyDescent="0.2">
      <c r="G2775"/>
      <c r="H2775"/>
      <c r="I2775"/>
    </row>
    <row r="2776" spans="7:9" x14ac:dyDescent="0.2">
      <c r="G2776"/>
      <c r="H2776"/>
      <c r="I2776"/>
    </row>
    <row r="2777" spans="7:9" x14ac:dyDescent="0.2">
      <c r="G2777"/>
      <c r="H2777"/>
      <c r="I2777"/>
    </row>
    <row r="2778" spans="7:9" x14ac:dyDescent="0.2">
      <c r="G2778"/>
      <c r="H2778"/>
      <c r="I2778"/>
    </row>
    <row r="2779" spans="7:9" x14ac:dyDescent="0.2">
      <c r="G2779"/>
      <c r="H2779"/>
      <c r="I2779"/>
    </row>
    <row r="2780" spans="7:9" x14ac:dyDescent="0.2">
      <c r="G2780"/>
      <c r="H2780"/>
      <c r="I2780"/>
    </row>
    <row r="2781" spans="7:9" x14ac:dyDescent="0.2">
      <c r="G2781"/>
      <c r="H2781"/>
      <c r="I2781"/>
    </row>
    <row r="2782" spans="7:9" x14ac:dyDescent="0.2">
      <c r="G2782"/>
      <c r="H2782"/>
      <c r="I2782"/>
    </row>
    <row r="2783" spans="7:9" x14ac:dyDescent="0.2">
      <c r="G2783"/>
      <c r="H2783"/>
      <c r="I2783"/>
    </row>
    <row r="2784" spans="7:9" x14ac:dyDescent="0.2">
      <c r="G2784"/>
      <c r="H2784"/>
      <c r="I2784"/>
    </row>
    <row r="2785" spans="7:9" x14ac:dyDescent="0.2">
      <c r="G2785"/>
      <c r="H2785"/>
      <c r="I2785"/>
    </row>
    <row r="2786" spans="7:9" x14ac:dyDescent="0.2">
      <c r="G2786"/>
      <c r="H2786"/>
      <c r="I2786"/>
    </row>
    <row r="2787" spans="7:9" x14ac:dyDescent="0.2">
      <c r="G2787"/>
      <c r="H2787"/>
      <c r="I2787"/>
    </row>
    <row r="2788" spans="7:9" x14ac:dyDescent="0.2">
      <c r="G2788"/>
      <c r="H2788"/>
      <c r="I2788"/>
    </row>
    <row r="2789" spans="7:9" x14ac:dyDescent="0.2">
      <c r="G2789"/>
      <c r="H2789"/>
      <c r="I2789"/>
    </row>
    <row r="2790" spans="7:9" x14ac:dyDescent="0.2">
      <c r="G2790"/>
      <c r="H2790"/>
      <c r="I2790"/>
    </row>
    <row r="2791" spans="7:9" x14ac:dyDescent="0.2">
      <c r="G2791"/>
      <c r="H2791"/>
      <c r="I2791"/>
    </row>
    <row r="2792" spans="7:9" x14ac:dyDescent="0.2">
      <c r="G2792"/>
      <c r="H2792"/>
      <c r="I2792"/>
    </row>
    <row r="2793" spans="7:9" x14ac:dyDescent="0.2">
      <c r="G2793"/>
      <c r="H2793"/>
      <c r="I2793"/>
    </row>
    <row r="2794" spans="7:9" x14ac:dyDescent="0.2">
      <c r="G2794"/>
      <c r="H2794"/>
      <c r="I2794"/>
    </row>
    <row r="2795" spans="7:9" x14ac:dyDescent="0.2">
      <c r="G2795"/>
      <c r="H2795"/>
      <c r="I2795"/>
    </row>
    <row r="2796" spans="7:9" x14ac:dyDescent="0.2">
      <c r="G2796"/>
      <c r="H2796"/>
      <c r="I2796"/>
    </row>
    <row r="2797" spans="7:9" x14ac:dyDescent="0.2">
      <c r="G2797"/>
      <c r="H2797"/>
      <c r="I2797"/>
    </row>
    <row r="2798" spans="7:9" x14ac:dyDescent="0.2">
      <c r="G2798"/>
      <c r="H2798"/>
      <c r="I2798"/>
    </row>
    <row r="2799" spans="7:9" x14ac:dyDescent="0.2">
      <c r="G2799"/>
      <c r="H2799"/>
      <c r="I2799"/>
    </row>
    <row r="2800" spans="7:9" x14ac:dyDescent="0.2">
      <c r="G2800"/>
      <c r="H2800"/>
      <c r="I2800"/>
    </row>
    <row r="2801" spans="7:9" x14ac:dyDescent="0.2">
      <c r="G2801"/>
      <c r="H2801"/>
      <c r="I2801"/>
    </row>
    <row r="2802" spans="7:9" x14ac:dyDescent="0.2">
      <c r="G2802"/>
      <c r="H2802"/>
      <c r="I2802"/>
    </row>
    <row r="2803" spans="7:9" x14ac:dyDescent="0.2">
      <c r="G2803"/>
      <c r="H2803"/>
      <c r="I2803"/>
    </row>
    <row r="2804" spans="7:9" x14ac:dyDescent="0.2">
      <c r="G2804"/>
      <c r="H2804"/>
      <c r="I2804"/>
    </row>
    <row r="2805" spans="7:9" x14ac:dyDescent="0.2">
      <c r="G2805"/>
      <c r="H2805"/>
      <c r="I2805"/>
    </row>
    <row r="2806" spans="7:9" x14ac:dyDescent="0.2">
      <c r="G2806"/>
      <c r="H2806"/>
      <c r="I2806"/>
    </row>
    <row r="2807" spans="7:9" x14ac:dyDescent="0.2">
      <c r="G2807"/>
      <c r="H2807"/>
      <c r="I2807"/>
    </row>
    <row r="2808" spans="7:9" x14ac:dyDescent="0.2">
      <c r="G2808"/>
      <c r="H2808"/>
      <c r="I2808"/>
    </row>
    <row r="2809" spans="7:9" x14ac:dyDescent="0.2">
      <c r="G2809"/>
      <c r="H2809"/>
      <c r="I2809"/>
    </row>
    <row r="2810" spans="7:9" x14ac:dyDescent="0.2">
      <c r="G2810"/>
      <c r="H2810"/>
      <c r="I2810"/>
    </row>
    <row r="2811" spans="7:9" x14ac:dyDescent="0.2">
      <c r="G2811"/>
      <c r="H2811"/>
      <c r="I2811"/>
    </row>
    <row r="2812" spans="7:9" x14ac:dyDescent="0.2">
      <c r="G2812"/>
      <c r="H2812"/>
      <c r="I2812"/>
    </row>
    <row r="2813" spans="7:9" x14ac:dyDescent="0.2">
      <c r="G2813"/>
      <c r="H2813"/>
      <c r="I2813"/>
    </row>
    <row r="2814" spans="7:9" x14ac:dyDescent="0.2">
      <c r="G2814"/>
      <c r="H2814"/>
      <c r="I2814"/>
    </row>
    <row r="2815" spans="7:9" x14ac:dyDescent="0.2">
      <c r="G2815"/>
      <c r="H2815"/>
      <c r="I2815"/>
    </row>
    <row r="2816" spans="7:9" x14ac:dyDescent="0.2">
      <c r="G2816"/>
      <c r="H2816"/>
      <c r="I2816"/>
    </row>
    <row r="2817" spans="7:9" x14ac:dyDescent="0.2">
      <c r="G2817"/>
      <c r="H2817"/>
      <c r="I2817"/>
    </row>
    <row r="2818" spans="7:9" x14ac:dyDescent="0.2">
      <c r="G2818"/>
      <c r="H2818"/>
      <c r="I2818"/>
    </row>
    <row r="2819" spans="7:9" x14ac:dyDescent="0.2">
      <c r="G2819"/>
      <c r="H2819"/>
      <c r="I2819"/>
    </row>
    <row r="2820" spans="7:9" x14ac:dyDescent="0.2">
      <c r="G2820"/>
      <c r="H2820"/>
      <c r="I2820"/>
    </row>
    <row r="2821" spans="7:9" x14ac:dyDescent="0.2">
      <c r="G2821"/>
      <c r="H2821"/>
      <c r="I2821"/>
    </row>
    <row r="2822" spans="7:9" x14ac:dyDescent="0.2">
      <c r="G2822"/>
      <c r="H2822"/>
      <c r="I2822"/>
    </row>
    <row r="2823" spans="7:9" x14ac:dyDescent="0.2">
      <c r="G2823"/>
      <c r="H2823"/>
      <c r="I2823"/>
    </row>
    <row r="2824" spans="7:9" x14ac:dyDescent="0.2">
      <c r="G2824"/>
      <c r="H2824"/>
      <c r="I2824"/>
    </row>
    <row r="2825" spans="7:9" x14ac:dyDescent="0.2">
      <c r="G2825"/>
      <c r="H2825"/>
      <c r="I2825"/>
    </row>
    <row r="2826" spans="7:9" x14ac:dyDescent="0.2">
      <c r="G2826"/>
      <c r="H2826"/>
      <c r="I2826"/>
    </row>
    <row r="2827" spans="7:9" x14ac:dyDescent="0.2">
      <c r="G2827"/>
      <c r="H2827"/>
      <c r="I2827"/>
    </row>
    <row r="2828" spans="7:9" x14ac:dyDescent="0.2">
      <c r="G2828"/>
      <c r="H2828"/>
      <c r="I2828"/>
    </row>
    <row r="2829" spans="7:9" x14ac:dyDescent="0.2">
      <c r="G2829"/>
      <c r="H2829"/>
      <c r="I2829"/>
    </row>
    <row r="2830" spans="7:9" x14ac:dyDescent="0.2">
      <c r="G2830"/>
      <c r="H2830"/>
      <c r="I2830"/>
    </row>
    <row r="2831" spans="7:9" x14ac:dyDescent="0.2">
      <c r="G2831"/>
      <c r="H2831"/>
      <c r="I2831"/>
    </row>
    <row r="2832" spans="7:9" x14ac:dyDescent="0.2">
      <c r="G2832"/>
      <c r="H2832"/>
      <c r="I2832"/>
    </row>
    <row r="2833" spans="7:9" x14ac:dyDescent="0.2">
      <c r="G2833"/>
      <c r="H2833"/>
      <c r="I2833"/>
    </row>
    <row r="2834" spans="7:9" x14ac:dyDescent="0.2">
      <c r="G2834"/>
      <c r="H2834"/>
      <c r="I2834"/>
    </row>
    <row r="2835" spans="7:9" x14ac:dyDescent="0.2">
      <c r="G2835"/>
      <c r="H2835"/>
      <c r="I2835"/>
    </row>
    <row r="2836" spans="7:9" x14ac:dyDescent="0.2">
      <c r="G2836"/>
      <c r="H2836"/>
      <c r="I2836"/>
    </row>
    <row r="2837" spans="7:9" x14ac:dyDescent="0.2">
      <c r="G2837"/>
      <c r="H2837"/>
      <c r="I2837"/>
    </row>
    <row r="2838" spans="7:9" x14ac:dyDescent="0.2">
      <c r="G2838"/>
      <c r="H2838"/>
      <c r="I2838"/>
    </row>
    <row r="2839" spans="7:9" x14ac:dyDescent="0.2">
      <c r="G2839"/>
      <c r="H2839"/>
      <c r="I2839"/>
    </row>
    <row r="2840" spans="7:9" x14ac:dyDescent="0.2">
      <c r="G2840"/>
      <c r="H2840"/>
      <c r="I2840"/>
    </row>
    <row r="2841" spans="7:9" x14ac:dyDescent="0.2">
      <c r="G2841"/>
      <c r="H2841"/>
      <c r="I2841"/>
    </row>
    <row r="2842" spans="7:9" x14ac:dyDescent="0.2">
      <c r="G2842"/>
      <c r="H2842"/>
      <c r="I2842"/>
    </row>
    <row r="2843" spans="7:9" x14ac:dyDescent="0.2">
      <c r="G2843"/>
      <c r="H2843"/>
      <c r="I2843"/>
    </row>
    <row r="2844" spans="7:9" x14ac:dyDescent="0.2">
      <c r="G2844"/>
      <c r="H2844"/>
      <c r="I2844"/>
    </row>
    <row r="2845" spans="7:9" x14ac:dyDescent="0.2">
      <c r="G2845"/>
      <c r="H2845"/>
      <c r="I2845"/>
    </row>
    <row r="2846" spans="7:9" x14ac:dyDescent="0.2">
      <c r="G2846"/>
      <c r="H2846"/>
      <c r="I2846"/>
    </row>
    <row r="2847" spans="7:9" x14ac:dyDescent="0.2">
      <c r="G2847"/>
      <c r="H2847"/>
      <c r="I2847"/>
    </row>
    <row r="2848" spans="7:9" x14ac:dyDescent="0.2">
      <c r="G2848"/>
      <c r="H2848"/>
      <c r="I2848"/>
    </row>
    <row r="2849" spans="7:9" x14ac:dyDescent="0.2">
      <c r="G2849"/>
      <c r="H2849"/>
      <c r="I2849"/>
    </row>
    <row r="2850" spans="7:9" x14ac:dyDescent="0.2">
      <c r="G2850"/>
      <c r="H2850"/>
      <c r="I2850"/>
    </row>
    <row r="2851" spans="7:9" x14ac:dyDescent="0.2">
      <c r="G2851"/>
      <c r="H2851"/>
      <c r="I2851"/>
    </row>
    <row r="2852" spans="7:9" x14ac:dyDescent="0.2">
      <c r="G2852"/>
      <c r="H2852"/>
      <c r="I2852"/>
    </row>
    <row r="2853" spans="7:9" x14ac:dyDescent="0.2">
      <c r="G2853"/>
      <c r="H2853"/>
      <c r="I2853"/>
    </row>
    <row r="2854" spans="7:9" x14ac:dyDescent="0.2">
      <c r="G2854"/>
      <c r="H2854"/>
      <c r="I2854"/>
    </row>
    <row r="2855" spans="7:9" x14ac:dyDescent="0.2">
      <c r="G2855"/>
      <c r="H2855"/>
      <c r="I2855"/>
    </row>
    <row r="2856" spans="7:9" x14ac:dyDescent="0.2">
      <c r="G2856"/>
      <c r="H2856"/>
      <c r="I2856"/>
    </row>
    <row r="2857" spans="7:9" x14ac:dyDescent="0.2">
      <c r="G2857"/>
      <c r="H2857"/>
      <c r="I2857"/>
    </row>
    <row r="2858" spans="7:9" x14ac:dyDescent="0.2">
      <c r="G2858"/>
      <c r="H2858"/>
      <c r="I2858"/>
    </row>
    <row r="2859" spans="7:9" x14ac:dyDescent="0.2">
      <c r="G2859"/>
      <c r="H2859"/>
      <c r="I2859"/>
    </row>
    <row r="2860" spans="7:9" x14ac:dyDescent="0.2">
      <c r="G2860"/>
      <c r="H2860"/>
      <c r="I2860"/>
    </row>
    <row r="2861" spans="7:9" x14ac:dyDescent="0.2">
      <c r="G2861"/>
      <c r="H2861"/>
      <c r="I2861"/>
    </row>
    <row r="2862" spans="7:9" x14ac:dyDescent="0.2">
      <c r="G2862"/>
      <c r="H2862"/>
      <c r="I2862"/>
    </row>
    <row r="2863" spans="7:9" x14ac:dyDescent="0.2">
      <c r="G2863"/>
      <c r="H2863"/>
      <c r="I2863"/>
    </row>
    <row r="2864" spans="7:9" x14ac:dyDescent="0.2">
      <c r="G2864"/>
      <c r="H2864"/>
      <c r="I2864"/>
    </row>
    <row r="2865" spans="7:9" x14ac:dyDescent="0.2">
      <c r="G2865"/>
      <c r="H2865"/>
      <c r="I2865"/>
    </row>
    <row r="2866" spans="7:9" x14ac:dyDescent="0.2">
      <c r="G2866"/>
      <c r="H2866"/>
      <c r="I2866"/>
    </row>
    <row r="2867" spans="7:9" x14ac:dyDescent="0.2">
      <c r="G2867"/>
      <c r="H2867"/>
      <c r="I2867"/>
    </row>
    <row r="2868" spans="7:9" x14ac:dyDescent="0.2">
      <c r="G2868"/>
      <c r="H2868"/>
      <c r="I2868"/>
    </row>
    <row r="2869" spans="7:9" x14ac:dyDescent="0.2">
      <c r="G2869"/>
      <c r="H2869"/>
      <c r="I2869"/>
    </row>
    <row r="2870" spans="7:9" x14ac:dyDescent="0.2">
      <c r="G2870"/>
      <c r="H2870"/>
      <c r="I2870"/>
    </row>
    <row r="2871" spans="7:9" x14ac:dyDescent="0.2">
      <c r="G2871"/>
      <c r="H2871"/>
      <c r="I2871"/>
    </row>
    <row r="2872" spans="7:9" x14ac:dyDescent="0.2">
      <c r="G2872"/>
      <c r="H2872"/>
      <c r="I2872"/>
    </row>
    <row r="2873" spans="7:9" x14ac:dyDescent="0.2">
      <c r="G2873"/>
      <c r="H2873"/>
      <c r="I2873"/>
    </row>
    <row r="2874" spans="7:9" x14ac:dyDescent="0.2">
      <c r="G2874"/>
      <c r="H2874"/>
      <c r="I2874"/>
    </row>
    <row r="2875" spans="7:9" x14ac:dyDescent="0.2">
      <c r="G2875"/>
      <c r="H2875"/>
      <c r="I2875"/>
    </row>
    <row r="2876" spans="7:9" x14ac:dyDescent="0.2">
      <c r="G2876"/>
      <c r="H2876"/>
      <c r="I2876"/>
    </row>
    <row r="2877" spans="7:9" x14ac:dyDescent="0.2">
      <c r="G2877"/>
      <c r="H2877"/>
      <c r="I2877"/>
    </row>
    <row r="2878" spans="7:9" x14ac:dyDescent="0.2">
      <c r="G2878"/>
      <c r="H2878"/>
      <c r="I2878"/>
    </row>
    <row r="2879" spans="7:9" x14ac:dyDescent="0.2">
      <c r="G2879"/>
      <c r="H2879"/>
      <c r="I2879"/>
    </row>
    <row r="2880" spans="7:9" x14ac:dyDescent="0.2">
      <c r="G2880"/>
      <c r="H2880"/>
      <c r="I2880"/>
    </row>
    <row r="2881" spans="7:9" x14ac:dyDescent="0.2">
      <c r="G2881"/>
      <c r="H2881"/>
      <c r="I2881"/>
    </row>
    <row r="2882" spans="7:9" x14ac:dyDescent="0.2">
      <c r="G2882"/>
      <c r="H2882"/>
      <c r="I2882"/>
    </row>
    <row r="2883" spans="7:9" x14ac:dyDescent="0.2">
      <c r="G2883"/>
      <c r="H2883"/>
      <c r="I2883"/>
    </row>
    <row r="2884" spans="7:9" x14ac:dyDescent="0.2">
      <c r="G2884"/>
      <c r="H2884"/>
      <c r="I2884"/>
    </row>
    <row r="2885" spans="7:9" x14ac:dyDescent="0.2">
      <c r="G2885"/>
      <c r="H2885"/>
      <c r="I2885"/>
    </row>
    <row r="2886" spans="7:9" x14ac:dyDescent="0.2">
      <c r="G2886"/>
      <c r="H2886"/>
      <c r="I2886"/>
    </row>
    <row r="2887" spans="7:9" x14ac:dyDescent="0.2">
      <c r="G2887"/>
      <c r="H2887"/>
      <c r="I2887"/>
    </row>
    <row r="2888" spans="7:9" x14ac:dyDescent="0.2">
      <c r="G2888"/>
      <c r="H2888"/>
      <c r="I2888"/>
    </row>
    <row r="2889" spans="7:9" x14ac:dyDescent="0.2">
      <c r="G2889"/>
      <c r="H2889"/>
      <c r="I2889"/>
    </row>
    <row r="2890" spans="7:9" x14ac:dyDescent="0.2">
      <c r="G2890"/>
      <c r="H2890"/>
      <c r="I2890"/>
    </row>
    <row r="2891" spans="7:9" x14ac:dyDescent="0.2">
      <c r="G2891"/>
      <c r="H2891"/>
      <c r="I2891"/>
    </row>
    <row r="2892" spans="7:9" x14ac:dyDescent="0.2">
      <c r="G2892"/>
      <c r="H2892"/>
      <c r="I2892"/>
    </row>
    <row r="2893" spans="7:9" x14ac:dyDescent="0.2">
      <c r="G2893"/>
      <c r="H2893"/>
      <c r="I2893"/>
    </row>
    <row r="2894" spans="7:9" x14ac:dyDescent="0.2">
      <c r="G2894"/>
      <c r="H2894"/>
      <c r="I2894"/>
    </row>
    <row r="2895" spans="7:9" x14ac:dyDescent="0.2">
      <c r="G2895"/>
      <c r="H2895"/>
      <c r="I2895"/>
    </row>
    <row r="2896" spans="7:9" x14ac:dyDescent="0.2">
      <c r="G2896"/>
      <c r="H2896"/>
      <c r="I2896"/>
    </row>
    <row r="2897" spans="7:9" x14ac:dyDescent="0.2">
      <c r="G2897"/>
      <c r="H2897"/>
      <c r="I2897"/>
    </row>
    <row r="2898" spans="7:9" x14ac:dyDescent="0.2">
      <c r="G2898"/>
      <c r="H2898"/>
      <c r="I2898"/>
    </row>
    <row r="2899" spans="7:9" x14ac:dyDescent="0.2">
      <c r="G2899"/>
      <c r="H2899"/>
      <c r="I2899"/>
    </row>
    <row r="2900" spans="7:9" x14ac:dyDescent="0.2">
      <c r="G2900"/>
      <c r="H2900"/>
      <c r="I2900"/>
    </row>
    <row r="2901" spans="7:9" x14ac:dyDescent="0.2">
      <c r="G2901"/>
      <c r="H2901"/>
      <c r="I2901"/>
    </row>
    <row r="2902" spans="7:9" x14ac:dyDescent="0.2">
      <c r="G2902"/>
      <c r="H2902"/>
      <c r="I2902"/>
    </row>
    <row r="2903" spans="7:9" x14ac:dyDescent="0.2">
      <c r="G2903"/>
      <c r="H2903"/>
      <c r="I2903"/>
    </row>
    <row r="2904" spans="7:9" x14ac:dyDescent="0.2">
      <c r="G2904"/>
      <c r="H2904"/>
      <c r="I2904"/>
    </row>
    <row r="2905" spans="7:9" x14ac:dyDescent="0.2">
      <c r="G2905"/>
      <c r="H2905"/>
      <c r="I2905"/>
    </row>
    <row r="2906" spans="7:9" x14ac:dyDescent="0.2">
      <c r="G2906"/>
      <c r="H2906"/>
      <c r="I2906"/>
    </row>
    <row r="2907" spans="7:9" x14ac:dyDescent="0.2">
      <c r="G2907"/>
      <c r="H2907"/>
      <c r="I2907"/>
    </row>
    <row r="2908" spans="7:9" x14ac:dyDescent="0.2">
      <c r="G2908"/>
      <c r="H2908"/>
      <c r="I2908"/>
    </row>
    <row r="2909" spans="7:9" x14ac:dyDescent="0.2">
      <c r="G2909"/>
      <c r="H2909"/>
      <c r="I2909"/>
    </row>
    <row r="2910" spans="7:9" x14ac:dyDescent="0.2">
      <c r="G2910"/>
      <c r="H2910"/>
      <c r="I2910"/>
    </row>
    <row r="2911" spans="7:9" x14ac:dyDescent="0.2">
      <c r="G2911"/>
      <c r="H2911"/>
      <c r="I2911"/>
    </row>
    <row r="2912" spans="7:9" x14ac:dyDescent="0.2">
      <c r="G2912"/>
      <c r="H2912"/>
      <c r="I2912"/>
    </row>
    <row r="2913" spans="7:9" x14ac:dyDescent="0.2">
      <c r="G2913"/>
      <c r="H2913"/>
      <c r="I2913"/>
    </row>
    <row r="2914" spans="7:9" x14ac:dyDescent="0.2">
      <c r="G2914"/>
      <c r="H2914"/>
      <c r="I2914"/>
    </row>
    <row r="2915" spans="7:9" x14ac:dyDescent="0.2">
      <c r="G2915"/>
      <c r="H2915"/>
      <c r="I2915"/>
    </row>
    <row r="2916" spans="7:9" x14ac:dyDescent="0.2">
      <c r="G2916"/>
      <c r="H2916"/>
      <c r="I2916"/>
    </row>
    <row r="2917" spans="7:9" x14ac:dyDescent="0.2">
      <c r="G2917"/>
      <c r="H2917"/>
      <c r="I2917"/>
    </row>
    <row r="2918" spans="7:9" x14ac:dyDescent="0.2">
      <c r="G2918"/>
      <c r="H2918"/>
      <c r="I2918"/>
    </row>
    <row r="2919" spans="7:9" x14ac:dyDescent="0.2">
      <c r="G2919"/>
      <c r="H2919"/>
      <c r="I2919"/>
    </row>
    <row r="2920" spans="7:9" x14ac:dyDescent="0.2">
      <c r="G2920"/>
      <c r="H2920"/>
      <c r="I2920"/>
    </row>
    <row r="2921" spans="7:9" x14ac:dyDescent="0.2">
      <c r="G2921"/>
      <c r="H2921"/>
      <c r="I2921"/>
    </row>
    <row r="2922" spans="7:9" x14ac:dyDescent="0.2">
      <c r="G2922"/>
      <c r="H2922"/>
      <c r="I2922"/>
    </row>
    <row r="2923" spans="7:9" x14ac:dyDescent="0.2">
      <c r="G2923"/>
      <c r="H2923"/>
      <c r="I2923"/>
    </row>
    <row r="2924" spans="7:9" x14ac:dyDescent="0.2">
      <c r="G2924"/>
      <c r="H2924"/>
      <c r="I2924"/>
    </row>
    <row r="2925" spans="7:9" x14ac:dyDescent="0.2">
      <c r="G2925"/>
      <c r="H2925"/>
      <c r="I2925"/>
    </row>
    <row r="2926" spans="7:9" x14ac:dyDescent="0.2">
      <c r="G2926"/>
      <c r="H2926"/>
      <c r="I2926"/>
    </row>
    <row r="2927" spans="7:9" x14ac:dyDescent="0.2">
      <c r="G2927"/>
      <c r="H2927"/>
      <c r="I2927"/>
    </row>
    <row r="2928" spans="7:9" x14ac:dyDescent="0.2">
      <c r="G2928"/>
      <c r="H2928"/>
      <c r="I2928"/>
    </row>
    <row r="2929" spans="7:9" x14ac:dyDescent="0.2">
      <c r="G2929"/>
      <c r="H2929"/>
      <c r="I2929"/>
    </row>
    <row r="2930" spans="7:9" x14ac:dyDescent="0.2">
      <c r="G2930"/>
      <c r="H2930"/>
      <c r="I2930"/>
    </row>
    <row r="2931" spans="7:9" x14ac:dyDescent="0.2">
      <c r="G2931"/>
      <c r="H2931"/>
      <c r="I2931"/>
    </row>
    <row r="2932" spans="7:9" x14ac:dyDescent="0.2">
      <c r="G2932"/>
      <c r="H2932"/>
      <c r="I2932"/>
    </row>
    <row r="2933" spans="7:9" x14ac:dyDescent="0.2">
      <c r="G2933"/>
      <c r="H2933"/>
      <c r="I2933"/>
    </row>
    <row r="2934" spans="7:9" x14ac:dyDescent="0.2">
      <c r="G2934"/>
      <c r="H2934"/>
      <c r="I2934"/>
    </row>
    <row r="2935" spans="7:9" x14ac:dyDescent="0.2">
      <c r="G2935"/>
      <c r="H2935"/>
      <c r="I2935"/>
    </row>
    <row r="2936" spans="7:9" x14ac:dyDescent="0.2">
      <c r="G2936"/>
      <c r="H2936"/>
      <c r="I2936"/>
    </row>
    <row r="2937" spans="7:9" x14ac:dyDescent="0.2">
      <c r="G2937"/>
      <c r="H2937"/>
      <c r="I2937"/>
    </row>
    <row r="2938" spans="7:9" x14ac:dyDescent="0.2">
      <c r="G2938"/>
      <c r="H2938"/>
      <c r="I2938"/>
    </row>
    <row r="2939" spans="7:9" x14ac:dyDescent="0.2">
      <c r="G2939"/>
      <c r="H2939"/>
      <c r="I2939"/>
    </row>
    <row r="2940" spans="7:9" x14ac:dyDescent="0.2">
      <c r="G2940"/>
      <c r="H2940"/>
      <c r="I2940"/>
    </row>
    <row r="2941" spans="7:9" x14ac:dyDescent="0.2">
      <c r="G2941"/>
      <c r="H2941"/>
      <c r="I2941"/>
    </row>
    <row r="2942" spans="7:9" x14ac:dyDescent="0.2">
      <c r="G2942"/>
      <c r="H2942"/>
      <c r="I2942"/>
    </row>
    <row r="2943" spans="7:9" x14ac:dyDescent="0.2">
      <c r="G2943"/>
      <c r="H2943"/>
      <c r="I2943"/>
    </row>
    <row r="2944" spans="7:9" x14ac:dyDescent="0.2">
      <c r="G2944"/>
      <c r="H2944"/>
      <c r="I2944"/>
    </row>
    <row r="2945" spans="7:9" x14ac:dyDescent="0.2">
      <c r="G2945"/>
      <c r="H2945"/>
      <c r="I2945"/>
    </row>
    <row r="2946" spans="7:9" x14ac:dyDescent="0.2">
      <c r="G2946"/>
      <c r="H2946"/>
      <c r="I2946"/>
    </row>
    <row r="2947" spans="7:9" x14ac:dyDescent="0.2">
      <c r="G2947"/>
      <c r="H2947"/>
      <c r="I2947"/>
    </row>
    <row r="2948" spans="7:9" x14ac:dyDescent="0.2">
      <c r="G2948"/>
      <c r="H2948"/>
      <c r="I2948"/>
    </row>
    <row r="2949" spans="7:9" x14ac:dyDescent="0.2">
      <c r="G2949"/>
      <c r="H2949"/>
      <c r="I2949"/>
    </row>
    <row r="2950" spans="7:9" x14ac:dyDescent="0.2">
      <c r="G2950"/>
      <c r="H2950"/>
      <c r="I2950"/>
    </row>
    <row r="2951" spans="7:9" x14ac:dyDescent="0.2">
      <c r="G2951"/>
      <c r="H2951"/>
      <c r="I2951"/>
    </row>
    <row r="2952" spans="7:9" x14ac:dyDescent="0.2">
      <c r="G2952"/>
      <c r="H2952"/>
      <c r="I2952"/>
    </row>
    <row r="2953" spans="7:9" x14ac:dyDescent="0.2">
      <c r="G2953"/>
      <c r="H2953"/>
      <c r="I2953"/>
    </row>
    <row r="2954" spans="7:9" x14ac:dyDescent="0.2">
      <c r="G2954"/>
      <c r="H2954"/>
      <c r="I2954"/>
    </row>
    <row r="2955" spans="7:9" x14ac:dyDescent="0.2">
      <c r="G2955"/>
      <c r="H2955"/>
      <c r="I2955"/>
    </row>
    <row r="2956" spans="7:9" x14ac:dyDescent="0.2">
      <c r="G2956"/>
      <c r="H2956"/>
      <c r="I2956"/>
    </row>
    <row r="2957" spans="7:9" x14ac:dyDescent="0.2">
      <c r="G2957"/>
      <c r="H2957"/>
      <c r="I2957"/>
    </row>
    <row r="2958" spans="7:9" x14ac:dyDescent="0.2">
      <c r="G2958"/>
      <c r="H2958"/>
      <c r="I2958"/>
    </row>
    <row r="2959" spans="7:9" x14ac:dyDescent="0.2">
      <c r="G2959"/>
      <c r="H2959"/>
      <c r="I2959"/>
    </row>
    <row r="2960" spans="7:9" x14ac:dyDescent="0.2">
      <c r="G2960"/>
      <c r="H2960"/>
      <c r="I2960"/>
    </row>
    <row r="2961" spans="7:9" x14ac:dyDescent="0.2">
      <c r="G2961"/>
      <c r="H2961"/>
      <c r="I2961"/>
    </row>
    <row r="2962" spans="7:9" x14ac:dyDescent="0.2">
      <c r="G2962"/>
      <c r="H2962"/>
      <c r="I2962"/>
    </row>
    <row r="2963" spans="7:9" x14ac:dyDescent="0.2">
      <c r="G2963"/>
      <c r="H2963"/>
      <c r="I2963"/>
    </row>
    <row r="2964" spans="7:9" x14ac:dyDescent="0.2">
      <c r="G2964"/>
      <c r="H2964"/>
      <c r="I2964"/>
    </row>
    <row r="2965" spans="7:9" x14ac:dyDescent="0.2">
      <c r="G2965"/>
      <c r="H2965"/>
      <c r="I2965"/>
    </row>
    <row r="2966" spans="7:9" x14ac:dyDescent="0.2">
      <c r="G2966"/>
      <c r="H2966"/>
      <c r="I2966"/>
    </row>
    <row r="2967" spans="7:9" x14ac:dyDescent="0.2">
      <c r="G2967"/>
      <c r="H2967"/>
      <c r="I2967"/>
    </row>
    <row r="2968" spans="7:9" x14ac:dyDescent="0.2">
      <c r="G2968"/>
      <c r="H2968"/>
      <c r="I2968"/>
    </row>
    <row r="2969" spans="7:9" x14ac:dyDescent="0.2">
      <c r="G2969"/>
      <c r="H2969"/>
      <c r="I2969"/>
    </row>
    <row r="2970" spans="7:9" x14ac:dyDescent="0.2">
      <c r="G2970"/>
      <c r="H2970"/>
      <c r="I2970"/>
    </row>
    <row r="2971" spans="7:9" x14ac:dyDescent="0.2">
      <c r="G2971"/>
      <c r="H2971"/>
      <c r="I2971"/>
    </row>
    <row r="2972" spans="7:9" x14ac:dyDescent="0.2">
      <c r="G2972"/>
      <c r="H2972"/>
      <c r="I2972"/>
    </row>
    <row r="2973" spans="7:9" x14ac:dyDescent="0.2">
      <c r="G2973"/>
      <c r="H2973"/>
      <c r="I2973"/>
    </row>
    <row r="2974" spans="7:9" x14ac:dyDescent="0.2">
      <c r="G2974"/>
      <c r="H2974"/>
      <c r="I2974"/>
    </row>
    <row r="2975" spans="7:9" x14ac:dyDescent="0.2">
      <c r="G2975"/>
      <c r="H2975"/>
      <c r="I2975"/>
    </row>
    <row r="2976" spans="7:9" x14ac:dyDescent="0.2">
      <c r="G2976"/>
      <c r="H2976"/>
      <c r="I2976"/>
    </row>
    <row r="2977" spans="7:9" x14ac:dyDescent="0.2">
      <c r="G2977"/>
      <c r="H2977"/>
      <c r="I2977"/>
    </row>
    <row r="2978" spans="7:9" x14ac:dyDescent="0.2">
      <c r="G2978"/>
      <c r="H2978"/>
      <c r="I2978"/>
    </row>
    <row r="2979" spans="7:9" x14ac:dyDescent="0.2">
      <c r="G2979"/>
      <c r="H2979"/>
      <c r="I2979"/>
    </row>
    <row r="2980" spans="7:9" x14ac:dyDescent="0.2">
      <c r="G2980"/>
      <c r="H2980"/>
      <c r="I2980"/>
    </row>
    <row r="2981" spans="7:9" x14ac:dyDescent="0.2">
      <c r="G2981"/>
      <c r="H2981"/>
      <c r="I2981"/>
    </row>
    <row r="2982" spans="7:9" x14ac:dyDescent="0.2">
      <c r="G2982"/>
      <c r="H2982"/>
      <c r="I2982"/>
    </row>
    <row r="2983" spans="7:9" x14ac:dyDescent="0.2">
      <c r="G2983"/>
      <c r="H2983"/>
      <c r="I2983"/>
    </row>
    <row r="2984" spans="7:9" x14ac:dyDescent="0.2">
      <c r="G2984"/>
      <c r="H2984"/>
      <c r="I2984"/>
    </row>
    <row r="2985" spans="7:9" x14ac:dyDescent="0.2">
      <c r="G2985"/>
      <c r="H2985"/>
      <c r="I2985"/>
    </row>
    <row r="2986" spans="7:9" x14ac:dyDescent="0.2">
      <c r="G2986"/>
      <c r="H2986"/>
      <c r="I2986"/>
    </row>
    <row r="2987" spans="7:9" x14ac:dyDescent="0.2">
      <c r="G2987"/>
      <c r="H2987"/>
      <c r="I2987"/>
    </row>
    <row r="2988" spans="7:9" x14ac:dyDescent="0.2">
      <c r="G2988"/>
      <c r="H2988"/>
      <c r="I2988"/>
    </row>
    <row r="2989" spans="7:9" x14ac:dyDescent="0.2">
      <c r="G2989"/>
      <c r="H2989"/>
      <c r="I2989"/>
    </row>
    <row r="2990" spans="7:9" x14ac:dyDescent="0.2">
      <c r="G2990"/>
      <c r="H2990"/>
      <c r="I2990"/>
    </row>
    <row r="2991" spans="7:9" x14ac:dyDescent="0.2">
      <c r="G2991"/>
      <c r="H2991"/>
      <c r="I2991"/>
    </row>
    <row r="2992" spans="7:9" x14ac:dyDescent="0.2">
      <c r="G2992"/>
      <c r="H2992"/>
      <c r="I2992"/>
    </row>
    <row r="2993" spans="7:9" x14ac:dyDescent="0.2">
      <c r="G2993"/>
      <c r="H2993"/>
      <c r="I2993"/>
    </row>
    <row r="2994" spans="7:9" x14ac:dyDescent="0.2">
      <c r="G2994"/>
      <c r="H2994"/>
      <c r="I2994"/>
    </row>
    <row r="2995" spans="7:9" x14ac:dyDescent="0.2">
      <c r="G2995"/>
      <c r="H2995"/>
      <c r="I2995"/>
    </row>
    <row r="2996" spans="7:9" x14ac:dyDescent="0.2">
      <c r="G2996"/>
      <c r="H2996"/>
      <c r="I2996"/>
    </row>
    <row r="2997" spans="7:9" x14ac:dyDescent="0.2">
      <c r="G2997"/>
      <c r="H2997"/>
      <c r="I2997"/>
    </row>
    <row r="2998" spans="7:9" x14ac:dyDescent="0.2">
      <c r="G2998"/>
      <c r="H2998"/>
      <c r="I2998"/>
    </row>
    <row r="2999" spans="7:9" x14ac:dyDescent="0.2">
      <c r="G2999"/>
      <c r="H2999"/>
      <c r="I2999"/>
    </row>
    <row r="3000" spans="7:9" x14ac:dyDescent="0.2">
      <c r="G3000"/>
      <c r="H3000"/>
      <c r="I3000"/>
    </row>
    <row r="3001" spans="7:9" x14ac:dyDescent="0.2">
      <c r="G3001"/>
      <c r="H3001"/>
      <c r="I3001"/>
    </row>
    <row r="3002" spans="7:9" x14ac:dyDescent="0.2">
      <c r="G3002"/>
      <c r="H3002"/>
      <c r="I3002"/>
    </row>
    <row r="3003" spans="7:9" x14ac:dyDescent="0.2">
      <c r="G3003"/>
      <c r="H3003"/>
      <c r="I3003"/>
    </row>
    <row r="3004" spans="7:9" x14ac:dyDescent="0.2">
      <c r="G3004"/>
      <c r="H3004"/>
      <c r="I3004"/>
    </row>
    <row r="3005" spans="7:9" x14ac:dyDescent="0.2">
      <c r="G3005"/>
      <c r="H3005"/>
      <c r="I3005"/>
    </row>
    <row r="3006" spans="7:9" x14ac:dyDescent="0.2">
      <c r="G3006"/>
      <c r="H3006"/>
      <c r="I3006"/>
    </row>
    <row r="3007" spans="7:9" x14ac:dyDescent="0.2">
      <c r="G3007"/>
      <c r="H3007"/>
      <c r="I3007"/>
    </row>
    <row r="3008" spans="7:9" x14ac:dyDescent="0.2">
      <c r="G3008"/>
      <c r="H3008"/>
      <c r="I3008"/>
    </row>
    <row r="3009" spans="7:9" x14ac:dyDescent="0.2">
      <c r="G3009"/>
      <c r="H3009"/>
      <c r="I3009"/>
    </row>
    <row r="3010" spans="7:9" x14ac:dyDescent="0.2">
      <c r="G3010"/>
      <c r="H3010"/>
      <c r="I3010"/>
    </row>
    <row r="3011" spans="7:9" x14ac:dyDescent="0.2">
      <c r="G3011"/>
      <c r="H3011"/>
      <c r="I3011"/>
    </row>
    <row r="3012" spans="7:9" x14ac:dyDescent="0.2">
      <c r="G3012"/>
      <c r="H3012"/>
      <c r="I3012"/>
    </row>
    <row r="3013" spans="7:9" x14ac:dyDescent="0.2">
      <c r="G3013"/>
      <c r="H3013"/>
      <c r="I3013"/>
    </row>
    <row r="3014" spans="7:9" x14ac:dyDescent="0.2">
      <c r="G3014"/>
      <c r="H3014"/>
      <c r="I3014"/>
    </row>
    <row r="3015" spans="7:9" x14ac:dyDescent="0.2">
      <c r="G3015"/>
      <c r="H3015"/>
      <c r="I3015"/>
    </row>
    <row r="3016" spans="7:9" x14ac:dyDescent="0.2">
      <c r="G3016"/>
      <c r="H3016"/>
      <c r="I3016"/>
    </row>
    <row r="3017" spans="7:9" x14ac:dyDescent="0.2">
      <c r="G3017"/>
      <c r="H3017"/>
      <c r="I3017"/>
    </row>
    <row r="3018" spans="7:9" x14ac:dyDescent="0.2">
      <c r="G3018"/>
      <c r="H3018"/>
      <c r="I3018"/>
    </row>
    <row r="3019" spans="7:9" x14ac:dyDescent="0.2">
      <c r="G3019"/>
      <c r="H3019"/>
      <c r="I3019"/>
    </row>
    <row r="3020" spans="7:9" x14ac:dyDescent="0.2">
      <c r="G3020"/>
      <c r="H3020"/>
      <c r="I3020"/>
    </row>
    <row r="3021" spans="7:9" x14ac:dyDescent="0.2">
      <c r="G3021"/>
      <c r="H3021"/>
      <c r="I3021"/>
    </row>
    <row r="3022" spans="7:9" x14ac:dyDescent="0.2">
      <c r="G3022"/>
      <c r="H3022"/>
      <c r="I3022"/>
    </row>
    <row r="3023" spans="7:9" x14ac:dyDescent="0.2">
      <c r="G3023"/>
      <c r="H3023"/>
      <c r="I3023"/>
    </row>
    <row r="3024" spans="7:9" x14ac:dyDescent="0.2">
      <c r="G3024"/>
      <c r="H3024"/>
      <c r="I3024"/>
    </row>
    <row r="3025" spans="7:9" x14ac:dyDescent="0.2">
      <c r="G3025"/>
      <c r="H3025"/>
      <c r="I3025"/>
    </row>
    <row r="3026" spans="7:9" x14ac:dyDescent="0.2">
      <c r="G3026"/>
      <c r="H3026"/>
      <c r="I3026"/>
    </row>
    <row r="3027" spans="7:9" x14ac:dyDescent="0.2">
      <c r="G3027"/>
      <c r="H3027"/>
      <c r="I3027"/>
    </row>
    <row r="3028" spans="7:9" x14ac:dyDescent="0.2">
      <c r="G3028"/>
      <c r="H3028"/>
      <c r="I3028"/>
    </row>
    <row r="3029" spans="7:9" x14ac:dyDescent="0.2">
      <c r="G3029"/>
      <c r="H3029"/>
      <c r="I3029"/>
    </row>
    <row r="3030" spans="7:9" x14ac:dyDescent="0.2">
      <c r="G3030"/>
      <c r="H3030"/>
      <c r="I3030"/>
    </row>
    <row r="3031" spans="7:9" x14ac:dyDescent="0.2">
      <c r="G3031"/>
      <c r="H3031"/>
      <c r="I3031"/>
    </row>
    <row r="3032" spans="7:9" x14ac:dyDescent="0.2">
      <c r="G3032"/>
      <c r="H3032"/>
      <c r="I3032"/>
    </row>
    <row r="3033" spans="7:9" x14ac:dyDescent="0.2">
      <c r="G3033"/>
      <c r="H3033"/>
      <c r="I3033"/>
    </row>
    <row r="3034" spans="7:9" x14ac:dyDescent="0.2">
      <c r="G3034"/>
      <c r="H3034"/>
      <c r="I3034"/>
    </row>
    <row r="3035" spans="7:9" x14ac:dyDescent="0.2">
      <c r="G3035"/>
      <c r="H3035"/>
      <c r="I3035"/>
    </row>
    <row r="3036" spans="7:9" x14ac:dyDescent="0.2">
      <c r="G3036"/>
      <c r="H3036"/>
      <c r="I3036"/>
    </row>
    <row r="3037" spans="7:9" x14ac:dyDescent="0.2">
      <c r="G3037"/>
      <c r="H3037"/>
      <c r="I3037"/>
    </row>
    <row r="3038" spans="7:9" x14ac:dyDescent="0.2">
      <c r="G3038"/>
      <c r="H3038"/>
      <c r="I3038"/>
    </row>
    <row r="3039" spans="7:9" x14ac:dyDescent="0.2">
      <c r="G3039"/>
      <c r="H3039"/>
      <c r="I3039"/>
    </row>
    <row r="3040" spans="7:9" x14ac:dyDescent="0.2">
      <c r="G3040"/>
      <c r="H3040"/>
      <c r="I3040"/>
    </row>
    <row r="3041" spans="7:9" x14ac:dyDescent="0.2">
      <c r="G3041"/>
      <c r="H3041"/>
      <c r="I3041"/>
    </row>
    <row r="3042" spans="7:9" x14ac:dyDescent="0.2">
      <c r="G3042"/>
      <c r="H3042"/>
      <c r="I3042"/>
    </row>
    <row r="3043" spans="7:9" x14ac:dyDescent="0.2">
      <c r="G3043"/>
      <c r="H3043"/>
      <c r="I3043"/>
    </row>
    <row r="3044" spans="7:9" x14ac:dyDescent="0.2">
      <c r="G3044"/>
      <c r="H3044"/>
      <c r="I3044"/>
    </row>
    <row r="3045" spans="7:9" x14ac:dyDescent="0.2">
      <c r="G3045"/>
      <c r="H3045"/>
      <c r="I3045"/>
    </row>
    <row r="3046" spans="7:9" x14ac:dyDescent="0.2">
      <c r="G3046"/>
      <c r="H3046"/>
      <c r="I3046"/>
    </row>
    <row r="3047" spans="7:9" x14ac:dyDescent="0.2">
      <c r="G3047"/>
      <c r="H3047"/>
      <c r="I3047"/>
    </row>
    <row r="3048" spans="7:9" x14ac:dyDescent="0.2">
      <c r="G3048"/>
      <c r="H3048"/>
      <c r="I3048"/>
    </row>
    <row r="3049" spans="7:9" x14ac:dyDescent="0.2">
      <c r="G3049"/>
      <c r="H3049"/>
      <c r="I3049"/>
    </row>
    <row r="3050" spans="7:9" x14ac:dyDescent="0.2">
      <c r="G3050"/>
      <c r="H3050"/>
      <c r="I3050"/>
    </row>
    <row r="3051" spans="7:9" x14ac:dyDescent="0.2">
      <c r="G3051"/>
      <c r="H3051"/>
      <c r="I3051"/>
    </row>
    <row r="3052" spans="7:9" x14ac:dyDescent="0.2">
      <c r="G3052"/>
      <c r="H3052"/>
      <c r="I3052"/>
    </row>
    <row r="3053" spans="7:9" x14ac:dyDescent="0.2">
      <c r="G3053"/>
      <c r="H3053"/>
      <c r="I3053"/>
    </row>
    <row r="3054" spans="7:9" x14ac:dyDescent="0.2">
      <c r="G3054"/>
      <c r="H3054"/>
      <c r="I3054"/>
    </row>
    <row r="3055" spans="7:9" x14ac:dyDescent="0.2">
      <c r="G3055"/>
      <c r="H3055"/>
      <c r="I3055"/>
    </row>
    <row r="3056" spans="7:9" x14ac:dyDescent="0.2">
      <c r="G3056"/>
      <c r="H3056"/>
      <c r="I3056"/>
    </row>
    <row r="3057" spans="7:9" x14ac:dyDescent="0.2">
      <c r="G3057"/>
      <c r="H3057"/>
      <c r="I3057"/>
    </row>
    <row r="3058" spans="7:9" x14ac:dyDescent="0.2">
      <c r="G3058"/>
      <c r="H3058"/>
      <c r="I3058"/>
    </row>
    <row r="3059" spans="7:9" x14ac:dyDescent="0.2">
      <c r="G3059"/>
      <c r="H3059"/>
      <c r="I3059"/>
    </row>
    <row r="3060" spans="7:9" x14ac:dyDescent="0.2">
      <c r="G3060"/>
      <c r="H3060"/>
      <c r="I3060"/>
    </row>
    <row r="3061" spans="7:9" x14ac:dyDescent="0.2">
      <c r="G3061"/>
      <c r="H3061"/>
      <c r="I3061"/>
    </row>
    <row r="3062" spans="7:9" x14ac:dyDescent="0.2">
      <c r="G3062"/>
      <c r="H3062"/>
      <c r="I3062"/>
    </row>
    <row r="3063" spans="7:9" x14ac:dyDescent="0.2">
      <c r="G3063"/>
      <c r="H3063"/>
      <c r="I3063"/>
    </row>
    <row r="3064" spans="7:9" x14ac:dyDescent="0.2">
      <c r="G3064"/>
      <c r="H3064"/>
      <c r="I3064"/>
    </row>
    <row r="3065" spans="7:9" x14ac:dyDescent="0.2">
      <c r="G3065"/>
      <c r="H3065"/>
      <c r="I3065"/>
    </row>
    <row r="3066" spans="7:9" x14ac:dyDescent="0.2">
      <c r="G3066"/>
      <c r="H3066"/>
      <c r="I3066"/>
    </row>
    <row r="3067" spans="7:9" x14ac:dyDescent="0.2">
      <c r="G3067"/>
      <c r="H3067"/>
      <c r="I3067"/>
    </row>
    <row r="3068" spans="7:9" x14ac:dyDescent="0.2">
      <c r="G3068"/>
      <c r="H3068"/>
      <c r="I3068"/>
    </row>
    <row r="3069" spans="7:9" x14ac:dyDescent="0.2">
      <c r="G3069"/>
      <c r="H3069"/>
      <c r="I3069"/>
    </row>
    <row r="3070" spans="7:9" x14ac:dyDescent="0.2">
      <c r="G3070"/>
      <c r="H3070"/>
      <c r="I3070"/>
    </row>
    <row r="3071" spans="7:9" x14ac:dyDescent="0.2">
      <c r="G3071"/>
      <c r="H3071"/>
      <c r="I3071"/>
    </row>
    <row r="3072" spans="7:9" x14ac:dyDescent="0.2">
      <c r="G3072"/>
      <c r="H3072"/>
      <c r="I3072"/>
    </row>
    <row r="3073" spans="7:9" x14ac:dyDescent="0.2">
      <c r="G3073"/>
      <c r="H3073"/>
      <c r="I3073"/>
    </row>
    <row r="3074" spans="7:9" x14ac:dyDescent="0.2">
      <c r="G3074"/>
      <c r="H3074"/>
      <c r="I3074"/>
    </row>
    <row r="3075" spans="7:9" x14ac:dyDescent="0.2">
      <c r="G3075"/>
      <c r="H3075"/>
      <c r="I3075"/>
    </row>
    <row r="3076" spans="7:9" x14ac:dyDescent="0.2">
      <c r="G3076"/>
      <c r="H3076"/>
      <c r="I3076"/>
    </row>
    <row r="3077" spans="7:9" x14ac:dyDescent="0.2">
      <c r="G3077"/>
      <c r="H3077"/>
      <c r="I3077"/>
    </row>
    <row r="3078" spans="7:9" x14ac:dyDescent="0.2">
      <c r="G3078"/>
      <c r="H3078"/>
      <c r="I3078"/>
    </row>
    <row r="3079" spans="7:9" x14ac:dyDescent="0.2">
      <c r="G3079"/>
      <c r="H3079"/>
      <c r="I3079"/>
    </row>
    <row r="3080" spans="7:9" x14ac:dyDescent="0.2">
      <c r="G3080"/>
      <c r="H3080"/>
      <c r="I3080"/>
    </row>
    <row r="3081" spans="7:9" x14ac:dyDescent="0.2">
      <c r="G3081"/>
      <c r="H3081"/>
      <c r="I3081"/>
    </row>
    <row r="3082" spans="7:9" x14ac:dyDescent="0.2">
      <c r="G3082"/>
      <c r="H3082"/>
      <c r="I3082"/>
    </row>
    <row r="3083" spans="7:9" x14ac:dyDescent="0.2">
      <c r="G3083"/>
      <c r="H3083"/>
      <c r="I3083"/>
    </row>
    <row r="3084" spans="7:9" x14ac:dyDescent="0.2">
      <c r="G3084"/>
      <c r="H3084"/>
      <c r="I3084"/>
    </row>
    <row r="3085" spans="7:9" x14ac:dyDescent="0.2">
      <c r="G3085"/>
      <c r="H3085"/>
      <c r="I3085"/>
    </row>
    <row r="3086" spans="7:9" x14ac:dyDescent="0.2">
      <c r="G3086"/>
      <c r="H3086"/>
      <c r="I3086"/>
    </row>
    <row r="3087" spans="7:9" x14ac:dyDescent="0.2">
      <c r="G3087"/>
      <c r="H3087"/>
      <c r="I3087"/>
    </row>
    <row r="3088" spans="7:9" x14ac:dyDescent="0.2">
      <c r="G3088"/>
      <c r="H3088"/>
      <c r="I3088"/>
    </row>
    <row r="3089" spans="7:9" x14ac:dyDescent="0.2">
      <c r="G3089"/>
      <c r="H3089"/>
      <c r="I3089"/>
    </row>
    <row r="3090" spans="7:9" x14ac:dyDescent="0.2">
      <c r="G3090"/>
      <c r="H3090"/>
      <c r="I3090"/>
    </row>
    <row r="3091" spans="7:9" x14ac:dyDescent="0.2">
      <c r="G3091"/>
      <c r="H3091"/>
      <c r="I3091"/>
    </row>
    <row r="3092" spans="7:9" x14ac:dyDescent="0.2">
      <c r="G3092"/>
      <c r="H3092"/>
      <c r="I3092"/>
    </row>
    <row r="3093" spans="7:9" x14ac:dyDescent="0.2">
      <c r="G3093"/>
      <c r="H3093"/>
      <c r="I3093"/>
    </row>
    <row r="3094" spans="7:9" x14ac:dyDescent="0.2">
      <c r="G3094"/>
      <c r="H3094"/>
      <c r="I3094"/>
    </row>
    <row r="3095" spans="7:9" x14ac:dyDescent="0.2">
      <c r="G3095"/>
      <c r="H3095"/>
      <c r="I3095"/>
    </row>
    <row r="3096" spans="7:9" x14ac:dyDescent="0.2">
      <c r="G3096"/>
      <c r="H3096"/>
      <c r="I3096"/>
    </row>
    <row r="3097" spans="7:9" x14ac:dyDescent="0.2">
      <c r="G3097"/>
      <c r="H3097"/>
      <c r="I3097"/>
    </row>
    <row r="3098" spans="7:9" x14ac:dyDescent="0.2">
      <c r="G3098"/>
      <c r="H3098"/>
      <c r="I3098"/>
    </row>
    <row r="3099" spans="7:9" x14ac:dyDescent="0.2">
      <c r="G3099"/>
      <c r="H3099"/>
      <c r="I3099"/>
    </row>
    <row r="3100" spans="7:9" x14ac:dyDescent="0.2">
      <c r="G3100"/>
      <c r="H3100"/>
      <c r="I3100"/>
    </row>
    <row r="3101" spans="7:9" x14ac:dyDescent="0.2">
      <c r="G3101"/>
      <c r="H3101"/>
      <c r="I3101"/>
    </row>
    <row r="3102" spans="7:9" x14ac:dyDescent="0.2">
      <c r="G3102"/>
      <c r="H3102"/>
      <c r="I3102"/>
    </row>
    <row r="3103" spans="7:9" x14ac:dyDescent="0.2">
      <c r="G3103"/>
      <c r="H3103"/>
      <c r="I3103"/>
    </row>
    <row r="3104" spans="7:9" x14ac:dyDescent="0.2">
      <c r="G3104"/>
      <c r="H3104"/>
      <c r="I3104"/>
    </row>
    <row r="3105" spans="7:9" x14ac:dyDescent="0.2">
      <c r="G3105"/>
      <c r="H3105"/>
      <c r="I3105"/>
    </row>
    <row r="3106" spans="7:9" x14ac:dyDescent="0.2">
      <c r="G3106"/>
      <c r="H3106"/>
      <c r="I3106"/>
    </row>
    <row r="3107" spans="7:9" x14ac:dyDescent="0.2">
      <c r="G3107"/>
      <c r="H3107"/>
      <c r="I3107"/>
    </row>
    <row r="3108" spans="7:9" x14ac:dyDescent="0.2">
      <c r="G3108"/>
      <c r="H3108"/>
      <c r="I3108"/>
    </row>
    <row r="3109" spans="7:9" x14ac:dyDescent="0.2">
      <c r="G3109"/>
      <c r="H3109"/>
      <c r="I3109"/>
    </row>
    <row r="3110" spans="7:9" x14ac:dyDescent="0.2">
      <c r="G3110"/>
      <c r="H3110"/>
      <c r="I3110"/>
    </row>
    <row r="3111" spans="7:9" x14ac:dyDescent="0.2">
      <c r="G3111"/>
      <c r="H3111"/>
      <c r="I3111"/>
    </row>
    <row r="3112" spans="7:9" x14ac:dyDescent="0.2">
      <c r="G3112"/>
      <c r="H3112"/>
      <c r="I3112"/>
    </row>
    <row r="3113" spans="7:9" x14ac:dyDescent="0.2">
      <c r="G3113"/>
      <c r="H3113"/>
      <c r="I3113"/>
    </row>
    <row r="3114" spans="7:9" x14ac:dyDescent="0.2">
      <c r="G3114"/>
      <c r="H3114"/>
      <c r="I3114"/>
    </row>
    <row r="3115" spans="7:9" x14ac:dyDescent="0.2">
      <c r="G3115"/>
      <c r="H3115"/>
      <c r="I3115"/>
    </row>
    <row r="3116" spans="7:9" x14ac:dyDescent="0.2">
      <c r="G3116"/>
      <c r="H3116"/>
      <c r="I3116"/>
    </row>
    <row r="3117" spans="7:9" x14ac:dyDescent="0.2">
      <c r="G3117"/>
      <c r="H3117"/>
      <c r="I3117"/>
    </row>
    <row r="3118" spans="7:9" x14ac:dyDescent="0.2">
      <c r="G3118"/>
      <c r="H3118"/>
      <c r="I3118"/>
    </row>
    <row r="3119" spans="7:9" x14ac:dyDescent="0.2">
      <c r="G3119"/>
      <c r="H3119"/>
      <c r="I3119"/>
    </row>
    <row r="3120" spans="7:9" x14ac:dyDescent="0.2">
      <c r="G3120"/>
      <c r="H3120"/>
      <c r="I3120"/>
    </row>
    <row r="3121" spans="7:9" x14ac:dyDescent="0.2">
      <c r="G3121"/>
      <c r="H3121"/>
      <c r="I3121"/>
    </row>
    <row r="3122" spans="7:9" x14ac:dyDescent="0.2">
      <c r="G3122"/>
      <c r="H3122"/>
      <c r="I3122"/>
    </row>
    <row r="3123" spans="7:9" x14ac:dyDescent="0.2">
      <c r="G3123"/>
      <c r="H3123"/>
      <c r="I3123"/>
    </row>
    <row r="3124" spans="7:9" x14ac:dyDescent="0.2">
      <c r="G3124"/>
      <c r="H3124"/>
      <c r="I3124"/>
    </row>
    <row r="3125" spans="7:9" x14ac:dyDescent="0.2">
      <c r="G3125"/>
      <c r="H3125"/>
      <c r="I3125"/>
    </row>
    <row r="3126" spans="7:9" x14ac:dyDescent="0.2">
      <c r="G3126"/>
      <c r="H3126"/>
      <c r="I3126"/>
    </row>
    <row r="3127" spans="7:9" x14ac:dyDescent="0.2">
      <c r="G3127"/>
      <c r="H3127"/>
      <c r="I3127"/>
    </row>
    <row r="3128" spans="7:9" x14ac:dyDescent="0.2">
      <c r="G3128"/>
      <c r="H3128"/>
      <c r="I3128"/>
    </row>
    <row r="3129" spans="7:9" x14ac:dyDescent="0.2">
      <c r="G3129"/>
      <c r="H3129"/>
      <c r="I3129"/>
    </row>
    <row r="3130" spans="7:9" x14ac:dyDescent="0.2">
      <c r="G3130"/>
      <c r="H3130"/>
      <c r="I3130"/>
    </row>
    <row r="3131" spans="7:9" x14ac:dyDescent="0.2">
      <c r="G3131"/>
      <c r="H3131"/>
      <c r="I3131"/>
    </row>
    <row r="3132" spans="7:9" x14ac:dyDescent="0.2">
      <c r="G3132"/>
      <c r="H3132"/>
      <c r="I3132"/>
    </row>
    <row r="3133" spans="7:9" x14ac:dyDescent="0.2">
      <c r="G3133"/>
      <c r="H3133"/>
      <c r="I3133"/>
    </row>
    <row r="3134" spans="7:9" x14ac:dyDescent="0.2">
      <c r="G3134"/>
      <c r="H3134"/>
      <c r="I3134"/>
    </row>
    <row r="3135" spans="7:9" x14ac:dyDescent="0.2">
      <c r="G3135"/>
      <c r="H3135"/>
      <c r="I3135"/>
    </row>
    <row r="3136" spans="7:9" x14ac:dyDescent="0.2">
      <c r="G3136"/>
      <c r="H3136"/>
      <c r="I3136"/>
    </row>
    <row r="3137" spans="7:9" x14ac:dyDescent="0.2">
      <c r="G3137"/>
      <c r="H3137"/>
      <c r="I3137"/>
    </row>
    <row r="3138" spans="7:9" x14ac:dyDescent="0.2">
      <c r="G3138"/>
      <c r="H3138"/>
      <c r="I3138"/>
    </row>
    <row r="3139" spans="7:9" x14ac:dyDescent="0.2">
      <c r="G3139"/>
      <c r="H3139"/>
      <c r="I3139"/>
    </row>
    <row r="3140" spans="7:9" x14ac:dyDescent="0.2">
      <c r="G3140"/>
      <c r="H3140"/>
      <c r="I3140"/>
    </row>
    <row r="3141" spans="7:9" x14ac:dyDescent="0.2">
      <c r="G3141"/>
      <c r="H3141"/>
      <c r="I3141"/>
    </row>
    <row r="3142" spans="7:9" x14ac:dyDescent="0.2">
      <c r="G3142"/>
      <c r="H3142"/>
      <c r="I3142"/>
    </row>
    <row r="3143" spans="7:9" x14ac:dyDescent="0.2">
      <c r="G3143"/>
      <c r="H3143"/>
      <c r="I3143"/>
    </row>
    <row r="3144" spans="7:9" x14ac:dyDescent="0.2">
      <c r="G3144"/>
      <c r="H3144"/>
      <c r="I3144"/>
    </row>
    <row r="3145" spans="7:9" x14ac:dyDescent="0.2">
      <c r="G3145"/>
      <c r="H3145"/>
      <c r="I3145"/>
    </row>
    <row r="3146" spans="7:9" x14ac:dyDescent="0.2">
      <c r="G3146"/>
      <c r="H3146"/>
      <c r="I3146"/>
    </row>
    <row r="3147" spans="7:9" x14ac:dyDescent="0.2">
      <c r="G3147"/>
      <c r="H3147"/>
      <c r="I3147"/>
    </row>
    <row r="3148" spans="7:9" x14ac:dyDescent="0.2">
      <c r="G3148"/>
      <c r="H3148"/>
      <c r="I3148"/>
    </row>
    <row r="3149" spans="7:9" x14ac:dyDescent="0.2">
      <c r="G3149"/>
      <c r="H3149"/>
      <c r="I3149"/>
    </row>
    <row r="3150" spans="7:9" x14ac:dyDescent="0.2">
      <c r="G3150"/>
      <c r="H3150"/>
      <c r="I3150"/>
    </row>
    <row r="3151" spans="7:9" x14ac:dyDescent="0.2">
      <c r="G3151"/>
      <c r="H3151"/>
      <c r="I3151"/>
    </row>
    <row r="3152" spans="7:9" x14ac:dyDescent="0.2">
      <c r="G3152"/>
      <c r="H3152"/>
      <c r="I3152"/>
    </row>
    <row r="3153" spans="7:9" x14ac:dyDescent="0.2">
      <c r="G3153"/>
      <c r="H3153"/>
      <c r="I3153"/>
    </row>
    <row r="3154" spans="7:9" x14ac:dyDescent="0.2">
      <c r="G3154"/>
      <c r="H3154"/>
      <c r="I3154"/>
    </row>
    <row r="3155" spans="7:9" x14ac:dyDescent="0.2">
      <c r="G3155"/>
      <c r="H3155"/>
      <c r="I3155"/>
    </row>
    <row r="3156" spans="7:9" x14ac:dyDescent="0.2">
      <c r="G3156"/>
      <c r="H3156"/>
      <c r="I3156"/>
    </row>
    <row r="3157" spans="7:9" x14ac:dyDescent="0.2">
      <c r="G3157"/>
      <c r="H3157"/>
      <c r="I3157"/>
    </row>
    <row r="3158" spans="7:9" x14ac:dyDescent="0.2">
      <c r="G3158"/>
      <c r="H3158"/>
      <c r="I3158"/>
    </row>
    <row r="3159" spans="7:9" x14ac:dyDescent="0.2">
      <c r="G3159"/>
      <c r="H3159"/>
      <c r="I3159"/>
    </row>
    <row r="3160" spans="7:9" x14ac:dyDescent="0.2">
      <c r="G3160"/>
      <c r="H3160"/>
      <c r="I3160"/>
    </row>
    <row r="3161" spans="7:9" x14ac:dyDescent="0.2">
      <c r="G3161"/>
      <c r="H3161"/>
      <c r="I3161"/>
    </row>
    <row r="3162" spans="7:9" x14ac:dyDescent="0.2">
      <c r="G3162"/>
      <c r="H3162"/>
      <c r="I3162"/>
    </row>
    <row r="3163" spans="7:9" x14ac:dyDescent="0.2">
      <c r="G3163"/>
      <c r="H3163"/>
      <c r="I3163"/>
    </row>
    <row r="3164" spans="7:9" x14ac:dyDescent="0.2">
      <c r="G3164"/>
      <c r="H3164"/>
      <c r="I3164"/>
    </row>
    <row r="3165" spans="7:9" x14ac:dyDescent="0.2">
      <c r="G3165"/>
      <c r="H3165"/>
      <c r="I3165"/>
    </row>
    <row r="3166" spans="7:9" x14ac:dyDescent="0.2">
      <c r="G3166"/>
      <c r="H3166"/>
      <c r="I3166"/>
    </row>
    <row r="3167" spans="7:9" x14ac:dyDescent="0.2">
      <c r="G3167"/>
      <c r="H3167"/>
      <c r="I3167"/>
    </row>
    <row r="3168" spans="7:9" x14ac:dyDescent="0.2">
      <c r="G3168"/>
      <c r="H3168"/>
      <c r="I3168"/>
    </row>
    <row r="3169" spans="7:9" x14ac:dyDescent="0.2">
      <c r="G3169"/>
      <c r="H3169"/>
      <c r="I3169"/>
    </row>
    <row r="3170" spans="7:9" x14ac:dyDescent="0.2">
      <c r="G3170"/>
      <c r="H3170"/>
      <c r="I3170"/>
    </row>
    <row r="3171" spans="7:9" x14ac:dyDescent="0.2">
      <c r="G3171"/>
      <c r="H3171"/>
      <c r="I3171"/>
    </row>
    <row r="3172" spans="7:9" x14ac:dyDescent="0.2">
      <c r="G3172"/>
      <c r="H3172"/>
      <c r="I3172"/>
    </row>
    <row r="3173" spans="7:9" x14ac:dyDescent="0.2">
      <c r="G3173"/>
      <c r="H3173"/>
      <c r="I3173"/>
    </row>
    <row r="3174" spans="7:9" x14ac:dyDescent="0.2">
      <c r="G3174"/>
      <c r="H3174"/>
      <c r="I3174"/>
    </row>
    <row r="3175" spans="7:9" x14ac:dyDescent="0.2">
      <c r="G3175"/>
      <c r="H3175"/>
      <c r="I3175"/>
    </row>
    <row r="3176" spans="7:9" x14ac:dyDescent="0.2">
      <c r="G3176"/>
      <c r="H3176"/>
      <c r="I3176"/>
    </row>
    <row r="3177" spans="7:9" x14ac:dyDescent="0.2">
      <c r="G3177"/>
      <c r="H3177"/>
      <c r="I3177"/>
    </row>
    <row r="3178" spans="7:9" x14ac:dyDescent="0.2">
      <c r="G3178"/>
      <c r="H3178"/>
      <c r="I3178"/>
    </row>
    <row r="3179" spans="7:9" x14ac:dyDescent="0.2">
      <c r="G3179"/>
      <c r="H3179"/>
      <c r="I3179"/>
    </row>
    <row r="3180" spans="7:9" x14ac:dyDescent="0.2">
      <c r="G3180"/>
      <c r="H3180"/>
      <c r="I3180"/>
    </row>
    <row r="3181" spans="7:9" x14ac:dyDescent="0.2">
      <c r="G3181"/>
      <c r="H3181"/>
      <c r="I3181"/>
    </row>
    <row r="3182" spans="7:9" x14ac:dyDescent="0.2">
      <c r="G3182"/>
      <c r="H3182"/>
      <c r="I3182"/>
    </row>
    <row r="3183" spans="7:9" x14ac:dyDescent="0.2">
      <c r="G3183"/>
      <c r="H3183"/>
      <c r="I3183"/>
    </row>
    <row r="3184" spans="7:9" x14ac:dyDescent="0.2">
      <c r="G3184"/>
      <c r="H3184"/>
      <c r="I3184"/>
    </row>
    <row r="3185" spans="7:9" x14ac:dyDescent="0.2">
      <c r="G3185"/>
      <c r="H3185"/>
      <c r="I3185"/>
    </row>
    <row r="3186" spans="7:9" x14ac:dyDescent="0.2">
      <c r="G3186"/>
      <c r="H3186"/>
      <c r="I3186"/>
    </row>
    <row r="3187" spans="7:9" x14ac:dyDescent="0.2">
      <c r="G3187"/>
      <c r="H3187"/>
      <c r="I3187"/>
    </row>
    <row r="3188" spans="7:9" x14ac:dyDescent="0.2">
      <c r="G3188"/>
      <c r="H3188"/>
      <c r="I3188"/>
    </row>
    <row r="3189" spans="7:9" x14ac:dyDescent="0.2">
      <c r="G3189"/>
      <c r="H3189"/>
      <c r="I3189"/>
    </row>
    <row r="3190" spans="7:9" x14ac:dyDescent="0.2">
      <c r="G3190"/>
      <c r="H3190"/>
      <c r="I3190"/>
    </row>
    <row r="3191" spans="7:9" x14ac:dyDescent="0.2">
      <c r="G3191"/>
      <c r="H3191"/>
      <c r="I3191"/>
    </row>
    <row r="3192" spans="7:9" x14ac:dyDescent="0.2">
      <c r="G3192"/>
      <c r="H3192"/>
      <c r="I3192"/>
    </row>
    <row r="3193" spans="7:9" x14ac:dyDescent="0.2">
      <c r="G3193"/>
      <c r="H3193"/>
      <c r="I3193"/>
    </row>
    <row r="3194" spans="7:9" x14ac:dyDescent="0.2">
      <c r="G3194"/>
      <c r="H3194"/>
      <c r="I3194"/>
    </row>
    <row r="3195" spans="7:9" x14ac:dyDescent="0.2">
      <c r="G3195"/>
      <c r="H3195"/>
      <c r="I3195"/>
    </row>
    <row r="3196" spans="7:9" x14ac:dyDescent="0.2">
      <c r="G3196"/>
      <c r="H3196"/>
      <c r="I3196"/>
    </row>
    <row r="3197" spans="7:9" x14ac:dyDescent="0.2">
      <c r="G3197"/>
      <c r="H3197"/>
      <c r="I3197"/>
    </row>
    <row r="3198" spans="7:9" x14ac:dyDescent="0.2">
      <c r="G3198"/>
      <c r="H3198"/>
      <c r="I3198"/>
    </row>
    <row r="3199" spans="7:9" x14ac:dyDescent="0.2">
      <c r="G3199"/>
      <c r="H3199"/>
      <c r="I3199"/>
    </row>
    <row r="3200" spans="7:9" x14ac:dyDescent="0.2">
      <c r="G3200"/>
      <c r="H3200"/>
      <c r="I3200"/>
    </row>
    <row r="3201" spans="7:9" x14ac:dyDescent="0.2">
      <c r="G3201"/>
      <c r="H3201"/>
      <c r="I3201"/>
    </row>
    <row r="3202" spans="7:9" x14ac:dyDescent="0.2">
      <c r="G3202"/>
      <c r="H3202"/>
      <c r="I3202"/>
    </row>
    <row r="3203" spans="7:9" x14ac:dyDescent="0.2">
      <c r="G3203"/>
      <c r="H3203"/>
      <c r="I3203"/>
    </row>
    <row r="3204" spans="7:9" x14ac:dyDescent="0.2">
      <c r="G3204"/>
      <c r="H3204"/>
      <c r="I3204"/>
    </row>
    <row r="3205" spans="7:9" x14ac:dyDescent="0.2">
      <c r="G3205"/>
      <c r="H3205"/>
      <c r="I3205"/>
    </row>
    <row r="3206" spans="7:9" x14ac:dyDescent="0.2">
      <c r="G3206"/>
      <c r="H3206"/>
      <c r="I3206"/>
    </row>
    <row r="3207" spans="7:9" x14ac:dyDescent="0.2">
      <c r="G3207"/>
      <c r="H3207"/>
      <c r="I3207"/>
    </row>
    <row r="3208" spans="7:9" x14ac:dyDescent="0.2">
      <c r="G3208"/>
      <c r="H3208"/>
      <c r="I3208"/>
    </row>
    <row r="3209" spans="7:9" x14ac:dyDescent="0.2">
      <c r="G3209"/>
      <c r="H3209"/>
      <c r="I3209"/>
    </row>
    <row r="3210" spans="7:9" x14ac:dyDescent="0.2">
      <c r="G3210"/>
      <c r="H3210"/>
      <c r="I3210"/>
    </row>
    <row r="3211" spans="7:9" x14ac:dyDescent="0.2">
      <c r="G3211"/>
      <c r="H3211"/>
      <c r="I3211"/>
    </row>
    <row r="3212" spans="7:9" x14ac:dyDescent="0.2">
      <c r="G3212"/>
      <c r="H3212"/>
      <c r="I3212"/>
    </row>
    <row r="3213" spans="7:9" x14ac:dyDescent="0.2">
      <c r="G3213"/>
      <c r="H3213"/>
      <c r="I3213"/>
    </row>
    <row r="3214" spans="7:9" x14ac:dyDescent="0.2">
      <c r="G3214"/>
      <c r="H3214"/>
      <c r="I3214"/>
    </row>
    <row r="3215" spans="7:9" x14ac:dyDescent="0.2">
      <c r="G3215"/>
      <c r="H3215"/>
      <c r="I3215"/>
    </row>
    <row r="3216" spans="7:9" x14ac:dyDescent="0.2">
      <c r="G3216"/>
      <c r="H3216"/>
      <c r="I3216"/>
    </row>
    <row r="3217" spans="7:9" x14ac:dyDescent="0.2">
      <c r="G3217"/>
      <c r="H3217"/>
      <c r="I3217"/>
    </row>
    <row r="3218" spans="7:9" x14ac:dyDescent="0.2">
      <c r="G3218"/>
      <c r="H3218"/>
      <c r="I3218"/>
    </row>
    <row r="3219" spans="7:9" x14ac:dyDescent="0.2">
      <c r="G3219"/>
      <c r="H3219"/>
      <c r="I3219"/>
    </row>
    <row r="3220" spans="7:9" x14ac:dyDescent="0.2">
      <c r="G3220"/>
      <c r="H3220"/>
      <c r="I3220"/>
    </row>
    <row r="3221" spans="7:9" x14ac:dyDescent="0.2">
      <c r="G3221"/>
      <c r="H3221"/>
      <c r="I3221"/>
    </row>
    <row r="3222" spans="7:9" x14ac:dyDescent="0.2">
      <c r="G3222"/>
      <c r="H3222"/>
      <c r="I3222"/>
    </row>
    <row r="3223" spans="7:9" x14ac:dyDescent="0.2">
      <c r="G3223"/>
      <c r="H3223"/>
      <c r="I3223"/>
    </row>
    <row r="3224" spans="7:9" x14ac:dyDescent="0.2">
      <c r="G3224"/>
      <c r="H3224"/>
      <c r="I3224"/>
    </row>
    <row r="3225" spans="7:9" x14ac:dyDescent="0.2">
      <c r="G3225"/>
      <c r="H3225"/>
      <c r="I3225"/>
    </row>
    <row r="3226" spans="7:9" x14ac:dyDescent="0.2">
      <c r="G3226"/>
      <c r="H3226"/>
      <c r="I3226"/>
    </row>
    <row r="3227" spans="7:9" x14ac:dyDescent="0.2">
      <c r="G3227"/>
      <c r="H3227"/>
      <c r="I3227"/>
    </row>
    <row r="3228" spans="7:9" x14ac:dyDescent="0.2">
      <c r="G3228"/>
      <c r="H3228"/>
      <c r="I3228"/>
    </row>
    <row r="3229" spans="7:9" x14ac:dyDescent="0.2">
      <c r="G3229"/>
      <c r="H3229"/>
      <c r="I3229"/>
    </row>
    <row r="3230" spans="7:9" x14ac:dyDescent="0.2">
      <c r="G3230"/>
      <c r="H3230"/>
      <c r="I3230"/>
    </row>
    <row r="3231" spans="7:9" x14ac:dyDescent="0.2">
      <c r="G3231"/>
      <c r="H3231"/>
      <c r="I3231"/>
    </row>
    <row r="3232" spans="7:9" x14ac:dyDescent="0.2">
      <c r="G3232"/>
      <c r="H3232"/>
      <c r="I3232"/>
    </row>
    <row r="3233" spans="7:9" x14ac:dyDescent="0.2">
      <c r="G3233"/>
      <c r="H3233"/>
      <c r="I3233"/>
    </row>
    <row r="3234" spans="7:9" x14ac:dyDescent="0.2">
      <c r="G3234"/>
      <c r="H3234"/>
      <c r="I3234"/>
    </row>
    <row r="3235" spans="7:9" x14ac:dyDescent="0.2">
      <c r="G3235"/>
      <c r="H3235"/>
      <c r="I3235"/>
    </row>
    <row r="3236" spans="7:9" x14ac:dyDescent="0.2">
      <c r="G3236"/>
      <c r="H3236"/>
      <c r="I3236"/>
    </row>
    <row r="3237" spans="7:9" x14ac:dyDescent="0.2">
      <c r="G3237"/>
      <c r="H3237"/>
      <c r="I3237"/>
    </row>
    <row r="3238" spans="7:9" x14ac:dyDescent="0.2">
      <c r="G3238"/>
      <c r="H3238"/>
      <c r="I3238"/>
    </row>
    <row r="3239" spans="7:9" x14ac:dyDescent="0.2">
      <c r="G3239"/>
      <c r="H3239"/>
      <c r="I3239"/>
    </row>
    <row r="3240" spans="7:9" x14ac:dyDescent="0.2">
      <c r="G3240"/>
      <c r="H3240"/>
      <c r="I3240"/>
    </row>
    <row r="3241" spans="7:9" x14ac:dyDescent="0.2">
      <c r="G3241"/>
      <c r="H3241"/>
      <c r="I3241"/>
    </row>
    <row r="3242" spans="7:9" x14ac:dyDescent="0.2">
      <c r="G3242"/>
      <c r="H3242"/>
      <c r="I3242"/>
    </row>
    <row r="3243" spans="7:9" x14ac:dyDescent="0.2">
      <c r="G3243"/>
      <c r="H3243"/>
      <c r="I3243"/>
    </row>
    <row r="3244" spans="7:9" x14ac:dyDescent="0.2">
      <c r="G3244"/>
      <c r="H3244"/>
      <c r="I3244"/>
    </row>
    <row r="3245" spans="7:9" x14ac:dyDescent="0.2">
      <c r="G3245"/>
      <c r="H3245"/>
      <c r="I3245"/>
    </row>
    <row r="3246" spans="7:9" x14ac:dyDescent="0.2">
      <c r="G3246"/>
      <c r="H3246"/>
      <c r="I3246"/>
    </row>
    <row r="3247" spans="7:9" x14ac:dyDescent="0.2">
      <c r="G3247"/>
      <c r="H3247"/>
      <c r="I3247"/>
    </row>
    <row r="3248" spans="7:9" x14ac:dyDescent="0.2">
      <c r="G3248"/>
      <c r="H3248"/>
      <c r="I3248"/>
    </row>
    <row r="3249" spans="7:9" x14ac:dyDescent="0.2">
      <c r="G3249"/>
      <c r="H3249"/>
      <c r="I3249"/>
    </row>
    <row r="3250" spans="7:9" x14ac:dyDescent="0.2">
      <c r="G3250"/>
      <c r="H3250"/>
      <c r="I3250"/>
    </row>
    <row r="3251" spans="7:9" x14ac:dyDescent="0.2">
      <c r="G3251"/>
      <c r="H3251"/>
      <c r="I3251"/>
    </row>
    <row r="3252" spans="7:9" x14ac:dyDescent="0.2">
      <c r="G3252"/>
      <c r="H3252"/>
      <c r="I3252"/>
    </row>
    <row r="3253" spans="7:9" x14ac:dyDescent="0.2">
      <c r="G3253"/>
      <c r="H3253"/>
      <c r="I3253"/>
    </row>
    <row r="3254" spans="7:9" x14ac:dyDescent="0.2">
      <c r="G3254"/>
      <c r="H3254"/>
      <c r="I3254"/>
    </row>
    <row r="3255" spans="7:9" x14ac:dyDescent="0.2">
      <c r="G3255"/>
      <c r="H3255"/>
      <c r="I3255"/>
    </row>
    <row r="3256" spans="7:9" x14ac:dyDescent="0.2">
      <c r="G3256"/>
      <c r="H3256"/>
      <c r="I3256"/>
    </row>
    <row r="3257" spans="7:9" x14ac:dyDescent="0.2">
      <c r="G3257"/>
      <c r="H3257"/>
      <c r="I3257"/>
    </row>
    <row r="3258" spans="7:9" x14ac:dyDescent="0.2">
      <c r="G3258"/>
      <c r="H3258"/>
      <c r="I3258"/>
    </row>
    <row r="3259" spans="7:9" x14ac:dyDescent="0.2">
      <c r="G3259"/>
      <c r="H3259"/>
      <c r="I3259"/>
    </row>
    <row r="3260" spans="7:9" x14ac:dyDescent="0.2">
      <c r="G3260"/>
      <c r="H3260"/>
      <c r="I3260"/>
    </row>
    <row r="3261" spans="7:9" x14ac:dyDescent="0.2">
      <c r="G3261"/>
      <c r="H3261"/>
      <c r="I3261"/>
    </row>
    <row r="3262" spans="7:9" x14ac:dyDescent="0.2">
      <c r="G3262"/>
      <c r="H3262"/>
      <c r="I3262"/>
    </row>
    <row r="3263" spans="7:9" x14ac:dyDescent="0.2">
      <c r="G3263"/>
      <c r="H3263"/>
      <c r="I3263"/>
    </row>
    <row r="3264" spans="7:9" x14ac:dyDescent="0.2">
      <c r="G3264"/>
      <c r="H3264"/>
      <c r="I3264"/>
    </row>
    <row r="3265" spans="7:9" x14ac:dyDescent="0.2">
      <c r="G3265"/>
      <c r="H3265"/>
      <c r="I3265"/>
    </row>
    <row r="3266" spans="7:9" x14ac:dyDescent="0.2">
      <c r="G3266"/>
      <c r="H3266"/>
      <c r="I3266"/>
    </row>
    <row r="3267" spans="7:9" x14ac:dyDescent="0.2">
      <c r="G3267"/>
      <c r="H3267"/>
      <c r="I3267"/>
    </row>
    <row r="3268" spans="7:9" x14ac:dyDescent="0.2">
      <c r="G3268"/>
      <c r="H3268"/>
      <c r="I3268"/>
    </row>
    <row r="3269" spans="7:9" x14ac:dyDescent="0.2">
      <c r="G3269"/>
      <c r="H3269"/>
      <c r="I3269"/>
    </row>
    <row r="3270" spans="7:9" x14ac:dyDescent="0.2">
      <c r="G3270"/>
      <c r="H3270"/>
      <c r="I3270"/>
    </row>
    <row r="3271" spans="7:9" x14ac:dyDescent="0.2">
      <c r="G3271"/>
      <c r="H3271"/>
      <c r="I3271"/>
    </row>
    <row r="3272" spans="7:9" x14ac:dyDescent="0.2">
      <c r="G3272"/>
      <c r="H3272"/>
      <c r="I3272"/>
    </row>
    <row r="3273" spans="7:9" x14ac:dyDescent="0.2">
      <c r="G3273"/>
      <c r="H3273"/>
      <c r="I3273"/>
    </row>
    <row r="3274" spans="7:9" x14ac:dyDescent="0.2">
      <c r="G3274"/>
      <c r="H3274"/>
      <c r="I3274"/>
    </row>
    <row r="3275" spans="7:9" x14ac:dyDescent="0.2">
      <c r="G3275"/>
      <c r="H3275"/>
      <c r="I3275"/>
    </row>
    <row r="3276" spans="7:9" x14ac:dyDescent="0.2">
      <c r="G3276"/>
      <c r="H3276"/>
      <c r="I3276"/>
    </row>
    <row r="3277" spans="7:9" x14ac:dyDescent="0.2">
      <c r="G3277"/>
      <c r="H3277"/>
      <c r="I3277"/>
    </row>
    <row r="3278" spans="7:9" x14ac:dyDescent="0.2">
      <c r="G3278"/>
      <c r="H3278"/>
      <c r="I3278"/>
    </row>
    <row r="3279" spans="7:9" x14ac:dyDescent="0.2">
      <c r="G3279"/>
      <c r="H3279"/>
      <c r="I3279"/>
    </row>
    <row r="3280" spans="7:9" x14ac:dyDescent="0.2">
      <c r="G3280"/>
      <c r="H3280"/>
      <c r="I3280"/>
    </row>
    <row r="3281" spans="7:9" x14ac:dyDescent="0.2">
      <c r="G3281"/>
      <c r="H3281"/>
      <c r="I3281"/>
    </row>
    <row r="3282" spans="7:9" x14ac:dyDescent="0.2">
      <c r="G3282"/>
      <c r="H3282"/>
      <c r="I3282"/>
    </row>
    <row r="3283" spans="7:9" x14ac:dyDescent="0.2">
      <c r="G3283"/>
      <c r="H3283"/>
      <c r="I3283"/>
    </row>
    <row r="3284" spans="7:9" x14ac:dyDescent="0.2">
      <c r="G3284"/>
      <c r="H3284"/>
      <c r="I3284"/>
    </row>
    <row r="3285" spans="7:9" x14ac:dyDescent="0.2">
      <c r="G3285"/>
      <c r="H3285"/>
      <c r="I3285"/>
    </row>
    <row r="3286" spans="7:9" x14ac:dyDescent="0.2">
      <c r="G3286"/>
      <c r="H3286"/>
      <c r="I3286"/>
    </row>
    <row r="3287" spans="7:9" x14ac:dyDescent="0.2">
      <c r="G3287"/>
      <c r="H3287"/>
      <c r="I3287"/>
    </row>
    <row r="3288" spans="7:9" x14ac:dyDescent="0.2">
      <c r="G3288"/>
      <c r="H3288"/>
      <c r="I3288"/>
    </row>
    <row r="3289" spans="7:9" x14ac:dyDescent="0.2">
      <c r="G3289"/>
      <c r="H3289"/>
      <c r="I3289"/>
    </row>
    <row r="3290" spans="7:9" x14ac:dyDescent="0.2">
      <c r="G3290"/>
      <c r="H3290"/>
      <c r="I3290"/>
    </row>
    <row r="3291" spans="7:9" x14ac:dyDescent="0.2">
      <c r="G3291"/>
      <c r="H3291"/>
      <c r="I3291"/>
    </row>
    <row r="3292" spans="7:9" x14ac:dyDescent="0.2">
      <c r="G3292"/>
      <c r="H3292"/>
      <c r="I3292"/>
    </row>
    <row r="3293" spans="7:9" x14ac:dyDescent="0.2">
      <c r="G3293"/>
      <c r="H3293"/>
      <c r="I3293"/>
    </row>
    <row r="3294" spans="7:9" x14ac:dyDescent="0.2">
      <c r="G3294"/>
      <c r="H3294"/>
      <c r="I3294"/>
    </row>
    <row r="3295" spans="7:9" x14ac:dyDescent="0.2">
      <c r="G3295"/>
      <c r="H3295"/>
      <c r="I3295"/>
    </row>
    <row r="3296" spans="7:9" x14ac:dyDescent="0.2">
      <c r="G3296"/>
      <c r="H3296"/>
      <c r="I3296"/>
    </row>
    <row r="3297" spans="7:9" x14ac:dyDescent="0.2">
      <c r="G3297"/>
      <c r="H3297"/>
      <c r="I3297"/>
    </row>
    <row r="3298" spans="7:9" x14ac:dyDescent="0.2">
      <c r="G3298"/>
      <c r="H3298"/>
      <c r="I3298"/>
    </row>
    <row r="3299" spans="7:9" x14ac:dyDescent="0.2">
      <c r="G3299"/>
      <c r="H3299"/>
      <c r="I3299"/>
    </row>
    <row r="3300" spans="7:9" x14ac:dyDescent="0.2">
      <c r="G3300"/>
      <c r="H3300"/>
      <c r="I3300"/>
    </row>
    <row r="3301" spans="7:9" x14ac:dyDescent="0.2">
      <c r="G3301"/>
      <c r="H3301"/>
      <c r="I3301"/>
    </row>
    <row r="3302" spans="7:9" x14ac:dyDescent="0.2">
      <c r="G3302"/>
      <c r="H3302"/>
      <c r="I3302"/>
    </row>
    <row r="3303" spans="7:9" x14ac:dyDescent="0.2">
      <c r="G3303"/>
      <c r="H3303"/>
      <c r="I3303"/>
    </row>
    <row r="3304" spans="7:9" x14ac:dyDescent="0.2">
      <c r="G3304"/>
      <c r="H3304"/>
      <c r="I3304"/>
    </row>
    <row r="3305" spans="7:9" x14ac:dyDescent="0.2">
      <c r="G3305"/>
      <c r="H3305"/>
      <c r="I3305"/>
    </row>
    <row r="3306" spans="7:9" x14ac:dyDescent="0.2">
      <c r="G3306"/>
      <c r="H3306"/>
      <c r="I3306"/>
    </row>
    <row r="3307" spans="7:9" x14ac:dyDescent="0.2">
      <c r="G3307"/>
      <c r="H3307"/>
      <c r="I3307"/>
    </row>
    <row r="3308" spans="7:9" x14ac:dyDescent="0.2">
      <c r="G3308"/>
      <c r="H3308"/>
      <c r="I3308"/>
    </row>
    <row r="3309" spans="7:9" x14ac:dyDescent="0.2">
      <c r="G3309"/>
      <c r="H3309"/>
      <c r="I3309"/>
    </row>
    <row r="3310" spans="7:9" x14ac:dyDescent="0.2">
      <c r="G3310"/>
      <c r="H3310"/>
      <c r="I3310"/>
    </row>
    <row r="3311" spans="7:9" x14ac:dyDescent="0.2">
      <c r="G3311"/>
      <c r="H3311"/>
      <c r="I3311"/>
    </row>
    <row r="3312" spans="7:9" x14ac:dyDescent="0.2">
      <c r="G3312"/>
      <c r="H3312"/>
      <c r="I3312"/>
    </row>
    <row r="3313" spans="7:9" x14ac:dyDescent="0.2">
      <c r="G3313"/>
      <c r="H3313"/>
      <c r="I3313"/>
    </row>
    <row r="3314" spans="7:9" x14ac:dyDescent="0.2">
      <c r="G3314"/>
      <c r="H3314"/>
      <c r="I3314"/>
    </row>
    <row r="3315" spans="7:9" x14ac:dyDescent="0.2">
      <c r="G3315"/>
      <c r="H3315"/>
      <c r="I3315"/>
    </row>
    <row r="3316" spans="7:9" x14ac:dyDescent="0.2">
      <c r="G3316"/>
      <c r="H3316"/>
      <c r="I3316"/>
    </row>
    <row r="3317" spans="7:9" x14ac:dyDescent="0.2">
      <c r="G3317"/>
      <c r="H3317"/>
      <c r="I3317"/>
    </row>
    <row r="3318" spans="7:9" x14ac:dyDescent="0.2">
      <c r="G3318"/>
      <c r="H3318"/>
      <c r="I3318"/>
    </row>
    <row r="3319" spans="7:9" x14ac:dyDescent="0.2">
      <c r="G3319"/>
      <c r="H3319"/>
      <c r="I3319"/>
    </row>
    <row r="3320" spans="7:9" x14ac:dyDescent="0.2">
      <c r="G3320"/>
      <c r="H3320"/>
      <c r="I3320"/>
    </row>
    <row r="3321" spans="7:9" x14ac:dyDescent="0.2">
      <c r="G3321"/>
      <c r="H3321"/>
      <c r="I3321"/>
    </row>
    <row r="3322" spans="7:9" x14ac:dyDescent="0.2">
      <c r="G3322"/>
      <c r="H3322"/>
      <c r="I3322"/>
    </row>
    <row r="3323" spans="7:9" x14ac:dyDescent="0.2">
      <c r="G3323"/>
      <c r="H3323"/>
      <c r="I3323"/>
    </row>
    <row r="3324" spans="7:9" x14ac:dyDescent="0.2">
      <c r="G3324"/>
      <c r="H3324"/>
      <c r="I3324"/>
    </row>
    <row r="3325" spans="7:9" x14ac:dyDescent="0.2">
      <c r="G3325"/>
      <c r="H3325"/>
      <c r="I3325"/>
    </row>
    <row r="3326" spans="7:9" x14ac:dyDescent="0.2">
      <c r="G3326"/>
      <c r="H3326"/>
      <c r="I3326"/>
    </row>
    <row r="3327" spans="7:9" x14ac:dyDescent="0.2">
      <c r="G3327"/>
      <c r="H3327"/>
      <c r="I3327"/>
    </row>
    <row r="3328" spans="7:9" x14ac:dyDescent="0.2">
      <c r="G3328"/>
      <c r="H3328"/>
      <c r="I3328"/>
    </row>
    <row r="3329" spans="7:9" x14ac:dyDescent="0.2">
      <c r="G3329"/>
      <c r="H3329"/>
      <c r="I3329"/>
    </row>
    <row r="3330" spans="7:9" x14ac:dyDescent="0.2">
      <c r="G3330"/>
      <c r="H3330"/>
      <c r="I3330"/>
    </row>
    <row r="3331" spans="7:9" x14ac:dyDescent="0.2">
      <c r="G3331"/>
      <c r="H3331"/>
      <c r="I3331"/>
    </row>
    <row r="3332" spans="7:9" x14ac:dyDescent="0.2">
      <c r="G3332"/>
      <c r="H3332"/>
      <c r="I3332"/>
    </row>
    <row r="3333" spans="7:9" x14ac:dyDescent="0.2">
      <c r="G3333"/>
      <c r="H3333"/>
      <c r="I3333"/>
    </row>
    <row r="3334" spans="7:9" x14ac:dyDescent="0.2">
      <c r="G3334"/>
      <c r="H3334"/>
      <c r="I3334"/>
    </row>
    <row r="3335" spans="7:9" x14ac:dyDescent="0.2">
      <c r="G3335"/>
      <c r="H3335"/>
      <c r="I3335"/>
    </row>
    <row r="3336" spans="7:9" x14ac:dyDescent="0.2">
      <c r="G3336"/>
      <c r="H3336"/>
      <c r="I3336"/>
    </row>
    <row r="3337" spans="7:9" x14ac:dyDescent="0.2">
      <c r="G3337"/>
      <c r="H3337"/>
      <c r="I3337"/>
    </row>
    <row r="3338" spans="7:9" x14ac:dyDescent="0.2">
      <c r="G3338"/>
      <c r="H3338"/>
      <c r="I3338"/>
    </row>
    <row r="3339" spans="7:9" x14ac:dyDescent="0.2">
      <c r="G3339"/>
      <c r="H3339"/>
      <c r="I3339"/>
    </row>
    <row r="3340" spans="7:9" x14ac:dyDescent="0.2">
      <c r="G3340"/>
      <c r="H3340"/>
      <c r="I3340"/>
    </row>
    <row r="3341" spans="7:9" x14ac:dyDescent="0.2">
      <c r="G3341"/>
      <c r="H3341"/>
      <c r="I3341"/>
    </row>
    <row r="3342" spans="7:9" x14ac:dyDescent="0.2">
      <c r="G3342"/>
      <c r="H3342"/>
      <c r="I3342"/>
    </row>
    <row r="3343" spans="7:9" x14ac:dyDescent="0.2">
      <c r="G3343"/>
      <c r="H3343"/>
      <c r="I3343"/>
    </row>
    <row r="3344" spans="7:9" x14ac:dyDescent="0.2">
      <c r="G3344"/>
      <c r="H3344"/>
      <c r="I3344"/>
    </row>
    <row r="3345" spans="7:9" x14ac:dyDescent="0.2">
      <c r="G3345"/>
      <c r="H3345"/>
      <c r="I3345"/>
    </row>
    <row r="3346" spans="7:9" x14ac:dyDescent="0.2">
      <c r="G3346"/>
      <c r="H3346"/>
      <c r="I3346"/>
    </row>
    <row r="3347" spans="7:9" x14ac:dyDescent="0.2">
      <c r="G3347"/>
      <c r="H3347"/>
      <c r="I3347"/>
    </row>
    <row r="3348" spans="7:9" x14ac:dyDescent="0.2">
      <c r="G3348"/>
      <c r="H3348"/>
      <c r="I3348"/>
    </row>
    <row r="3349" spans="7:9" x14ac:dyDescent="0.2">
      <c r="G3349"/>
      <c r="H3349"/>
      <c r="I3349"/>
    </row>
    <row r="3350" spans="7:9" x14ac:dyDescent="0.2">
      <c r="G3350"/>
      <c r="H3350"/>
      <c r="I3350"/>
    </row>
    <row r="3351" spans="7:9" x14ac:dyDescent="0.2">
      <c r="G3351"/>
      <c r="H3351"/>
      <c r="I3351"/>
    </row>
    <row r="3352" spans="7:9" x14ac:dyDescent="0.2">
      <c r="G3352"/>
      <c r="H3352"/>
      <c r="I3352"/>
    </row>
    <row r="3353" spans="7:9" x14ac:dyDescent="0.2">
      <c r="G3353"/>
      <c r="H3353"/>
      <c r="I3353"/>
    </row>
    <row r="3354" spans="7:9" x14ac:dyDescent="0.2">
      <c r="G3354"/>
      <c r="H3354"/>
      <c r="I3354"/>
    </row>
    <row r="3355" spans="7:9" x14ac:dyDescent="0.2">
      <c r="G3355"/>
      <c r="H3355"/>
      <c r="I3355"/>
    </row>
    <row r="3356" spans="7:9" x14ac:dyDescent="0.2">
      <c r="G3356"/>
      <c r="H3356"/>
      <c r="I3356"/>
    </row>
    <row r="3357" spans="7:9" x14ac:dyDescent="0.2">
      <c r="G3357"/>
      <c r="H3357"/>
      <c r="I3357"/>
    </row>
    <row r="3358" spans="7:9" x14ac:dyDescent="0.2">
      <c r="G3358"/>
      <c r="H3358"/>
      <c r="I3358"/>
    </row>
    <row r="3359" spans="7:9" x14ac:dyDescent="0.2">
      <c r="G3359"/>
      <c r="H3359"/>
      <c r="I3359"/>
    </row>
    <row r="3360" spans="7:9" x14ac:dyDescent="0.2">
      <c r="G3360"/>
      <c r="H3360"/>
      <c r="I3360"/>
    </row>
    <row r="3361" spans="7:9" x14ac:dyDescent="0.2">
      <c r="G3361"/>
      <c r="H3361"/>
      <c r="I3361"/>
    </row>
    <row r="3362" spans="7:9" x14ac:dyDescent="0.2">
      <c r="G3362"/>
      <c r="H3362"/>
      <c r="I3362"/>
    </row>
    <row r="3363" spans="7:9" x14ac:dyDescent="0.2">
      <c r="G3363"/>
      <c r="H3363"/>
      <c r="I3363"/>
    </row>
    <row r="3364" spans="7:9" x14ac:dyDescent="0.2">
      <c r="G3364"/>
      <c r="H3364"/>
      <c r="I3364"/>
    </row>
    <row r="3365" spans="7:9" x14ac:dyDescent="0.2">
      <c r="G3365"/>
      <c r="H3365"/>
      <c r="I3365"/>
    </row>
    <row r="3366" spans="7:9" x14ac:dyDescent="0.2">
      <c r="G3366"/>
      <c r="H3366"/>
      <c r="I3366"/>
    </row>
    <row r="3367" spans="7:9" x14ac:dyDescent="0.2">
      <c r="G3367"/>
      <c r="H3367"/>
      <c r="I3367"/>
    </row>
    <row r="3368" spans="7:9" x14ac:dyDescent="0.2">
      <c r="G3368"/>
      <c r="H3368"/>
      <c r="I3368"/>
    </row>
    <row r="3369" spans="7:9" x14ac:dyDescent="0.2">
      <c r="G3369"/>
      <c r="H3369"/>
      <c r="I3369"/>
    </row>
    <row r="3370" spans="7:9" x14ac:dyDescent="0.2">
      <c r="G3370"/>
      <c r="H3370"/>
      <c r="I3370"/>
    </row>
    <row r="3371" spans="7:9" x14ac:dyDescent="0.2">
      <c r="G3371"/>
      <c r="H3371"/>
      <c r="I3371"/>
    </row>
    <row r="3372" spans="7:9" x14ac:dyDescent="0.2">
      <c r="G3372"/>
      <c r="H3372"/>
      <c r="I3372"/>
    </row>
    <row r="3373" spans="7:9" x14ac:dyDescent="0.2">
      <c r="G3373"/>
      <c r="H3373"/>
      <c r="I3373"/>
    </row>
    <row r="3374" spans="7:9" x14ac:dyDescent="0.2">
      <c r="G3374"/>
      <c r="H3374"/>
      <c r="I3374"/>
    </row>
    <row r="3375" spans="7:9" x14ac:dyDescent="0.2">
      <c r="G3375"/>
      <c r="H3375"/>
      <c r="I3375"/>
    </row>
    <row r="3376" spans="7:9" x14ac:dyDescent="0.2">
      <c r="G3376"/>
      <c r="H3376"/>
      <c r="I3376"/>
    </row>
    <row r="3377" spans="7:9" x14ac:dyDescent="0.2">
      <c r="G3377"/>
      <c r="H3377"/>
      <c r="I3377"/>
    </row>
    <row r="3378" spans="7:9" x14ac:dyDescent="0.2">
      <c r="G3378"/>
      <c r="H3378"/>
      <c r="I3378"/>
    </row>
    <row r="3379" spans="7:9" x14ac:dyDescent="0.2">
      <c r="G3379"/>
      <c r="H3379"/>
      <c r="I3379"/>
    </row>
    <row r="3380" spans="7:9" x14ac:dyDescent="0.2">
      <c r="G3380"/>
      <c r="H3380"/>
      <c r="I3380"/>
    </row>
    <row r="3381" spans="7:9" x14ac:dyDescent="0.2">
      <c r="G3381"/>
      <c r="H3381"/>
      <c r="I3381"/>
    </row>
    <row r="3382" spans="7:9" x14ac:dyDescent="0.2">
      <c r="G3382"/>
      <c r="H3382"/>
      <c r="I3382"/>
    </row>
    <row r="3383" spans="7:9" x14ac:dyDescent="0.2">
      <c r="G3383"/>
      <c r="H3383"/>
      <c r="I3383"/>
    </row>
    <row r="3384" spans="7:9" x14ac:dyDescent="0.2">
      <c r="G3384"/>
      <c r="H3384"/>
      <c r="I3384"/>
    </row>
    <row r="3385" spans="7:9" x14ac:dyDescent="0.2">
      <c r="G3385"/>
      <c r="H3385"/>
      <c r="I3385"/>
    </row>
    <row r="3386" spans="7:9" x14ac:dyDescent="0.2">
      <c r="G3386"/>
      <c r="H3386"/>
      <c r="I3386"/>
    </row>
    <row r="3387" spans="7:9" x14ac:dyDescent="0.2">
      <c r="G3387"/>
      <c r="H3387"/>
      <c r="I3387"/>
    </row>
    <row r="3388" spans="7:9" x14ac:dyDescent="0.2">
      <c r="G3388"/>
      <c r="H3388"/>
      <c r="I3388"/>
    </row>
    <row r="3389" spans="7:9" x14ac:dyDescent="0.2">
      <c r="G3389"/>
      <c r="H3389"/>
      <c r="I3389"/>
    </row>
    <row r="3390" spans="7:9" x14ac:dyDescent="0.2">
      <c r="G3390"/>
      <c r="H3390"/>
      <c r="I3390"/>
    </row>
    <row r="3391" spans="7:9" x14ac:dyDescent="0.2">
      <c r="G3391"/>
      <c r="H3391"/>
      <c r="I3391"/>
    </row>
    <row r="3392" spans="7:9" x14ac:dyDescent="0.2">
      <c r="G3392"/>
      <c r="H3392"/>
      <c r="I3392"/>
    </row>
    <row r="3393" spans="7:9" x14ac:dyDescent="0.2">
      <c r="G3393"/>
      <c r="H3393"/>
      <c r="I3393"/>
    </row>
    <row r="3394" spans="7:9" x14ac:dyDescent="0.2">
      <c r="G3394"/>
      <c r="H3394"/>
      <c r="I3394"/>
    </row>
    <row r="3395" spans="7:9" x14ac:dyDescent="0.2">
      <c r="G3395"/>
      <c r="H3395"/>
      <c r="I3395"/>
    </row>
    <row r="3396" spans="7:9" x14ac:dyDescent="0.2">
      <c r="G3396"/>
      <c r="H3396"/>
      <c r="I3396"/>
    </row>
    <row r="3397" spans="7:9" x14ac:dyDescent="0.2">
      <c r="G3397"/>
      <c r="H3397"/>
      <c r="I3397"/>
    </row>
    <row r="3398" spans="7:9" x14ac:dyDescent="0.2">
      <c r="G3398"/>
      <c r="H3398"/>
      <c r="I3398"/>
    </row>
    <row r="3399" spans="7:9" x14ac:dyDescent="0.2">
      <c r="G3399"/>
      <c r="H3399"/>
      <c r="I3399"/>
    </row>
    <row r="3400" spans="7:9" x14ac:dyDescent="0.2">
      <c r="G3400"/>
      <c r="H3400"/>
      <c r="I3400"/>
    </row>
    <row r="3401" spans="7:9" x14ac:dyDescent="0.2">
      <c r="G3401"/>
      <c r="H3401"/>
      <c r="I3401"/>
    </row>
    <row r="3402" spans="7:9" x14ac:dyDescent="0.2">
      <c r="G3402"/>
      <c r="H3402"/>
      <c r="I3402"/>
    </row>
    <row r="3403" spans="7:9" x14ac:dyDescent="0.2">
      <c r="G3403"/>
      <c r="H3403"/>
      <c r="I3403"/>
    </row>
    <row r="3404" spans="7:9" x14ac:dyDescent="0.2">
      <c r="G3404"/>
      <c r="H3404"/>
      <c r="I3404"/>
    </row>
    <row r="3405" spans="7:9" x14ac:dyDescent="0.2">
      <c r="G3405"/>
      <c r="H3405"/>
      <c r="I3405"/>
    </row>
    <row r="3406" spans="7:9" x14ac:dyDescent="0.2">
      <c r="G3406"/>
      <c r="H3406"/>
      <c r="I3406"/>
    </row>
    <row r="3407" spans="7:9" x14ac:dyDescent="0.2">
      <c r="G3407"/>
      <c r="H3407"/>
      <c r="I3407"/>
    </row>
    <row r="3408" spans="7:9" x14ac:dyDescent="0.2">
      <c r="G3408"/>
      <c r="H3408"/>
      <c r="I3408"/>
    </row>
    <row r="3409" spans="7:9" x14ac:dyDescent="0.2">
      <c r="G3409"/>
      <c r="H3409"/>
      <c r="I3409"/>
    </row>
    <row r="3410" spans="7:9" x14ac:dyDescent="0.2">
      <c r="G3410"/>
      <c r="H3410"/>
      <c r="I3410"/>
    </row>
    <row r="3411" spans="7:9" x14ac:dyDescent="0.2">
      <c r="G3411"/>
      <c r="H3411"/>
      <c r="I3411"/>
    </row>
    <row r="3412" spans="7:9" x14ac:dyDescent="0.2">
      <c r="G3412"/>
      <c r="H3412"/>
      <c r="I3412"/>
    </row>
    <row r="3413" spans="7:9" x14ac:dyDescent="0.2">
      <c r="G3413"/>
      <c r="H3413"/>
      <c r="I3413"/>
    </row>
    <row r="3414" spans="7:9" x14ac:dyDescent="0.2">
      <c r="G3414"/>
      <c r="H3414"/>
      <c r="I3414"/>
    </row>
    <row r="3415" spans="7:9" x14ac:dyDescent="0.2">
      <c r="G3415"/>
      <c r="H3415"/>
      <c r="I3415"/>
    </row>
    <row r="3416" spans="7:9" x14ac:dyDescent="0.2">
      <c r="G3416"/>
      <c r="H3416"/>
      <c r="I3416"/>
    </row>
    <row r="3417" spans="7:9" x14ac:dyDescent="0.2">
      <c r="G3417"/>
      <c r="H3417"/>
      <c r="I3417"/>
    </row>
    <row r="3418" spans="7:9" x14ac:dyDescent="0.2">
      <c r="G3418"/>
      <c r="H3418"/>
      <c r="I3418"/>
    </row>
    <row r="3419" spans="7:9" x14ac:dyDescent="0.2">
      <c r="G3419"/>
      <c r="H3419"/>
      <c r="I3419"/>
    </row>
    <row r="3420" spans="7:9" x14ac:dyDescent="0.2">
      <c r="G3420"/>
      <c r="H3420"/>
      <c r="I3420"/>
    </row>
    <row r="3421" spans="7:9" x14ac:dyDescent="0.2">
      <c r="G3421"/>
      <c r="H3421"/>
      <c r="I3421"/>
    </row>
    <row r="3422" spans="7:9" x14ac:dyDescent="0.2">
      <c r="G3422"/>
      <c r="H3422"/>
      <c r="I3422"/>
    </row>
    <row r="3423" spans="7:9" x14ac:dyDescent="0.2">
      <c r="G3423"/>
      <c r="H3423"/>
      <c r="I3423"/>
    </row>
    <row r="3424" spans="7:9" x14ac:dyDescent="0.2">
      <c r="G3424"/>
      <c r="H3424"/>
      <c r="I3424"/>
    </row>
    <row r="3425" spans="7:9" x14ac:dyDescent="0.2">
      <c r="G3425"/>
      <c r="H3425"/>
      <c r="I3425"/>
    </row>
    <row r="3426" spans="7:9" x14ac:dyDescent="0.2">
      <c r="G3426"/>
      <c r="H3426"/>
      <c r="I3426"/>
    </row>
    <row r="3427" spans="7:9" x14ac:dyDescent="0.2">
      <c r="G3427"/>
      <c r="H3427"/>
      <c r="I3427"/>
    </row>
    <row r="3428" spans="7:9" x14ac:dyDescent="0.2">
      <c r="G3428"/>
      <c r="H3428"/>
      <c r="I3428"/>
    </row>
    <row r="3429" spans="7:9" x14ac:dyDescent="0.2">
      <c r="G3429"/>
      <c r="H3429"/>
      <c r="I3429"/>
    </row>
    <row r="3430" spans="7:9" x14ac:dyDescent="0.2">
      <c r="G3430"/>
      <c r="H3430"/>
      <c r="I3430"/>
    </row>
    <row r="3431" spans="7:9" x14ac:dyDescent="0.2">
      <c r="G3431"/>
      <c r="H3431"/>
      <c r="I3431"/>
    </row>
    <row r="3432" spans="7:9" x14ac:dyDescent="0.2">
      <c r="G3432"/>
      <c r="H3432"/>
      <c r="I3432"/>
    </row>
    <row r="3433" spans="7:9" x14ac:dyDescent="0.2">
      <c r="G3433"/>
      <c r="H3433"/>
      <c r="I3433"/>
    </row>
    <row r="3434" spans="7:9" x14ac:dyDescent="0.2">
      <c r="G3434"/>
      <c r="H3434"/>
      <c r="I3434"/>
    </row>
    <row r="3435" spans="7:9" x14ac:dyDescent="0.2">
      <c r="G3435"/>
      <c r="H3435"/>
      <c r="I3435"/>
    </row>
    <row r="3436" spans="7:9" x14ac:dyDescent="0.2">
      <c r="G3436"/>
      <c r="H3436"/>
      <c r="I3436"/>
    </row>
    <row r="3437" spans="7:9" x14ac:dyDescent="0.2">
      <c r="G3437"/>
      <c r="H3437"/>
      <c r="I3437"/>
    </row>
    <row r="3438" spans="7:9" x14ac:dyDescent="0.2">
      <c r="G3438"/>
      <c r="H3438"/>
      <c r="I3438"/>
    </row>
    <row r="3439" spans="7:9" x14ac:dyDescent="0.2">
      <c r="G3439"/>
      <c r="H3439"/>
      <c r="I3439"/>
    </row>
    <row r="3440" spans="7:9" x14ac:dyDescent="0.2">
      <c r="G3440"/>
      <c r="H3440"/>
      <c r="I3440"/>
    </row>
    <row r="3441" spans="7:9" x14ac:dyDescent="0.2">
      <c r="G3441"/>
      <c r="H3441"/>
      <c r="I3441"/>
    </row>
    <row r="3442" spans="7:9" x14ac:dyDescent="0.2">
      <c r="G3442"/>
      <c r="H3442"/>
      <c r="I3442"/>
    </row>
    <row r="3443" spans="7:9" x14ac:dyDescent="0.2">
      <c r="G3443"/>
      <c r="H3443"/>
      <c r="I3443"/>
    </row>
    <row r="3444" spans="7:9" x14ac:dyDescent="0.2">
      <c r="G3444"/>
      <c r="H3444"/>
      <c r="I3444"/>
    </row>
    <row r="3445" spans="7:9" x14ac:dyDescent="0.2">
      <c r="G3445"/>
      <c r="H3445"/>
      <c r="I3445"/>
    </row>
    <row r="3446" spans="7:9" x14ac:dyDescent="0.2">
      <c r="G3446"/>
      <c r="H3446"/>
      <c r="I3446"/>
    </row>
    <row r="3447" spans="7:9" x14ac:dyDescent="0.2">
      <c r="G3447"/>
      <c r="H3447"/>
      <c r="I3447"/>
    </row>
    <row r="3448" spans="7:9" x14ac:dyDescent="0.2">
      <c r="G3448"/>
      <c r="H3448"/>
      <c r="I3448"/>
    </row>
    <row r="3449" spans="7:9" x14ac:dyDescent="0.2">
      <c r="G3449"/>
      <c r="H3449"/>
      <c r="I3449"/>
    </row>
    <row r="3450" spans="7:9" x14ac:dyDescent="0.2">
      <c r="G3450"/>
      <c r="H3450"/>
      <c r="I3450"/>
    </row>
    <row r="3451" spans="7:9" x14ac:dyDescent="0.2">
      <c r="G3451"/>
      <c r="H3451"/>
      <c r="I3451"/>
    </row>
    <row r="3452" spans="7:9" x14ac:dyDescent="0.2">
      <c r="G3452"/>
      <c r="H3452"/>
      <c r="I3452"/>
    </row>
    <row r="3453" spans="7:9" x14ac:dyDescent="0.2">
      <c r="G3453"/>
      <c r="H3453"/>
      <c r="I3453"/>
    </row>
    <row r="3454" spans="7:9" x14ac:dyDescent="0.2">
      <c r="G3454"/>
      <c r="H3454"/>
      <c r="I3454"/>
    </row>
    <row r="3455" spans="7:9" x14ac:dyDescent="0.2">
      <c r="G3455"/>
      <c r="H3455"/>
      <c r="I3455"/>
    </row>
    <row r="3456" spans="7:9" x14ac:dyDescent="0.2">
      <c r="G3456"/>
      <c r="H3456"/>
      <c r="I3456"/>
    </row>
    <row r="3457" spans="7:9" x14ac:dyDescent="0.2">
      <c r="G3457"/>
      <c r="H3457"/>
      <c r="I3457"/>
    </row>
    <row r="3458" spans="7:9" x14ac:dyDescent="0.2">
      <c r="G3458"/>
      <c r="H3458"/>
      <c r="I3458"/>
    </row>
    <row r="3459" spans="7:9" x14ac:dyDescent="0.2">
      <c r="G3459"/>
      <c r="H3459"/>
      <c r="I3459"/>
    </row>
    <row r="3460" spans="7:9" x14ac:dyDescent="0.2">
      <c r="G3460"/>
      <c r="H3460"/>
      <c r="I3460"/>
    </row>
    <row r="3461" spans="7:9" x14ac:dyDescent="0.2">
      <c r="G3461"/>
      <c r="H3461"/>
      <c r="I3461"/>
    </row>
    <row r="3462" spans="7:9" x14ac:dyDescent="0.2">
      <c r="G3462"/>
      <c r="H3462"/>
      <c r="I3462"/>
    </row>
    <row r="3463" spans="7:9" x14ac:dyDescent="0.2">
      <c r="G3463"/>
      <c r="H3463"/>
      <c r="I3463"/>
    </row>
    <row r="3464" spans="7:9" x14ac:dyDescent="0.2">
      <c r="G3464"/>
      <c r="H3464"/>
      <c r="I3464"/>
    </row>
    <row r="3465" spans="7:9" x14ac:dyDescent="0.2">
      <c r="G3465"/>
      <c r="H3465"/>
      <c r="I3465"/>
    </row>
    <row r="3466" spans="7:9" x14ac:dyDescent="0.2">
      <c r="G3466"/>
      <c r="H3466"/>
      <c r="I3466"/>
    </row>
    <row r="3467" spans="7:9" x14ac:dyDescent="0.2">
      <c r="G3467"/>
      <c r="H3467"/>
      <c r="I3467"/>
    </row>
    <row r="3468" spans="7:9" x14ac:dyDescent="0.2">
      <c r="G3468"/>
      <c r="H3468"/>
      <c r="I3468"/>
    </row>
    <row r="3469" spans="7:9" x14ac:dyDescent="0.2">
      <c r="G3469"/>
      <c r="H3469"/>
      <c r="I3469"/>
    </row>
    <row r="3470" spans="7:9" x14ac:dyDescent="0.2">
      <c r="G3470"/>
      <c r="H3470"/>
      <c r="I3470"/>
    </row>
    <row r="3471" spans="7:9" x14ac:dyDescent="0.2">
      <c r="G3471"/>
      <c r="H3471"/>
      <c r="I3471"/>
    </row>
    <row r="3472" spans="7:9" x14ac:dyDescent="0.2">
      <c r="G3472"/>
      <c r="H3472"/>
      <c r="I3472"/>
    </row>
    <row r="3473" spans="7:9" x14ac:dyDescent="0.2">
      <c r="G3473"/>
      <c r="H3473"/>
      <c r="I3473"/>
    </row>
    <row r="3474" spans="7:9" x14ac:dyDescent="0.2">
      <c r="G3474"/>
      <c r="H3474"/>
      <c r="I3474"/>
    </row>
    <row r="3475" spans="7:9" x14ac:dyDescent="0.2">
      <c r="G3475"/>
      <c r="H3475"/>
      <c r="I3475"/>
    </row>
    <row r="3476" spans="7:9" x14ac:dyDescent="0.2">
      <c r="G3476"/>
      <c r="H3476"/>
      <c r="I3476"/>
    </row>
    <row r="3477" spans="7:9" x14ac:dyDescent="0.2">
      <c r="G3477"/>
      <c r="H3477"/>
      <c r="I3477"/>
    </row>
    <row r="3478" spans="7:9" x14ac:dyDescent="0.2">
      <c r="G3478"/>
      <c r="H3478"/>
      <c r="I3478"/>
    </row>
    <row r="3479" spans="7:9" x14ac:dyDescent="0.2">
      <c r="G3479"/>
      <c r="H3479"/>
      <c r="I3479"/>
    </row>
    <row r="3480" spans="7:9" x14ac:dyDescent="0.2">
      <c r="G3480"/>
      <c r="H3480"/>
      <c r="I3480"/>
    </row>
    <row r="3481" spans="7:9" x14ac:dyDescent="0.2">
      <c r="G3481"/>
      <c r="H3481"/>
      <c r="I3481"/>
    </row>
    <row r="3482" spans="7:9" x14ac:dyDescent="0.2">
      <c r="G3482"/>
      <c r="H3482"/>
      <c r="I3482"/>
    </row>
    <row r="3483" spans="7:9" x14ac:dyDescent="0.2">
      <c r="G3483"/>
      <c r="H3483"/>
      <c r="I3483"/>
    </row>
    <row r="3484" spans="7:9" x14ac:dyDescent="0.2">
      <c r="G3484"/>
      <c r="H3484"/>
      <c r="I3484"/>
    </row>
    <row r="3485" spans="7:9" x14ac:dyDescent="0.2">
      <c r="G3485"/>
      <c r="H3485"/>
      <c r="I3485"/>
    </row>
    <row r="3486" spans="7:9" x14ac:dyDescent="0.2">
      <c r="G3486"/>
      <c r="H3486"/>
      <c r="I3486"/>
    </row>
    <row r="3487" spans="7:9" x14ac:dyDescent="0.2">
      <c r="G3487"/>
      <c r="H3487"/>
      <c r="I3487"/>
    </row>
    <row r="3488" spans="7:9" x14ac:dyDescent="0.2">
      <c r="G3488"/>
      <c r="H3488"/>
      <c r="I3488"/>
    </row>
    <row r="3489" spans="7:9" x14ac:dyDescent="0.2">
      <c r="G3489"/>
      <c r="H3489"/>
      <c r="I3489"/>
    </row>
    <row r="3490" spans="7:9" x14ac:dyDescent="0.2">
      <c r="G3490"/>
      <c r="H3490"/>
      <c r="I3490"/>
    </row>
    <row r="3491" spans="7:9" x14ac:dyDescent="0.2">
      <c r="G3491"/>
      <c r="H3491"/>
      <c r="I3491"/>
    </row>
    <row r="3492" spans="7:9" x14ac:dyDescent="0.2">
      <c r="G3492"/>
      <c r="H3492"/>
      <c r="I3492"/>
    </row>
    <row r="3493" spans="7:9" x14ac:dyDescent="0.2">
      <c r="G3493"/>
      <c r="H3493"/>
      <c r="I3493"/>
    </row>
    <row r="3494" spans="7:9" x14ac:dyDescent="0.2">
      <c r="G3494"/>
      <c r="H3494"/>
      <c r="I3494"/>
    </row>
    <row r="3495" spans="7:9" x14ac:dyDescent="0.2">
      <c r="G3495"/>
      <c r="H3495"/>
      <c r="I3495"/>
    </row>
    <row r="3496" spans="7:9" x14ac:dyDescent="0.2">
      <c r="G3496"/>
      <c r="H3496"/>
      <c r="I3496"/>
    </row>
    <row r="3497" spans="7:9" x14ac:dyDescent="0.2">
      <c r="G3497"/>
      <c r="H3497"/>
      <c r="I3497"/>
    </row>
    <row r="3498" spans="7:9" x14ac:dyDescent="0.2">
      <c r="G3498"/>
      <c r="H3498"/>
      <c r="I3498"/>
    </row>
    <row r="3499" spans="7:9" x14ac:dyDescent="0.2">
      <c r="G3499"/>
      <c r="H3499"/>
      <c r="I3499"/>
    </row>
    <row r="3500" spans="7:9" x14ac:dyDescent="0.2">
      <c r="G3500"/>
      <c r="H3500"/>
      <c r="I3500"/>
    </row>
    <row r="3501" spans="7:9" x14ac:dyDescent="0.2">
      <c r="G3501"/>
      <c r="H3501"/>
      <c r="I3501"/>
    </row>
    <row r="3502" spans="7:9" x14ac:dyDescent="0.2">
      <c r="G3502"/>
      <c r="H3502"/>
      <c r="I3502"/>
    </row>
    <row r="3503" spans="7:9" x14ac:dyDescent="0.2">
      <c r="G3503"/>
      <c r="H3503"/>
      <c r="I3503"/>
    </row>
    <row r="3504" spans="7:9" x14ac:dyDescent="0.2">
      <c r="G3504"/>
      <c r="H3504"/>
      <c r="I3504"/>
    </row>
    <row r="3505" spans="7:9" x14ac:dyDescent="0.2">
      <c r="G3505"/>
      <c r="H3505"/>
      <c r="I3505"/>
    </row>
    <row r="3506" spans="7:9" x14ac:dyDescent="0.2">
      <c r="G3506"/>
      <c r="H3506"/>
      <c r="I3506"/>
    </row>
    <row r="3507" spans="7:9" x14ac:dyDescent="0.2">
      <c r="G3507"/>
      <c r="H3507"/>
      <c r="I3507"/>
    </row>
    <row r="3508" spans="7:9" x14ac:dyDescent="0.2">
      <c r="G3508"/>
      <c r="H3508"/>
      <c r="I3508"/>
    </row>
    <row r="3509" spans="7:9" x14ac:dyDescent="0.2">
      <c r="G3509"/>
      <c r="H3509"/>
      <c r="I3509"/>
    </row>
    <row r="3510" spans="7:9" x14ac:dyDescent="0.2">
      <c r="G3510"/>
      <c r="H3510"/>
      <c r="I3510"/>
    </row>
    <row r="3511" spans="7:9" x14ac:dyDescent="0.2">
      <c r="G3511"/>
      <c r="H3511"/>
      <c r="I3511"/>
    </row>
    <row r="3512" spans="7:9" x14ac:dyDescent="0.2">
      <c r="G3512"/>
      <c r="H3512"/>
      <c r="I3512"/>
    </row>
    <row r="3513" spans="7:9" x14ac:dyDescent="0.2">
      <c r="G3513"/>
      <c r="H3513"/>
      <c r="I3513"/>
    </row>
    <row r="3514" spans="7:9" x14ac:dyDescent="0.2">
      <c r="G3514"/>
      <c r="H3514"/>
      <c r="I3514"/>
    </row>
    <row r="3515" spans="7:9" x14ac:dyDescent="0.2">
      <c r="G3515"/>
      <c r="H3515"/>
      <c r="I3515"/>
    </row>
    <row r="3516" spans="7:9" x14ac:dyDescent="0.2">
      <c r="G3516"/>
      <c r="H3516"/>
      <c r="I3516"/>
    </row>
    <row r="3517" spans="7:9" x14ac:dyDescent="0.2">
      <c r="G3517"/>
      <c r="H3517"/>
      <c r="I3517"/>
    </row>
    <row r="3518" spans="7:9" x14ac:dyDescent="0.2">
      <c r="G3518"/>
      <c r="H3518"/>
      <c r="I3518"/>
    </row>
    <row r="3519" spans="7:9" x14ac:dyDescent="0.2">
      <c r="G3519"/>
      <c r="H3519"/>
      <c r="I3519"/>
    </row>
    <row r="3520" spans="7:9" x14ac:dyDescent="0.2">
      <c r="G3520"/>
      <c r="H3520"/>
      <c r="I3520"/>
    </row>
    <row r="3521" spans="7:9" x14ac:dyDescent="0.2">
      <c r="G3521"/>
      <c r="H3521"/>
      <c r="I3521"/>
    </row>
    <row r="3522" spans="7:9" x14ac:dyDescent="0.2">
      <c r="G3522"/>
      <c r="H3522"/>
      <c r="I3522"/>
    </row>
    <row r="3523" spans="7:9" x14ac:dyDescent="0.2">
      <c r="G3523"/>
      <c r="H3523"/>
      <c r="I3523"/>
    </row>
    <row r="3524" spans="7:9" x14ac:dyDescent="0.2">
      <c r="G3524"/>
      <c r="H3524"/>
      <c r="I3524"/>
    </row>
    <row r="3525" spans="7:9" x14ac:dyDescent="0.2">
      <c r="G3525"/>
      <c r="H3525"/>
      <c r="I3525"/>
    </row>
    <row r="3526" spans="7:9" x14ac:dyDescent="0.2">
      <c r="G3526"/>
      <c r="H3526"/>
      <c r="I3526"/>
    </row>
    <row r="3527" spans="7:9" x14ac:dyDescent="0.2">
      <c r="G3527"/>
      <c r="H3527"/>
      <c r="I3527"/>
    </row>
    <row r="3528" spans="7:9" x14ac:dyDescent="0.2">
      <c r="G3528"/>
      <c r="H3528"/>
      <c r="I3528"/>
    </row>
    <row r="3529" spans="7:9" x14ac:dyDescent="0.2">
      <c r="G3529"/>
      <c r="H3529"/>
      <c r="I3529"/>
    </row>
    <row r="3530" spans="7:9" x14ac:dyDescent="0.2">
      <c r="G3530"/>
      <c r="H3530"/>
      <c r="I3530"/>
    </row>
    <row r="3531" spans="7:9" x14ac:dyDescent="0.2">
      <c r="G3531"/>
      <c r="H3531"/>
      <c r="I3531"/>
    </row>
    <row r="3532" spans="7:9" x14ac:dyDescent="0.2">
      <c r="G3532"/>
      <c r="H3532"/>
      <c r="I3532"/>
    </row>
    <row r="3533" spans="7:9" x14ac:dyDescent="0.2">
      <c r="G3533"/>
      <c r="H3533"/>
      <c r="I3533"/>
    </row>
    <row r="3534" spans="7:9" x14ac:dyDescent="0.2">
      <c r="G3534"/>
      <c r="H3534"/>
      <c r="I3534"/>
    </row>
    <row r="3535" spans="7:9" x14ac:dyDescent="0.2">
      <c r="G3535"/>
      <c r="H3535"/>
      <c r="I3535"/>
    </row>
    <row r="3536" spans="7:9" x14ac:dyDescent="0.2">
      <c r="G3536"/>
      <c r="H3536"/>
      <c r="I3536"/>
    </row>
    <row r="3537" spans="7:9" x14ac:dyDescent="0.2">
      <c r="G3537"/>
      <c r="H3537"/>
      <c r="I3537"/>
    </row>
    <row r="3538" spans="7:9" x14ac:dyDescent="0.2">
      <c r="G3538"/>
      <c r="H3538"/>
      <c r="I3538"/>
    </row>
    <row r="3539" spans="7:9" x14ac:dyDescent="0.2">
      <c r="G3539"/>
      <c r="H3539"/>
      <c r="I3539"/>
    </row>
    <row r="3540" spans="7:9" x14ac:dyDescent="0.2">
      <c r="G3540"/>
      <c r="H3540"/>
      <c r="I3540"/>
    </row>
    <row r="3541" spans="7:9" x14ac:dyDescent="0.2">
      <c r="G3541"/>
      <c r="H3541"/>
      <c r="I3541"/>
    </row>
    <row r="3542" spans="7:9" x14ac:dyDescent="0.2">
      <c r="G3542"/>
      <c r="H3542"/>
      <c r="I3542"/>
    </row>
    <row r="3543" spans="7:9" x14ac:dyDescent="0.2">
      <c r="G3543"/>
      <c r="H3543"/>
      <c r="I3543"/>
    </row>
    <row r="3544" spans="7:9" x14ac:dyDescent="0.2">
      <c r="G3544"/>
      <c r="H3544"/>
      <c r="I3544"/>
    </row>
    <row r="3545" spans="7:9" x14ac:dyDescent="0.2">
      <c r="G3545"/>
      <c r="H3545"/>
      <c r="I3545"/>
    </row>
    <row r="3546" spans="7:9" x14ac:dyDescent="0.2">
      <c r="G3546"/>
      <c r="H3546"/>
      <c r="I3546"/>
    </row>
    <row r="3547" spans="7:9" x14ac:dyDescent="0.2">
      <c r="G3547"/>
      <c r="H3547"/>
      <c r="I3547"/>
    </row>
    <row r="3548" spans="7:9" x14ac:dyDescent="0.2">
      <c r="G3548"/>
      <c r="H3548"/>
      <c r="I3548"/>
    </row>
    <row r="3549" spans="7:9" x14ac:dyDescent="0.2">
      <c r="G3549"/>
      <c r="H3549"/>
      <c r="I3549"/>
    </row>
    <row r="3550" spans="7:9" x14ac:dyDescent="0.2">
      <c r="G3550"/>
      <c r="H3550"/>
      <c r="I3550"/>
    </row>
    <row r="3551" spans="7:9" x14ac:dyDescent="0.2">
      <c r="G3551"/>
      <c r="H3551"/>
      <c r="I3551"/>
    </row>
    <row r="3552" spans="7:9" x14ac:dyDescent="0.2">
      <c r="G3552"/>
      <c r="H3552"/>
      <c r="I3552"/>
    </row>
    <row r="3553" spans="7:9" x14ac:dyDescent="0.2">
      <c r="G3553"/>
      <c r="H3553"/>
      <c r="I3553"/>
    </row>
    <row r="3554" spans="7:9" x14ac:dyDescent="0.2">
      <c r="G3554"/>
      <c r="H3554"/>
      <c r="I3554"/>
    </row>
    <row r="3555" spans="7:9" x14ac:dyDescent="0.2">
      <c r="G3555"/>
      <c r="H3555"/>
      <c r="I3555"/>
    </row>
    <row r="3556" spans="7:9" x14ac:dyDescent="0.2">
      <c r="G3556"/>
      <c r="H3556"/>
      <c r="I3556"/>
    </row>
    <row r="3557" spans="7:9" x14ac:dyDescent="0.2">
      <c r="G3557"/>
      <c r="H3557"/>
      <c r="I3557"/>
    </row>
    <row r="3558" spans="7:9" x14ac:dyDescent="0.2">
      <c r="G3558"/>
      <c r="H3558"/>
      <c r="I3558"/>
    </row>
    <row r="3559" spans="7:9" x14ac:dyDescent="0.2">
      <c r="G3559"/>
      <c r="H3559"/>
      <c r="I3559"/>
    </row>
    <row r="3560" spans="7:9" x14ac:dyDescent="0.2">
      <c r="G3560"/>
      <c r="H3560"/>
      <c r="I3560"/>
    </row>
    <row r="3561" spans="7:9" x14ac:dyDescent="0.2">
      <c r="G3561"/>
      <c r="H3561"/>
      <c r="I3561"/>
    </row>
    <row r="3562" spans="7:9" x14ac:dyDescent="0.2">
      <c r="G3562"/>
      <c r="H3562"/>
      <c r="I3562"/>
    </row>
    <row r="3563" spans="7:9" x14ac:dyDescent="0.2">
      <c r="G3563"/>
      <c r="H3563"/>
      <c r="I3563"/>
    </row>
    <row r="3564" spans="7:9" x14ac:dyDescent="0.2">
      <c r="G3564"/>
      <c r="H3564"/>
      <c r="I3564"/>
    </row>
    <row r="3565" spans="7:9" x14ac:dyDescent="0.2">
      <c r="G3565"/>
      <c r="H3565"/>
      <c r="I3565"/>
    </row>
    <row r="3566" spans="7:9" x14ac:dyDescent="0.2">
      <c r="G3566"/>
      <c r="H3566"/>
      <c r="I3566"/>
    </row>
    <row r="3567" spans="7:9" x14ac:dyDescent="0.2">
      <c r="G3567"/>
      <c r="H3567"/>
      <c r="I3567"/>
    </row>
    <row r="3568" spans="7:9" x14ac:dyDescent="0.2">
      <c r="G3568"/>
      <c r="H3568"/>
      <c r="I3568"/>
    </row>
    <row r="3569" spans="7:9" x14ac:dyDescent="0.2">
      <c r="G3569"/>
      <c r="H3569"/>
      <c r="I3569"/>
    </row>
    <row r="3570" spans="7:9" x14ac:dyDescent="0.2">
      <c r="G3570"/>
      <c r="H3570"/>
      <c r="I3570"/>
    </row>
    <row r="3571" spans="7:9" x14ac:dyDescent="0.2">
      <c r="G3571"/>
      <c r="H3571"/>
      <c r="I3571"/>
    </row>
    <row r="3572" spans="7:9" x14ac:dyDescent="0.2">
      <c r="G3572"/>
      <c r="H3572"/>
      <c r="I3572"/>
    </row>
    <row r="3573" spans="7:9" x14ac:dyDescent="0.2">
      <c r="G3573"/>
      <c r="H3573"/>
      <c r="I3573"/>
    </row>
    <row r="3574" spans="7:9" x14ac:dyDescent="0.2">
      <c r="G3574"/>
      <c r="H3574"/>
      <c r="I3574"/>
    </row>
    <row r="3575" spans="7:9" x14ac:dyDescent="0.2">
      <c r="G3575"/>
      <c r="H3575"/>
      <c r="I3575"/>
    </row>
    <row r="3576" spans="7:9" x14ac:dyDescent="0.2">
      <c r="G3576"/>
      <c r="H3576"/>
      <c r="I3576"/>
    </row>
    <row r="3577" spans="7:9" x14ac:dyDescent="0.2">
      <c r="G3577"/>
      <c r="H3577"/>
      <c r="I3577"/>
    </row>
    <row r="3578" spans="7:9" x14ac:dyDescent="0.2">
      <c r="G3578"/>
      <c r="H3578"/>
      <c r="I3578"/>
    </row>
    <row r="3579" spans="7:9" x14ac:dyDescent="0.2">
      <c r="G3579"/>
      <c r="H3579"/>
      <c r="I3579"/>
    </row>
    <row r="3580" spans="7:9" x14ac:dyDescent="0.2">
      <c r="G3580"/>
      <c r="H3580"/>
      <c r="I3580"/>
    </row>
    <row r="3581" spans="7:9" x14ac:dyDescent="0.2">
      <c r="G3581"/>
      <c r="H3581"/>
      <c r="I3581"/>
    </row>
    <row r="3582" spans="7:9" x14ac:dyDescent="0.2">
      <c r="G3582"/>
      <c r="H3582"/>
      <c r="I3582"/>
    </row>
    <row r="3583" spans="7:9" x14ac:dyDescent="0.2">
      <c r="G3583"/>
      <c r="H3583"/>
      <c r="I3583"/>
    </row>
    <row r="3584" spans="7:9" x14ac:dyDescent="0.2">
      <c r="G3584"/>
      <c r="H3584"/>
      <c r="I3584"/>
    </row>
    <row r="3585" spans="7:9" x14ac:dyDescent="0.2">
      <c r="G3585"/>
      <c r="H3585"/>
      <c r="I3585"/>
    </row>
    <row r="3586" spans="7:9" x14ac:dyDescent="0.2">
      <c r="G3586"/>
      <c r="H3586"/>
      <c r="I3586"/>
    </row>
    <row r="3587" spans="7:9" x14ac:dyDescent="0.2">
      <c r="G3587"/>
      <c r="H3587"/>
      <c r="I3587"/>
    </row>
    <row r="3588" spans="7:9" x14ac:dyDescent="0.2">
      <c r="G3588"/>
      <c r="H3588"/>
      <c r="I3588"/>
    </row>
    <row r="3589" spans="7:9" x14ac:dyDescent="0.2">
      <c r="G3589"/>
      <c r="H3589"/>
      <c r="I3589"/>
    </row>
    <row r="3590" spans="7:9" x14ac:dyDescent="0.2">
      <c r="G3590"/>
      <c r="H3590"/>
      <c r="I3590"/>
    </row>
    <row r="3591" spans="7:9" x14ac:dyDescent="0.2">
      <c r="G3591"/>
      <c r="H3591"/>
      <c r="I3591"/>
    </row>
    <row r="3592" spans="7:9" x14ac:dyDescent="0.2">
      <c r="G3592"/>
      <c r="H3592"/>
      <c r="I3592"/>
    </row>
    <row r="3593" spans="7:9" x14ac:dyDescent="0.2">
      <c r="G3593"/>
      <c r="H3593"/>
      <c r="I3593"/>
    </row>
    <row r="3594" spans="7:9" x14ac:dyDescent="0.2">
      <c r="G3594"/>
      <c r="H3594"/>
      <c r="I3594"/>
    </row>
    <row r="3595" spans="7:9" x14ac:dyDescent="0.2">
      <c r="G3595"/>
      <c r="H3595"/>
      <c r="I3595"/>
    </row>
    <row r="3596" spans="7:9" x14ac:dyDescent="0.2">
      <c r="G3596"/>
      <c r="H3596"/>
      <c r="I3596"/>
    </row>
    <row r="3597" spans="7:9" x14ac:dyDescent="0.2">
      <c r="G3597"/>
      <c r="H3597"/>
      <c r="I3597"/>
    </row>
    <row r="3598" spans="7:9" x14ac:dyDescent="0.2">
      <c r="G3598"/>
      <c r="H3598"/>
      <c r="I3598"/>
    </row>
    <row r="3599" spans="7:9" x14ac:dyDescent="0.2">
      <c r="G3599"/>
      <c r="H3599"/>
      <c r="I3599"/>
    </row>
    <row r="3600" spans="7:9" x14ac:dyDescent="0.2">
      <c r="G3600"/>
      <c r="H3600"/>
      <c r="I3600"/>
    </row>
    <row r="3601" spans="7:9" x14ac:dyDescent="0.2">
      <c r="G3601"/>
      <c r="H3601"/>
      <c r="I3601"/>
    </row>
    <row r="3602" spans="7:9" x14ac:dyDescent="0.2">
      <c r="G3602"/>
      <c r="H3602"/>
      <c r="I3602"/>
    </row>
    <row r="3603" spans="7:9" x14ac:dyDescent="0.2">
      <c r="G3603"/>
      <c r="H3603"/>
      <c r="I3603"/>
    </row>
    <row r="3604" spans="7:9" x14ac:dyDescent="0.2">
      <c r="G3604"/>
      <c r="H3604"/>
      <c r="I3604"/>
    </row>
    <row r="3605" spans="7:9" x14ac:dyDescent="0.2">
      <c r="G3605"/>
      <c r="H3605"/>
      <c r="I3605"/>
    </row>
    <row r="3606" spans="7:9" x14ac:dyDescent="0.2">
      <c r="G3606"/>
      <c r="H3606"/>
      <c r="I3606"/>
    </row>
    <row r="3607" spans="7:9" x14ac:dyDescent="0.2">
      <c r="G3607"/>
      <c r="H3607"/>
      <c r="I3607"/>
    </row>
    <row r="3608" spans="7:9" x14ac:dyDescent="0.2">
      <c r="G3608"/>
      <c r="H3608"/>
      <c r="I3608"/>
    </row>
    <row r="3609" spans="7:9" x14ac:dyDescent="0.2">
      <c r="G3609"/>
      <c r="H3609"/>
      <c r="I3609"/>
    </row>
    <row r="3610" spans="7:9" x14ac:dyDescent="0.2">
      <c r="G3610"/>
      <c r="H3610"/>
      <c r="I3610"/>
    </row>
    <row r="3611" spans="7:9" x14ac:dyDescent="0.2">
      <c r="G3611"/>
      <c r="H3611"/>
      <c r="I3611"/>
    </row>
    <row r="3612" spans="7:9" x14ac:dyDescent="0.2">
      <c r="G3612"/>
      <c r="H3612"/>
      <c r="I3612"/>
    </row>
    <row r="3613" spans="7:9" x14ac:dyDescent="0.2">
      <c r="G3613"/>
      <c r="H3613"/>
      <c r="I3613"/>
    </row>
    <row r="3614" spans="7:9" x14ac:dyDescent="0.2">
      <c r="G3614"/>
      <c r="H3614"/>
      <c r="I3614"/>
    </row>
    <row r="3615" spans="7:9" x14ac:dyDescent="0.2">
      <c r="G3615"/>
      <c r="H3615"/>
      <c r="I3615"/>
    </row>
    <row r="3616" spans="7:9" x14ac:dyDescent="0.2">
      <c r="G3616"/>
      <c r="H3616"/>
      <c r="I3616"/>
    </row>
    <row r="3617" spans="7:9" x14ac:dyDescent="0.2">
      <c r="G3617"/>
      <c r="H3617"/>
      <c r="I3617"/>
    </row>
    <row r="3618" spans="7:9" x14ac:dyDescent="0.2">
      <c r="G3618"/>
      <c r="H3618"/>
      <c r="I3618"/>
    </row>
    <row r="3619" spans="7:9" x14ac:dyDescent="0.2">
      <c r="G3619"/>
      <c r="H3619"/>
      <c r="I3619"/>
    </row>
    <row r="3620" spans="7:9" x14ac:dyDescent="0.2">
      <c r="G3620"/>
      <c r="H3620"/>
      <c r="I3620"/>
    </row>
    <row r="3621" spans="7:9" x14ac:dyDescent="0.2">
      <c r="G3621"/>
      <c r="H3621"/>
      <c r="I3621"/>
    </row>
    <row r="3622" spans="7:9" x14ac:dyDescent="0.2">
      <c r="G3622"/>
      <c r="H3622"/>
      <c r="I3622"/>
    </row>
    <row r="3623" spans="7:9" x14ac:dyDescent="0.2">
      <c r="G3623"/>
      <c r="H3623"/>
      <c r="I3623"/>
    </row>
    <row r="3624" spans="7:9" x14ac:dyDescent="0.2">
      <c r="G3624"/>
      <c r="H3624"/>
      <c r="I3624"/>
    </row>
    <row r="3625" spans="7:9" x14ac:dyDescent="0.2">
      <c r="G3625"/>
      <c r="H3625"/>
      <c r="I3625"/>
    </row>
    <row r="3626" spans="7:9" x14ac:dyDescent="0.2">
      <c r="G3626"/>
      <c r="H3626"/>
      <c r="I3626"/>
    </row>
    <row r="3627" spans="7:9" x14ac:dyDescent="0.2">
      <c r="G3627"/>
      <c r="H3627"/>
      <c r="I3627"/>
    </row>
    <row r="3628" spans="7:9" x14ac:dyDescent="0.2">
      <c r="G3628"/>
      <c r="H3628"/>
      <c r="I3628"/>
    </row>
    <row r="3629" spans="7:9" x14ac:dyDescent="0.2">
      <c r="G3629"/>
      <c r="H3629"/>
      <c r="I3629"/>
    </row>
    <row r="3630" spans="7:9" x14ac:dyDescent="0.2">
      <c r="G3630"/>
      <c r="H3630"/>
      <c r="I3630"/>
    </row>
    <row r="3631" spans="7:9" x14ac:dyDescent="0.2">
      <c r="G3631"/>
      <c r="H3631"/>
      <c r="I3631"/>
    </row>
    <row r="3632" spans="7:9" x14ac:dyDescent="0.2">
      <c r="G3632"/>
      <c r="H3632"/>
      <c r="I3632"/>
    </row>
    <row r="3633" spans="7:9" x14ac:dyDescent="0.2">
      <c r="G3633"/>
      <c r="H3633"/>
      <c r="I3633"/>
    </row>
    <row r="3634" spans="7:9" x14ac:dyDescent="0.2">
      <c r="G3634"/>
      <c r="H3634"/>
      <c r="I3634"/>
    </row>
    <row r="3635" spans="7:9" x14ac:dyDescent="0.2">
      <c r="G3635"/>
      <c r="H3635"/>
      <c r="I3635"/>
    </row>
    <row r="3636" spans="7:9" x14ac:dyDescent="0.2">
      <c r="G3636"/>
      <c r="H3636"/>
      <c r="I3636"/>
    </row>
    <row r="3637" spans="7:9" x14ac:dyDescent="0.2">
      <c r="G3637"/>
      <c r="H3637"/>
      <c r="I3637"/>
    </row>
    <row r="3638" spans="7:9" x14ac:dyDescent="0.2">
      <c r="G3638"/>
      <c r="H3638"/>
      <c r="I3638"/>
    </row>
    <row r="3639" spans="7:9" x14ac:dyDescent="0.2">
      <c r="G3639"/>
      <c r="H3639"/>
      <c r="I3639"/>
    </row>
    <row r="3640" spans="7:9" x14ac:dyDescent="0.2">
      <c r="G3640"/>
      <c r="H3640"/>
      <c r="I3640"/>
    </row>
    <row r="3641" spans="7:9" x14ac:dyDescent="0.2">
      <c r="G3641"/>
      <c r="H3641"/>
      <c r="I3641"/>
    </row>
    <row r="3642" spans="7:9" x14ac:dyDescent="0.2">
      <c r="G3642"/>
      <c r="H3642"/>
      <c r="I3642"/>
    </row>
    <row r="3643" spans="7:9" x14ac:dyDescent="0.2">
      <c r="G3643"/>
      <c r="H3643"/>
      <c r="I3643"/>
    </row>
    <row r="3644" spans="7:9" x14ac:dyDescent="0.2">
      <c r="G3644"/>
      <c r="H3644"/>
      <c r="I3644"/>
    </row>
    <row r="3645" spans="7:9" x14ac:dyDescent="0.2">
      <c r="G3645"/>
      <c r="H3645"/>
      <c r="I3645"/>
    </row>
    <row r="3646" spans="7:9" x14ac:dyDescent="0.2">
      <c r="G3646"/>
      <c r="H3646"/>
      <c r="I3646"/>
    </row>
    <row r="3647" spans="7:9" x14ac:dyDescent="0.2">
      <c r="G3647"/>
      <c r="H3647"/>
      <c r="I3647"/>
    </row>
    <row r="3648" spans="7:9" x14ac:dyDescent="0.2">
      <c r="G3648"/>
      <c r="H3648"/>
      <c r="I3648"/>
    </row>
    <row r="3649" spans="7:9" x14ac:dyDescent="0.2">
      <c r="G3649"/>
      <c r="H3649"/>
      <c r="I3649"/>
    </row>
    <row r="3650" spans="7:9" x14ac:dyDescent="0.2">
      <c r="G3650"/>
      <c r="H3650"/>
      <c r="I3650"/>
    </row>
    <row r="3651" spans="7:9" x14ac:dyDescent="0.2">
      <c r="G3651"/>
      <c r="H3651"/>
      <c r="I3651"/>
    </row>
    <row r="3652" spans="7:9" x14ac:dyDescent="0.2">
      <c r="G3652"/>
      <c r="H3652"/>
      <c r="I3652"/>
    </row>
    <row r="3653" spans="7:9" x14ac:dyDescent="0.2">
      <c r="G3653"/>
      <c r="H3653"/>
      <c r="I3653"/>
    </row>
    <row r="3654" spans="7:9" x14ac:dyDescent="0.2">
      <c r="G3654"/>
      <c r="H3654"/>
      <c r="I3654"/>
    </row>
    <row r="3655" spans="7:9" x14ac:dyDescent="0.2">
      <c r="G3655"/>
      <c r="H3655"/>
      <c r="I3655"/>
    </row>
    <row r="3656" spans="7:9" x14ac:dyDescent="0.2">
      <c r="G3656"/>
      <c r="H3656"/>
      <c r="I3656"/>
    </row>
    <row r="3657" spans="7:9" x14ac:dyDescent="0.2">
      <c r="G3657"/>
      <c r="H3657"/>
      <c r="I3657"/>
    </row>
    <row r="3658" spans="7:9" x14ac:dyDescent="0.2">
      <c r="G3658"/>
      <c r="H3658"/>
      <c r="I3658"/>
    </row>
    <row r="3659" spans="7:9" x14ac:dyDescent="0.2">
      <c r="G3659"/>
      <c r="H3659"/>
      <c r="I3659"/>
    </row>
    <row r="3660" spans="7:9" x14ac:dyDescent="0.2">
      <c r="G3660"/>
      <c r="H3660"/>
      <c r="I3660"/>
    </row>
    <row r="3661" spans="7:9" x14ac:dyDescent="0.2">
      <c r="G3661"/>
      <c r="H3661"/>
      <c r="I3661"/>
    </row>
    <row r="3662" spans="7:9" x14ac:dyDescent="0.2">
      <c r="G3662"/>
      <c r="H3662"/>
      <c r="I3662"/>
    </row>
    <row r="3663" spans="7:9" x14ac:dyDescent="0.2">
      <c r="G3663"/>
      <c r="H3663"/>
      <c r="I3663"/>
    </row>
    <row r="3664" spans="7:9" x14ac:dyDescent="0.2">
      <c r="G3664"/>
      <c r="H3664"/>
      <c r="I3664"/>
    </row>
    <row r="3665" spans="7:9" x14ac:dyDescent="0.2">
      <c r="G3665"/>
      <c r="H3665"/>
      <c r="I3665"/>
    </row>
    <row r="3666" spans="7:9" x14ac:dyDescent="0.2">
      <c r="G3666"/>
      <c r="H3666"/>
      <c r="I3666"/>
    </row>
    <row r="3667" spans="7:9" x14ac:dyDescent="0.2">
      <c r="G3667"/>
      <c r="H3667"/>
      <c r="I3667"/>
    </row>
    <row r="3668" spans="7:9" x14ac:dyDescent="0.2">
      <c r="G3668"/>
      <c r="H3668"/>
      <c r="I3668"/>
    </row>
    <row r="3669" spans="7:9" x14ac:dyDescent="0.2">
      <c r="G3669"/>
      <c r="H3669"/>
      <c r="I3669"/>
    </row>
    <row r="3670" spans="7:9" x14ac:dyDescent="0.2">
      <c r="G3670"/>
      <c r="H3670"/>
      <c r="I3670"/>
    </row>
    <row r="3671" spans="7:9" x14ac:dyDescent="0.2">
      <c r="G3671"/>
      <c r="H3671"/>
      <c r="I3671"/>
    </row>
    <row r="3672" spans="7:9" x14ac:dyDescent="0.2">
      <c r="G3672"/>
      <c r="H3672"/>
      <c r="I3672"/>
    </row>
    <row r="3673" spans="7:9" x14ac:dyDescent="0.2">
      <c r="G3673"/>
      <c r="H3673"/>
      <c r="I3673"/>
    </row>
    <row r="3674" spans="7:9" x14ac:dyDescent="0.2">
      <c r="G3674"/>
      <c r="H3674"/>
      <c r="I3674"/>
    </row>
    <row r="3675" spans="7:9" x14ac:dyDescent="0.2">
      <c r="G3675"/>
      <c r="H3675"/>
      <c r="I3675"/>
    </row>
    <row r="3676" spans="7:9" x14ac:dyDescent="0.2">
      <c r="G3676"/>
      <c r="H3676"/>
      <c r="I3676"/>
    </row>
    <row r="3677" spans="7:9" x14ac:dyDescent="0.2">
      <c r="G3677"/>
      <c r="H3677"/>
      <c r="I3677"/>
    </row>
    <row r="3678" spans="7:9" x14ac:dyDescent="0.2">
      <c r="G3678"/>
      <c r="H3678"/>
      <c r="I3678"/>
    </row>
    <row r="3679" spans="7:9" x14ac:dyDescent="0.2">
      <c r="G3679"/>
      <c r="H3679"/>
      <c r="I3679"/>
    </row>
    <row r="3680" spans="7:9" x14ac:dyDescent="0.2">
      <c r="G3680"/>
      <c r="H3680"/>
      <c r="I3680"/>
    </row>
    <row r="3681" spans="7:9" x14ac:dyDescent="0.2">
      <c r="G3681"/>
      <c r="H3681"/>
      <c r="I3681"/>
    </row>
    <row r="3682" spans="7:9" x14ac:dyDescent="0.2">
      <c r="G3682"/>
      <c r="H3682"/>
      <c r="I3682"/>
    </row>
    <row r="3683" spans="7:9" x14ac:dyDescent="0.2">
      <c r="G3683"/>
      <c r="H3683"/>
      <c r="I3683"/>
    </row>
    <row r="3684" spans="7:9" x14ac:dyDescent="0.2">
      <c r="G3684"/>
      <c r="H3684"/>
      <c r="I3684"/>
    </row>
    <row r="3685" spans="7:9" x14ac:dyDescent="0.2">
      <c r="G3685"/>
      <c r="H3685"/>
      <c r="I3685"/>
    </row>
    <row r="3686" spans="7:9" x14ac:dyDescent="0.2">
      <c r="G3686"/>
      <c r="H3686"/>
      <c r="I3686"/>
    </row>
    <row r="3687" spans="7:9" x14ac:dyDescent="0.2">
      <c r="G3687"/>
      <c r="H3687"/>
      <c r="I3687"/>
    </row>
    <row r="3688" spans="7:9" x14ac:dyDescent="0.2">
      <c r="G3688"/>
      <c r="H3688"/>
      <c r="I3688"/>
    </row>
    <row r="3689" spans="7:9" x14ac:dyDescent="0.2">
      <c r="G3689"/>
      <c r="H3689"/>
      <c r="I3689"/>
    </row>
    <row r="3690" spans="7:9" x14ac:dyDescent="0.2">
      <c r="G3690"/>
      <c r="H3690"/>
      <c r="I3690"/>
    </row>
    <row r="3691" spans="7:9" x14ac:dyDescent="0.2">
      <c r="G3691"/>
      <c r="H3691"/>
      <c r="I3691"/>
    </row>
    <row r="3692" spans="7:9" x14ac:dyDescent="0.2">
      <c r="G3692"/>
      <c r="H3692"/>
      <c r="I3692"/>
    </row>
    <row r="3693" spans="7:9" x14ac:dyDescent="0.2">
      <c r="G3693"/>
      <c r="H3693"/>
      <c r="I3693"/>
    </row>
    <row r="3694" spans="7:9" x14ac:dyDescent="0.2">
      <c r="G3694"/>
      <c r="H3694"/>
      <c r="I3694"/>
    </row>
    <row r="3695" spans="7:9" x14ac:dyDescent="0.2">
      <c r="G3695"/>
      <c r="H3695"/>
      <c r="I3695"/>
    </row>
    <row r="3696" spans="7:9" x14ac:dyDescent="0.2">
      <c r="G3696"/>
      <c r="H3696"/>
      <c r="I3696"/>
    </row>
    <row r="3697" spans="7:9" x14ac:dyDescent="0.2">
      <c r="G3697"/>
      <c r="H3697"/>
      <c r="I3697"/>
    </row>
    <row r="3698" spans="7:9" x14ac:dyDescent="0.2">
      <c r="G3698"/>
      <c r="H3698"/>
      <c r="I3698"/>
    </row>
    <row r="3699" spans="7:9" x14ac:dyDescent="0.2">
      <c r="G3699"/>
      <c r="H3699"/>
      <c r="I3699"/>
    </row>
    <row r="3700" spans="7:9" x14ac:dyDescent="0.2">
      <c r="G3700"/>
      <c r="H3700"/>
      <c r="I3700"/>
    </row>
    <row r="3701" spans="7:9" x14ac:dyDescent="0.2">
      <c r="G3701"/>
      <c r="H3701"/>
      <c r="I3701"/>
    </row>
    <row r="3702" spans="7:9" x14ac:dyDescent="0.2">
      <c r="G3702"/>
      <c r="H3702"/>
      <c r="I3702"/>
    </row>
    <row r="3703" spans="7:9" x14ac:dyDescent="0.2">
      <c r="G3703"/>
      <c r="H3703"/>
      <c r="I3703"/>
    </row>
    <row r="3704" spans="7:9" x14ac:dyDescent="0.2">
      <c r="G3704"/>
      <c r="H3704"/>
      <c r="I3704"/>
    </row>
    <row r="3705" spans="7:9" x14ac:dyDescent="0.2">
      <c r="G3705"/>
      <c r="H3705"/>
      <c r="I3705"/>
    </row>
    <row r="3706" spans="7:9" x14ac:dyDescent="0.2">
      <c r="G3706"/>
      <c r="H3706"/>
      <c r="I3706"/>
    </row>
    <row r="3707" spans="7:9" x14ac:dyDescent="0.2">
      <c r="G3707"/>
      <c r="H3707"/>
      <c r="I3707"/>
    </row>
    <row r="3708" spans="7:9" x14ac:dyDescent="0.2">
      <c r="G3708"/>
      <c r="H3708"/>
      <c r="I3708"/>
    </row>
    <row r="3709" spans="7:9" x14ac:dyDescent="0.2">
      <c r="G3709"/>
      <c r="H3709"/>
      <c r="I3709"/>
    </row>
    <row r="3710" spans="7:9" x14ac:dyDescent="0.2">
      <c r="G3710"/>
      <c r="H3710"/>
      <c r="I3710"/>
    </row>
    <row r="3711" spans="7:9" x14ac:dyDescent="0.2">
      <c r="G3711"/>
      <c r="H3711"/>
      <c r="I3711"/>
    </row>
    <row r="3712" spans="7:9" x14ac:dyDescent="0.2">
      <c r="G3712"/>
      <c r="H3712"/>
      <c r="I3712"/>
    </row>
    <row r="3713" spans="7:9" x14ac:dyDescent="0.2">
      <c r="G3713"/>
      <c r="H3713"/>
      <c r="I3713"/>
    </row>
    <row r="3714" spans="7:9" x14ac:dyDescent="0.2">
      <c r="G3714"/>
      <c r="H3714"/>
      <c r="I3714"/>
    </row>
    <row r="3715" spans="7:9" x14ac:dyDescent="0.2">
      <c r="G3715"/>
      <c r="H3715"/>
      <c r="I3715"/>
    </row>
    <row r="3716" spans="7:9" x14ac:dyDescent="0.2">
      <c r="G3716"/>
      <c r="H3716"/>
      <c r="I3716"/>
    </row>
    <row r="3717" spans="7:9" x14ac:dyDescent="0.2">
      <c r="G3717"/>
      <c r="H3717"/>
      <c r="I3717"/>
    </row>
    <row r="3718" spans="7:9" x14ac:dyDescent="0.2">
      <c r="G3718"/>
      <c r="H3718"/>
      <c r="I3718"/>
    </row>
    <row r="3719" spans="7:9" x14ac:dyDescent="0.2">
      <c r="G3719"/>
      <c r="H3719"/>
      <c r="I3719"/>
    </row>
    <row r="3720" spans="7:9" x14ac:dyDescent="0.2">
      <c r="G3720"/>
      <c r="H3720"/>
      <c r="I3720"/>
    </row>
    <row r="3721" spans="7:9" x14ac:dyDescent="0.2">
      <c r="G3721"/>
      <c r="H3721"/>
      <c r="I3721"/>
    </row>
    <row r="3722" spans="7:9" x14ac:dyDescent="0.2">
      <c r="G3722"/>
      <c r="H3722"/>
      <c r="I3722"/>
    </row>
    <row r="3723" spans="7:9" x14ac:dyDescent="0.2">
      <c r="G3723"/>
      <c r="H3723"/>
      <c r="I3723"/>
    </row>
    <row r="3724" spans="7:9" x14ac:dyDescent="0.2">
      <c r="G3724"/>
      <c r="H3724"/>
      <c r="I3724"/>
    </row>
    <row r="3725" spans="7:9" x14ac:dyDescent="0.2">
      <c r="G3725"/>
      <c r="H3725"/>
      <c r="I3725"/>
    </row>
    <row r="3726" spans="7:9" x14ac:dyDescent="0.2">
      <c r="G3726"/>
      <c r="H3726"/>
      <c r="I3726"/>
    </row>
    <row r="3727" spans="7:9" x14ac:dyDescent="0.2">
      <c r="G3727"/>
      <c r="H3727"/>
      <c r="I3727"/>
    </row>
    <row r="3728" spans="7:9" x14ac:dyDescent="0.2">
      <c r="G3728"/>
      <c r="H3728"/>
      <c r="I3728"/>
    </row>
    <row r="3729" spans="7:9" x14ac:dyDescent="0.2">
      <c r="G3729"/>
      <c r="H3729"/>
      <c r="I3729"/>
    </row>
    <row r="3730" spans="7:9" x14ac:dyDescent="0.2">
      <c r="G3730"/>
      <c r="H3730"/>
      <c r="I3730"/>
    </row>
    <row r="3731" spans="7:9" x14ac:dyDescent="0.2">
      <c r="G3731"/>
      <c r="H3731"/>
      <c r="I3731"/>
    </row>
    <row r="3732" spans="7:9" x14ac:dyDescent="0.2">
      <c r="G3732"/>
      <c r="H3732"/>
      <c r="I3732"/>
    </row>
    <row r="3733" spans="7:9" x14ac:dyDescent="0.2">
      <c r="G3733"/>
      <c r="H3733"/>
      <c r="I3733"/>
    </row>
    <row r="3734" spans="7:9" x14ac:dyDescent="0.2">
      <c r="G3734"/>
      <c r="H3734"/>
      <c r="I3734"/>
    </row>
    <row r="3735" spans="7:9" x14ac:dyDescent="0.2">
      <c r="G3735"/>
      <c r="H3735"/>
      <c r="I3735"/>
    </row>
    <row r="3736" spans="7:9" x14ac:dyDescent="0.2">
      <c r="G3736"/>
      <c r="H3736"/>
      <c r="I3736"/>
    </row>
    <row r="3737" spans="7:9" x14ac:dyDescent="0.2">
      <c r="G3737"/>
      <c r="H3737"/>
      <c r="I3737"/>
    </row>
    <row r="3738" spans="7:9" x14ac:dyDescent="0.2">
      <c r="G3738"/>
      <c r="H3738"/>
      <c r="I3738"/>
    </row>
    <row r="3739" spans="7:9" x14ac:dyDescent="0.2">
      <c r="G3739"/>
      <c r="H3739"/>
      <c r="I3739"/>
    </row>
    <row r="3740" spans="7:9" x14ac:dyDescent="0.2">
      <c r="G3740"/>
      <c r="H3740"/>
      <c r="I3740"/>
    </row>
    <row r="3741" spans="7:9" x14ac:dyDescent="0.2">
      <c r="G3741"/>
      <c r="H3741"/>
      <c r="I3741"/>
    </row>
    <row r="3742" spans="7:9" x14ac:dyDescent="0.2">
      <c r="G3742"/>
      <c r="H3742"/>
      <c r="I3742"/>
    </row>
    <row r="3743" spans="7:9" x14ac:dyDescent="0.2">
      <c r="G3743"/>
      <c r="H3743"/>
      <c r="I3743"/>
    </row>
    <row r="3744" spans="7:9" x14ac:dyDescent="0.2">
      <c r="G3744"/>
      <c r="H3744"/>
      <c r="I3744"/>
    </row>
    <row r="3745" spans="7:9" x14ac:dyDescent="0.2">
      <c r="G3745"/>
      <c r="H3745"/>
      <c r="I3745"/>
    </row>
    <row r="3746" spans="7:9" x14ac:dyDescent="0.2">
      <c r="G3746"/>
      <c r="H3746"/>
      <c r="I3746"/>
    </row>
    <row r="3747" spans="7:9" x14ac:dyDescent="0.2">
      <c r="G3747"/>
      <c r="H3747"/>
      <c r="I3747"/>
    </row>
    <row r="3748" spans="7:9" x14ac:dyDescent="0.2">
      <c r="G3748"/>
      <c r="H3748"/>
      <c r="I3748"/>
    </row>
    <row r="3749" spans="7:9" x14ac:dyDescent="0.2">
      <c r="G3749"/>
      <c r="H3749"/>
      <c r="I3749"/>
    </row>
    <row r="3750" spans="7:9" x14ac:dyDescent="0.2">
      <c r="G3750"/>
      <c r="H3750"/>
      <c r="I3750"/>
    </row>
    <row r="3751" spans="7:9" x14ac:dyDescent="0.2">
      <c r="G3751"/>
      <c r="H3751"/>
      <c r="I3751"/>
    </row>
    <row r="3752" spans="7:9" x14ac:dyDescent="0.2">
      <c r="G3752"/>
      <c r="H3752"/>
      <c r="I3752"/>
    </row>
    <row r="3753" spans="7:9" x14ac:dyDescent="0.2">
      <c r="G3753"/>
      <c r="H3753"/>
      <c r="I3753"/>
    </row>
    <row r="3754" spans="7:9" x14ac:dyDescent="0.2">
      <c r="G3754"/>
      <c r="H3754"/>
      <c r="I3754"/>
    </row>
    <row r="3755" spans="7:9" x14ac:dyDescent="0.2">
      <c r="G3755"/>
      <c r="H3755"/>
      <c r="I3755"/>
    </row>
    <row r="3756" spans="7:9" x14ac:dyDescent="0.2">
      <c r="G3756"/>
      <c r="H3756"/>
      <c r="I3756"/>
    </row>
    <row r="3757" spans="7:9" x14ac:dyDescent="0.2">
      <c r="G3757"/>
      <c r="H3757"/>
      <c r="I3757"/>
    </row>
    <row r="3758" spans="7:9" x14ac:dyDescent="0.2">
      <c r="G3758"/>
      <c r="H3758"/>
      <c r="I3758"/>
    </row>
    <row r="3759" spans="7:9" x14ac:dyDescent="0.2">
      <c r="G3759"/>
      <c r="H3759"/>
      <c r="I3759"/>
    </row>
    <row r="3760" spans="7:9" x14ac:dyDescent="0.2">
      <c r="G3760"/>
      <c r="H3760"/>
      <c r="I3760"/>
    </row>
    <row r="3761" spans="7:9" x14ac:dyDescent="0.2">
      <c r="G3761"/>
      <c r="H3761"/>
      <c r="I3761"/>
    </row>
    <row r="3762" spans="7:9" x14ac:dyDescent="0.2">
      <c r="G3762"/>
      <c r="H3762"/>
      <c r="I3762"/>
    </row>
    <row r="3763" spans="7:9" x14ac:dyDescent="0.2">
      <c r="G3763"/>
      <c r="H3763"/>
      <c r="I3763"/>
    </row>
    <row r="3764" spans="7:9" x14ac:dyDescent="0.2">
      <c r="G3764"/>
      <c r="H3764"/>
      <c r="I3764"/>
    </row>
    <row r="3765" spans="7:9" x14ac:dyDescent="0.2">
      <c r="G3765"/>
      <c r="H3765"/>
      <c r="I3765"/>
    </row>
    <row r="3766" spans="7:9" x14ac:dyDescent="0.2">
      <c r="G3766"/>
      <c r="H3766"/>
      <c r="I3766"/>
    </row>
    <row r="3767" spans="7:9" x14ac:dyDescent="0.2">
      <c r="G3767"/>
      <c r="H3767"/>
      <c r="I3767"/>
    </row>
    <row r="3768" spans="7:9" x14ac:dyDescent="0.2">
      <c r="G3768"/>
      <c r="H3768"/>
      <c r="I3768"/>
    </row>
    <row r="3769" spans="7:9" x14ac:dyDescent="0.2">
      <c r="G3769"/>
      <c r="H3769"/>
      <c r="I3769"/>
    </row>
    <row r="3770" spans="7:9" x14ac:dyDescent="0.2">
      <c r="G3770"/>
      <c r="H3770"/>
      <c r="I3770"/>
    </row>
    <row r="3771" spans="7:9" x14ac:dyDescent="0.2">
      <c r="G3771"/>
      <c r="H3771"/>
      <c r="I3771"/>
    </row>
    <row r="3772" spans="7:9" x14ac:dyDescent="0.2">
      <c r="G3772"/>
      <c r="H3772"/>
      <c r="I3772"/>
    </row>
    <row r="3773" spans="7:9" x14ac:dyDescent="0.2">
      <c r="G3773"/>
      <c r="H3773"/>
      <c r="I3773"/>
    </row>
    <row r="3774" spans="7:9" x14ac:dyDescent="0.2">
      <c r="G3774"/>
      <c r="H3774"/>
      <c r="I3774"/>
    </row>
    <row r="3775" spans="7:9" x14ac:dyDescent="0.2">
      <c r="G3775"/>
      <c r="H3775"/>
      <c r="I3775"/>
    </row>
    <row r="3776" spans="7:9" x14ac:dyDescent="0.2">
      <c r="G3776"/>
      <c r="H3776"/>
      <c r="I3776"/>
    </row>
    <row r="3777" spans="7:9" x14ac:dyDescent="0.2">
      <c r="G3777"/>
      <c r="H3777"/>
      <c r="I3777"/>
    </row>
    <row r="3778" spans="7:9" x14ac:dyDescent="0.2">
      <c r="G3778"/>
      <c r="H3778"/>
      <c r="I3778"/>
    </row>
    <row r="3779" spans="7:9" x14ac:dyDescent="0.2">
      <c r="G3779"/>
      <c r="H3779"/>
      <c r="I3779"/>
    </row>
    <row r="3780" spans="7:9" x14ac:dyDescent="0.2">
      <c r="G3780"/>
      <c r="H3780"/>
      <c r="I3780"/>
    </row>
    <row r="3781" spans="7:9" x14ac:dyDescent="0.2">
      <c r="G3781"/>
      <c r="H3781"/>
      <c r="I3781"/>
    </row>
    <row r="3782" spans="7:9" x14ac:dyDescent="0.2">
      <c r="G3782"/>
      <c r="H3782"/>
      <c r="I3782"/>
    </row>
    <row r="3783" spans="7:9" x14ac:dyDescent="0.2">
      <c r="G3783"/>
      <c r="H3783"/>
      <c r="I3783"/>
    </row>
    <row r="3784" spans="7:9" x14ac:dyDescent="0.2">
      <c r="G3784"/>
      <c r="H3784"/>
      <c r="I3784"/>
    </row>
    <row r="3785" spans="7:9" x14ac:dyDescent="0.2">
      <c r="G3785"/>
      <c r="H3785"/>
      <c r="I3785"/>
    </row>
    <row r="3786" spans="7:9" x14ac:dyDescent="0.2">
      <c r="G3786"/>
      <c r="H3786"/>
      <c r="I3786"/>
    </row>
    <row r="3787" spans="7:9" x14ac:dyDescent="0.2">
      <c r="G3787"/>
      <c r="H3787"/>
      <c r="I3787"/>
    </row>
    <row r="3788" spans="7:9" x14ac:dyDescent="0.2">
      <c r="G3788"/>
      <c r="H3788"/>
      <c r="I3788"/>
    </row>
    <row r="3789" spans="7:9" x14ac:dyDescent="0.2">
      <c r="G3789"/>
      <c r="H3789"/>
      <c r="I3789"/>
    </row>
    <row r="3790" spans="7:9" x14ac:dyDescent="0.2">
      <c r="G3790"/>
      <c r="H3790"/>
      <c r="I3790"/>
    </row>
    <row r="3791" spans="7:9" x14ac:dyDescent="0.2">
      <c r="G3791"/>
      <c r="H3791"/>
      <c r="I3791"/>
    </row>
    <row r="3792" spans="7:9" x14ac:dyDescent="0.2">
      <c r="G3792"/>
      <c r="H3792"/>
      <c r="I3792"/>
    </row>
    <row r="3793" spans="7:9" x14ac:dyDescent="0.2">
      <c r="G3793"/>
      <c r="H3793"/>
      <c r="I3793"/>
    </row>
    <row r="3794" spans="7:9" x14ac:dyDescent="0.2">
      <c r="G3794"/>
      <c r="H3794"/>
      <c r="I3794"/>
    </row>
    <row r="3795" spans="7:9" x14ac:dyDescent="0.2">
      <c r="G3795"/>
      <c r="H3795"/>
      <c r="I3795"/>
    </row>
    <row r="3796" spans="7:9" x14ac:dyDescent="0.2">
      <c r="G3796"/>
      <c r="H3796"/>
      <c r="I3796"/>
    </row>
    <row r="3797" spans="7:9" x14ac:dyDescent="0.2">
      <c r="G3797"/>
      <c r="H3797"/>
      <c r="I3797"/>
    </row>
    <row r="3798" spans="7:9" x14ac:dyDescent="0.2">
      <c r="G3798"/>
      <c r="H3798"/>
      <c r="I3798"/>
    </row>
    <row r="3799" spans="7:9" x14ac:dyDescent="0.2">
      <c r="G3799"/>
      <c r="H3799"/>
      <c r="I3799"/>
    </row>
    <row r="3800" spans="7:9" x14ac:dyDescent="0.2">
      <c r="G3800"/>
      <c r="H3800"/>
      <c r="I3800"/>
    </row>
    <row r="3801" spans="7:9" x14ac:dyDescent="0.2">
      <c r="G3801"/>
      <c r="H3801"/>
      <c r="I3801"/>
    </row>
    <row r="3802" spans="7:9" x14ac:dyDescent="0.2">
      <c r="G3802"/>
      <c r="H3802"/>
      <c r="I3802"/>
    </row>
    <row r="3803" spans="7:9" x14ac:dyDescent="0.2">
      <c r="G3803"/>
      <c r="H3803"/>
      <c r="I3803"/>
    </row>
    <row r="3804" spans="7:9" x14ac:dyDescent="0.2">
      <c r="G3804"/>
      <c r="H3804"/>
      <c r="I3804"/>
    </row>
    <row r="3805" spans="7:9" x14ac:dyDescent="0.2">
      <c r="G3805"/>
      <c r="H3805"/>
      <c r="I3805"/>
    </row>
    <row r="3806" spans="7:9" x14ac:dyDescent="0.2">
      <c r="G3806"/>
      <c r="H3806"/>
      <c r="I3806"/>
    </row>
    <row r="3807" spans="7:9" x14ac:dyDescent="0.2">
      <c r="G3807"/>
      <c r="H3807"/>
      <c r="I3807"/>
    </row>
    <row r="3808" spans="7:9" x14ac:dyDescent="0.2">
      <c r="G3808"/>
      <c r="H3808"/>
      <c r="I3808"/>
    </row>
    <row r="3809" spans="7:9" x14ac:dyDescent="0.2">
      <c r="G3809"/>
      <c r="H3809"/>
      <c r="I3809"/>
    </row>
    <row r="3810" spans="7:9" x14ac:dyDescent="0.2">
      <c r="G3810"/>
      <c r="H3810"/>
      <c r="I3810"/>
    </row>
    <row r="3811" spans="7:9" x14ac:dyDescent="0.2">
      <c r="G3811"/>
      <c r="H3811"/>
      <c r="I3811"/>
    </row>
    <row r="3812" spans="7:9" x14ac:dyDescent="0.2">
      <c r="G3812"/>
      <c r="H3812"/>
      <c r="I3812"/>
    </row>
    <row r="3813" spans="7:9" x14ac:dyDescent="0.2">
      <c r="G3813"/>
      <c r="H3813"/>
      <c r="I3813"/>
    </row>
    <row r="3814" spans="7:9" x14ac:dyDescent="0.2">
      <c r="G3814"/>
      <c r="H3814"/>
      <c r="I3814"/>
    </row>
    <row r="3815" spans="7:9" x14ac:dyDescent="0.2">
      <c r="G3815"/>
      <c r="H3815"/>
      <c r="I3815"/>
    </row>
    <row r="3816" spans="7:9" x14ac:dyDescent="0.2">
      <c r="G3816"/>
      <c r="H3816"/>
      <c r="I3816"/>
    </row>
    <row r="3817" spans="7:9" x14ac:dyDescent="0.2">
      <c r="G3817"/>
      <c r="H3817"/>
      <c r="I3817"/>
    </row>
    <row r="3818" spans="7:9" x14ac:dyDescent="0.2">
      <c r="G3818"/>
      <c r="H3818"/>
      <c r="I3818"/>
    </row>
    <row r="3819" spans="7:9" x14ac:dyDescent="0.2">
      <c r="G3819"/>
      <c r="H3819"/>
      <c r="I3819"/>
    </row>
    <row r="3820" spans="7:9" x14ac:dyDescent="0.2">
      <c r="G3820"/>
      <c r="H3820"/>
      <c r="I3820"/>
    </row>
    <row r="3821" spans="7:9" x14ac:dyDescent="0.2">
      <c r="G3821"/>
      <c r="H3821"/>
      <c r="I3821"/>
    </row>
    <row r="3822" spans="7:9" x14ac:dyDescent="0.2">
      <c r="G3822"/>
      <c r="H3822"/>
      <c r="I3822"/>
    </row>
    <row r="3823" spans="7:9" x14ac:dyDescent="0.2">
      <c r="G3823"/>
      <c r="H3823"/>
      <c r="I3823"/>
    </row>
    <row r="3824" spans="7:9" x14ac:dyDescent="0.2">
      <c r="G3824"/>
      <c r="H3824"/>
      <c r="I3824"/>
    </row>
    <row r="3825" spans="7:9" x14ac:dyDescent="0.2">
      <c r="G3825"/>
      <c r="H3825"/>
      <c r="I3825"/>
    </row>
    <row r="3826" spans="7:9" x14ac:dyDescent="0.2">
      <c r="G3826"/>
      <c r="H3826"/>
      <c r="I3826"/>
    </row>
    <row r="3827" spans="7:9" x14ac:dyDescent="0.2">
      <c r="G3827"/>
      <c r="H3827"/>
      <c r="I3827"/>
    </row>
    <row r="3828" spans="7:9" x14ac:dyDescent="0.2">
      <c r="G3828"/>
      <c r="H3828"/>
      <c r="I3828"/>
    </row>
    <row r="3829" spans="7:9" x14ac:dyDescent="0.2">
      <c r="G3829"/>
      <c r="H3829"/>
      <c r="I3829"/>
    </row>
    <row r="3830" spans="7:9" x14ac:dyDescent="0.2">
      <c r="G3830"/>
      <c r="H3830"/>
      <c r="I3830"/>
    </row>
    <row r="3831" spans="7:9" x14ac:dyDescent="0.2">
      <c r="G3831"/>
      <c r="H3831"/>
      <c r="I3831"/>
    </row>
    <row r="3832" spans="7:9" x14ac:dyDescent="0.2">
      <c r="G3832"/>
      <c r="H3832"/>
      <c r="I3832"/>
    </row>
    <row r="3833" spans="7:9" x14ac:dyDescent="0.2">
      <c r="G3833"/>
      <c r="H3833"/>
      <c r="I3833"/>
    </row>
    <row r="3834" spans="7:9" x14ac:dyDescent="0.2">
      <c r="G3834"/>
      <c r="H3834"/>
      <c r="I3834"/>
    </row>
    <row r="3835" spans="7:9" x14ac:dyDescent="0.2">
      <c r="G3835"/>
      <c r="H3835"/>
      <c r="I3835"/>
    </row>
    <row r="3836" spans="7:9" x14ac:dyDescent="0.2">
      <c r="G3836"/>
      <c r="H3836"/>
      <c r="I3836"/>
    </row>
    <row r="3837" spans="7:9" x14ac:dyDescent="0.2">
      <c r="G3837"/>
      <c r="H3837"/>
      <c r="I3837"/>
    </row>
    <row r="3838" spans="7:9" x14ac:dyDescent="0.2">
      <c r="G3838"/>
      <c r="H3838"/>
      <c r="I3838"/>
    </row>
    <row r="3839" spans="7:9" x14ac:dyDescent="0.2">
      <c r="G3839"/>
      <c r="H3839"/>
      <c r="I3839"/>
    </row>
    <row r="3840" spans="7:9" x14ac:dyDescent="0.2">
      <c r="G3840"/>
      <c r="H3840"/>
      <c r="I3840"/>
    </row>
    <row r="3841" spans="7:9" x14ac:dyDescent="0.2">
      <c r="G3841"/>
      <c r="H3841"/>
      <c r="I3841"/>
    </row>
    <row r="3842" spans="7:9" x14ac:dyDescent="0.2">
      <c r="G3842"/>
      <c r="H3842"/>
      <c r="I3842"/>
    </row>
    <row r="3843" spans="7:9" x14ac:dyDescent="0.2">
      <c r="G3843"/>
      <c r="H3843"/>
      <c r="I3843"/>
    </row>
    <row r="3844" spans="7:9" x14ac:dyDescent="0.2">
      <c r="G3844"/>
      <c r="H3844"/>
      <c r="I3844"/>
    </row>
    <row r="3845" spans="7:9" x14ac:dyDescent="0.2">
      <c r="G3845"/>
      <c r="H3845"/>
      <c r="I3845"/>
    </row>
    <row r="3846" spans="7:9" x14ac:dyDescent="0.2">
      <c r="G3846"/>
      <c r="H3846"/>
      <c r="I3846"/>
    </row>
    <row r="3847" spans="7:9" x14ac:dyDescent="0.2">
      <c r="G3847"/>
      <c r="H3847"/>
      <c r="I3847"/>
    </row>
    <row r="3848" spans="7:9" x14ac:dyDescent="0.2">
      <c r="G3848"/>
      <c r="H3848"/>
      <c r="I3848"/>
    </row>
    <row r="3849" spans="7:9" x14ac:dyDescent="0.2">
      <c r="G3849"/>
      <c r="H3849"/>
      <c r="I3849"/>
    </row>
    <row r="3850" spans="7:9" x14ac:dyDescent="0.2">
      <c r="G3850"/>
      <c r="H3850"/>
      <c r="I3850"/>
    </row>
    <row r="3851" spans="7:9" x14ac:dyDescent="0.2">
      <c r="G3851"/>
      <c r="H3851"/>
      <c r="I3851"/>
    </row>
    <row r="3852" spans="7:9" x14ac:dyDescent="0.2">
      <c r="G3852"/>
      <c r="H3852"/>
      <c r="I3852"/>
    </row>
    <row r="3853" spans="7:9" x14ac:dyDescent="0.2">
      <c r="G3853"/>
      <c r="H3853"/>
      <c r="I3853"/>
    </row>
    <row r="3854" spans="7:9" x14ac:dyDescent="0.2">
      <c r="G3854"/>
      <c r="H3854"/>
      <c r="I3854"/>
    </row>
    <row r="3855" spans="7:9" x14ac:dyDescent="0.2">
      <c r="G3855"/>
      <c r="H3855"/>
      <c r="I3855"/>
    </row>
    <row r="3856" spans="7:9" x14ac:dyDescent="0.2">
      <c r="G3856"/>
      <c r="H3856"/>
      <c r="I3856"/>
    </row>
    <row r="3857" spans="7:9" x14ac:dyDescent="0.2">
      <c r="G3857"/>
      <c r="H3857"/>
      <c r="I3857"/>
    </row>
    <row r="3858" spans="7:9" x14ac:dyDescent="0.2">
      <c r="G3858"/>
      <c r="H3858"/>
      <c r="I3858"/>
    </row>
    <row r="3859" spans="7:9" x14ac:dyDescent="0.2">
      <c r="G3859"/>
      <c r="H3859"/>
      <c r="I3859"/>
    </row>
    <row r="3860" spans="7:9" x14ac:dyDescent="0.2">
      <c r="G3860"/>
      <c r="H3860"/>
      <c r="I3860"/>
    </row>
    <row r="3861" spans="7:9" x14ac:dyDescent="0.2">
      <c r="G3861"/>
      <c r="H3861"/>
      <c r="I3861"/>
    </row>
    <row r="3862" spans="7:9" x14ac:dyDescent="0.2">
      <c r="G3862"/>
      <c r="H3862"/>
      <c r="I3862"/>
    </row>
    <row r="3863" spans="7:9" x14ac:dyDescent="0.2">
      <c r="G3863"/>
      <c r="H3863"/>
      <c r="I3863"/>
    </row>
    <row r="3864" spans="7:9" x14ac:dyDescent="0.2">
      <c r="G3864"/>
      <c r="H3864"/>
      <c r="I3864"/>
    </row>
    <row r="3865" spans="7:9" x14ac:dyDescent="0.2">
      <c r="G3865"/>
      <c r="H3865"/>
      <c r="I3865"/>
    </row>
    <row r="3866" spans="7:9" x14ac:dyDescent="0.2">
      <c r="G3866"/>
      <c r="H3866"/>
      <c r="I3866"/>
    </row>
    <row r="3867" spans="7:9" x14ac:dyDescent="0.2">
      <c r="G3867"/>
      <c r="H3867"/>
      <c r="I3867"/>
    </row>
    <row r="3868" spans="7:9" x14ac:dyDescent="0.2">
      <c r="G3868"/>
      <c r="H3868"/>
      <c r="I3868"/>
    </row>
    <row r="3869" spans="7:9" x14ac:dyDescent="0.2">
      <c r="G3869"/>
      <c r="H3869"/>
      <c r="I3869"/>
    </row>
    <row r="3870" spans="7:9" x14ac:dyDescent="0.2">
      <c r="G3870"/>
      <c r="H3870"/>
      <c r="I3870"/>
    </row>
    <row r="3871" spans="7:9" x14ac:dyDescent="0.2">
      <c r="G3871"/>
      <c r="H3871"/>
      <c r="I3871"/>
    </row>
    <row r="3872" spans="7:9" x14ac:dyDescent="0.2">
      <c r="G3872"/>
      <c r="H3872"/>
      <c r="I3872"/>
    </row>
    <row r="3873" spans="7:9" x14ac:dyDescent="0.2">
      <c r="G3873"/>
      <c r="H3873"/>
      <c r="I3873"/>
    </row>
    <row r="3874" spans="7:9" x14ac:dyDescent="0.2">
      <c r="G3874"/>
      <c r="H3874"/>
      <c r="I3874"/>
    </row>
    <row r="3875" spans="7:9" x14ac:dyDescent="0.2">
      <c r="G3875"/>
      <c r="H3875"/>
      <c r="I3875"/>
    </row>
    <row r="3876" spans="7:9" x14ac:dyDescent="0.2">
      <c r="G3876"/>
      <c r="H3876"/>
      <c r="I3876"/>
    </row>
    <row r="3877" spans="7:9" x14ac:dyDescent="0.2">
      <c r="G3877"/>
      <c r="H3877"/>
      <c r="I3877"/>
    </row>
    <row r="3878" spans="7:9" x14ac:dyDescent="0.2">
      <c r="G3878"/>
      <c r="H3878"/>
      <c r="I3878"/>
    </row>
    <row r="3879" spans="7:9" x14ac:dyDescent="0.2">
      <c r="G3879"/>
      <c r="H3879"/>
      <c r="I3879"/>
    </row>
    <row r="3880" spans="7:9" x14ac:dyDescent="0.2">
      <c r="G3880"/>
      <c r="H3880"/>
      <c r="I3880"/>
    </row>
    <row r="3881" spans="7:9" x14ac:dyDescent="0.2">
      <c r="G3881"/>
      <c r="H3881"/>
      <c r="I3881"/>
    </row>
    <row r="3882" spans="7:9" x14ac:dyDescent="0.2">
      <c r="G3882"/>
      <c r="H3882"/>
      <c r="I3882"/>
    </row>
    <row r="3883" spans="7:9" x14ac:dyDescent="0.2">
      <c r="G3883"/>
      <c r="H3883"/>
      <c r="I3883"/>
    </row>
    <row r="3884" spans="7:9" x14ac:dyDescent="0.2">
      <c r="G3884"/>
      <c r="H3884"/>
      <c r="I3884"/>
    </row>
    <row r="3885" spans="7:9" x14ac:dyDescent="0.2">
      <c r="G3885"/>
      <c r="H3885"/>
      <c r="I3885"/>
    </row>
    <row r="3886" spans="7:9" x14ac:dyDescent="0.2">
      <c r="G3886"/>
      <c r="H3886"/>
      <c r="I3886"/>
    </row>
    <row r="3887" spans="7:9" x14ac:dyDescent="0.2">
      <c r="G3887"/>
      <c r="H3887"/>
      <c r="I3887"/>
    </row>
    <row r="3888" spans="7:9" x14ac:dyDescent="0.2">
      <c r="G3888"/>
      <c r="H3888"/>
      <c r="I3888"/>
    </row>
    <row r="3889" spans="7:9" x14ac:dyDescent="0.2">
      <c r="G3889"/>
      <c r="H3889"/>
      <c r="I3889"/>
    </row>
    <row r="3890" spans="7:9" x14ac:dyDescent="0.2">
      <c r="G3890"/>
      <c r="H3890"/>
      <c r="I3890"/>
    </row>
    <row r="3891" spans="7:9" x14ac:dyDescent="0.2">
      <c r="G3891"/>
      <c r="H3891"/>
      <c r="I3891"/>
    </row>
    <row r="3892" spans="7:9" x14ac:dyDescent="0.2">
      <c r="G3892"/>
      <c r="H3892"/>
      <c r="I3892"/>
    </row>
    <row r="3893" spans="7:9" x14ac:dyDescent="0.2">
      <c r="G3893"/>
      <c r="H3893"/>
      <c r="I3893"/>
    </row>
    <row r="3894" spans="7:9" x14ac:dyDescent="0.2">
      <c r="G3894"/>
      <c r="H3894"/>
      <c r="I3894"/>
    </row>
    <row r="3895" spans="7:9" x14ac:dyDescent="0.2">
      <c r="G3895"/>
      <c r="H3895"/>
      <c r="I3895"/>
    </row>
    <row r="3896" spans="7:9" x14ac:dyDescent="0.2">
      <c r="G3896"/>
      <c r="H3896"/>
      <c r="I3896"/>
    </row>
    <row r="3897" spans="7:9" x14ac:dyDescent="0.2">
      <c r="G3897"/>
      <c r="H3897"/>
      <c r="I3897"/>
    </row>
    <row r="3898" spans="7:9" x14ac:dyDescent="0.2">
      <c r="G3898"/>
      <c r="H3898"/>
      <c r="I3898"/>
    </row>
    <row r="3899" spans="7:9" x14ac:dyDescent="0.2">
      <c r="G3899"/>
      <c r="H3899"/>
      <c r="I3899"/>
    </row>
    <row r="3900" spans="7:9" x14ac:dyDescent="0.2">
      <c r="G3900"/>
      <c r="H3900"/>
      <c r="I3900"/>
    </row>
    <row r="3901" spans="7:9" x14ac:dyDescent="0.2">
      <c r="G3901"/>
      <c r="H3901"/>
      <c r="I3901"/>
    </row>
    <row r="3902" spans="7:9" x14ac:dyDescent="0.2">
      <c r="G3902"/>
      <c r="H3902"/>
      <c r="I3902"/>
    </row>
    <row r="3903" spans="7:9" x14ac:dyDescent="0.2">
      <c r="G3903"/>
      <c r="H3903"/>
      <c r="I3903"/>
    </row>
    <row r="3904" spans="7:9" x14ac:dyDescent="0.2">
      <c r="G3904"/>
      <c r="H3904"/>
      <c r="I3904"/>
    </row>
    <row r="3905" spans="7:9" x14ac:dyDescent="0.2">
      <c r="G3905"/>
      <c r="H3905"/>
      <c r="I3905"/>
    </row>
    <row r="3906" spans="7:9" x14ac:dyDescent="0.2">
      <c r="G3906"/>
      <c r="H3906"/>
      <c r="I3906"/>
    </row>
    <row r="3907" spans="7:9" x14ac:dyDescent="0.2">
      <c r="G3907"/>
      <c r="H3907"/>
      <c r="I3907"/>
    </row>
    <row r="3908" spans="7:9" x14ac:dyDescent="0.2">
      <c r="G3908"/>
      <c r="H3908"/>
      <c r="I3908"/>
    </row>
    <row r="3909" spans="7:9" x14ac:dyDescent="0.2">
      <c r="G3909"/>
      <c r="H3909"/>
      <c r="I3909"/>
    </row>
    <row r="3910" spans="7:9" x14ac:dyDescent="0.2">
      <c r="G3910"/>
      <c r="H3910"/>
      <c r="I3910"/>
    </row>
    <row r="3911" spans="7:9" x14ac:dyDescent="0.2">
      <c r="G3911"/>
      <c r="H3911"/>
      <c r="I3911"/>
    </row>
    <row r="3912" spans="7:9" x14ac:dyDescent="0.2">
      <c r="G3912"/>
      <c r="H3912"/>
      <c r="I3912"/>
    </row>
    <row r="3913" spans="7:9" x14ac:dyDescent="0.2">
      <c r="G3913"/>
      <c r="H3913"/>
      <c r="I3913"/>
    </row>
    <row r="3914" spans="7:9" x14ac:dyDescent="0.2">
      <c r="G3914"/>
      <c r="H3914"/>
      <c r="I3914"/>
    </row>
    <row r="3915" spans="7:9" x14ac:dyDescent="0.2">
      <c r="G3915"/>
      <c r="H3915"/>
      <c r="I3915"/>
    </row>
    <row r="3916" spans="7:9" x14ac:dyDescent="0.2">
      <c r="G3916"/>
      <c r="H3916"/>
      <c r="I3916"/>
    </row>
    <row r="3917" spans="7:9" x14ac:dyDescent="0.2">
      <c r="G3917"/>
      <c r="H3917"/>
      <c r="I3917"/>
    </row>
    <row r="3918" spans="7:9" x14ac:dyDescent="0.2">
      <c r="G3918"/>
      <c r="H3918"/>
      <c r="I3918"/>
    </row>
    <row r="3919" spans="7:9" x14ac:dyDescent="0.2">
      <c r="G3919"/>
      <c r="H3919"/>
      <c r="I3919"/>
    </row>
    <row r="3920" spans="7:9" x14ac:dyDescent="0.2">
      <c r="G3920"/>
      <c r="H3920"/>
      <c r="I3920"/>
    </row>
    <row r="3921" spans="7:9" x14ac:dyDescent="0.2">
      <c r="G3921"/>
      <c r="H3921"/>
      <c r="I3921"/>
    </row>
    <row r="3922" spans="7:9" x14ac:dyDescent="0.2">
      <c r="G3922"/>
      <c r="H3922"/>
      <c r="I3922"/>
    </row>
    <row r="3923" spans="7:9" x14ac:dyDescent="0.2">
      <c r="G3923"/>
      <c r="H3923"/>
      <c r="I3923"/>
    </row>
    <row r="3924" spans="7:9" x14ac:dyDescent="0.2">
      <c r="G3924"/>
      <c r="H3924"/>
      <c r="I3924"/>
    </row>
    <row r="3925" spans="7:9" x14ac:dyDescent="0.2">
      <c r="G3925"/>
      <c r="H3925"/>
      <c r="I3925"/>
    </row>
    <row r="3926" spans="7:9" x14ac:dyDescent="0.2">
      <c r="G3926"/>
      <c r="H3926"/>
      <c r="I3926"/>
    </row>
    <row r="3927" spans="7:9" x14ac:dyDescent="0.2">
      <c r="G3927"/>
      <c r="H3927"/>
      <c r="I3927"/>
    </row>
    <row r="3928" spans="7:9" x14ac:dyDescent="0.2">
      <c r="G3928"/>
      <c r="H3928"/>
      <c r="I3928"/>
    </row>
    <row r="3929" spans="7:9" x14ac:dyDescent="0.2">
      <c r="G3929"/>
      <c r="H3929"/>
      <c r="I3929"/>
    </row>
    <row r="3930" spans="7:9" x14ac:dyDescent="0.2">
      <c r="G3930"/>
      <c r="H3930"/>
      <c r="I3930"/>
    </row>
    <row r="3931" spans="7:9" x14ac:dyDescent="0.2">
      <c r="G3931"/>
      <c r="H3931"/>
      <c r="I3931"/>
    </row>
    <row r="3932" spans="7:9" x14ac:dyDescent="0.2">
      <c r="G3932"/>
      <c r="H3932"/>
      <c r="I3932"/>
    </row>
    <row r="3933" spans="7:9" x14ac:dyDescent="0.2">
      <c r="G3933"/>
      <c r="H3933"/>
      <c r="I3933"/>
    </row>
    <row r="3934" spans="7:9" x14ac:dyDescent="0.2">
      <c r="G3934"/>
      <c r="H3934"/>
      <c r="I3934"/>
    </row>
    <row r="3935" spans="7:9" x14ac:dyDescent="0.2">
      <c r="G3935"/>
      <c r="H3935"/>
      <c r="I3935"/>
    </row>
    <row r="3936" spans="7:9" x14ac:dyDescent="0.2">
      <c r="G3936"/>
      <c r="H3936"/>
      <c r="I3936"/>
    </row>
    <row r="3937" spans="7:9" x14ac:dyDescent="0.2">
      <c r="G3937"/>
      <c r="H3937"/>
      <c r="I3937"/>
    </row>
    <row r="3938" spans="7:9" x14ac:dyDescent="0.2">
      <c r="G3938"/>
      <c r="H3938"/>
      <c r="I3938"/>
    </row>
    <row r="3939" spans="7:9" x14ac:dyDescent="0.2">
      <c r="G3939"/>
      <c r="H3939"/>
      <c r="I3939"/>
    </row>
    <row r="3940" spans="7:9" x14ac:dyDescent="0.2">
      <c r="G3940"/>
      <c r="H3940"/>
      <c r="I3940"/>
    </row>
    <row r="3941" spans="7:9" x14ac:dyDescent="0.2">
      <c r="G3941"/>
      <c r="H3941"/>
      <c r="I3941"/>
    </row>
    <row r="3942" spans="7:9" x14ac:dyDescent="0.2">
      <c r="G3942"/>
      <c r="H3942"/>
      <c r="I3942"/>
    </row>
    <row r="3943" spans="7:9" x14ac:dyDescent="0.2">
      <c r="G3943"/>
      <c r="H3943"/>
      <c r="I3943"/>
    </row>
    <row r="3944" spans="7:9" x14ac:dyDescent="0.2">
      <c r="G3944"/>
      <c r="H3944"/>
      <c r="I3944"/>
    </row>
    <row r="3945" spans="7:9" x14ac:dyDescent="0.2">
      <c r="G3945"/>
      <c r="H3945"/>
      <c r="I3945"/>
    </row>
    <row r="3946" spans="7:9" x14ac:dyDescent="0.2">
      <c r="G3946"/>
      <c r="H3946"/>
      <c r="I3946"/>
    </row>
    <row r="3947" spans="7:9" x14ac:dyDescent="0.2">
      <c r="G3947"/>
      <c r="H3947"/>
      <c r="I3947"/>
    </row>
    <row r="3948" spans="7:9" x14ac:dyDescent="0.2">
      <c r="G3948"/>
      <c r="H3948"/>
      <c r="I3948"/>
    </row>
    <row r="3949" spans="7:9" x14ac:dyDescent="0.2">
      <c r="G3949"/>
      <c r="H3949"/>
      <c r="I3949"/>
    </row>
    <row r="3950" spans="7:9" x14ac:dyDescent="0.2">
      <c r="G3950"/>
      <c r="H3950"/>
      <c r="I3950"/>
    </row>
    <row r="3951" spans="7:9" x14ac:dyDescent="0.2">
      <c r="G3951"/>
      <c r="H3951"/>
      <c r="I3951"/>
    </row>
    <row r="3952" spans="7:9" x14ac:dyDescent="0.2">
      <c r="G3952"/>
      <c r="H3952"/>
      <c r="I3952"/>
    </row>
    <row r="3953" spans="7:9" x14ac:dyDescent="0.2">
      <c r="G3953"/>
      <c r="H3953"/>
      <c r="I3953"/>
    </row>
    <row r="3954" spans="7:9" x14ac:dyDescent="0.2">
      <c r="G3954"/>
      <c r="H3954"/>
      <c r="I3954"/>
    </row>
    <row r="3955" spans="7:9" x14ac:dyDescent="0.2">
      <c r="G3955"/>
      <c r="H3955"/>
      <c r="I3955"/>
    </row>
    <row r="3956" spans="7:9" x14ac:dyDescent="0.2">
      <c r="G3956"/>
      <c r="H3956"/>
      <c r="I3956"/>
    </row>
    <row r="3957" spans="7:9" x14ac:dyDescent="0.2">
      <c r="G3957"/>
      <c r="H3957"/>
      <c r="I3957"/>
    </row>
    <row r="3958" spans="7:9" x14ac:dyDescent="0.2">
      <c r="G3958"/>
      <c r="H3958"/>
      <c r="I3958"/>
    </row>
    <row r="3959" spans="7:9" x14ac:dyDescent="0.2">
      <c r="G3959"/>
      <c r="H3959"/>
      <c r="I3959"/>
    </row>
    <row r="3960" spans="7:9" x14ac:dyDescent="0.2">
      <c r="G3960"/>
      <c r="H3960"/>
      <c r="I3960"/>
    </row>
    <row r="3961" spans="7:9" x14ac:dyDescent="0.2">
      <c r="G3961"/>
      <c r="H3961"/>
      <c r="I3961"/>
    </row>
    <row r="3962" spans="7:9" x14ac:dyDescent="0.2">
      <c r="G3962"/>
      <c r="H3962"/>
      <c r="I3962"/>
    </row>
    <row r="3963" spans="7:9" x14ac:dyDescent="0.2">
      <c r="G3963"/>
      <c r="H3963"/>
      <c r="I3963"/>
    </row>
    <row r="3964" spans="7:9" x14ac:dyDescent="0.2">
      <c r="G3964"/>
      <c r="H3964"/>
      <c r="I3964"/>
    </row>
    <row r="3965" spans="7:9" x14ac:dyDescent="0.2">
      <c r="G3965"/>
      <c r="H3965"/>
      <c r="I3965"/>
    </row>
    <row r="3966" spans="7:9" x14ac:dyDescent="0.2">
      <c r="G3966"/>
      <c r="H3966"/>
      <c r="I3966"/>
    </row>
    <row r="3967" spans="7:9" x14ac:dyDescent="0.2">
      <c r="G3967"/>
      <c r="H3967"/>
      <c r="I3967"/>
    </row>
    <row r="3968" spans="7:9" x14ac:dyDescent="0.2">
      <c r="G3968"/>
      <c r="H3968"/>
      <c r="I3968"/>
    </row>
    <row r="3969" spans="7:9" x14ac:dyDescent="0.2">
      <c r="G3969"/>
      <c r="H3969"/>
      <c r="I3969"/>
    </row>
    <row r="3970" spans="7:9" x14ac:dyDescent="0.2">
      <c r="G3970"/>
      <c r="H3970"/>
      <c r="I3970"/>
    </row>
    <row r="3971" spans="7:9" x14ac:dyDescent="0.2">
      <c r="G3971"/>
      <c r="H3971"/>
      <c r="I3971"/>
    </row>
    <row r="3972" spans="7:9" x14ac:dyDescent="0.2">
      <c r="G3972"/>
      <c r="H3972"/>
      <c r="I3972"/>
    </row>
    <row r="3973" spans="7:9" x14ac:dyDescent="0.2">
      <c r="G3973"/>
      <c r="H3973"/>
      <c r="I3973"/>
    </row>
    <row r="3974" spans="7:9" x14ac:dyDescent="0.2">
      <c r="G3974"/>
      <c r="H3974"/>
      <c r="I3974"/>
    </row>
    <row r="3975" spans="7:9" x14ac:dyDescent="0.2">
      <c r="G3975"/>
      <c r="H3975"/>
      <c r="I3975"/>
    </row>
    <row r="3976" spans="7:9" x14ac:dyDescent="0.2">
      <c r="G3976"/>
      <c r="H3976"/>
      <c r="I3976"/>
    </row>
    <row r="3977" spans="7:9" x14ac:dyDescent="0.2">
      <c r="G3977"/>
      <c r="H3977"/>
      <c r="I3977"/>
    </row>
    <row r="3978" spans="7:9" x14ac:dyDescent="0.2">
      <c r="G3978"/>
      <c r="H3978"/>
      <c r="I3978"/>
    </row>
    <row r="3979" spans="7:9" x14ac:dyDescent="0.2">
      <c r="G3979"/>
      <c r="H3979"/>
      <c r="I3979"/>
    </row>
    <row r="3980" spans="7:9" x14ac:dyDescent="0.2">
      <c r="G3980"/>
      <c r="H3980"/>
      <c r="I3980"/>
    </row>
    <row r="3981" spans="7:9" x14ac:dyDescent="0.2">
      <c r="G3981"/>
      <c r="H3981"/>
      <c r="I3981"/>
    </row>
    <row r="3982" spans="7:9" x14ac:dyDescent="0.2">
      <c r="G3982"/>
      <c r="H3982"/>
      <c r="I3982"/>
    </row>
    <row r="3983" spans="7:9" x14ac:dyDescent="0.2">
      <c r="G3983"/>
      <c r="H3983"/>
      <c r="I3983"/>
    </row>
    <row r="3984" spans="7:9" x14ac:dyDescent="0.2">
      <c r="G3984"/>
      <c r="H3984"/>
      <c r="I3984"/>
    </row>
    <row r="3985" spans="7:9" x14ac:dyDescent="0.2">
      <c r="G3985"/>
      <c r="H3985"/>
      <c r="I3985"/>
    </row>
    <row r="3986" spans="7:9" x14ac:dyDescent="0.2">
      <c r="G3986"/>
      <c r="H3986"/>
      <c r="I3986"/>
    </row>
    <row r="3987" spans="7:9" x14ac:dyDescent="0.2">
      <c r="G3987"/>
      <c r="H3987"/>
      <c r="I3987"/>
    </row>
    <row r="3988" spans="7:9" x14ac:dyDescent="0.2">
      <c r="G3988"/>
      <c r="H3988"/>
      <c r="I3988"/>
    </row>
    <row r="3989" spans="7:9" x14ac:dyDescent="0.2">
      <c r="G3989"/>
      <c r="H3989"/>
      <c r="I3989"/>
    </row>
    <row r="3990" spans="7:9" x14ac:dyDescent="0.2">
      <c r="G3990"/>
      <c r="H3990"/>
      <c r="I3990"/>
    </row>
    <row r="3991" spans="7:9" x14ac:dyDescent="0.2">
      <c r="G3991"/>
      <c r="H3991"/>
      <c r="I3991"/>
    </row>
    <row r="3992" spans="7:9" x14ac:dyDescent="0.2">
      <c r="G3992"/>
      <c r="H3992"/>
      <c r="I3992"/>
    </row>
    <row r="3993" spans="7:9" x14ac:dyDescent="0.2">
      <c r="G3993"/>
      <c r="H3993"/>
      <c r="I3993"/>
    </row>
    <row r="3994" spans="7:9" x14ac:dyDescent="0.2">
      <c r="G3994"/>
      <c r="H3994"/>
      <c r="I3994"/>
    </row>
    <row r="3995" spans="7:9" x14ac:dyDescent="0.2">
      <c r="G3995"/>
      <c r="H3995"/>
      <c r="I3995"/>
    </row>
    <row r="3996" spans="7:9" x14ac:dyDescent="0.2">
      <c r="G3996"/>
      <c r="H3996"/>
      <c r="I3996"/>
    </row>
    <row r="3997" spans="7:9" x14ac:dyDescent="0.2">
      <c r="G3997"/>
      <c r="H3997"/>
      <c r="I3997"/>
    </row>
    <row r="3998" spans="7:9" x14ac:dyDescent="0.2">
      <c r="G3998"/>
      <c r="H3998"/>
      <c r="I3998"/>
    </row>
    <row r="3999" spans="7:9" x14ac:dyDescent="0.2">
      <c r="G3999"/>
      <c r="H3999"/>
      <c r="I3999"/>
    </row>
    <row r="4000" spans="7:9" x14ac:dyDescent="0.2">
      <c r="G4000"/>
      <c r="H4000"/>
      <c r="I4000"/>
    </row>
    <row r="4001" spans="7:9" x14ac:dyDescent="0.2">
      <c r="G4001"/>
      <c r="H4001"/>
      <c r="I4001"/>
    </row>
    <row r="4002" spans="7:9" x14ac:dyDescent="0.2">
      <c r="G4002"/>
      <c r="H4002"/>
      <c r="I4002"/>
    </row>
    <row r="4003" spans="7:9" x14ac:dyDescent="0.2">
      <c r="G4003"/>
      <c r="H4003"/>
      <c r="I4003"/>
    </row>
    <row r="4004" spans="7:9" x14ac:dyDescent="0.2">
      <c r="G4004"/>
      <c r="H4004"/>
      <c r="I4004"/>
    </row>
    <row r="4005" spans="7:9" x14ac:dyDescent="0.2">
      <c r="G4005"/>
      <c r="H4005"/>
      <c r="I4005"/>
    </row>
    <row r="4006" spans="7:9" x14ac:dyDescent="0.2">
      <c r="G4006"/>
      <c r="H4006"/>
      <c r="I4006"/>
    </row>
    <row r="4007" spans="7:9" x14ac:dyDescent="0.2">
      <c r="G4007"/>
      <c r="H4007"/>
      <c r="I4007"/>
    </row>
    <row r="4008" spans="7:9" x14ac:dyDescent="0.2">
      <c r="G4008"/>
      <c r="H4008"/>
      <c r="I4008"/>
    </row>
    <row r="4009" spans="7:9" x14ac:dyDescent="0.2">
      <c r="G4009"/>
      <c r="H4009"/>
      <c r="I4009"/>
    </row>
    <row r="4010" spans="7:9" x14ac:dyDescent="0.2">
      <c r="G4010"/>
      <c r="H4010"/>
      <c r="I4010"/>
    </row>
    <row r="4011" spans="7:9" x14ac:dyDescent="0.2">
      <c r="G4011"/>
      <c r="H4011"/>
      <c r="I4011"/>
    </row>
    <row r="4012" spans="7:9" x14ac:dyDescent="0.2">
      <c r="G4012"/>
      <c r="H4012"/>
      <c r="I4012"/>
    </row>
    <row r="4013" spans="7:9" x14ac:dyDescent="0.2">
      <c r="G4013"/>
      <c r="H4013"/>
      <c r="I4013"/>
    </row>
    <row r="4014" spans="7:9" x14ac:dyDescent="0.2">
      <c r="G4014"/>
      <c r="H4014"/>
      <c r="I4014"/>
    </row>
    <row r="4015" spans="7:9" x14ac:dyDescent="0.2">
      <c r="G4015"/>
      <c r="H4015"/>
      <c r="I4015"/>
    </row>
    <row r="4016" spans="7:9" x14ac:dyDescent="0.2">
      <c r="G4016"/>
      <c r="H4016"/>
      <c r="I4016"/>
    </row>
    <row r="4017" spans="7:9" x14ac:dyDescent="0.2">
      <c r="G4017"/>
      <c r="H4017"/>
      <c r="I4017"/>
    </row>
    <row r="4018" spans="7:9" x14ac:dyDescent="0.2">
      <c r="G4018"/>
      <c r="H4018"/>
      <c r="I4018"/>
    </row>
    <row r="4019" spans="7:9" x14ac:dyDescent="0.2">
      <c r="G4019"/>
      <c r="H4019"/>
      <c r="I4019"/>
    </row>
    <row r="4020" spans="7:9" x14ac:dyDescent="0.2">
      <c r="G4020"/>
      <c r="H4020"/>
      <c r="I4020"/>
    </row>
    <row r="4021" spans="7:9" x14ac:dyDescent="0.2">
      <c r="G4021"/>
      <c r="H4021"/>
      <c r="I4021"/>
    </row>
    <row r="4022" spans="7:9" x14ac:dyDescent="0.2">
      <c r="G4022"/>
      <c r="H4022"/>
      <c r="I4022"/>
    </row>
    <row r="4023" spans="7:9" x14ac:dyDescent="0.2">
      <c r="G4023"/>
      <c r="H4023"/>
      <c r="I4023"/>
    </row>
    <row r="4024" spans="7:9" x14ac:dyDescent="0.2">
      <c r="G4024"/>
      <c r="H4024"/>
      <c r="I4024"/>
    </row>
    <row r="4025" spans="7:9" x14ac:dyDescent="0.2">
      <c r="G4025"/>
      <c r="H4025"/>
      <c r="I4025"/>
    </row>
    <row r="4026" spans="7:9" x14ac:dyDescent="0.2">
      <c r="G4026"/>
      <c r="H4026"/>
      <c r="I4026"/>
    </row>
    <row r="4027" spans="7:9" x14ac:dyDescent="0.2">
      <c r="G4027"/>
      <c r="H4027"/>
      <c r="I4027"/>
    </row>
    <row r="4028" spans="7:9" x14ac:dyDescent="0.2">
      <c r="G4028"/>
      <c r="H4028"/>
      <c r="I4028"/>
    </row>
    <row r="4029" spans="7:9" x14ac:dyDescent="0.2">
      <c r="G4029"/>
      <c r="H4029"/>
      <c r="I4029"/>
    </row>
  </sheetData>
  <mergeCells count="7">
    <mergeCell ref="J29:M29"/>
    <mergeCell ref="J3:N3"/>
    <mergeCell ref="C3:G3"/>
    <mergeCell ref="A2:B2"/>
    <mergeCell ref="A3:B3"/>
    <mergeCell ref="H2:I2"/>
    <mergeCell ref="H3:I3"/>
  </mergeCells>
  <phoneticPr fontId="2" type="noConversion"/>
  <pageMargins left="0.7" right="0.7" top="0.75" bottom="0.75" header="0.3" footer="0.3"/>
  <pageSetup scale="89" orientation="landscape" r:id="rId1"/>
  <headerFooter>
    <oddHeader>&amp;C&amp;"Arial,Bold"2023 Year End
Cargo Market Share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Market Share</vt:lpstr>
      <vt:lpstr>Ops - PAX activity</vt:lpstr>
      <vt:lpstr>Intl Detail</vt:lpstr>
      <vt:lpstr>'Annual Summary'!Print_Area</vt:lpstr>
      <vt:lpstr>Cargo!Print_Area</vt:lpstr>
      <vt:lpstr>'Cargo Market Share'!Print_Area</vt:lpstr>
      <vt:lpstr>Charter!Print_Area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2020-01-22T23:02:44Z</cp:lastPrinted>
  <dcterms:created xsi:type="dcterms:W3CDTF">2007-09-24T12:26:24Z</dcterms:created>
  <dcterms:modified xsi:type="dcterms:W3CDTF">2025-01-24T16:34:10Z</dcterms:modified>
</cp:coreProperties>
</file>