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/>
  <mc:AlternateContent xmlns:mc="http://schemas.openxmlformats.org/markup-compatibility/2006">
    <mc:Choice Requires="x15">
      <x15ac:absPath xmlns:x15ac="http://schemas.microsoft.com/office/spreadsheetml/2010/11/ac" url="F:\data\Finance Stats\Monthly Operations report\2016\"/>
    </mc:Choice>
  </mc:AlternateContent>
  <xr:revisionPtr revIDLastSave="0" documentId="13_ncr:1_{9341BE23-BCFC-4410-AF71-3BE1EABEE2A8}" xr6:coauthVersionLast="45" xr6:coauthVersionMax="45" xr10:uidLastSave="{00000000-0000-0000-0000-000000000000}"/>
  <bookViews>
    <workbookView xWindow="25080" yWindow="-120" windowWidth="25440" windowHeight="15390" tabRatio="892" xr2:uid="{00000000-000D-0000-FFFF-FFFF00000000}"/>
  </bookViews>
  <sheets>
    <sheet name="Annual Summary" sheetId="1" r:id="rId1"/>
    <sheet name="Major Airline Stats" sheetId="2" r:id="rId2"/>
    <sheet name="Other Major Airline Stats" sheetId="3" r:id="rId3"/>
    <sheet name="Regional Major" sheetId="4" r:id="rId4"/>
    <sheet name="Other Regional" sheetId="15" r:id="rId5"/>
    <sheet name="Charter" sheetId="7" r:id="rId6"/>
    <sheet name="Cargo" sheetId="8" r:id="rId7"/>
    <sheet name="Cargo Summary" sheetId="5" r:id="rId8"/>
    <sheet name="Ops - PAX activity" sheetId="17" r:id="rId9"/>
    <sheet name="Intl Detail" sheetId="18" r:id="rId10"/>
  </sheets>
  <externalReferences>
    <externalReference r:id="rId11"/>
    <externalReference r:id="rId12"/>
    <externalReference r:id="rId13"/>
  </externalReferences>
  <definedNames>
    <definedName name="_xlnm.Print_Area" localSheetId="0">'Annual Summary'!$A$1:$F$37</definedName>
    <definedName name="_xlnm.Print_Area" localSheetId="6">Cargo!$A$1:$L$37</definedName>
    <definedName name="_xlnm.Print_Area" localSheetId="1">'Major Airline Stats'!$A$1:$I$50</definedName>
    <definedName name="_xlnm.Print_Area" localSheetId="8">'Ops - PAX activity'!$A$1:$N$61</definedName>
    <definedName name="SummaryYTD">'Annual Summary'!#REF!,'Annual Summary'!#REF!,'Annual Summary'!#REF!,'Annual Summary'!#REF!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34" i="1" l="1"/>
  <c r="E33" i="1"/>
  <c r="M39" i="7" l="1"/>
  <c r="L39" i="7"/>
  <c r="J39" i="7"/>
  <c r="E39" i="7"/>
  <c r="C39" i="7"/>
  <c r="B39" i="7"/>
  <c r="M38" i="7"/>
  <c r="L38" i="7"/>
  <c r="J38" i="7"/>
  <c r="E38" i="7"/>
  <c r="C38" i="7"/>
  <c r="B38" i="7"/>
  <c r="M37" i="7"/>
  <c r="L37" i="7"/>
  <c r="J37" i="7"/>
  <c r="E37" i="7"/>
  <c r="C37" i="7"/>
  <c r="B37" i="7"/>
  <c r="M36" i="7"/>
  <c r="L36" i="7"/>
  <c r="J36" i="7"/>
  <c r="E36" i="7"/>
  <c r="C36" i="7"/>
  <c r="B36" i="7"/>
  <c r="M35" i="7"/>
  <c r="L35" i="7"/>
  <c r="J35" i="7"/>
  <c r="E35" i="7"/>
  <c r="C35" i="7"/>
  <c r="B35" i="7"/>
  <c r="M34" i="7"/>
  <c r="L34" i="7"/>
  <c r="J34" i="7"/>
  <c r="E34" i="7"/>
  <c r="C34" i="7"/>
  <c r="B34" i="7"/>
  <c r="M33" i="7"/>
  <c r="L33" i="7"/>
  <c r="J33" i="7"/>
  <c r="E33" i="7"/>
  <c r="C33" i="7"/>
  <c r="B33" i="7"/>
  <c r="M32" i="7"/>
  <c r="L32" i="7"/>
  <c r="J32" i="7"/>
  <c r="E32" i="7"/>
  <c r="C32" i="7"/>
  <c r="B32" i="7"/>
  <c r="M31" i="7"/>
  <c r="L31" i="7"/>
  <c r="J31" i="7"/>
  <c r="E31" i="7"/>
  <c r="C31" i="7"/>
  <c r="B31" i="7"/>
  <c r="M30" i="7"/>
  <c r="L30" i="7"/>
  <c r="J30" i="7"/>
  <c r="E30" i="7"/>
  <c r="C30" i="7"/>
  <c r="B30" i="7"/>
  <c r="M29" i="7"/>
  <c r="L29" i="7"/>
  <c r="J29" i="7"/>
  <c r="E29" i="7"/>
  <c r="C29" i="7"/>
  <c r="B29" i="7"/>
  <c r="M28" i="7"/>
  <c r="L28" i="7"/>
  <c r="J28" i="7"/>
  <c r="E28" i="7"/>
  <c r="C28" i="7"/>
  <c r="C21" i="1" l="1"/>
  <c r="B21" i="1"/>
  <c r="C20" i="1"/>
  <c r="B20" i="1"/>
  <c r="E10" i="1" l="1"/>
  <c r="L17" i="18" l="1"/>
  <c r="L16" i="18"/>
  <c r="L11" i="18"/>
  <c r="L10" i="18"/>
  <c r="L6" i="18"/>
  <c r="L5" i="18"/>
  <c r="K17" i="18"/>
  <c r="K16" i="18"/>
  <c r="K11" i="18"/>
  <c r="K10" i="18"/>
  <c r="K6" i="18"/>
  <c r="K5" i="18"/>
  <c r="L7" i="18" l="1"/>
  <c r="L12" i="18"/>
  <c r="L19" i="18"/>
  <c r="C17" i="7"/>
  <c r="C16" i="7"/>
  <c r="C11" i="7"/>
  <c r="C10" i="7"/>
  <c r="C6" i="7"/>
  <c r="C5" i="7"/>
  <c r="C12" i="7" l="1"/>
  <c r="C18" i="7"/>
  <c r="C7" i="7"/>
  <c r="G27" i="8"/>
  <c r="G26" i="8"/>
  <c r="G22" i="8"/>
  <c r="G21" i="8"/>
  <c r="G17" i="8"/>
  <c r="G16" i="8"/>
  <c r="G5" i="8"/>
  <c r="G4" i="8"/>
  <c r="G10" i="8"/>
  <c r="K24" i="17"/>
  <c r="J24" i="17"/>
  <c r="K22" i="17"/>
  <c r="J22" i="17"/>
  <c r="K21" i="17"/>
  <c r="J21" i="17"/>
  <c r="K20" i="17"/>
  <c r="J20" i="17"/>
  <c r="K19" i="17"/>
  <c r="J19" i="17"/>
  <c r="K17" i="17"/>
  <c r="J17" i="17"/>
  <c r="K14" i="17"/>
  <c r="J14" i="17"/>
  <c r="K13" i="17"/>
  <c r="J13" i="17"/>
  <c r="K8" i="17"/>
  <c r="J8" i="17"/>
  <c r="K6" i="17"/>
  <c r="J6" i="17"/>
  <c r="K5" i="17"/>
  <c r="J5" i="17"/>
  <c r="G28" i="8" l="1"/>
  <c r="L6" i="17"/>
  <c r="L13" i="17"/>
  <c r="L24" i="17"/>
  <c r="G18" i="8"/>
  <c r="G31" i="8"/>
  <c r="L5" i="17"/>
  <c r="L8" i="17"/>
  <c r="K12" i="17"/>
  <c r="L22" i="17"/>
  <c r="G23" i="8"/>
  <c r="J4" i="17"/>
  <c r="L21" i="17"/>
  <c r="G32" i="8"/>
  <c r="G6" i="8"/>
  <c r="G12" i="8" s="1"/>
  <c r="L20" i="17"/>
  <c r="L19" i="17"/>
  <c r="L17" i="17"/>
  <c r="J12" i="17"/>
  <c r="K4" i="17"/>
  <c r="L14" i="17"/>
  <c r="G33" i="8" l="1"/>
  <c r="K51" i="17"/>
  <c r="J51" i="17"/>
  <c r="D51" i="17"/>
  <c r="C51" i="17"/>
  <c r="D24" i="17"/>
  <c r="C24" i="17"/>
  <c r="E24" i="17" l="1"/>
  <c r="D22" i="17" l="1"/>
  <c r="C22" i="17"/>
  <c r="D21" i="17"/>
  <c r="C21" i="17"/>
  <c r="D20" i="17"/>
  <c r="C20" i="17"/>
  <c r="D19" i="17"/>
  <c r="C19" i="17"/>
  <c r="D17" i="17"/>
  <c r="C17" i="17"/>
  <c r="D14" i="17"/>
  <c r="C14" i="17"/>
  <c r="D13" i="17"/>
  <c r="C13" i="17"/>
  <c r="D8" i="17"/>
  <c r="C8" i="17"/>
  <c r="D6" i="17"/>
  <c r="D5" i="17"/>
  <c r="C6" i="17"/>
  <c r="C5" i="17"/>
  <c r="E39" i="15"/>
  <c r="E38" i="15"/>
  <c r="E34" i="15"/>
  <c r="E33" i="15"/>
  <c r="E29" i="15"/>
  <c r="E28" i="15"/>
  <c r="E20" i="15"/>
  <c r="E19" i="15"/>
  <c r="E16" i="15"/>
  <c r="E15" i="15"/>
  <c r="E10" i="15"/>
  <c r="E9" i="15"/>
  <c r="E5" i="15"/>
  <c r="E4" i="15"/>
  <c r="F39" i="15"/>
  <c r="F38" i="15"/>
  <c r="F34" i="15"/>
  <c r="F33" i="15"/>
  <c r="F29" i="15"/>
  <c r="F28" i="15"/>
  <c r="F20" i="15"/>
  <c r="F19" i="15"/>
  <c r="F16" i="15"/>
  <c r="F15" i="15"/>
  <c r="F10" i="15"/>
  <c r="F9" i="15"/>
  <c r="F5" i="15"/>
  <c r="F4" i="15"/>
  <c r="D39" i="15"/>
  <c r="D38" i="15"/>
  <c r="D34" i="15"/>
  <c r="D33" i="15"/>
  <c r="D29" i="15"/>
  <c r="D28" i="15"/>
  <c r="D20" i="15"/>
  <c r="D19" i="15"/>
  <c r="D16" i="15"/>
  <c r="D15" i="15"/>
  <c r="D10" i="15"/>
  <c r="D9" i="15"/>
  <c r="D5" i="15"/>
  <c r="D4" i="15"/>
  <c r="I39" i="4"/>
  <c r="I38" i="4"/>
  <c r="I34" i="4"/>
  <c r="I33" i="4"/>
  <c r="I29" i="4"/>
  <c r="I28" i="4"/>
  <c r="I20" i="4"/>
  <c r="I19" i="4"/>
  <c r="I16" i="4"/>
  <c r="I15" i="4"/>
  <c r="I10" i="4"/>
  <c r="I9" i="4"/>
  <c r="I5" i="4"/>
  <c r="I4" i="4"/>
  <c r="H39" i="4"/>
  <c r="H38" i="4"/>
  <c r="H34" i="4"/>
  <c r="H33" i="4"/>
  <c r="H29" i="4"/>
  <c r="H28" i="4"/>
  <c r="H20" i="4"/>
  <c r="H19" i="4"/>
  <c r="H16" i="4"/>
  <c r="H15" i="4"/>
  <c r="H10" i="4"/>
  <c r="H9" i="4"/>
  <c r="H5" i="4"/>
  <c r="H4" i="4"/>
  <c r="E30" i="15" l="1"/>
  <c r="E11" i="15"/>
  <c r="E21" i="15"/>
  <c r="E35" i="15"/>
  <c r="D30" i="15"/>
  <c r="E44" i="15"/>
  <c r="I11" i="4"/>
  <c r="F35" i="15"/>
  <c r="I17" i="4"/>
  <c r="I40" i="4"/>
  <c r="F6" i="15"/>
  <c r="F17" i="15"/>
  <c r="I6" i="4"/>
  <c r="D11" i="15"/>
  <c r="D43" i="15"/>
  <c r="I35" i="4"/>
  <c r="H6" i="4"/>
  <c r="H17" i="4"/>
  <c r="H40" i="4"/>
  <c r="D17" i="15"/>
  <c r="E6" i="15"/>
  <c r="E17" i="15"/>
  <c r="E40" i="15"/>
  <c r="D4" i="17"/>
  <c r="C12" i="17"/>
  <c r="F11" i="15"/>
  <c r="F21" i="15"/>
  <c r="D12" i="17"/>
  <c r="C4" i="17"/>
  <c r="E17" i="17"/>
  <c r="E20" i="17"/>
  <c r="E22" i="17"/>
  <c r="E19" i="17"/>
  <c r="E21" i="17"/>
  <c r="I21" i="4"/>
  <c r="D6" i="15"/>
  <c r="D40" i="15"/>
  <c r="I44" i="4"/>
  <c r="E5" i="17"/>
  <c r="E13" i="17"/>
  <c r="E14" i="17"/>
  <c r="E8" i="17"/>
  <c r="E6" i="17"/>
  <c r="E43" i="15"/>
  <c r="D44" i="15"/>
  <c r="F30" i="15"/>
  <c r="F40" i="15"/>
  <c r="D21" i="15"/>
  <c r="D35" i="15"/>
  <c r="F44" i="15"/>
  <c r="F43" i="15"/>
  <c r="I30" i="4"/>
  <c r="I43" i="4"/>
  <c r="H11" i="4"/>
  <c r="H21" i="4"/>
  <c r="H35" i="4"/>
  <c r="H44" i="4"/>
  <c r="H30" i="4"/>
  <c r="H43" i="4"/>
  <c r="F39" i="3"/>
  <c r="F38" i="3"/>
  <c r="F34" i="3"/>
  <c r="F33" i="3"/>
  <c r="F29" i="3"/>
  <c r="F28" i="3"/>
  <c r="F20" i="3"/>
  <c r="F19" i="3"/>
  <c r="F16" i="3"/>
  <c r="F15" i="3"/>
  <c r="F10" i="3"/>
  <c r="F9" i="3"/>
  <c r="F5" i="3"/>
  <c r="F4" i="3"/>
  <c r="E39" i="3"/>
  <c r="E38" i="3"/>
  <c r="E34" i="3"/>
  <c r="E33" i="3"/>
  <c r="E29" i="3"/>
  <c r="E28" i="3"/>
  <c r="E20" i="3"/>
  <c r="E19" i="3"/>
  <c r="E16" i="3"/>
  <c r="E15" i="3"/>
  <c r="E10" i="3"/>
  <c r="E9" i="3"/>
  <c r="E5" i="3"/>
  <c r="E4" i="3"/>
  <c r="H23" i="4" l="1"/>
  <c r="E11" i="3"/>
  <c r="F40" i="3"/>
  <c r="I45" i="4"/>
  <c r="D45" i="15"/>
  <c r="E23" i="15"/>
  <c r="E45" i="15"/>
  <c r="F23" i="15"/>
  <c r="E21" i="3"/>
  <c r="E17" i="3"/>
  <c r="I23" i="4"/>
  <c r="E40" i="3"/>
  <c r="D23" i="15"/>
  <c r="E35" i="3"/>
  <c r="F6" i="3"/>
  <c r="F17" i="3"/>
  <c r="E6" i="3"/>
  <c r="F11" i="3"/>
  <c r="F21" i="3"/>
  <c r="H45" i="4"/>
  <c r="E12" i="17"/>
  <c r="F45" i="15"/>
  <c r="E44" i="3"/>
  <c r="F35" i="3"/>
  <c r="F43" i="3"/>
  <c r="F30" i="3"/>
  <c r="E43" i="3"/>
  <c r="E30" i="3"/>
  <c r="F44" i="3"/>
  <c r="E23" i="3" l="1"/>
  <c r="F23" i="3"/>
  <c r="E45" i="3"/>
  <c r="F45" i="3"/>
  <c r="M17" i="18" l="1"/>
  <c r="J17" i="18"/>
  <c r="I17" i="18"/>
  <c r="H17" i="18"/>
  <c r="G17" i="18"/>
  <c r="F17" i="18"/>
  <c r="E17" i="18"/>
  <c r="D17" i="18"/>
  <c r="C17" i="18"/>
  <c r="B17" i="18"/>
  <c r="M16" i="18"/>
  <c r="J16" i="18"/>
  <c r="I16" i="18"/>
  <c r="H16" i="18"/>
  <c r="G16" i="18"/>
  <c r="F16" i="18"/>
  <c r="E16" i="18"/>
  <c r="D16" i="18"/>
  <c r="C16" i="18"/>
  <c r="B16" i="18"/>
  <c r="M11" i="18"/>
  <c r="J11" i="18"/>
  <c r="I11" i="18"/>
  <c r="H11" i="18"/>
  <c r="G11" i="18"/>
  <c r="F11" i="18"/>
  <c r="E11" i="18"/>
  <c r="D11" i="18"/>
  <c r="C11" i="18"/>
  <c r="B11" i="18"/>
  <c r="M10" i="18"/>
  <c r="J10" i="18"/>
  <c r="I10" i="18"/>
  <c r="H10" i="18"/>
  <c r="G10" i="18"/>
  <c r="F10" i="18"/>
  <c r="E10" i="18"/>
  <c r="D10" i="18"/>
  <c r="C10" i="18"/>
  <c r="B10" i="18"/>
  <c r="M6" i="18"/>
  <c r="J6" i="18"/>
  <c r="I6" i="18"/>
  <c r="H6" i="18"/>
  <c r="G6" i="18"/>
  <c r="F6" i="18"/>
  <c r="E6" i="18"/>
  <c r="D6" i="18"/>
  <c r="C6" i="18"/>
  <c r="B6" i="18"/>
  <c r="M5" i="18"/>
  <c r="J5" i="18"/>
  <c r="I5" i="18"/>
  <c r="H5" i="18"/>
  <c r="G5" i="18"/>
  <c r="F5" i="18"/>
  <c r="E5" i="18"/>
  <c r="D5" i="18"/>
  <c r="C5" i="18"/>
  <c r="B5" i="18"/>
  <c r="K56" i="17"/>
  <c r="D56" i="17"/>
  <c r="K55" i="17"/>
  <c r="D55" i="17"/>
  <c r="K54" i="17"/>
  <c r="D54" i="17"/>
  <c r="K53" i="17"/>
  <c r="D53" i="17"/>
  <c r="K52" i="17"/>
  <c r="D52" i="17"/>
  <c r="K50" i="17"/>
  <c r="D50" i="17"/>
  <c r="K47" i="17"/>
  <c r="D47" i="17"/>
  <c r="K45" i="17"/>
  <c r="D45" i="17"/>
  <c r="K43" i="17"/>
  <c r="D43" i="17"/>
  <c r="K41" i="17"/>
  <c r="D41" i="17"/>
  <c r="K39" i="17"/>
  <c r="D39" i="17"/>
  <c r="K37" i="17"/>
  <c r="D37" i="17"/>
  <c r="K35" i="17"/>
  <c r="D35" i="17"/>
  <c r="K34" i="17"/>
  <c r="D34" i="17"/>
  <c r="K33" i="17"/>
  <c r="D33" i="17"/>
  <c r="K32" i="17"/>
  <c r="D32" i="17"/>
  <c r="K31" i="17"/>
  <c r="D31" i="17"/>
  <c r="K30" i="17"/>
  <c r="D30" i="17"/>
  <c r="K29" i="17"/>
  <c r="D29" i="17"/>
  <c r="K26" i="17"/>
  <c r="D26" i="17"/>
  <c r="K18" i="17"/>
  <c r="D18" i="17"/>
  <c r="K16" i="17"/>
  <c r="D16" i="17"/>
  <c r="K10" i="17"/>
  <c r="D10" i="17"/>
  <c r="J56" i="17"/>
  <c r="C56" i="17"/>
  <c r="J55" i="17"/>
  <c r="C55" i="17"/>
  <c r="J54" i="17"/>
  <c r="C54" i="17"/>
  <c r="J53" i="17"/>
  <c r="C53" i="17"/>
  <c r="J52" i="17"/>
  <c r="C52" i="17"/>
  <c r="J50" i="17"/>
  <c r="C50" i="17"/>
  <c r="J47" i="17"/>
  <c r="C47" i="17"/>
  <c r="J45" i="17"/>
  <c r="C45" i="17"/>
  <c r="J43" i="17"/>
  <c r="C43" i="17"/>
  <c r="J41" i="17"/>
  <c r="C41" i="17"/>
  <c r="J39" i="17"/>
  <c r="C39" i="17"/>
  <c r="J37" i="17"/>
  <c r="C37" i="17"/>
  <c r="J35" i="17"/>
  <c r="C35" i="17"/>
  <c r="J34" i="17"/>
  <c r="C34" i="17"/>
  <c r="J33" i="17"/>
  <c r="C33" i="17"/>
  <c r="J32" i="17"/>
  <c r="C32" i="17"/>
  <c r="J31" i="17"/>
  <c r="C31" i="17"/>
  <c r="J30" i="17"/>
  <c r="C30" i="17"/>
  <c r="J29" i="17"/>
  <c r="C29" i="17"/>
  <c r="J26" i="17"/>
  <c r="C26" i="17"/>
  <c r="J18" i="17"/>
  <c r="C18" i="17"/>
  <c r="J16" i="17"/>
  <c r="C16" i="17"/>
  <c r="J10" i="17"/>
  <c r="C10" i="17"/>
  <c r="G16" i="5"/>
  <c r="G15" i="5"/>
  <c r="G11" i="5"/>
  <c r="G10" i="5"/>
  <c r="G6" i="5"/>
  <c r="G5" i="5"/>
  <c r="K27" i="8"/>
  <c r="J27" i="8"/>
  <c r="I27" i="8"/>
  <c r="F27" i="8"/>
  <c r="D27" i="8"/>
  <c r="C27" i="8"/>
  <c r="B27" i="8"/>
  <c r="K26" i="8"/>
  <c r="J26" i="8"/>
  <c r="I26" i="8"/>
  <c r="F26" i="8"/>
  <c r="D26" i="8"/>
  <c r="C26" i="8"/>
  <c r="B26" i="8"/>
  <c r="K22" i="8"/>
  <c r="J22" i="8"/>
  <c r="I22" i="8"/>
  <c r="F22" i="8"/>
  <c r="D22" i="8"/>
  <c r="C22" i="8"/>
  <c r="B22" i="8"/>
  <c r="K21" i="8"/>
  <c r="J21" i="8"/>
  <c r="I21" i="8"/>
  <c r="F21" i="8"/>
  <c r="D21" i="8"/>
  <c r="C21" i="8"/>
  <c r="B21" i="8"/>
  <c r="K17" i="8"/>
  <c r="J17" i="8"/>
  <c r="I17" i="8"/>
  <c r="F17" i="8"/>
  <c r="D17" i="8"/>
  <c r="C17" i="8"/>
  <c r="B17" i="8"/>
  <c r="K16" i="8"/>
  <c r="J16" i="8"/>
  <c r="I16" i="8"/>
  <c r="F16" i="8"/>
  <c r="D16" i="8"/>
  <c r="C16" i="8"/>
  <c r="B16" i="8"/>
  <c r="D9" i="8"/>
  <c r="C9" i="8"/>
  <c r="B9" i="8"/>
  <c r="D8" i="8"/>
  <c r="C8" i="8"/>
  <c r="B8" i="8"/>
  <c r="K5" i="8"/>
  <c r="J5" i="8"/>
  <c r="I5" i="8"/>
  <c r="H5" i="8"/>
  <c r="F5" i="8"/>
  <c r="D5" i="8"/>
  <c r="C5" i="8"/>
  <c r="B5" i="8"/>
  <c r="K4" i="8"/>
  <c r="J4" i="8"/>
  <c r="I4" i="8"/>
  <c r="H4" i="8"/>
  <c r="F4" i="8"/>
  <c r="D4" i="8"/>
  <c r="C4" i="8"/>
  <c r="B4" i="8"/>
  <c r="B28" i="7"/>
  <c r="F17" i="7"/>
  <c r="D17" i="7"/>
  <c r="B17" i="7"/>
  <c r="F16" i="7"/>
  <c r="D16" i="7"/>
  <c r="B16" i="7"/>
  <c r="F11" i="7"/>
  <c r="D11" i="7"/>
  <c r="B11" i="7"/>
  <c r="F10" i="7"/>
  <c r="D10" i="7"/>
  <c r="B10" i="7"/>
  <c r="F6" i="7"/>
  <c r="D6" i="7"/>
  <c r="B6" i="7"/>
  <c r="F5" i="7"/>
  <c r="D5" i="7"/>
  <c r="B5" i="7"/>
  <c r="K48" i="15"/>
  <c r="H48" i="15"/>
  <c r="G48" i="15"/>
  <c r="C48" i="15"/>
  <c r="K47" i="15"/>
  <c r="H47" i="15"/>
  <c r="G47" i="15"/>
  <c r="C47" i="15"/>
  <c r="L39" i="15"/>
  <c r="K39" i="15"/>
  <c r="J39" i="15"/>
  <c r="I39" i="15"/>
  <c r="H39" i="15"/>
  <c r="G39" i="15"/>
  <c r="C39" i="15"/>
  <c r="B39" i="15"/>
  <c r="L38" i="15"/>
  <c r="K38" i="15"/>
  <c r="J38" i="15"/>
  <c r="I38" i="15"/>
  <c r="H38" i="15"/>
  <c r="G38" i="15"/>
  <c r="C38" i="15"/>
  <c r="B38" i="15"/>
  <c r="L34" i="15"/>
  <c r="K34" i="15"/>
  <c r="J34" i="15"/>
  <c r="I34" i="15"/>
  <c r="H34" i="15"/>
  <c r="G34" i="15"/>
  <c r="C34" i="15"/>
  <c r="B34" i="15"/>
  <c r="L33" i="15"/>
  <c r="K33" i="15"/>
  <c r="J33" i="15"/>
  <c r="I33" i="15"/>
  <c r="H33" i="15"/>
  <c r="G33" i="15"/>
  <c r="C33" i="15"/>
  <c r="B33" i="15"/>
  <c r="L29" i="15"/>
  <c r="K29" i="15"/>
  <c r="J29" i="15"/>
  <c r="I29" i="15"/>
  <c r="H29" i="15"/>
  <c r="G29" i="15"/>
  <c r="C29" i="15"/>
  <c r="B29" i="15"/>
  <c r="L28" i="15"/>
  <c r="K28" i="15"/>
  <c r="J28" i="15"/>
  <c r="I28" i="15"/>
  <c r="H28" i="15"/>
  <c r="G28" i="15"/>
  <c r="C28" i="15"/>
  <c r="B28" i="15"/>
  <c r="L20" i="15"/>
  <c r="K20" i="15"/>
  <c r="J20" i="15"/>
  <c r="I20" i="15"/>
  <c r="H20" i="15"/>
  <c r="G20" i="15"/>
  <c r="C20" i="15"/>
  <c r="B20" i="15"/>
  <c r="L19" i="15"/>
  <c r="K19" i="15"/>
  <c r="J19" i="15"/>
  <c r="I19" i="15"/>
  <c r="H19" i="15"/>
  <c r="G19" i="15"/>
  <c r="C19" i="15"/>
  <c r="B19" i="15"/>
  <c r="L16" i="15"/>
  <c r="K16" i="15"/>
  <c r="J16" i="15"/>
  <c r="I16" i="15"/>
  <c r="H16" i="15"/>
  <c r="G16" i="15"/>
  <c r="C16" i="15"/>
  <c r="B16" i="15"/>
  <c r="L15" i="15"/>
  <c r="K15" i="15"/>
  <c r="J15" i="15"/>
  <c r="I15" i="15"/>
  <c r="H15" i="15"/>
  <c r="G15" i="15"/>
  <c r="C15" i="15"/>
  <c r="B15" i="15"/>
  <c r="L10" i="15"/>
  <c r="K10" i="15"/>
  <c r="J10" i="15"/>
  <c r="I10" i="15"/>
  <c r="H10" i="15"/>
  <c r="G10" i="15"/>
  <c r="C10" i="15"/>
  <c r="B10" i="15"/>
  <c r="L9" i="15"/>
  <c r="K9" i="15"/>
  <c r="J9" i="15"/>
  <c r="I9" i="15"/>
  <c r="H9" i="15"/>
  <c r="G9" i="15"/>
  <c r="C9" i="15"/>
  <c r="B9" i="15"/>
  <c r="L5" i="15"/>
  <c r="K5" i="15"/>
  <c r="J5" i="15"/>
  <c r="I5" i="15"/>
  <c r="H5" i="15"/>
  <c r="G5" i="15"/>
  <c r="C5" i="15"/>
  <c r="B5" i="15"/>
  <c r="L4" i="15"/>
  <c r="K4" i="15"/>
  <c r="J4" i="15"/>
  <c r="I4" i="15"/>
  <c r="H4" i="15"/>
  <c r="G4" i="15"/>
  <c r="C4" i="15"/>
  <c r="B4" i="15"/>
  <c r="G49" i="4"/>
  <c r="B49" i="4"/>
  <c r="G48" i="4"/>
  <c r="B48" i="4"/>
  <c r="J39" i="4"/>
  <c r="G39" i="4"/>
  <c r="F39" i="4"/>
  <c r="E39" i="4"/>
  <c r="D39" i="4"/>
  <c r="C39" i="4"/>
  <c r="B39" i="4"/>
  <c r="J38" i="4"/>
  <c r="G38" i="4"/>
  <c r="F38" i="4"/>
  <c r="E38" i="4"/>
  <c r="D38" i="4"/>
  <c r="C38" i="4"/>
  <c r="B38" i="4"/>
  <c r="J34" i="4"/>
  <c r="G34" i="4"/>
  <c r="F34" i="4"/>
  <c r="E34" i="4"/>
  <c r="D34" i="4"/>
  <c r="C34" i="4"/>
  <c r="B34" i="4"/>
  <c r="J33" i="4"/>
  <c r="G33" i="4"/>
  <c r="F33" i="4"/>
  <c r="E33" i="4"/>
  <c r="D33" i="4"/>
  <c r="C33" i="4"/>
  <c r="B33" i="4"/>
  <c r="J29" i="4"/>
  <c r="G29" i="4"/>
  <c r="F29" i="4"/>
  <c r="E29" i="4"/>
  <c r="D29" i="4"/>
  <c r="C29" i="4"/>
  <c r="B29" i="4"/>
  <c r="J28" i="4"/>
  <c r="G28" i="4"/>
  <c r="F28" i="4"/>
  <c r="E28" i="4"/>
  <c r="D28" i="4"/>
  <c r="C28" i="4"/>
  <c r="B28" i="4"/>
  <c r="J20" i="4"/>
  <c r="G20" i="4"/>
  <c r="F20" i="4"/>
  <c r="E20" i="4"/>
  <c r="D20" i="4"/>
  <c r="C20" i="4"/>
  <c r="B20" i="4"/>
  <c r="J19" i="4"/>
  <c r="G19" i="4"/>
  <c r="F19" i="4"/>
  <c r="E19" i="4"/>
  <c r="D19" i="4"/>
  <c r="C19" i="4"/>
  <c r="B19" i="4"/>
  <c r="J16" i="4"/>
  <c r="G16" i="4"/>
  <c r="F16" i="4"/>
  <c r="E16" i="4"/>
  <c r="D16" i="4"/>
  <c r="C16" i="4"/>
  <c r="B16" i="4"/>
  <c r="J15" i="4"/>
  <c r="G15" i="4"/>
  <c r="F15" i="4"/>
  <c r="E15" i="4"/>
  <c r="D15" i="4"/>
  <c r="C15" i="4"/>
  <c r="B15" i="4"/>
  <c r="J10" i="4"/>
  <c r="G10" i="4"/>
  <c r="F10" i="4"/>
  <c r="E10" i="4"/>
  <c r="D10" i="4"/>
  <c r="C10" i="4"/>
  <c r="B10" i="4"/>
  <c r="J9" i="4"/>
  <c r="G9" i="4"/>
  <c r="F9" i="4"/>
  <c r="E9" i="4"/>
  <c r="D9" i="4"/>
  <c r="C9" i="4"/>
  <c r="B9" i="4"/>
  <c r="J5" i="4"/>
  <c r="G5" i="4"/>
  <c r="F5" i="4"/>
  <c r="E5" i="4"/>
  <c r="D5" i="4"/>
  <c r="C5" i="4"/>
  <c r="B5" i="4"/>
  <c r="J4" i="4"/>
  <c r="G4" i="4"/>
  <c r="F4" i="4"/>
  <c r="E4" i="4"/>
  <c r="D4" i="4"/>
  <c r="C4" i="4"/>
  <c r="B4" i="4"/>
  <c r="I49" i="3"/>
  <c r="H49" i="3"/>
  <c r="I48" i="3"/>
  <c r="H48" i="3"/>
  <c r="I39" i="3"/>
  <c r="H39" i="3"/>
  <c r="G39" i="3"/>
  <c r="D39" i="3"/>
  <c r="C39" i="3"/>
  <c r="B39" i="3"/>
  <c r="I38" i="3"/>
  <c r="H38" i="3"/>
  <c r="G38" i="3"/>
  <c r="D38" i="3"/>
  <c r="C38" i="3"/>
  <c r="B38" i="3"/>
  <c r="I34" i="3"/>
  <c r="H34" i="3"/>
  <c r="G34" i="3"/>
  <c r="D34" i="3"/>
  <c r="C34" i="3"/>
  <c r="B34" i="3"/>
  <c r="I33" i="3"/>
  <c r="H33" i="3"/>
  <c r="G33" i="3"/>
  <c r="D33" i="3"/>
  <c r="C33" i="3"/>
  <c r="B33" i="3"/>
  <c r="I29" i="3"/>
  <c r="H29" i="3"/>
  <c r="G29" i="3"/>
  <c r="D29" i="3"/>
  <c r="C29" i="3"/>
  <c r="B29" i="3"/>
  <c r="I28" i="3"/>
  <c r="H28" i="3"/>
  <c r="G28" i="3"/>
  <c r="D28" i="3"/>
  <c r="C28" i="3"/>
  <c r="B28" i="3"/>
  <c r="I20" i="3"/>
  <c r="H20" i="3"/>
  <c r="G20" i="3"/>
  <c r="D20" i="3"/>
  <c r="C20" i="3"/>
  <c r="B20" i="3"/>
  <c r="I19" i="3"/>
  <c r="H19" i="3"/>
  <c r="G19" i="3"/>
  <c r="D19" i="3"/>
  <c r="C19" i="3"/>
  <c r="B19" i="3"/>
  <c r="I16" i="3"/>
  <c r="H16" i="3"/>
  <c r="G16" i="3"/>
  <c r="D16" i="3"/>
  <c r="C16" i="3"/>
  <c r="B16" i="3"/>
  <c r="I15" i="3"/>
  <c r="H15" i="3"/>
  <c r="G15" i="3"/>
  <c r="D15" i="3"/>
  <c r="C15" i="3"/>
  <c r="B15" i="3"/>
  <c r="I10" i="3"/>
  <c r="H10" i="3"/>
  <c r="G10" i="3"/>
  <c r="D10" i="3"/>
  <c r="C10" i="3"/>
  <c r="B10" i="3"/>
  <c r="I9" i="3"/>
  <c r="H9" i="3"/>
  <c r="G9" i="3"/>
  <c r="D9" i="3"/>
  <c r="C9" i="3"/>
  <c r="B9" i="3"/>
  <c r="I5" i="3"/>
  <c r="H5" i="3"/>
  <c r="G5" i="3"/>
  <c r="D5" i="3"/>
  <c r="C5" i="3"/>
  <c r="B5" i="3"/>
  <c r="I4" i="3"/>
  <c r="H4" i="3"/>
  <c r="G4" i="3"/>
  <c r="D4" i="3"/>
  <c r="C4" i="3"/>
  <c r="B4" i="3"/>
  <c r="D49" i="2"/>
  <c r="D48" i="2"/>
  <c r="G39" i="2"/>
  <c r="F39" i="2"/>
  <c r="E39" i="2"/>
  <c r="D39" i="2"/>
  <c r="C39" i="2"/>
  <c r="B39" i="2"/>
  <c r="G38" i="2"/>
  <c r="F38" i="2"/>
  <c r="E38" i="2"/>
  <c r="D38" i="2"/>
  <c r="C38" i="2"/>
  <c r="B38" i="2"/>
  <c r="G34" i="2"/>
  <c r="F34" i="2"/>
  <c r="E34" i="2"/>
  <c r="D34" i="2"/>
  <c r="C34" i="2"/>
  <c r="B34" i="2"/>
  <c r="G33" i="2"/>
  <c r="F33" i="2"/>
  <c r="E33" i="2"/>
  <c r="D33" i="2"/>
  <c r="C33" i="2"/>
  <c r="B33" i="2"/>
  <c r="G29" i="2"/>
  <c r="F29" i="2"/>
  <c r="E29" i="2"/>
  <c r="D29" i="2"/>
  <c r="C29" i="2"/>
  <c r="B29" i="2"/>
  <c r="G28" i="2"/>
  <c r="F28" i="2"/>
  <c r="E28" i="2"/>
  <c r="D28" i="2"/>
  <c r="C28" i="2"/>
  <c r="B28" i="2"/>
  <c r="G20" i="2"/>
  <c r="F20" i="2"/>
  <c r="E20" i="2"/>
  <c r="D20" i="2"/>
  <c r="C20" i="2"/>
  <c r="B20" i="2"/>
  <c r="G19" i="2"/>
  <c r="F19" i="2"/>
  <c r="E19" i="2"/>
  <c r="D19" i="2"/>
  <c r="C19" i="2"/>
  <c r="B19" i="2"/>
  <c r="G16" i="2"/>
  <c r="F16" i="2"/>
  <c r="E16" i="2"/>
  <c r="D16" i="2"/>
  <c r="C16" i="2"/>
  <c r="B16" i="2"/>
  <c r="G15" i="2"/>
  <c r="F15" i="2"/>
  <c r="E15" i="2"/>
  <c r="D15" i="2"/>
  <c r="C15" i="2"/>
  <c r="B15" i="2"/>
  <c r="G10" i="2"/>
  <c r="F10" i="2"/>
  <c r="E10" i="2"/>
  <c r="D10" i="2"/>
  <c r="C10" i="2"/>
  <c r="B10" i="2"/>
  <c r="G9" i="2"/>
  <c r="F9" i="2"/>
  <c r="E9" i="2"/>
  <c r="D9" i="2"/>
  <c r="C9" i="2"/>
  <c r="B9" i="2"/>
  <c r="G5" i="2"/>
  <c r="F5" i="2"/>
  <c r="E5" i="2"/>
  <c r="D5" i="2"/>
  <c r="C5" i="2"/>
  <c r="B5" i="2"/>
  <c r="G4" i="2"/>
  <c r="F4" i="2"/>
  <c r="E4" i="2"/>
  <c r="D4" i="2"/>
  <c r="C4" i="2"/>
  <c r="B4" i="2"/>
  <c r="L48" i="4" l="1"/>
  <c r="J48" i="3"/>
  <c r="L26" i="8"/>
  <c r="K15" i="17"/>
  <c r="C15" i="17"/>
  <c r="C49" i="17"/>
  <c r="L16" i="8"/>
  <c r="J49" i="3"/>
  <c r="L17" i="8"/>
  <c r="L27" i="8"/>
  <c r="L4" i="8"/>
  <c r="L5" i="8"/>
  <c r="L22" i="8"/>
  <c r="D28" i="17"/>
  <c r="L21" i="8"/>
  <c r="J15" i="17"/>
  <c r="E5" i="7"/>
  <c r="J60" i="17"/>
  <c r="C28" i="17"/>
  <c r="C60" i="17"/>
  <c r="D15" i="17"/>
  <c r="D49" i="17"/>
  <c r="D60" i="17"/>
  <c r="K60" i="17"/>
  <c r="M47" i="15"/>
  <c r="M48" i="15"/>
  <c r="D34" i="1"/>
  <c r="D33" i="1"/>
  <c r="E29" i="1"/>
  <c r="E28" i="1"/>
  <c r="E27" i="1"/>
  <c r="E21" i="1"/>
  <c r="E20" i="1"/>
  <c r="E19" i="1"/>
  <c r="E18" i="1"/>
  <c r="E17" i="1"/>
  <c r="E16" i="1"/>
  <c r="E7" i="1"/>
  <c r="E6" i="1"/>
  <c r="E5" i="1"/>
  <c r="C61" i="17" l="1"/>
  <c r="D61" i="17"/>
  <c r="E60" i="17"/>
  <c r="I31" i="8" l="1"/>
  <c r="D32" i="8"/>
  <c r="F32" i="8"/>
  <c r="C31" i="8"/>
  <c r="J31" i="8"/>
  <c r="K31" i="8"/>
  <c r="B31" i="8"/>
  <c r="D31" i="8"/>
  <c r="F31" i="8"/>
  <c r="K49" i="15"/>
  <c r="L31" i="8" l="1"/>
  <c r="C40" i="7" l="1"/>
  <c r="K11" i="15" l="1"/>
  <c r="K21" i="15"/>
  <c r="K43" i="15"/>
  <c r="K40" i="15"/>
  <c r="E32" i="17"/>
  <c r="K6" i="15"/>
  <c r="K44" i="15"/>
  <c r="L32" i="17"/>
  <c r="K17" i="15"/>
  <c r="K35" i="15"/>
  <c r="K30" i="15"/>
  <c r="K23" i="15" l="1"/>
  <c r="K45" i="15"/>
  <c r="F45" i="17" l="1"/>
  <c r="K65" i="17" l="1"/>
  <c r="J15" i="3"/>
  <c r="J19" i="18"/>
  <c r="J12" i="18"/>
  <c r="J7" i="18"/>
  <c r="I50" i="3" l="1"/>
  <c r="E6" i="4" l="1"/>
  <c r="E17" i="4"/>
  <c r="E40" i="4"/>
  <c r="E11" i="4"/>
  <c r="E35" i="4"/>
  <c r="E44" i="4"/>
  <c r="E21" i="4"/>
  <c r="E30" i="4"/>
  <c r="E43" i="4"/>
  <c r="K28" i="8"/>
  <c r="J28" i="8"/>
  <c r="I28" i="8"/>
  <c r="F28" i="8"/>
  <c r="C28" i="8"/>
  <c r="B28" i="8"/>
  <c r="K23" i="8"/>
  <c r="J23" i="8"/>
  <c r="D23" i="8"/>
  <c r="C23" i="8"/>
  <c r="B23" i="8"/>
  <c r="K18" i="8"/>
  <c r="J18" i="8"/>
  <c r="I18" i="8"/>
  <c r="F18" i="8"/>
  <c r="D18" i="8"/>
  <c r="C18" i="8"/>
  <c r="B18" i="8"/>
  <c r="D10" i="8"/>
  <c r="C10" i="8"/>
  <c r="B10" i="8"/>
  <c r="L40" i="15"/>
  <c r="I40" i="15"/>
  <c r="H40" i="15"/>
  <c r="G40" i="15"/>
  <c r="C40" i="15"/>
  <c r="B40" i="15"/>
  <c r="L35" i="15"/>
  <c r="J35" i="15"/>
  <c r="I35" i="15"/>
  <c r="H35" i="15"/>
  <c r="G35" i="15"/>
  <c r="C35" i="15"/>
  <c r="B35" i="15"/>
  <c r="L44" i="15"/>
  <c r="I44" i="15"/>
  <c r="H44" i="15"/>
  <c r="G44" i="15"/>
  <c r="C44" i="15"/>
  <c r="B44" i="15"/>
  <c r="L30" i="15"/>
  <c r="J43" i="15"/>
  <c r="I43" i="15"/>
  <c r="H30" i="15"/>
  <c r="G30" i="15"/>
  <c r="C43" i="15"/>
  <c r="B30" i="15"/>
  <c r="L21" i="15"/>
  <c r="J21" i="15"/>
  <c r="I21" i="15"/>
  <c r="H21" i="15"/>
  <c r="G21" i="15"/>
  <c r="C21" i="15"/>
  <c r="L17" i="15"/>
  <c r="J17" i="15"/>
  <c r="I17" i="15"/>
  <c r="H17" i="15"/>
  <c r="B17" i="15"/>
  <c r="L11" i="15"/>
  <c r="J11" i="15"/>
  <c r="I11" i="15"/>
  <c r="H11" i="15"/>
  <c r="G11" i="15"/>
  <c r="C11" i="15"/>
  <c r="B11" i="15"/>
  <c r="L6" i="15"/>
  <c r="J6" i="15"/>
  <c r="I6" i="15"/>
  <c r="H6" i="15"/>
  <c r="G6" i="15"/>
  <c r="B6" i="15"/>
  <c r="F44" i="2"/>
  <c r="E44" i="2"/>
  <c r="D44" i="2"/>
  <c r="C44" i="2"/>
  <c r="E43" i="2"/>
  <c r="C43" i="2"/>
  <c r="B43" i="2"/>
  <c r="I10" i="8"/>
  <c r="J10" i="8"/>
  <c r="N9" i="18"/>
  <c r="F10" i="8"/>
  <c r="H10" i="8"/>
  <c r="K10" i="8"/>
  <c r="L18" i="8" l="1"/>
  <c r="I45" i="15"/>
  <c r="G7" i="5"/>
  <c r="G17" i="15"/>
  <c r="G23" i="15" s="1"/>
  <c r="C17" i="15"/>
  <c r="C23" i="15" s="1"/>
  <c r="F23" i="8"/>
  <c r="F33" i="8" s="1"/>
  <c r="B32" i="8"/>
  <c r="C6" i="8"/>
  <c r="C12" i="8" s="1"/>
  <c r="G6" i="2"/>
  <c r="G17" i="2"/>
  <c r="G40" i="2"/>
  <c r="B44" i="2"/>
  <c r="B45" i="2" s="1"/>
  <c r="E26" i="17"/>
  <c r="E23" i="4"/>
  <c r="D6" i="3"/>
  <c r="B35" i="3"/>
  <c r="F12" i="18"/>
  <c r="G43" i="2"/>
  <c r="G17" i="4"/>
  <c r="D18" i="7"/>
  <c r="C6" i="2"/>
  <c r="F6" i="2"/>
  <c r="E6" i="2"/>
  <c r="C11" i="2"/>
  <c r="F11" i="2"/>
  <c r="C17" i="2"/>
  <c r="F17" i="2"/>
  <c r="E17" i="2"/>
  <c r="C21" i="2"/>
  <c r="F21" i="2"/>
  <c r="E21" i="2"/>
  <c r="C35" i="2"/>
  <c r="F35" i="2"/>
  <c r="C40" i="2"/>
  <c r="F40" i="2"/>
  <c r="D40" i="3"/>
  <c r="C6" i="4"/>
  <c r="C17" i="4"/>
  <c r="G30" i="4"/>
  <c r="D7" i="7"/>
  <c r="B6" i="8"/>
  <c r="H6" i="8"/>
  <c r="H12" i="8" s="1"/>
  <c r="D43" i="4"/>
  <c r="B44" i="4"/>
  <c r="G17" i="3"/>
  <c r="C6" i="3"/>
  <c r="I30" i="3"/>
  <c r="G35" i="3"/>
  <c r="I40" i="3"/>
  <c r="B6" i="4"/>
  <c r="J44" i="4"/>
  <c r="B7" i="7"/>
  <c r="F12" i="7"/>
  <c r="B18" i="7"/>
  <c r="L49" i="4"/>
  <c r="N10" i="18"/>
  <c r="E45" i="4"/>
  <c r="D40" i="2"/>
  <c r="D11" i="3"/>
  <c r="H44" i="3"/>
  <c r="B43" i="4"/>
  <c r="C44" i="4"/>
  <c r="F18" i="7"/>
  <c r="I32" i="8"/>
  <c r="I12" i="18"/>
  <c r="B6" i="3"/>
  <c r="H6" i="3"/>
  <c r="B17" i="3"/>
  <c r="H17" i="3"/>
  <c r="D21" i="3"/>
  <c r="B30" i="3"/>
  <c r="H30" i="3"/>
  <c r="J33" i="3"/>
  <c r="H33" i="2" s="1"/>
  <c r="I33" i="2" s="1"/>
  <c r="B10" i="5" s="1"/>
  <c r="D6" i="4"/>
  <c r="D17" i="4"/>
  <c r="D6" i="8"/>
  <c r="D12" i="8" s="1"/>
  <c r="J6" i="8"/>
  <c r="J12" i="8" s="1"/>
  <c r="L29" i="17"/>
  <c r="G44" i="2"/>
  <c r="D6" i="2"/>
  <c r="B40" i="2"/>
  <c r="C43" i="3"/>
  <c r="I43" i="3"/>
  <c r="B44" i="3"/>
  <c r="B7" i="18"/>
  <c r="F7" i="18"/>
  <c r="D7" i="18"/>
  <c r="H7" i="18"/>
  <c r="B12" i="18"/>
  <c r="D12" i="18"/>
  <c r="K19" i="18"/>
  <c r="B6" i="2"/>
  <c r="D11" i="2"/>
  <c r="G6" i="3"/>
  <c r="C11" i="3"/>
  <c r="I11" i="3"/>
  <c r="C21" i="3"/>
  <c r="I21" i="3"/>
  <c r="I6" i="8"/>
  <c r="I12" i="8" s="1"/>
  <c r="C32" i="8"/>
  <c r="J32" i="8"/>
  <c r="E11" i="2"/>
  <c r="L16" i="17"/>
  <c r="L26" i="17"/>
  <c r="I6" i="3"/>
  <c r="C17" i="3"/>
  <c r="G21" i="3"/>
  <c r="H12" i="18"/>
  <c r="C7" i="18"/>
  <c r="G7" i="18"/>
  <c r="M7" i="18"/>
  <c r="C12" i="18"/>
  <c r="G12" i="18"/>
  <c r="M12" i="18"/>
  <c r="B11" i="4"/>
  <c r="B21" i="4"/>
  <c r="D44" i="4"/>
  <c r="O39" i="7"/>
  <c r="G44" i="4"/>
  <c r="N6" i="18"/>
  <c r="N11" i="18"/>
  <c r="C19" i="18"/>
  <c r="G19" i="18"/>
  <c r="M19" i="18"/>
  <c r="E19" i="18"/>
  <c r="J5" i="3"/>
  <c r="H5" i="2" s="1"/>
  <c r="I5" i="2" s="1"/>
  <c r="C5" i="1" s="1"/>
  <c r="G11" i="3"/>
  <c r="C30" i="3"/>
  <c r="B17" i="4"/>
  <c r="F17" i="4"/>
  <c r="J21" i="4"/>
  <c r="B30" i="4"/>
  <c r="C43" i="4"/>
  <c r="J35" i="4"/>
  <c r="B40" i="4"/>
  <c r="L9" i="8"/>
  <c r="G21" i="2"/>
  <c r="D19" i="18"/>
  <c r="H19" i="18"/>
  <c r="C21" i="4"/>
  <c r="D30" i="4"/>
  <c r="D40" i="4"/>
  <c r="C35" i="4"/>
  <c r="J6" i="4"/>
  <c r="F11" i="4"/>
  <c r="J17" i="4"/>
  <c r="F21" i="4"/>
  <c r="J30" i="4"/>
  <c r="B35" i="4"/>
  <c r="F35" i="4"/>
  <c r="J40" i="4"/>
  <c r="G11" i="4"/>
  <c r="G35" i="4"/>
  <c r="G6" i="4"/>
  <c r="F30" i="4"/>
  <c r="J43" i="4"/>
  <c r="C45" i="2"/>
  <c r="D15" i="5"/>
  <c r="H43" i="15"/>
  <c r="H45" i="15" s="1"/>
  <c r="D20" i="1"/>
  <c r="B43" i="15"/>
  <c r="B45" i="15" s="1"/>
  <c r="D30" i="2"/>
  <c r="D43" i="2"/>
  <c r="D45" i="2" s="1"/>
  <c r="I17" i="3"/>
  <c r="C40" i="3"/>
  <c r="D44" i="3"/>
  <c r="C49" i="15"/>
  <c r="C19" i="1"/>
  <c r="K6" i="8"/>
  <c r="K12" i="8" s="1"/>
  <c r="D6" i="5"/>
  <c r="K33" i="8"/>
  <c r="L10" i="17"/>
  <c r="E18" i="17"/>
  <c r="E52" i="17"/>
  <c r="C30" i="15"/>
  <c r="G17" i="5"/>
  <c r="G22" i="5" s="1"/>
  <c r="E35" i="2"/>
  <c r="E40" i="2"/>
  <c r="J4" i="3"/>
  <c r="B11" i="3"/>
  <c r="H11" i="3"/>
  <c r="H15" i="2"/>
  <c r="J16" i="3"/>
  <c r="H16" i="2" s="1"/>
  <c r="I16" i="2" s="1"/>
  <c r="J19" i="3"/>
  <c r="H19" i="2" s="1"/>
  <c r="I19" i="2" s="1"/>
  <c r="D43" i="3"/>
  <c r="B43" i="3"/>
  <c r="H35" i="3"/>
  <c r="C44" i="3"/>
  <c r="I44" i="3"/>
  <c r="J39" i="3"/>
  <c r="H39" i="2" s="1"/>
  <c r="I39" i="2" s="1"/>
  <c r="B16" i="5" s="1"/>
  <c r="G44" i="3"/>
  <c r="D11" i="4"/>
  <c r="D21" i="4"/>
  <c r="C30" i="4"/>
  <c r="G43" i="4"/>
  <c r="D35" i="4"/>
  <c r="C40" i="4"/>
  <c r="G40" i="4"/>
  <c r="L8" i="8"/>
  <c r="L33" i="17"/>
  <c r="L35" i="17"/>
  <c r="N16" i="18"/>
  <c r="L39" i="17"/>
  <c r="L43" i="17"/>
  <c r="L52" i="17"/>
  <c r="L54" i="17"/>
  <c r="L56" i="17"/>
  <c r="G20" i="5"/>
  <c r="D21" i="1"/>
  <c r="F21" i="1" s="1"/>
  <c r="G5" i="7"/>
  <c r="F7" i="7"/>
  <c r="B12" i="7"/>
  <c r="E17" i="7"/>
  <c r="G17" i="7" s="1"/>
  <c r="C18" i="1" s="1"/>
  <c r="B33" i="8"/>
  <c r="E34" i="17"/>
  <c r="E37" i="17"/>
  <c r="E41" i="17"/>
  <c r="E47" i="17"/>
  <c r="E51" i="17"/>
  <c r="E55" i="17"/>
  <c r="E7" i="18"/>
  <c r="E12" i="18"/>
  <c r="I19" i="18"/>
  <c r="G11" i="2"/>
  <c r="G35" i="2"/>
  <c r="J49" i="17"/>
  <c r="L30" i="17"/>
  <c r="K49" i="17"/>
  <c r="E10" i="17"/>
  <c r="E31" i="17"/>
  <c r="E45" i="17"/>
  <c r="E4" i="17"/>
  <c r="E33" i="17"/>
  <c r="E56" i="17"/>
  <c r="G43" i="15"/>
  <c r="G45" i="15" s="1"/>
  <c r="L43" i="15"/>
  <c r="L45" i="15" s="1"/>
  <c r="M10" i="15"/>
  <c r="K10" i="4" s="1"/>
  <c r="L10" i="4" s="1"/>
  <c r="L23" i="15"/>
  <c r="H23" i="15"/>
  <c r="M4" i="15"/>
  <c r="K4" i="4" s="1"/>
  <c r="L4" i="4" s="1"/>
  <c r="B6" i="1" s="1"/>
  <c r="M34" i="15"/>
  <c r="K34" i="4" s="1"/>
  <c r="L34" i="4" s="1"/>
  <c r="C11" i="5" s="1"/>
  <c r="J30" i="15"/>
  <c r="M15" i="15"/>
  <c r="K15" i="4" s="1"/>
  <c r="L15" i="4" s="1"/>
  <c r="I23" i="15"/>
  <c r="M16" i="15"/>
  <c r="K16" i="4" s="1"/>
  <c r="L16" i="4" s="1"/>
  <c r="M19" i="15"/>
  <c r="K19" i="4" s="1"/>
  <c r="C45" i="15"/>
  <c r="M29" i="15"/>
  <c r="K29" i="4" s="1"/>
  <c r="L29" i="4" s="1"/>
  <c r="C6" i="5" s="1"/>
  <c r="J23" i="15"/>
  <c r="M33" i="15"/>
  <c r="K33" i="4" s="1"/>
  <c r="G30" i="2"/>
  <c r="B11" i="2"/>
  <c r="D17" i="2"/>
  <c r="B21" i="2"/>
  <c r="D21" i="2"/>
  <c r="B35" i="2"/>
  <c r="D35" i="2"/>
  <c r="E45" i="2"/>
  <c r="E30" i="2"/>
  <c r="C30" i="2"/>
  <c r="E22" i="1"/>
  <c r="H49" i="15"/>
  <c r="G49" i="15"/>
  <c r="N17" i="18"/>
  <c r="B19" i="18"/>
  <c r="E29" i="17"/>
  <c r="E35" i="17"/>
  <c r="E39" i="17"/>
  <c r="E50" i="17"/>
  <c r="E54" i="17"/>
  <c r="L50" i="17"/>
  <c r="L4" i="17"/>
  <c r="L18" i="17"/>
  <c r="L31" i="17"/>
  <c r="L34" i="17"/>
  <c r="L37" i="17"/>
  <c r="L41" i="17"/>
  <c r="L47" i="17"/>
  <c r="L53" i="17"/>
  <c r="L12" i="17"/>
  <c r="L55" i="17"/>
  <c r="E16" i="17"/>
  <c r="L51" i="17"/>
  <c r="D10" i="5"/>
  <c r="D16" i="5"/>
  <c r="D5" i="5"/>
  <c r="C33" i="8"/>
  <c r="E11" i="7"/>
  <c r="G11" i="7" s="1"/>
  <c r="M35" i="15"/>
  <c r="M9" i="15"/>
  <c r="K9" i="4" s="1"/>
  <c r="M11" i="15"/>
  <c r="M28" i="15"/>
  <c r="K28" i="4" s="1"/>
  <c r="L28" i="4" s="1"/>
  <c r="C5" i="5" s="1"/>
  <c r="M38" i="15"/>
  <c r="K38" i="4" s="1"/>
  <c r="L38" i="4" s="1"/>
  <c r="C15" i="5" s="1"/>
  <c r="G40" i="3"/>
  <c r="I35" i="3"/>
  <c r="D17" i="3"/>
  <c r="B21" i="3"/>
  <c r="J9" i="3"/>
  <c r="H9" i="2" s="1"/>
  <c r="I9" i="2" s="1"/>
  <c r="C35" i="3"/>
  <c r="B30" i="2"/>
  <c r="G21" i="5"/>
  <c r="G12" i="5"/>
  <c r="J10" i="3"/>
  <c r="D12" i="7"/>
  <c r="E10" i="7"/>
  <c r="J11" i="4"/>
  <c r="C11" i="4"/>
  <c r="E16" i="7"/>
  <c r="E43" i="17"/>
  <c r="K7" i="18"/>
  <c r="N5" i="18"/>
  <c r="E30" i="17"/>
  <c r="J28" i="17"/>
  <c r="H21" i="3"/>
  <c r="J20" i="3"/>
  <c r="H20" i="2" s="1"/>
  <c r="M20" i="15"/>
  <c r="K20" i="4" s="1"/>
  <c r="L20" i="4" s="1"/>
  <c r="B21" i="15"/>
  <c r="J33" i="8"/>
  <c r="K32" i="8"/>
  <c r="D28" i="8"/>
  <c r="D33" i="8" s="1"/>
  <c r="H40" i="3"/>
  <c r="H43" i="3"/>
  <c r="B40" i="3"/>
  <c r="J38" i="3"/>
  <c r="H38" i="2" s="1"/>
  <c r="F43" i="4"/>
  <c r="F40" i="4"/>
  <c r="J40" i="15"/>
  <c r="M40" i="15" s="1"/>
  <c r="M39" i="15"/>
  <c r="K39" i="4" s="1"/>
  <c r="J44" i="15"/>
  <c r="J45" i="15" s="1"/>
  <c r="E6" i="7"/>
  <c r="C6" i="15"/>
  <c r="M5" i="15"/>
  <c r="K5" i="4" s="1"/>
  <c r="B50" i="4"/>
  <c r="J29" i="3"/>
  <c r="H29" i="2" s="1"/>
  <c r="E30" i="1"/>
  <c r="J28" i="3"/>
  <c r="H28" i="2" s="1"/>
  <c r="G30" i="3"/>
  <c r="G43" i="3"/>
  <c r="B19" i="1"/>
  <c r="E53" i="17"/>
  <c r="B17" i="2"/>
  <c r="E8" i="1"/>
  <c r="D30" i="3"/>
  <c r="G21" i="4"/>
  <c r="F6" i="4"/>
  <c r="F30" i="2"/>
  <c r="F43" i="2"/>
  <c r="K12" i="18"/>
  <c r="K28" i="17"/>
  <c r="L10" i="8"/>
  <c r="I23" i="8"/>
  <c r="F6" i="8"/>
  <c r="F12" i="8" s="1"/>
  <c r="F44" i="4"/>
  <c r="I30" i="15"/>
  <c r="D35" i="3"/>
  <c r="J34" i="3"/>
  <c r="H34" i="2" s="1"/>
  <c r="I7" i="18"/>
  <c r="F19" i="18"/>
  <c r="L45" i="17"/>
  <c r="L23" i="8" l="1"/>
  <c r="L32" i="8"/>
  <c r="L6" i="8"/>
  <c r="L28" i="8"/>
  <c r="B29" i="1" s="1"/>
  <c r="F20" i="1"/>
  <c r="B12" i="8"/>
  <c r="L12" i="8" s="1"/>
  <c r="J61" i="17"/>
  <c r="K61" i="17"/>
  <c r="E61" i="17"/>
  <c r="G6" i="7"/>
  <c r="C7" i="1" s="1"/>
  <c r="B45" i="4"/>
  <c r="M17" i="15"/>
  <c r="E11" i="1"/>
  <c r="G23" i="2"/>
  <c r="D23" i="4"/>
  <c r="F23" i="2"/>
  <c r="G45" i="2"/>
  <c r="C23" i="4"/>
  <c r="G23" i="3"/>
  <c r="D45" i="4"/>
  <c r="H45" i="3"/>
  <c r="K35" i="4"/>
  <c r="L35" i="4" s="1"/>
  <c r="B45" i="3"/>
  <c r="C45" i="4"/>
  <c r="J45" i="4"/>
  <c r="E23" i="2"/>
  <c r="D23" i="3"/>
  <c r="C23" i="2"/>
  <c r="I23" i="3"/>
  <c r="B23" i="4"/>
  <c r="J6" i="3"/>
  <c r="C23" i="3"/>
  <c r="I45" i="3"/>
  <c r="B23" i="3"/>
  <c r="H4" i="2"/>
  <c r="H6" i="2" s="1"/>
  <c r="G45" i="4"/>
  <c r="C45" i="3"/>
  <c r="J40" i="3"/>
  <c r="J44" i="3"/>
  <c r="D45" i="3"/>
  <c r="N12" i="18"/>
  <c r="H49" i="2"/>
  <c r="I49" i="2" s="1"/>
  <c r="H17" i="2"/>
  <c r="I17" i="2" s="1"/>
  <c r="M49" i="15"/>
  <c r="J23" i="4"/>
  <c r="D50" i="2"/>
  <c r="D20" i="5"/>
  <c r="J35" i="3"/>
  <c r="J30" i="3"/>
  <c r="D23" i="2"/>
  <c r="L60" i="17"/>
  <c r="F23" i="4"/>
  <c r="D7" i="5"/>
  <c r="G45" i="3"/>
  <c r="I15" i="2"/>
  <c r="B16" i="1" s="1"/>
  <c r="D17" i="5"/>
  <c r="L49" i="17"/>
  <c r="N7" i="18"/>
  <c r="D19" i="1"/>
  <c r="N19" i="18"/>
  <c r="E15" i="17"/>
  <c r="H50" i="3"/>
  <c r="J50" i="3" s="1"/>
  <c r="H48" i="2"/>
  <c r="I48" i="2" s="1"/>
  <c r="L15" i="17"/>
  <c r="M43" i="15"/>
  <c r="C7" i="5"/>
  <c r="K44" i="4"/>
  <c r="L44" i="4" s="1"/>
  <c r="K11" i="4"/>
  <c r="L11" i="4" s="1"/>
  <c r="M30" i="15"/>
  <c r="L33" i="4"/>
  <c r="C10" i="5" s="1"/>
  <c r="E10" i="5" s="1"/>
  <c r="F10" i="5" s="1"/>
  <c r="H10" i="5" s="1"/>
  <c r="K6" i="4"/>
  <c r="L6" i="4" s="1"/>
  <c r="K17" i="4"/>
  <c r="L17" i="4" s="1"/>
  <c r="K21" i="4"/>
  <c r="L21" i="4" s="1"/>
  <c r="C17" i="1"/>
  <c r="L39" i="4"/>
  <c r="C16" i="5" s="1"/>
  <c r="C17" i="5" s="1"/>
  <c r="L9" i="4"/>
  <c r="M45" i="15"/>
  <c r="L19" i="4"/>
  <c r="B17" i="1" s="1"/>
  <c r="K43" i="4"/>
  <c r="L43" i="4" s="1"/>
  <c r="M44" i="15"/>
  <c r="K30" i="4"/>
  <c r="L30" i="4" s="1"/>
  <c r="K40" i="4"/>
  <c r="J17" i="3"/>
  <c r="I34" i="2"/>
  <c r="B11" i="5" s="1"/>
  <c r="H35" i="2"/>
  <c r="I35" i="2" s="1"/>
  <c r="E49" i="17"/>
  <c r="I28" i="2"/>
  <c r="H30" i="2"/>
  <c r="I30" i="2" s="1"/>
  <c r="H43" i="2"/>
  <c r="I43" i="2" s="1"/>
  <c r="B23" i="15"/>
  <c r="M21" i="15"/>
  <c r="I33" i="8"/>
  <c r="L33" i="8" s="1"/>
  <c r="G10" i="7"/>
  <c r="E12" i="7"/>
  <c r="G12" i="7" s="1"/>
  <c r="B23" i="2"/>
  <c r="M6" i="15"/>
  <c r="F45" i="4"/>
  <c r="D11" i="5"/>
  <c r="G23" i="4"/>
  <c r="H40" i="2"/>
  <c r="I40" i="2" s="1"/>
  <c r="I38" i="2"/>
  <c r="B15" i="5" s="1"/>
  <c r="J43" i="3"/>
  <c r="I20" i="2"/>
  <c r="C16" i="1" s="1"/>
  <c r="H21" i="2"/>
  <c r="L28" i="17"/>
  <c r="E28" i="17"/>
  <c r="G23" i="5"/>
  <c r="F45" i="2"/>
  <c r="H44" i="2"/>
  <c r="I44" i="2" s="1"/>
  <c r="L5" i="4"/>
  <c r="C6" i="1" s="1"/>
  <c r="H23" i="3"/>
  <c r="J21" i="3"/>
  <c r="I29" i="2"/>
  <c r="B6" i="5" s="1"/>
  <c r="G16" i="7"/>
  <c r="B18" i="1" s="1"/>
  <c r="D18" i="1" s="1"/>
  <c r="F18" i="1" s="1"/>
  <c r="E18" i="7"/>
  <c r="G18" i="7" s="1"/>
  <c r="H10" i="2"/>
  <c r="J11" i="3"/>
  <c r="E7" i="7"/>
  <c r="G7" i="7" s="1"/>
  <c r="N24" i="17" l="1"/>
  <c r="N26" i="17"/>
  <c r="N45" i="17"/>
  <c r="M15" i="17"/>
  <c r="M24" i="17"/>
  <c r="M45" i="17"/>
  <c r="M26" i="17"/>
  <c r="N4" i="17"/>
  <c r="K59" i="17"/>
  <c r="K64" i="17" s="1"/>
  <c r="N8" i="17"/>
  <c r="M8" i="17"/>
  <c r="J59" i="17"/>
  <c r="M4" i="17"/>
  <c r="G45" i="17"/>
  <c r="F15" i="17"/>
  <c r="F24" i="17"/>
  <c r="F26" i="17"/>
  <c r="G24" i="17"/>
  <c r="G26" i="17"/>
  <c r="G8" i="17"/>
  <c r="G15" i="17"/>
  <c r="F4" i="17"/>
  <c r="F8" i="17"/>
  <c r="D59" i="17"/>
  <c r="G4" i="17"/>
  <c r="B5" i="5"/>
  <c r="B20" i="5" s="1"/>
  <c r="B27" i="1"/>
  <c r="D29" i="1"/>
  <c r="F29" i="1" s="1"/>
  <c r="B7" i="1"/>
  <c r="F19" i="1"/>
  <c r="C59" i="17"/>
  <c r="F28" i="17"/>
  <c r="M23" i="15"/>
  <c r="D17" i="1"/>
  <c r="B34" i="1"/>
  <c r="I4" i="2"/>
  <c r="B5" i="1" s="1"/>
  <c r="D5" i="1" s="1"/>
  <c r="F5" i="1" s="1"/>
  <c r="J45" i="3"/>
  <c r="J23" i="3"/>
  <c r="B10" i="1"/>
  <c r="H50" i="2"/>
  <c r="I50" i="2" s="1"/>
  <c r="M28" i="17"/>
  <c r="N28" i="17"/>
  <c r="K23" i="4"/>
  <c r="C21" i="5"/>
  <c r="E16" i="5"/>
  <c r="F16" i="5" s="1"/>
  <c r="H16" i="5" s="1"/>
  <c r="C20" i="5"/>
  <c r="C12" i="5"/>
  <c r="C27" i="1"/>
  <c r="L23" i="4"/>
  <c r="K45" i="4"/>
  <c r="L45" i="4" s="1"/>
  <c r="L40" i="4"/>
  <c r="C28" i="1"/>
  <c r="H11" i="2"/>
  <c r="I10" i="2"/>
  <c r="G41" i="17"/>
  <c r="G37" i="17"/>
  <c r="G39" i="17"/>
  <c r="G10" i="17"/>
  <c r="G47" i="17"/>
  <c r="G12" i="17"/>
  <c r="G43" i="17"/>
  <c r="G28" i="17"/>
  <c r="E11" i="5"/>
  <c r="B12" i="5"/>
  <c r="B17" i="5"/>
  <c r="E15" i="5"/>
  <c r="F47" i="17"/>
  <c r="F43" i="17"/>
  <c r="F10" i="17"/>
  <c r="F41" i="17"/>
  <c r="F12" i="17"/>
  <c r="F49" i="17"/>
  <c r="F37" i="17"/>
  <c r="F39" i="17"/>
  <c r="D12" i="5"/>
  <c r="D21" i="5"/>
  <c r="D23" i="5" s="1"/>
  <c r="D6" i="1"/>
  <c r="J65" i="17" s="1"/>
  <c r="C8" i="1"/>
  <c r="C22" i="1"/>
  <c r="D16" i="1"/>
  <c r="H23" i="2"/>
  <c r="I21" i="2"/>
  <c r="I23" i="2" s="1"/>
  <c r="G49" i="17"/>
  <c r="N41" i="17"/>
  <c r="N12" i="17"/>
  <c r="N47" i="17"/>
  <c r="N15" i="17"/>
  <c r="N39" i="17"/>
  <c r="N49" i="17"/>
  <c r="N37" i="17"/>
  <c r="N43" i="17"/>
  <c r="N10" i="17"/>
  <c r="B22" i="1"/>
  <c r="E6" i="5"/>
  <c r="F6" i="5" s="1"/>
  <c r="H6" i="5" s="1"/>
  <c r="B28" i="1"/>
  <c r="M39" i="17"/>
  <c r="M47" i="17"/>
  <c r="M37" i="17"/>
  <c r="M41" i="17"/>
  <c r="M12" i="17"/>
  <c r="M10" i="17"/>
  <c r="L61" i="17"/>
  <c r="M43" i="17"/>
  <c r="M49" i="17"/>
  <c r="H45" i="2"/>
  <c r="I45" i="2" s="1"/>
  <c r="D28" i="1" l="1"/>
  <c r="D27" i="1"/>
  <c r="D7" i="1"/>
  <c r="F7" i="1" s="1"/>
  <c r="J64" i="17"/>
  <c r="F17" i="1"/>
  <c r="C30" i="1"/>
  <c r="B8" i="1"/>
  <c r="B11" i="1" s="1"/>
  <c r="I6" i="2"/>
  <c r="L59" i="17"/>
  <c r="C23" i="5"/>
  <c r="B21" i="5"/>
  <c r="E21" i="5" s="1"/>
  <c r="F21" i="5" s="1"/>
  <c r="H21" i="5" s="1"/>
  <c r="B33" i="1"/>
  <c r="C34" i="1"/>
  <c r="E59" i="17"/>
  <c r="E20" i="5"/>
  <c r="F11" i="5"/>
  <c r="E12" i="5"/>
  <c r="F6" i="1"/>
  <c r="D22" i="1"/>
  <c r="F16" i="1"/>
  <c r="B30" i="1"/>
  <c r="C10" i="1"/>
  <c r="D10" i="1" s="1"/>
  <c r="I11" i="2"/>
  <c r="E5" i="5"/>
  <c r="F5" i="5" s="1"/>
  <c r="B7" i="5"/>
  <c r="F15" i="5"/>
  <c r="E17" i="5"/>
  <c r="D30" i="1" l="1"/>
  <c r="F30" i="1" s="1"/>
  <c r="D8" i="1"/>
  <c r="F8" i="1" s="1"/>
  <c r="F28" i="1"/>
  <c r="F22" i="1"/>
  <c r="C33" i="1"/>
  <c r="B23" i="5"/>
  <c r="E7" i="5"/>
  <c r="E23" i="5"/>
  <c r="F20" i="5"/>
  <c r="H15" i="5"/>
  <c r="F17" i="5"/>
  <c r="H17" i="5" s="1"/>
  <c r="C11" i="1"/>
  <c r="H11" i="5"/>
  <c r="F12" i="5"/>
  <c r="H12" i="5" s="1"/>
  <c r="F27" i="1"/>
  <c r="F10" i="1" l="1"/>
  <c r="D11" i="1"/>
  <c r="H20" i="5"/>
  <c r="F23" i="5"/>
  <c r="H23" i="5" s="1"/>
  <c r="H5" i="5"/>
  <c r="F7" i="5"/>
  <c r="H7" i="5" s="1"/>
  <c r="F11" i="1" l="1"/>
  <c r="G50" i="4" l="1"/>
  <c r="L50" i="4" s="1"/>
  <c r="N38" i="7" l="1"/>
  <c r="G38" i="7"/>
  <c r="D38" i="7"/>
  <c r="H38" i="7"/>
  <c r="O38" i="7"/>
  <c r="P38" i="7" l="1"/>
  <c r="D32" i="7"/>
  <c r="D33" i="7"/>
  <c r="D34" i="7"/>
  <c r="O37" i="7"/>
  <c r="F38" i="7"/>
  <c r="I38" i="7"/>
  <c r="K38" i="7" s="1"/>
  <c r="D37" i="7"/>
  <c r="F37" i="7" s="1"/>
  <c r="H37" i="7"/>
  <c r="N37" i="7"/>
  <c r="H34" i="7"/>
  <c r="N34" i="7"/>
  <c r="G34" i="7"/>
  <c r="H33" i="7"/>
  <c r="N33" i="7"/>
  <c r="G33" i="7"/>
  <c r="H32" i="7"/>
  <c r="N32" i="7"/>
  <c r="G32" i="7"/>
  <c r="P37" i="7" l="1"/>
  <c r="G37" i="7"/>
  <c r="I37" i="7" s="1"/>
  <c r="K37" i="7" s="1"/>
  <c r="G36" i="7"/>
  <c r="D36" i="7"/>
  <c r="F36" i="7" s="1"/>
  <c r="O36" i="7"/>
  <c r="N36" i="7"/>
  <c r="H36" i="7"/>
  <c r="N35" i="7"/>
  <c r="I34" i="7"/>
  <c r="I33" i="7"/>
  <c r="I32" i="7"/>
  <c r="H35" i="7"/>
  <c r="I36" i="7" l="1"/>
  <c r="K36" i="7" s="1"/>
  <c r="P36" i="7"/>
  <c r="D35" i="7"/>
  <c r="G35" i="7"/>
  <c r="I35" i="7" s="1"/>
  <c r="K35" i="7" s="1"/>
  <c r="O35" i="7"/>
  <c r="P35" i="7" s="1"/>
  <c r="K34" i="7"/>
  <c r="K33" i="7"/>
  <c r="K32" i="7"/>
  <c r="F35" i="7" l="1"/>
  <c r="F34" i="7"/>
  <c r="O34" i="7"/>
  <c r="P34" i="7" s="1"/>
  <c r="O33" i="7"/>
  <c r="P33" i="7" s="1"/>
  <c r="F33" i="7"/>
  <c r="F32" i="7"/>
  <c r="O32" i="7"/>
  <c r="P32" i="7" s="1"/>
  <c r="H29" i="7" l="1"/>
  <c r="D31" i="7"/>
  <c r="D29" i="7"/>
  <c r="D30" i="7"/>
  <c r="H31" i="7"/>
  <c r="D28" i="7"/>
  <c r="H30" i="7"/>
  <c r="H28" i="7"/>
  <c r="G31" i="7"/>
  <c r="N31" i="7"/>
  <c r="G29" i="7"/>
  <c r="N29" i="7"/>
  <c r="G30" i="7"/>
  <c r="N30" i="7"/>
  <c r="N28" i="7"/>
  <c r="G28" i="7"/>
  <c r="I29" i="7" l="1"/>
  <c r="I31" i="7"/>
  <c r="I30" i="7"/>
  <c r="I28" i="7"/>
  <c r="K31" i="7" l="1"/>
  <c r="K30" i="7"/>
  <c r="K29" i="7"/>
  <c r="O29" i="7" l="1"/>
  <c r="P29" i="7" s="1"/>
  <c r="F29" i="7"/>
  <c r="E40" i="7"/>
  <c r="O28" i="7"/>
  <c r="F28" i="7"/>
  <c r="O31" i="7"/>
  <c r="P31" i="7" s="1"/>
  <c r="F31" i="7"/>
  <c r="J40" i="7"/>
  <c r="O30" i="7"/>
  <c r="P30" i="7" s="1"/>
  <c r="F30" i="7"/>
  <c r="K28" i="7"/>
  <c r="O40" i="7" l="1"/>
  <c r="P28" i="7"/>
  <c r="B40" i="7" l="1"/>
  <c r="N39" i="7" l="1"/>
  <c r="H39" i="7"/>
  <c r="H40" i="7" s="1"/>
  <c r="M40" i="7"/>
  <c r="D39" i="7"/>
  <c r="G39" i="7"/>
  <c r="L40" i="7"/>
  <c r="I39" i="7" l="1"/>
  <c r="G40" i="7"/>
  <c r="F39" i="7"/>
  <c r="D40" i="7"/>
  <c r="F40" i="7" s="1"/>
  <c r="P39" i="7"/>
  <c r="N40" i="7"/>
  <c r="P40" i="7" s="1"/>
  <c r="K39" i="7" l="1"/>
  <c r="I40" i="7"/>
  <c r="K40" i="7" s="1"/>
</calcChain>
</file>

<file path=xl/sharedStrings.xml><?xml version="1.0" encoding="utf-8"?>
<sst xmlns="http://schemas.openxmlformats.org/spreadsheetml/2006/main" count="476" uniqueCount="205">
  <si>
    <t>Deplane</t>
  </si>
  <si>
    <t>Enplane</t>
  </si>
  <si>
    <t>% change</t>
  </si>
  <si>
    <t>PASSENGERS</t>
  </si>
  <si>
    <t xml:space="preserve">   Major</t>
  </si>
  <si>
    <t xml:space="preserve">   Regional</t>
  </si>
  <si>
    <t xml:space="preserve">   Charter  </t>
  </si>
  <si>
    <t>TOTAL REVENUE PAX</t>
  </si>
  <si>
    <t>NON-REVENUE</t>
  </si>
  <si>
    <t>OPERATIONS</t>
  </si>
  <si>
    <t xml:space="preserve">   Charter </t>
  </si>
  <si>
    <t xml:space="preserve">   Air Freight</t>
  </si>
  <si>
    <t xml:space="preserve">   General Aviation</t>
  </si>
  <si>
    <t xml:space="preserve">   Military</t>
  </si>
  <si>
    <t>Takeoff</t>
  </si>
  <si>
    <t>Landing</t>
  </si>
  <si>
    <t>TOTAL PASSENGERS</t>
  </si>
  <si>
    <t>Total Cargo</t>
  </si>
  <si>
    <t xml:space="preserve">   Freight/Express</t>
  </si>
  <si>
    <t xml:space="preserve">   Mail</t>
  </si>
  <si>
    <t>American</t>
  </si>
  <si>
    <t>Delta</t>
  </si>
  <si>
    <t>United</t>
  </si>
  <si>
    <t>US Airways</t>
  </si>
  <si>
    <t>Other Major</t>
  </si>
  <si>
    <t xml:space="preserve">    Scheduled Arrivals</t>
  </si>
  <si>
    <t xml:space="preserve">    Scheduled Deps</t>
  </si>
  <si>
    <t xml:space="preserve">   Total Scheduled Opns</t>
  </si>
  <si>
    <t xml:space="preserve">    Non Scheduled Arr</t>
  </si>
  <si>
    <t xml:space="preserve">    Non Scheduled Deps</t>
  </si>
  <si>
    <t xml:space="preserve">  Total  Non-Scheduled Opns</t>
  </si>
  <si>
    <t>TOTAL OPERATIONS</t>
  </si>
  <si>
    <t xml:space="preserve">  PAX - Revenue</t>
  </si>
  <si>
    <t xml:space="preserve">    Deplaned</t>
  </si>
  <si>
    <t xml:space="preserve">    Enplaned</t>
  </si>
  <si>
    <t xml:space="preserve">  PAX - Non-Rev</t>
  </si>
  <si>
    <t xml:space="preserve">    Enplaned  </t>
  </si>
  <si>
    <t>TOTAL NON REV PAX</t>
  </si>
  <si>
    <t xml:space="preserve">  CARGO - Deplaned</t>
  </si>
  <si>
    <t xml:space="preserve">    Freight/Express</t>
  </si>
  <si>
    <t xml:space="preserve">    Mail</t>
  </si>
  <si>
    <t>TOTAL DEPLANED</t>
  </si>
  <si>
    <t xml:space="preserve">  CARGO - Enplaned</t>
  </si>
  <si>
    <t>TOTAL ENPLANED</t>
  </si>
  <si>
    <t xml:space="preserve">  THRU CARGO</t>
  </si>
  <si>
    <t>TOTAL THRU CARGO</t>
  </si>
  <si>
    <t xml:space="preserve">  TOTAL CARGO</t>
  </si>
  <si>
    <t xml:space="preserve">    Freight Express</t>
  </si>
  <si>
    <t>TOTAL ALL CARGO</t>
  </si>
  <si>
    <t>Frontier</t>
  </si>
  <si>
    <t>Icelandair</t>
  </si>
  <si>
    <t>Sun Country</t>
  </si>
  <si>
    <t>Air Wisconsin</t>
  </si>
  <si>
    <t>Atlantic Southeast</t>
  </si>
  <si>
    <t>Republic</t>
  </si>
  <si>
    <t xml:space="preserve">   Scheduled Arrivals</t>
  </si>
  <si>
    <t xml:space="preserve">   Scheduled Departures</t>
  </si>
  <si>
    <t xml:space="preserve"> Total Scheduled Opns</t>
  </si>
  <si>
    <t xml:space="preserve">   Non-Scheduled Arrivals</t>
  </si>
  <si>
    <t xml:space="preserve">   Non-Scheduled Departures</t>
  </si>
  <si>
    <t xml:space="preserve"> Total Non-Scheduled Opns</t>
  </si>
  <si>
    <t xml:space="preserve">     Freight/Express</t>
  </si>
  <si>
    <t xml:space="preserve">     Mail</t>
  </si>
  <si>
    <t>TOTAL CARGO</t>
  </si>
  <si>
    <t>Major PAX</t>
  </si>
  <si>
    <t>Regional</t>
  </si>
  <si>
    <t>Freight</t>
  </si>
  <si>
    <t>% Change</t>
  </si>
  <si>
    <t>CARGO ACTIVITY</t>
  </si>
  <si>
    <t>Deplaned Cargo</t>
  </si>
  <si>
    <t xml:space="preserve">   Freight &amp; Express</t>
  </si>
  <si>
    <t xml:space="preserve"> Enplaned Cargo</t>
  </si>
  <si>
    <t>Thru Cargo</t>
  </si>
  <si>
    <t>DEPLANED CARGO</t>
  </si>
  <si>
    <t>ENPLANED CARGO</t>
  </si>
  <si>
    <t>THRU CARGO</t>
  </si>
  <si>
    <t>Totals (In Lbs)</t>
  </si>
  <si>
    <t>All Charters Domestic</t>
  </si>
  <si>
    <t>All Charters Intl</t>
  </si>
  <si>
    <t>TOTAL CHARTERS</t>
  </si>
  <si>
    <t xml:space="preserve">   Arrivals</t>
  </si>
  <si>
    <t xml:space="preserve">   Departures</t>
  </si>
  <si>
    <t>FEDEX</t>
  </si>
  <si>
    <t>UPS</t>
  </si>
  <si>
    <t>Bemidji</t>
  </si>
  <si>
    <t>Reported by UPS</t>
  </si>
  <si>
    <t xml:space="preserve">  Originating/Enplaned</t>
  </si>
  <si>
    <t xml:space="preserve">     Freight Express</t>
  </si>
  <si>
    <r>
      <t xml:space="preserve">NOTE:  Although FedEx handles both freight and mail, they </t>
    </r>
    <r>
      <rPr>
        <b/>
        <sz val="10"/>
        <rFont val="Arial"/>
        <family val="2"/>
      </rPr>
      <t>report</t>
    </r>
    <r>
      <rPr>
        <sz val="10"/>
        <rFont val="Arial"/>
        <family val="2"/>
      </rPr>
      <t xml:space="preserve"> all their cargo</t>
    </r>
  </si>
  <si>
    <t>as freight.  Therefore, the Total Cargo &amp; change is more accurate than the separate</t>
  </si>
  <si>
    <t>categories of freight or mail.</t>
  </si>
  <si>
    <t>MINOR CARGO / FREIGHT</t>
  </si>
  <si>
    <t>CARGO(Lbs.)</t>
  </si>
  <si>
    <t xml:space="preserve">  Deplaned</t>
  </si>
  <si>
    <t xml:space="preserve">  Thru Cargo</t>
  </si>
  <si>
    <t>% Chg</t>
  </si>
  <si>
    <t>Pinnacle</t>
  </si>
  <si>
    <t>Sky West</t>
  </si>
  <si>
    <t>Air Canada</t>
  </si>
  <si>
    <t>CARGO - (Lbs.)</t>
  </si>
  <si>
    <t>TOTAL OTHER</t>
  </si>
  <si>
    <t>Compass</t>
  </si>
  <si>
    <t>Annual TOTAL</t>
  </si>
  <si>
    <t>Annual Total</t>
  </si>
  <si>
    <t>Shuttle America</t>
  </si>
  <si>
    <t>Other Air Cargo</t>
  </si>
  <si>
    <t>Alaska Airlines</t>
  </si>
  <si>
    <t>Total Originating Rev PAX*</t>
  </si>
  <si>
    <t>Total Connecting Rev PAX*</t>
  </si>
  <si>
    <t>Total</t>
  </si>
  <si>
    <t>All Rev Originating PAX</t>
  </si>
  <si>
    <t>All Rev Connecting PAX</t>
  </si>
  <si>
    <t>*Connecting and Originating PAX information is acording to the carrier data submitted to MAC</t>
  </si>
  <si>
    <t>Originating Pax</t>
  </si>
  <si>
    <t>Connecting Pax</t>
  </si>
  <si>
    <t>Southwest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</si>
  <si>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</si>
  <si>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</si>
  <si>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</si>
  <si>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</si>
  <si>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</si>
  <si>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</si>
  <si>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</si>
  <si>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</si>
  <si>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</si>
  <si>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</si>
  <si>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</si>
  <si>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</si>
  <si>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INTERNATIONAL PAX</t>
  </si>
  <si>
    <t>DOMESTIC PAX</t>
  </si>
  <si>
    <t>TOTAL PAX</t>
  </si>
  <si>
    <t>Depl</t>
  </si>
  <si>
    <t>Enp</t>
  </si>
  <si>
    <t>TOTAL</t>
  </si>
  <si>
    <t>Iceland Air</t>
  </si>
  <si>
    <t>Originating</t>
  </si>
  <si>
    <t>Connecting</t>
  </si>
  <si>
    <t>Operations</t>
  </si>
  <si>
    <t>Revenue Passengers</t>
  </si>
  <si>
    <t>REVENUE PASSENGERS</t>
  </si>
  <si>
    <t>Total Major</t>
  </si>
  <si>
    <t>Total Regional</t>
  </si>
  <si>
    <t>Grand Total</t>
  </si>
  <si>
    <t>Omni</t>
  </si>
  <si>
    <t>Misc Charters</t>
  </si>
  <si>
    <t>SkyWest - United</t>
  </si>
  <si>
    <t>SkyWest - Delta</t>
  </si>
  <si>
    <t>Shuttle America - Delta</t>
  </si>
  <si>
    <t>Shuttle America - United</t>
  </si>
  <si>
    <t>Compass -Delta</t>
  </si>
  <si>
    <t>Charters</t>
  </si>
  <si>
    <t>INTERNATIONAL OPERATIONS</t>
  </si>
  <si>
    <t>Through Cargo</t>
  </si>
  <si>
    <t xml:space="preserve">INTERNATIONAL PASSENGERS by CARRIER </t>
  </si>
  <si>
    <t xml:space="preserve">ALL  Passengers - Revenue and Non Revenue </t>
  </si>
  <si>
    <t>Rev &amp; Non-rev PAX</t>
  </si>
  <si>
    <t>CSA Air</t>
  </si>
  <si>
    <t>Mountain Air Cargo</t>
  </si>
  <si>
    <t>Market Share</t>
  </si>
  <si>
    <t>Mesa</t>
  </si>
  <si>
    <t>DHL</t>
  </si>
  <si>
    <t>CARGO -- (Lbs.)</t>
  </si>
  <si>
    <t>CARGO - Metric Tons</t>
  </si>
  <si>
    <t>Spirit</t>
  </si>
  <si>
    <t>Great Lakes</t>
  </si>
  <si>
    <t>Endeavor Air- Delta</t>
  </si>
  <si>
    <t>Express Jet - Delta</t>
  </si>
  <si>
    <t>Air France</t>
  </si>
  <si>
    <t>Suburban Air Freight</t>
  </si>
  <si>
    <t>Endeavor Air</t>
  </si>
  <si>
    <t>Go Jet</t>
  </si>
  <si>
    <t>Go Jet - United</t>
  </si>
  <si>
    <t>Mesa - United</t>
  </si>
  <si>
    <t>2014 TOTAL</t>
  </si>
  <si>
    <t>Condor</t>
  </si>
  <si>
    <t>Total 2015</t>
  </si>
  <si>
    <t>Metric Tons 2015</t>
  </si>
  <si>
    <t>Go Jet - Delta</t>
  </si>
  <si>
    <t>For the Year ending 12/31/2016</t>
  </si>
  <si>
    <t>Total 2016</t>
  </si>
  <si>
    <t>Metric Tons 2016</t>
  </si>
  <si>
    <t>Air Choice One</t>
  </si>
  <si>
    <t>Boutique Air</t>
  </si>
  <si>
    <t>SkyWest - Alaska</t>
  </si>
  <si>
    <t>Republic - American</t>
  </si>
  <si>
    <t>Republic - United</t>
  </si>
  <si>
    <t>Air Georgian - Air Canada</t>
  </si>
  <si>
    <t>Envoy - American</t>
  </si>
  <si>
    <t>PSA - American</t>
  </si>
  <si>
    <t>Mesa-        American</t>
  </si>
  <si>
    <t>Express Jet - United</t>
  </si>
  <si>
    <t>Air Wisconsin - American</t>
  </si>
  <si>
    <t>Jazz Air - Air Canada</t>
  </si>
  <si>
    <t>Jazz Air</t>
  </si>
  <si>
    <t>Air Georgian</t>
  </si>
  <si>
    <t>Envoy</t>
  </si>
  <si>
    <t>PSA</t>
  </si>
  <si>
    <t>Express Jet</t>
  </si>
  <si>
    <t>Major</t>
  </si>
  <si>
    <t>IFL</t>
  </si>
  <si>
    <t>Xtra</t>
  </si>
  <si>
    <t>Compass - Delta</t>
  </si>
  <si>
    <t>Endeavor Air - Delta</t>
  </si>
  <si>
    <t>2016 TOTAL</t>
  </si>
  <si>
    <t>Sky West - Delta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</si>
</sst>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(* #,##0_);_(* \(#,##0\);_(* &quot;-&quot;_);_(@_)"/>
    <numFmt numFmtId="43" formatCode="_(* #,##0.00_);_(* \(#,##0.00\);_(* &quot;-&quot;??_);_(@_)"/>
    <numFmt numFmtId="164" formatCode="0.0%"/>
    <numFmt numFmtId="165" formatCode="_(* #,##0_);_(* \(#,##0\);_(* &quot;-&quot;??_);_(@_)"/>
    <numFmt numFmtId="166" formatCode="[$-409]mmmm\-yy;@"/>
  </numFmts>
  <fonts count="29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sz val="10"/>
      <color indexed="10"/>
      <name val="Arial"/>
      <family val="2"/>
    </font>
    <font>
      <sz val="10"/>
      <color indexed="12"/>
      <name val="Arial"/>
      <family val="2"/>
    </font>
    <font>
      <b/>
      <i/>
      <sz val="11"/>
      <name val="Arial"/>
      <family val="2"/>
    </font>
    <font>
      <b/>
      <i/>
      <sz val="12"/>
      <name val="Arial"/>
      <family val="2"/>
    </font>
    <font>
      <b/>
      <sz val="10"/>
      <color indexed="53"/>
      <name val="Arial"/>
      <family val="2"/>
    </font>
    <font>
      <b/>
      <i/>
      <sz val="10"/>
      <name val="Arial"/>
      <family val="2"/>
    </font>
    <font>
      <u/>
      <sz val="10"/>
      <name val="Arial"/>
      <family val="2"/>
    </font>
    <font>
      <u/>
      <sz val="10"/>
      <name val="Arial"/>
      <family val="2"/>
    </font>
    <font>
      <i/>
      <u/>
      <sz val="10"/>
      <name val="Arial"/>
      <family val="2"/>
    </font>
    <font>
      <b/>
      <sz val="9"/>
      <name val="Arial"/>
      <family val="2"/>
    </font>
    <font>
      <i/>
      <sz val="8"/>
      <name val="Arial"/>
      <family val="2"/>
    </font>
    <font>
      <sz val="10"/>
      <color indexed="9"/>
      <name val="Arial"/>
      <family val="2"/>
    </font>
    <font>
      <sz val="10"/>
      <color indexed="9"/>
      <name val="Arial"/>
      <family val="2"/>
    </font>
    <font>
      <b/>
      <sz val="10"/>
      <color indexed="9"/>
      <name val="Arial"/>
      <family val="2"/>
    </font>
    <font>
      <b/>
      <sz val="11"/>
      <color indexed="10"/>
      <name val="Arial"/>
      <family val="2"/>
    </font>
    <font>
      <b/>
      <sz val="11"/>
      <color indexed="9"/>
      <name val="Arial"/>
      <family val="2"/>
    </font>
    <font>
      <b/>
      <i/>
      <sz val="9"/>
      <name val="Arial"/>
      <family val="2"/>
    </font>
    <font>
      <b/>
      <sz val="14"/>
      <name val="Arial"/>
      <family val="2"/>
    </font>
    <font>
      <b/>
      <i/>
      <sz val="10"/>
      <color indexed="9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gray0625"/>
    </fill>
    <fill>
      <patternFill patternType="solid">
        <fgColor indexed="8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rgb="FFFFFF00"/>
        <bgColor indexed="64"/>
      </patternFill>
    </fill>
  </fills>
  <borders count="87">
    <border>
      <left/>
      <right/>
      <top/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dotted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dotted">
        <color indexed="64"/>
      </top>
      <bottom style="double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 style="thick">
        <color indexed="64"/>
      </bottom>
      <diagonal/>
    </border>
    <border>
      <left/>
      <right style="thick">
        <color indexed="64"/>
      </right>
      <top style="dotted">
        <color indexed="64"/>
      </top>
      <bottom style="thick">
        <color indexed="64"/>
      </bottom>
      <diagonal/>
    </border>
    <border>
      <left/>
      <right/>
      <top style="dotted">
        <color indexed="64"/>
      </top>
      <bottom style="double">
        <color indexed="64"/>
      </bottom>
      <diagonal/>
    </border>
    <border>
      <left/>
      <right style="thick">
        <color indexed="64"/>
      </right>
      <top style="dotted">
        <color indexed="64"/>
      </top>
      <bottom style="double">
        <color indexed="64"/>
      </bottom>
      <diagonal/>
    </border>
    <border>
      <left/>
      <right style="thick">
        <color indexed="64"/>
      </right>
      <top style="double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ck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double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dashed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69">
    <xf numFmtId="0" fontId="0" fillId="0" borderId="0" xfId="0"/>
    <xf numFmtId="0" fontId="0" fillId="0" borderId="0" xfId="0" applyBorder="1" applyAlignment="1">
      <alignment horizontal="center"/>
    </xf>
    <xf numFmtId="3" fontId="0" fillId="0" borderId="0" xfId="0" applyNumberFormat="1"/>
    <xf numFmtId="10" fontId="0" fillId="0" borderId="0" xfId="0" applyNumberFormat="1"/>
    <xf numFmtId="3" fontId="0" fillId="0" borderId="0" xfId="0" applyNumberFormat="1" applyFill="1"/>
    <xf numFmtId="3" fontId="0" fillId="0" borderId="0" xfId="0" applyNumberFormat="1" applyBorder="1"/>
    <xf numFmtId="0" fontId="0" fillId="0" borderId="0" xfId="0" applyFill="1"/>
    <xf numFmtId="0" fontId="4" fillId="0" borderId="0" xfId="0" applyFont="1" applyBorder="1" applyAlignment="1">
      <alignment horizontal="center"/>
    </xf>
    <xf numFmtId="3" fontId="0" fillId="0" borderId="0" xfId="0" applyNumberFormat="1" applyFill="1" applyBorder="1"/>
    <xf numFmtId="0" fontId="3" fillId="0" borderId="0" xfId="0" applyFont="1"/>
    <xf numFmtId="0" fontId="3" fillId="0" borderId="0" xfId="0" applyFont="1" applyFill="1"/>
    <xf numFmtId="0" fontId="0" fillId="0" borderId="0" xfId="0" applyBorder="1"/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165" fontId="0" fillId="0" borderId="1" xfId="1" applyNumberFormat="1" applyFont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2" fillId="0" borderId="0" xfId="0" applyFont="1" applyBorder="1" applyAlignment="1">
      <alignment horizontal="right"/>
    </xf>
    <xf numFmtId="3" fontId="3" fillId="0" borderId="0" xfId="0" applyNumberFormat="1" applyFont="1" applyBorder="1"/>
    <xf numFmtId="3" fontId="0" fillId="0" borderId="1" xfId="0" applyNumberFormat="1" applyFill="1" applyBorder="1" applyAlignment="1">
      <alignment horizontal="right"/>
    </xf>
    <xf numFmtId="0" fontId="0" fillId="0" borderId="0" xfId="0" applyFill="1" applyBorder="1"/>
    <xf numFmtId="165" fontId="0" fillId="0" borderId="0" xfId="1" applyNumberFormat="1" applyFont="1" applyBorder="1" applyAlignment="1">
      <alignment horizontal="center"/>
    </xf>
    <xf numFmtId="165" fontId="0" fillId="0" borderId="0" xfId="1" applyNumberFormat="1" applyFont="1" applyBorder="1"/>
    <xf numFmtId="0" fontId="4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left"/>
    </xf>
    <xf numFmtId="165" fontId="0" fillId="2" borderId="3" xfId="1" applyNumberFormat="1" applyFont="1" applyFill="1" applyBorder="1" applyAlignment="1">
      <alignment horizontal="center"/>
    </xf>
    <xf numFmtId="165" fontId="0" fillId="2" borderId="4" xfId="1" applyNumberFormat="1" applyFont="1" applyFill="1" applyBorder="1"/>
    <xf numFmtId="165" fontId="0" fillId="0" borderId="5" xfId="1" applyNumberFormat="1" applyFont="1" applyBorder="1"/>
    <xf numFmtId="165" fontId="7" fillId="3" borderId="6" xfId="1" applyNumberFormat="1" applyFont="1" applyFill="1" applyBorder="1" applyAlignment="1">
      <alignment horizontal="center"/>
    </xf>
    <xf numFmtId="165" fontId="7" fillId="3" borderId="7" xfId="1" applyNumberFormat="1" applyFont="1" applyFill="1" applyBorder="1"/>
    <xf numFmtId="0" fontId="0" fillId="0" borderId="5" xfId="0" applyBorder="1"/>
    <xf numFmtId="0" fontId="0" fillId="4" borderId="3" xfId="0" applyFill="1" applyBorder="1" applyAlignment="1">
      <alignment horizontal="center"/>
    </xf>
    <xf numFmtId="0" fontId="0" fillId="4" borderId="4" xfId="0" applyFill="1" applyBorder="1"/>
    <xf numFmtId="165" fontId="0" fillId="0" borderId="8" xfId="1" applyNumberFormat="1" applyFont="1" applyBorder="1"/>
    <xf numFmtId="165" fontId="7" fillId="3" borderId="0" xfId="1" applyNumberFormat="1" applyFont="1" applyFill="1" applyBorder="1" applyAlignment="1">
      <alignment horizontal="center"/>
    </xf>
    <xf numFmtId="4" fontId="0" fillId="0" borderId="0" xfId="0" applyNumberFormat="1" applyBorder="1"/>
    <xf numFmtId="10" fontId="0" fillId="0" borderId="0" xfId="0" applyNumberFormat="1" applyBorder="1"/>
    <xf numFmtId="4" fontId="0" fillId="0" borderId="0" xfId="0" applyNumberFormat="1" applyFill="1"/>
    <xf numFmtId="4" fontId="0" fillId="0" borderId="0" xfId="0" applyNumberFormat="1"/>
    <xf numFmtId="0" fontId="12" fillId="0" borderId="0" xfId="0" applyFont="1" applyFill="1"/>
    <xf numFmtId="0" fontId="2" fillId="0" borderId="0" xfId="0" applyFont="1" applyFill="1" applyBorder="1" applyAlignment="1">
      <alignment horizontal="right"/>
    </xf>
    <xf numFmtId="0" fontId="2" fillId="0" borderId="9" xfId="0" applyFont="1" applyFill="1" applyBorder="1" applyAlignment="1">
      <alignment horizontal="right"/>
    </xf>
    <xf numFmtId="3" fontId="0" fillId="2" borderId="10" xfId="0" applyNumberFormat="1" applyFill="1" applyBorder="1"/>
    <xf numFmtId="3" fontId="0" fillId="0" borderId="0" xfId="0" applyNumberFormat="1" applyFill="1" applyBorder="1" applyAlignment="1">
      <alignment horizontal="right"/>
    </xf>
    <xf numFmtId="3" fontId="0" fillId="5" borderId="10" xfId="0" applyNumberFormat="1" applyFill="1" applyBorder="1"/>
    <xf numFmtId="10" fontId="0" fillId="5" borderId="11" xfId="0" applyNumberFormat="1" applyFill="1" applyBorder="1"/>
    <xf numFmtId="0" fontId="0" fillId="4" borderId="10" xfId="0" applyFill="1" applyBorder="1"/>
    <xf numFmtId="0" fontId="0" fillId="4" borderId="11" xfId="0" applyFill="1" applyBorder="1"/>
    <xf numFmtId="0" fontId="0" fillId="0" borderId="12" xfId="0" applyBorder="1"/>
    <xf numFmtId="165" fontId="7" fillId="3" borderId="13" xfId="0" applyNumberFormat="1" applyFont="1" applyFill="1" applyBorder="1"/>
    <xf numFmtId="0" fontId="0" fillId="0" borderId="14" xfId="0" applyBorder="1"/>
    <xf numFmtId="0" fontId="7" fillId="0" borderId="0" xfId="0" applyFont="1" applyFill="1" applyBorder="1"/>
    <xf numFmtId="0" fontId="7" fillId="0" borderId="15" xfId="0" applyFont="1" applyFill="1" applyBorder="1"/>
    <xf numFmtId="0" fontId="7" fillId="2" borderId="16" xfId="0" applyFont="1" applyFill="1" applyBorder="1"/>
    <xf numFmtId="0" fontId="0" fillId="0" borderId="15" xfId="0" applyBorder="1"/>
    <xf numFmtId="0" fontId="7" fillId="0" borderId="17" xfId="0" applyFont="1" applyFill="1" applyBorder="1"/>
    <xf numFmtId="0" fontId="7" fillId="5" borderId="16" xfId="0" applyFont="1" applyFill="1" applyBorder="1"/>
    <xf numFmtId="0" fontId="7" fillId="4" borderId="16" xfId="0" applyFont="1" applyFill="1" applyBorder="1"/>
    <xf numFmtId="0" fontId="5" fillId="0" borderId="15" xfId="0" applyFont="1" applyBorder="1"/>
    <xf numFmtId="0" fontId="3" fillId="0" borderId="15" xfId="0" applyFont="1" applyBorder="1"/>
    <xf numFmtId="0" fontId="3" fillId="0" borderId="15" xfId="0" applyFont="1" applyFill="1" applyBorder="1"/>
    <xf numFmtId="0" fontId="7" fillId="0" borderId="17" xfId="0" applyFont="1" applyFill="1" applyBorder="1" applyAlignment="1">
      <alignment horizontal="center"/>
    </xf>
    <xf numFmtId="0" fontId="5" fillId="0" borderId="15" xfId="0" applyFont="1" applyFill="1" applyBorder="1" applyAlignment="1">
      <alignment horizontal="right"/>
    </xf>
    <xf numFmtId="0" fontId="5" fillId="0" borderId="15" xfId="0" applyFont="1" applyFill="1" applyBorder="1"/>
    <xf numFmtId="0" fontId="7" fillId="0" borderId="17" xfId="0" applyFont="1" applyFill="1" applyBorder="1" applyAlignment="1">
      <alignment horizontal="right"/>
    </xf>
    <xf numFmtId="0" fontId="10" fillId="0" borderId="15" xfId="0" applyFont="1" applyFill="1" applyBorder="1" applyAlignment="1">
      <alignment horizontal="right"/>
    </xf>
    <xf numFmtId="0" fontId="10" fillId="0" borderId="17" xfId="0" applyFont="1" applyFill="1" applyBorder="1" applyAlignment="1">
      <alignment horizontal="right"/>
    </xf>
    <xf numFmtId="0" fontId="0" fillId="0" borderId="15" xfId="0" applyFill="1" applyBorder="1"/>
    <xf numFmtId="0" fontId="4" fillId="0" borderId="15" xfId="0" applyFont="1" applyFill="1" applyBorder="1" applyAlignment="1">
      <alignment horizontal="right"/>
    </xf>
    <xf numFmtId="3" fontId="4" fillId="0" borderId="18" xfId="0" applyNumberFormat="1" applyFont="1" applyFill="1" applyBorder="1" applyAlignment="1">
      <alignment horizontal="center"/>
    </xf>
    <xf numFmtId="4" fontId="4" fillId="0" borderId="18" xfId="0" applyNumberFormat="1" applyFont="1" applyFill="1" applyBorder="1" applyAlignment="1">
      <alignment horizontal="center" wrapText="1"/>
    </xf>
    <xf numFmtId="10" fontId="4" fillId="0" borderId="18" xfId="0" applyNumberFormat="1" applyFont="1" applyFill="1" applyBorder="1" applyAlignment="1">
      <alignment horizontal="center"/>
    </xf>
    <xf numFmtId="3" fontId="0" fillId="4" borderId="10" xfId="0" applyNumberFormat="1" applyFill="1" applyBorder="1"/>
    <xf numFmtId="4" fontId="0" fillId="4" borderId="10" xfId="0" applyNumberFormat="1" applyFill="1" applyBorder="1"/>
    <xf numFmtId="10" fontId="0" fillId="4" borderId="11" xfId="0" applyNumberFormat="1" applyFill="1" applyBorder="1"/>
    <xf numFmtId="10" fontId="0" fillId="0" borderId="14" xfId="0" applyNumberFormat="1" applyBorder="1"/>
    <xf numFmtId="10" fontId="10" fillId="3" borderId="19" xfId="2" applyNumberFormat="1" applyFont="1" applyFill="1" applyBorder="1"/>
    <xf numFmtId="10" fontId="0" fillId="0" borderId="14" xfId="0" applyNumberFormat="1" applyFill="1" applyBorder="1"/>
    <xf numFmtId="10" fontId="11" fillId="3" borderId="20" xfId="2" applyNumberFormat="1" applyFont="1" applyFill="1" applyBorder="1"/>
    <xf numFmtId="0" fontId="4" fillId="4" borderId="16" xfId="0" applyFont="1" applyFill="1" applyBorder="1"/>
    <xf numFmtId="0" fontId="11" fillId="0" borderId="17" xfId="0" applyFont="1" applyFill="1" applyBorder="1" applyAlignment="1">
      <alignment horizontal="right"/>
    </xf>
    <xf numFmtId="3" fontId="0" fillId="4" borderId="21" xfId="0" applyNumberFormat="1" applyFill="1" applyBorder="1"/>
    <xf numFmtId="10" fontId="5" fillId="0" borderId="22" xfId="0" applyNumberFormat="1" applyFont="1" applyFill="1" applyBorder="1"/>
    <xf numFmtId="10" fontId="0" fillId="0" borderId="14" xfId="2" applyNumberFormat="1" applyFont="1" applyBorder="1"/>
    <xf numFmtId="10" fontId="7" fillId="3" borderId="20" xfId="2" applyNumberFormat="1" applyFont="1" applyFill="1" applyBorder="1"/>
    <xf numFmtId="3" fontId="4" fillId="0" borderId="0" xfId="0" applyNumberFormat="1" applyFont="1" applyBorder="1" applyAlignment="1">
      <alignment horizontal="center"/>
    </xf>
    <xf numFmtId="41" fontId="0" fillId="2" borderId="3" xfId="0" applyNumberFormat="1" applyFill="1" applyBorder="1"/>
    <xf numFmtId="41" fontId="3" fillId="2" borderId="3" xfId="0" applyNumberFormat="1" applyFont="1" applyFill="1" applyBorder="1"/>
    <xf numFmtId="41" fontId="0" fillId="2" borderId="4" xfId="0" applyNumberFormat="1" applyFill="1" applyBorder="1"/>
    <xf numFmtId="41" fontId="3" fillId="0" borderId="0" xfId="0" applyNumberFormat="1" applyFont="1" applyBorder="1" applyAlignment="1">
      <alignment horizontal="right"/>
    </xf>
    <xf numFmtId="41" fontId="3" fillId="0" borderId="0" xfId="0" applyNumberFormat="1" applyFont="1" applyBorder="1" applyAlignment="1">
      <alignment horizontal="right" wrapText="1"/>
    </xf>
    <xf numFmtId="41" fontId="3" fillId="0" borderId="0" xfId="0" applyNumberFormat="1" applyFont="1" applyFill="1" applyBorder="1" applyAlignment="1">
      <alignment horizontal="right" wrapText="1"/>
    </xf>
    <xf numFmtId="41" fontId="3" fillId="0" borderId="0" xfId="0" applyNumberFormat="1" applyFont="1" applyBorder="1"/>
    <xf numFmtId="41" fontId="3" fillId="0" borderId="5" xfId="0" applyNumberFormat="1" applyFont="1" applyBorder="1" applyAlignment="1">
      <alignment horizontal="right"/>
    </xf>
    <xf numFmtId="41" fontId="3" fillId="0" borderId="1" xfId="0" applyNumberFormat="1" applyFont="1" applyBorder="1" applyAlignment="1">
      <alignment horizontal="right"/>
    </xf>
    <xf numFmtId="41" fontId="3" fillId="0" borderId="1" xfId="0" applyNumberFormat="1" applyFont="1" applyBorder="1" applyAlignment="1">
      <alignment horizontal="right" wrapText="1"/>
    </xf>
    <xf numFmtId="41" fontId="3" fillId="0" borderId="1" xfId="0" applyNumberFormat="1" applyFont="1" applyFill="1" applyBorder="1" applyAlignment="1">
      <alignment horizontal="right" wrapText="1"/>
    </xf>
    <xf numFmtId="41" fontId="3" fillId="0" borderId="1" xfId="0" applyNumberFormat="1" applyFont="1" applyBorder="1"/>
    <xf numFmtId="41" fontId="0" fillId="0" borderId="1" xfId="0" applyNumberFormat="1" applyFill="1" applyBorder="1"/>
    <xf numFmtId="41" fontId="3" fillId="0" borderId="8" xfId="0" applyNumberFormat="1" applyFont="1" applyBorder="1" applyAlignment="1">
      <alignment horizontal="right"/>
    </xf>
    <xf numFmtId="41" fontId="5" fillId="0" borderId="0" xfId="0" applyNumberFormat="1" applyFont="1" applyFill="1" applyBorder="1"/>
    <xf numFmtId="41" fontId="5" fillId="0" borderId="5" xfId="0" applyNumberFormat="1" applyFont="1" applyFill="1" applyBorder="1" applyAlignment="1">
      <alignment horizontal="right"/>
    </xf>
    <xf numFmtId="41" fontId="0" fillId="0" borderId="0" xfId="0" applyNumberFormat="1" applyBorder="1"/>
    <xf numFmtId="41" fontId="3" fillId="0" borderId="0" xfId="0" applyNumberFormat="1" applyFont="1" applyFill="1" applyBorder="1"/>
    <xf numFmtId="41" fontId="0" fillId="0" borderId="1" xfId="0" applyNumberFormat="1" applyBorder="1"/>
    <xf numFmtId="41" fontId="3" fillId="0" borderId="1" xfId="0" applyNumberFormat="1" applyFont="1" applyFill="1" applyBorder="1"/>
    <xf numFmtId="41" fontId="7" fillId="3" borderId="23" xfId="0" applyNumberFormat="1" applyFont="1" applyFill="1" applyBorder="1"/>
    <xf numFmtId="41" fontId="7" fillId="3" borderId="24" xfId="0" applyNumberFormat="1" applyFont="1" applyFill="1" applyBorder="1" applyAlignment="1"/>
    <xf numFmtId="41" fontId="7" fillId="0" borderId="0" xfId="0" applyNumberFormat="1" applyFont="1" applyFill="1" applyBorder="1"/>
    <xf numFmtId="41" fontId="0" fillId="5" borderId="3" xfId="0" applyNumberFormat="1" applyFill="1" applyBorder="1"/>
    <xf numFmtId="41" fontId="3" fillId="5" borderId="3" xfId="0" applyNumberFormat="1" applyFont="1" applyFill="1" applyBorder="1"/>
    <xf numFmtId="41" fontId="3" fillId="5" borderId="4" xfId="0" applyNumberFormat="1" applyFont="1" applyFill="1" applyBorder="1" applyAlignment="1">
      <alignment horizontal="right"/>
    </xf>
    <xf numFmtId="41" fontId="8" fillId="0" borderId="0" xfId="0" applyNumberFormat="1" applyFont="1"/>
    <xf numFmtId="41" fontId="9" fillId="0" borderId="0" xfId="0" applyNumberFormat="1" applyFont="1"/>
    <xf numFmtId="41" fontId="0" fillId="0" borderId="0" xfId="0" applyNumberFormat="1"/>
    <xf numFmtId="41" fontId="3" fillId="0" borderId="0" xfId="0" applyNumberFormat="1" applyFont="1"/>
    <xf numFmtId="41" fontId="3" fillId="0" borderId="0" xfId="0" applyNumberFormat="1" applyFont="1" applyFill="1"/>
    <xf numFmtId="41" fontId="10" fillId="3" borderId="25" xfId="0" applyNumberFormat="1" applyFont="1" applyFill="1" applyBorder="1"/>
    <xf numFmtId="41" fontId="10" fillId="3" borderId="26" xfId="0" applyNumberFormat="1" applyFont="1" applyFill="1" applyBorder="1"/>
    <xf numFmtId="41" fontId="3" fillId="0" borderId="27" xfId="0" applyNumberFormat="1" applyFont="1" applyBorder="1" applyAlignment="1">
      <alignment horizontal="right"/>
    </xf>
    <xf numFmtId="41" fontId="10" fillId="3" borderId="23" xfId="0" applyNumberFormat="1" applyFont="1" applyFill="1" applyBorder="1"/>
    <xf numFmtId="41" fontId="10" fillId="3" borderId="24" xfId="0" applyNumberFormat="1" applyFont="1" applyFill="1" applyBorder="1"/>
    <xf numFmtId="41" fontId="0" fillId="4" borderId="3" xfId="0" applyNumberFormat="1" applyFill="1" applyBorder="1"/>
    <xf numFmtId="41" fontId="3" fillId="4" borderId="3" xfId="0" applyNumberFormat="1" applyFont="1" applyFill="1" applyBorder="1"/>
    <xf numFmtId="41" fontId="3" fillId="4" borderId="4" xfId="0" applyNumberFormat="1" applyFont="1" applyFill="1" applyBorder="1" applyAlignment="1">
      <alignment horizontal="right"/>
    </xf>
    <xf numFmtId="41" fontId="0" fillId="0" borderId="28" xfId="0" applyNumberFormat="1" applyBorder="1"/>
    <xf numFmtId="41" fontId="3" fillId="0" borderId="28" xfId="0" applyNumberFormat="1" applyFont="1" applyBorder="1"/>
    <xf numFmtId="41" fontId="0" fillId="0" borderId="29" xfId="0" applyNumberFormat="1" applyFill="1" applyBorder="1" applyAlignment="1"/>
    <xf numFmtId="41" fontId="0" fillId="2" borderId="3" xfId="1" applyNumberFormat="1" applyFont="1" applyFill="1" applyBorder="1" applyAlignment="1">
      <alignment horizontal="center"/>
    </xf>
    <xf numFmtId="41" fontId="0" fillId="2" borderId="4" xfId="1" applyNumberFormat="1" applyFont="1" applyFill="1" applyBorder="1"/>
    <xf numFmtId="41" fontId="0" fillId="0" borderId="0" xfId="0" applyNumberFormat="1" applyFill="1" applyBorder="1"/>
    <xf numFmtId="41" fontId="0" fillId="0" borderId="5" xfId="1" applyNumberFormat="1" applyFont="1" applyBorder="1"/>
    <xf numFmtId="41" fontId="5" fillId="0" borderId="28" xfId="0" applyNumberFormat="1" applyFont="1" applyFill="1" applyBorder="1"/>
    <xf numFmtId="41" fontId="0" fillId="0" borderId="29" xfId="1" applyNumberFormat="1" applyFont="1" applyBorder="1"/>
    <xf numFmtId="41" fontId="7" fillId="3" borderId="6" xfId="1" applyNumberFormat="1" applyFont="1" applyFill="1" applyBorder="1" applyAlignment="1">
      <alignment horizontal="center"/>
    </xf>
    <xf numFmtId="41" fontId="7" fillId="3" borderId="7" xfId="1" applyNumberFormat="1" applyFont="1" applyFill="1" applyBorder="1"/>
    <xf numFmtId="41" fontId="0" fillId="0" borderId="5" xfId="0" applyNumberFormat="1" applyBorder="1"/>
    <xf numFmtId="41" fontId="0" fillId="0" borderId="0" xfId="1" applyNumberFormat="1" applyFont="1" applyBorder="1" applyAlignment="1">
      <alignment horizontal="center"/>
    </xf>
    <xf numFmtId="41" fontId="7" fillId="3" borderId="28" xfId="1" applyNumberFormat="1" applyFont="1" applyFill="1" applyBorder="1" applyAlignment="1">
      <alignment horizontal="center"/>
    </xf>
    <xf numFmtId="41" fontId="7" fillId="3" borderId="29" xfId="1" applyNumberFormat="1" applyFont="1" applyFill="1" applyBorder="1"/>
    <xf numFmtId="41" fontId="0" fillId="0" borderId="1" xfId="1" applyNumberFormat="1" applyFont="1" applyBorder="1" applyAlignment="1">
      <alignment horizontal="center"/>
    </xf>
    <xf numFmtId="41" fontId="7" fillId="3" borderId="24" xfId="1" applyNumberFormat="1" applyFont="1" applyFill="1" applyBorder="1"/>
    <xf numFmtId="41" fontId="0" fillId="0" borderId="0" xfId="0" applyNumberFormat="1" applyAlignment="1">
      <alignment horizontal="center"/>
    </xf>
    <xf numFmtId="41" fontId="0" fillId="4" borderId="3" xfId="0" applyNumberFormat="1" applyFill="1" applyBorder="1" applyAlignment="1">
      <alignment horizontal="center"/>
    </xf>
    <xf numFmtId="41" fontId="0" fillId="4" borderId="4" xfId="0" applyNumberFormat="1" applyFill="1" applyBorder="1"/>
    <xf numFmtId="41" fontId="0" fillId="0" borderId="0" xfId="0" applyNumberFormat="1" applyBorder="1" applyAlignment="1">
      <alignment horizontal="center"/>
    </xf>
    <xf numFmtId="41" fontId="5" fillId="0" borderId="28" xfId="1" applyNumberFormat="1" applyFont="1" applyBorder="1" applyAlignment="1">
      <alignment horizontal="center"/>
    </xf>
    <xf numFmtId="41" fontId="5" fillId="0" borderId="29" xfId="1" applyNumberFormat="1" applyFont="1" applyBorder="1" applyAlignment="1">
      <alignment horizontal="center"/>
    </xf>
    <xf numFmtId="41" fontId="0" fillId="0" borderId="8" xfId="1" applyNumberFormat="1" applyFont="1" applyBorder="1"/>
    <xf numFmtId="41" fontId="5" fillId="0" borderId="28" xfId="0" applyNumberFormat="1" applyFont="1" applyBorder="1"/>
    <xf numFmtId="41" fontId="5" fillId="0" borderId="29" xfId="0" applyNumberFormat="1" applyFont="1" applyBorder="1"/>
    <xf numFmtId="41" fontId="5" fillId="0" borderId="0" xfId="1" applyNumberFormat="1" applyFont="1" applyBorder="1" applyAlignment="1">
      <alignment horizontal="center"/>
    </xf>
    <xf numFmtId="41" fontId="7" fillId="3" borderId="23" xfId="1" applyNumberFormat="1" applyFont="1" applyFill="1" applyBorder="1" applyAlignment="1">
      <alignment horizontal="center"/>
    </xf>
    <xf numFmtId="41" fontId="7" fillId="3" borderId="24" xfId="1" applyNumberFormat="1" applyFont="1" applyFill="1" applyBorder="1" applyAlignment="1">
      <alignment horizontal="center"/>
    </xf>
    <xf numFmtId="41" fontId="0" fillId="0" borderId="12" xfId="0" applyNumberFormat="1" applyBorder="1"/>
    <xf numFmtId="41" fontId="0" fillId="0" borderId="14" xfId="0" applyNumberFormat="1" applyBorder="1"/>
    <xf numFmtId="41" fontId="10" fillId="3" borderId="30" xfId="0" applyNumberFormat="1" applyFont="1" applyFill="1" applyBorder="1"/>
    <xf numFmtId="41" fontId="11" fillId="3" borderId="31" xfId="0" applyNumberFormat="1" applyFont="1" applyFill="1" applyBorder="1"/>
    <xf numFmtId="41" fontId="11" fillId="3" borderId="13" xfId="0" applyNumberFormat="1" applyFont="1" applyFill="1" applyBorder="1"/>
    <xf numFmtId="41" fontId="0" fillId="4" borderId="10" xfId="0" applyNumberFormat="1" applyFill="1" applyBorder="1"/>
    <xf numFmtId="165" fontId="0" fillId="0" borderId="29" xfId="1" applyNumberFormat="1" applyFont="1" applyBorder="1"/>
    <xf numFmtId="0" fontId="4" fillId="0" borderId="0" xfId="0" applyFont="1" applyAlignment="1">
      <alignment horizontal="right"/>
    </xf>
    <xf numFmtId="3" fontId="4" fillId="0" borderId="0" xfId="0" applyNumberFormat="1" applyFont="1" applyBorder="1"/>
    <xf numFmtId="3" fontId="0" fillId="2" borderId="32" xfId="0" applyNumberFormat="1" applyFill="1" applyBorder="1"/>
    <xf numFmtId="3" fontId="0" fillId="2" borderId="33" xfId="0" applyNumberFormat="1" applyFill="1" applyBorder="1"/>
    <xf numFmtId="3" fontId="0" fillId="0" borderId="14" xfId="0" applyNumberFormat="1" applyBorder="1"/>
    <xf numFmtId="3" fontId="4" fillId="0" borderId="0" xfId="0" applyNumberFormat="1" applyFont="1" applyBorder="1" applyAlignment="1">
      <alignment horizontal="center" wrapText="1"/>
    </xf>
    <xf numFmtId="3" fontId="4" fillId="2" borderId="16" xfId="0" applyNumberFormat="1" applyFont="1" applyFill="1" applyBorder="1"/>
    <xf numFmtId="3" fontId="0" fillId="0" borderId="15" xfId="0" applyNumberFormat="1" applyBorder="1"/>
    <xf numFmtId="3" fontId="0" fillId="0" borderId="0" xfId="0" applyNumberFormat="1" applyBorder="1" applyAlignment="1">
      <alignment horizontal="center"/>
    </xf>
    <xf numFmtId="3" fontId="0" fillId="0" borderId="35" xfId="0" applyNumberFormat="1" applyBorder="1" applyAlignment="1">
      <alignment horizontal="center"/>
    </xf>
    <xf numFmtId="3" fontId="0" fillId="0" borderId="36" xfId="0" applyNumberFormat="1" applyBorder="1" applyAlignment="1">
      <alignment horizontal="center"/>
    </xf>
    <xf numFmtId="41" fontId="5" fillId="0" borderId="0" xfId="0" applyNumberFormat="1" applyFont="1" applyBorder="1"/>
    <xf numFmtId="0" fontId="5" fillId="0" borderId="0" xfId="0" applyFont="1"/>
    <xf numFmtId="0" fontId="7" fillId="0" borderId="0" xfId="0" applyFont="1"/>
    <xf numFmtId="0" fontId="2" fillId="0" borderId="9" xfId="0" applyFont="1" applyBorder="1" applyAlignment="1">
      <alignment horizontal="right"/>
    </xf>
    <xf numFmtId="41" fontId="4" fillId="0" borderId="0" xfId="0" applyNumberFormat="1" applyFont="1" applyBorder="1" applyAlignment="1">
      <alignment horizontal="center"/>
    </xf>
    <xf numFmtId="41" fontId="4" fillId="0" borderId="0" xfId="0" applyNumberFormat="1" applyFont="1" applyBorder="1"/>
    <xf numFmtId="41" fontId="0" fillId="0" borderId="1" xfId="0" applyNumberFormat="1" applyBorder="1" applyAlignment="1">
      <alignment horizontal="center"/>
    </xf>
    <xf numFmtId="0" fontId="2" fillId="0" borderId="0" xfId="0" applyFont="1" applyBorder="1" applyAlignment="1">
      <alignment horizontal="left"/>
    </xf>
    <xf numFmtId="0" fontId="7" fillId="2" borderId="21" xfId="0" applyFont="1" applyFill="1" applyBorder="1"/>
    <xf numFmtId="0" fontId="0" fillId="2" borderId="10" xfId="0" applyFill="1" applyBorder="1" applyAlignment="1">
      <alignment horizontal="center"/>
    </xf>
    <xf numFmtId="3" fontId="0" fillId="2" borderId="11" xfId="0" applyNumberFormat="1" applyFill="1" applyBorder="1"/>
    <xf numFmtId="41" fontId="4" fillId="0" borderId="14" xfId="0" applyNumberFormat="1" applyFont="1" applyBorder="1"/>
    <xf numFmtId="0" fontId="5" fillId="0" borderId="12" xfId="0" applyFont="1" applyBorder="1"/>
    <xf numFmtId="41" fontId="5" fillId="0" borderId="0" xfId="0" applyNumberFormat="1" applyFont="1" applyBorder="1" applyAlignment="1">
      <alignment horizontal="center"/>
    </xf>
    <xf numFmtId="41" fontId="13" fillId="0" borderId="14" xfId="0" applyNumberFormat="1" applyFont="1" applyBorder="1"/>
    <xf numFmtId="41" fontId="4" fillId="0" borderId="37" xfId="0" applyNumberFormat="1" applyFont="1" applyBorder="1"/>
    <xf numFmtId="0" fontId="4" fillId="0" borderId="38" xfId="0" applyFont="1" applyBorder="1" applyAlignment="1">
      <alignment horizontal="right"/>
    </xf>
    <xf numFmtId="41" fontId="4" fillId="3" borderId="13" xfId="0" applyNumberFormat="1" applyFont="1" applyFill="1" applyBorder="1" applyAlignment="1">
      <alignment horizontal="center"/>
    </xf>
    <xf numFmtId="41" fontId="4" fillId="3" borderId="13" xfId="0" applyNumberFormat="1" applyFont="1" applyFill="1" applyBorder="1"/>
    <xf numFmtId="41" fontId="4" fillId="3" borderId="20" xfId="0" applyNumberFormat="1" applyFont="1" applyFill="1" applyBorder="1"/>
    <xf numFmtId="0" fontId="7" fillId="4" borderId="21" xfId="0" applyFont="1" applyFill="1" applyBorder="1"/>
    <xf numFmtId="41" fontId="0" fillId="4" borderId="10" xfId="0" applyNumberFormat="1" applyFill="1" applyBorder="1" applyAlignment="1">
      <alignment horizontal="center"/>
    </xf>
    <xf numFmtId="3" fontId="0" fillId="4" borderId="11" xfId="0" applyNumberFormat="1" applyFill="1" applyBorder="1"/>
    <xf numFmtId="0" fontId="14" fillId="0" borderId="12" xfId="0" applyFont="1" applyBorder="1"/>
    <xf numFmtId="0" fontId="4" fillId="0" borderId="12" xfId="0" applyFont="1" applyBorder="1" applyAlignment="1">
      <alignment horizontal="right"/>
    </xf>
    <xf numFmtId="41" fontId="4" fillId="3" borderId="22" xfId="0" applyNumberFormat="1" applyFont="1" applyFill="1" applyBorder="1"/>
    <xf numFmtId="0" fontId="15" fillId="0" borderId="12" xfId="0" applyFont="1" applyBorder="1"/>
    <xf numFmtId="0" fontId="16" fillId="0" borderId="12" xfId="0" applyFont="1" applyBorder="1"/>
    <xf numFmtId="0" fontId="2" fillId="0" borderId="0" xfId="0" applyFont="1" applyAlignment="1">
      <alignment horizontal="right"/>
    </xf>
    <xf numFmtId="1" fontId="0" fillId="0" borderId="39" xfId="0" applyNumberFormat="1" applyBorder="1"/>
    <xf numFmtId="0" fontId="4" fillId="0" borderId="0" xfId="0" applyFont="1"/>
    <xf numFmtId="0" fontId="0" fillId="0" borderId="0" xfId="0" applyBorder="1" applyAlignment="1"/>
    <xf numFmtId="0" fontId="2" fillId="0" borderId="0" xfId="0" applyFont="1"/>
    <xf numFmtId="0" fontId="2" fillId="0" borderId="0" xfId="0" applyFont="1" applyFill="1"/>
    <xf numFmtId="1" fontId="0" fillId="0" borderId="0" xfId="0" applyNumberFormat="1" applyBorder="1"/>
    <xf numFmtId="0" fontId="0" fillId="0" borderId="40" xfId="0" applyBorder="1"/>
    <xf numFmtId="41" fontId="0" fillId="0" borderId="14" xfId="0" applyNumberFormat="1" applyBorder="1" applyAlignment="1">
      <alignment horizontal="center"/>
    </xf>
    <xf numFmtId="164" fontId="0" fillId="2" borderId="11" xfId="0" applyNumberFormat="1" applyFill="1" applyBorder="1"/>
    <xf numFmtId="10" fontId="0" fillId="0" borderId="14" xfId="0" applyNumberFormat="1" applyFill="1" applyBorder="1" applyAlignment="1">
      <alignment horizontal="right"/>
    </xf>
    <xf numFmtId="10" fontId="0" fillId="0" borderId="37" xfId="0" applyNumberFormat="1" applyFill="1" applyBorder="1" applyAlignment="1">
      <alignment horizontal="right"/>
    </xf>
    <xf numFmtId="0" fontId="4" fillId="0" borderId="0" xfId="0" applyFont="1" applyFill="1" applyBorder="1"/>
    <xf numFmtId="10" fontId="4" fillId="2" borderId="42" xfId="0" applyNumberFormat="1" applyFont="1" applyFill="1" applyBorder="1" applyAlignment="1">
      <alignment horizontal="center" wrapText="1"/>
    </xf>
    <xf numFmtId="0" fontId="4" fillId="5" borderId="42" xfId="0" applyFont="1" applyFill="1" applyBorder="1" applyAlignment="1">
      <alignment horizontal="center"/>
    </xf>
    <xf numFmtId="0" fontId="4" fillId="0" borderId="0" xfId="0" applyFont="1" applyAlignment="1">
      <alignment horizontal="center" wrapText="1"/>
    </xf>
    <xf numFmtId="41" fontId="7" fillId="3" borderId="34" xfId="0" applyNumberFormat="1" applyFont="1" applyFill="1" applyBorder="1"/>
    <xf numFmtId="41" fontId="7" fillId="3" borderId="34" xfId="0" applyNumberFormat="1" applyFont="1" applyFill="1" applyBorder="1" applyAlignment="1">
      <alignment horizontal="right"/>
    </xf>
    <xf numFmtId="10" fontId="7" fillId="0" borderId="0" xfId="2" applyNumberFormat="1" applyFont="1" applyFill="1" applyBorder="1"/>
    <xf numFmtId="3" fontId="4" fillId="0" borderId="17" xfId="0" applyNumberFormat="1" applyFont="1" applyBorder="1"/>
    <xf numFmtId="0" fontId="4" fillId="5" borderId="16" xfId="0" applyFont="1" applyFill="1" applyBorder="1"/>
    <xf numFmtId="0" fontId="7" fillId="5" borderId="15" xfId="0" applyFont="1" applyFill="1" applyBorder="1"/>
    <xf numFmtId="0" fontId="2" fillId="0" borderId="6" xfId="0" applyFont="1" applyFill="1" applyBorder="1" applyAlignment="1">
      <alignment horizontal="left"/>
    </xf>
    <xf numFmtId="41" fontId="5" fillId="5" borderId="3" xfId="0" applyNumberFormat="1" applyFont="1" applyFill="1" applyBorder="1"/>
    <xf numFmtId="41" fontId="5" fillId="0" borderId="0" xfId="0" applyNumberFormat="1" applyFont="1"/>
    <xf numFmtId="41" fontId="5" fillId="2" borderId="3" xfId="0" applyNumberFormat="1" applyFont="1" applyFill="1" applyBorder="1"/>
    <xf numFmtId="41" fontId="5" fillId="0" borderId="0" xfId="0" applyNumberFormat="1" applyFont="1" applyBorder="1" applyAlignment="1">
      <alignment horizontal="right" wrapText="1"/>
    </xf>
    <xf numFmtId="41" fontId="5" fillId="0" borderId="1" xfId="0" applyNumberFormat="1" applyFont="1" applyBorder="1" applyAlignment="1">
      <alignment horizontal="right" wrapText="1"/>
    </xf>
    <xf numFmtId="41" fontId="5" fillId="0" borderId="1" xfId="0" applyNumberFormat="1" applyFont="1" applyBorder="1"/>
    <xf numFmtId="41" fontId="5" fillId="4" borderId="3" xfId="0" applyNumberFormat="1" applyFont="1" applyFill="1" applyBorder="1"/>
    <xf numFmtId="165" fontId="0" fillId="0" borderId="14" xfId="1" applyNumberFormat="1" applyFont="1" applyBorder="1"/>
    <xf numFmtId="165" fontId="0" fillId="0" borderId="37" xfId="1" applyNumberFormat="1" applyFont="1" applyBorder="1"/>
    <xf numFmtId="165" fontId="7" fillId="3" borderId="14" xfId="1" applyNumberFormat="1" applyFont="1" applyFill="1" applyBorder="1"/>
    <xf numFmtId="165" fontId="7" fillId="3" borderId="34" xfId="1" applyNumberFormat="1" applyFont="1" applyFill="1" applyBorder="1" applyAlignment="1">
      <alignment horizontal="center"/>
    </xf>
    <xf numFmtId="165" fontId="7" fillId="3" borderId="43" xfId="1" applyNumberFormat="1" applyFont="1" applyFill="1" applyBorder="1"/>
    <xf numFmtId="165" fontId="5" fillId="0" borderId="28" xfId="1" applyNumberFormat="1" applyFont="1" applyBorder="1" applyAlignment="1">
      <alignment horizontal="center"/>
    </xf>
    <xf numFmtId="165" fontId="5" fillId="0" borderId="29" xfId="1" applyNumberFormat="1" applyFont="1" applyBorder="1"/>
    <xf numFmtId="165" fontId="5" fillId="0" borderId="0" xfId="1" applyNumberFormat="1" applyFont="1" applyBorder="1" applyAlignment="1">
      <alignment horizontal="center"/>
    </xf>
    <xf numFmtId="165" fontId="7" fillId="3" borderId="23" xfId="1" applyNumberFormat="1" applyFont="1" applyFill="1" applyBorder="1" applyAlignment="1">
      <alignment horizontal="center"/>
    </xf>
    <xf numFmtId="165" fontId="7" fillId="3" borderId="24" xfId="1" applyNumberFormat="1" applyFont="1" applyFill="1" applyBorder="1" applyAlignment="1">
      <alignment horizontal="center"/>
    </xf>
    <xf numFmtId="41" fontId="0" fillId="5" borderId="0" xfId="0" applyNumberFormat="1" applyFill="1" applyBorder="1"/>
    <xf numFmtId="165" fontId="0" fillId="0" borderId="44" xfId="1" applyNumberFormat="1" applyFont="1" applyBorder="1" applyAlignment="1">
      <alignment horizontal="center"/>
    </xf>
    <xf numFmtId="41" fontId="7" fillId="0" borderId="0" xfId="1" applyNumberFormat="1" applyFont="1" applyFill="1" applyBorder="1" applyAlignment="1">
      <alignment horizontal="center"/>
    </xf>
    <xf numFmtId="41" fontId="7" fillId="0" borderId="0" xfId="1" applyNumberFormat="1" applyFont="1" applyFill="1" applyBorder="1"/>
    <xf numFmtId="3" fontId="1" fillId="0" borderId="0" xfId="0" applyNumberFormat="1" applyFont="1" applyBorder="1"/>
    <xf numFmtId="3" fontId="1" fillId="0" borderId="0" xfId="0" applyNumberFormat="1" applyFont="1" applyFill="1" applyBorder="1"/>
    <xf numFmtId="3" fontId="3" fillId="0" borderId="0" xfId="0" applyNumberFormat="1" applyFont="1" applyFill="1" applyBorder="1"/>
    <xf numFmtId="41" fontId="1" fillId="0" borderId="1" xfId="0" applyNumberFormat="1" applyFont="1" applyBorder="1"/>
    <xf numFmtId="3" fontId="7" fillId="3" borderId="45" xfId="0" applyNumberFormat="1" applyFont="1" applyFill="1" applyBorder="1" applyAlignment="1">
      <alignment horizontal="center"/>
    </xf>
    <xf numFmtId="3" fontId="7" fillId="3" borderId="46" xfId="0" applyNumberFormat="1" applyFont="1" applyFill="1" applyBorder="1" applyAlignment="1">
      <alignment horizontal="center"/>
    </xf>
    <xf numFmtId="41" fontId="4" fillId="3" borderId="28" xfId="0" applyNumberFormat="1" applyFont="1" applyFill="1" applyBorder="1" applyAlignment="1">
      <alignment horizontal="center"/>
    </xf>
    <xf numFmtId="41" fontId="4" fillId="3" borderId="28" xfId="0" applyNumberFormat="1" applyFont="1" applyFill="1" applyBorder="1"/>
    <xf numFmtId="41" fontId="4" fillId="3" borderId="34" xfId="0" applyNumberFormat="1" applyFont="1" applyFill="1" applyBorder="1"/>
    <xf numFmtId="3" fontId="1" fillId="0" borderId="0" xfId="0" applyNumberFormat="1" applyFont="1" applyFill="1" applyBorder="1" applyAlignment="1">
      <alignment horizontal="right"/>
    </xf>
    <xf numFmtId="10" fontId="0" fillId="0" borderId="37" xfId="0" applyNumberFormat="1" applyFill="1" applyBorder="1"/>
    <xf numFmtId="3" fontId="0" fillId="0" borderId="2" xfId="0" applyNumberFormat="1" applyBorder="1"/>
    <xf numFmtId="3" fontId="0" fillId="0" borderId="18" xfId="0" applyNumberFormat="1" applyBorder="1"/>
    <xf numFmtId="0" fontId="7" fillId="0" borderId="10" xfId="0" applyFont="1" applyFill="1" applyBorder="1"/>
    <xf numFmtId="3" fontId="0" fillId="5" borderId="21" xfId="0" applyNumberFormat="1" applyFill="1" applyBorder="1"/>
    <xf numFmtId="3" fontId="1" fillId="0" borderId="12" xfId="0" applyNumberFormat="1" applyFont="1" applyBorder="1"/>
    <xf numFmtId="3" fontId="0" fillId="0" borderId="12" xfId="0" applyNumberFormat="1" applyFill="1" applyBorder="1"/>
    <xf numFmtId="41" fontId="5" fillId="0" borderId="47" xfId="0" applyNumberFormat="1" applyFont="1" applyFill="1" applyBorder="1"/>
    <xf numFmtId="164" fontId="0" fillId="0" borderId="14" xfId="0" applyNumberFormat="1" applyFill="1" applyBorder="1"/>
    <xf numFmtId="41" fontId="1" fillId="0" borderId="48" xfId="0" applyNumberFormat="1" applyFont="1" applyBorder="1"/>
    <xf numFmtId="41" fontId="7" fillId="3" borderId="38" xfId="0" applyNumberFormat="1" applyFont="1" applyFill="1" applyBorder="1"/>
    <xf numFmtId="10" fontId="7" fillId="3" borderId="43" xfId="2" applyNumberFormat="1" applyFont="1" applyFill="1" applyBorder="1"/>
    <xf numFmtId="3" fontId="0" fillId="2" borderId="21" xfId="0" applyNumberFormat="1" applyFill="1" applyBorder="1"/>
    <xf numFmtId="3" fontId="1" fillId="0" borderId="12" xfId="0" applyNumberFormat="1" applyFont="1" applyFill="1" applyBorder="1" applyAlignment="1">
      <alignment horizontal="right"/>
    </xf>
    <xf numFmtId="3" fontId="0" fillId="0" borderId="12" xfId="0" applyNumberFormat="1" applyFill="1" applyBorder="1" applyAlignment="1">
      <alignment horizontal="right"/>
    </xf>
    <xf numFmtId="3" fontId="0" fillId="0" borderId="48" xfId="0" applyNumberFormat="1" applyFill="1" applyBorder="1" applyAlignment="1">
      <alignment horizontal="right"/>
    </xf>
    <xf numFmtId="41" fontId="7" fillId="3" borderId="38" xfId="0" applyNumberFormat="1" applyFont="1" applyFill="1" applyBorder="1" applyAlignment="1">
      <alignment horizontal="right"/>
    </xf>
    <xf numFmtId="10" fontId="7" fillId="3" borderId="43" xfId="2" applyNumberFormat="1" applyFont="1" applyFill="1" applyBorder="1" applyAlignment="1">
      <alignment horizontal="right"/>
    </xf>
    <xf numFmtId="0" fontId="0" fillId="4" borderId="21" xfId="0" applyFill="1" applyBorder="1"/>
    <xf numFmtId="165" fontId="0" fillId="0" borderId="12" xfId="1" applyNumberFormat="1" applyFont="1" applyBorder="1"/>
    <xf numFmtId="165" fontId="7" fillId="3" borderId="31" xfId="0" applyNumberFormat="1" applyFont="1" applyFill="1" applyBorder="1"/>
    <xf numFmtId="0" fontId="0" fillId="0" borderId="2" xfId="0" applyBorder="1"/>
    <xf numFmtId="0" fontId="5" fillId="0" borderId="16" xfId="0" applyFont="1" applyBorder="1"/>
    <xf numFmtId="165" fontId="5" fillId="0" borderId="11" xfId="1" applyNumberFormat="1" applyFont="1" applyBorder="1"/>
    <xf numFmtId="9" fontId="0" fillId="0" borderId="16" xfId="0" applyNumberFormat="1" applyBorder="1" applyAlignment="1">
      <alignment horizontal="center"/>
    </xf>
    <xf numFmtId="0" fontId="5" fillId="0" borderId="17" xfId="0" applyFont="1" applyBorder="1"/>
    <xf numFmtId="165" fontId="5" fillId="0" borderId="43" xfId="1" applyNumberFormat="1" applyFont="1" applyBorder="1"/>
    <xf numFmtId="9" fontId="0" fillId="0" borderId="17" xfId="0" applyNumberFormat="1" applyBorder="1" applyAlignment="1">
      <alignment horizontal="center"/>
    </xf>
    <xf numFmtId="3" fontId="5" fillId="0" borderId="49" xfId="0" applyNumberFormat="1" applyFont="1" applyBorder="1"/>
    <xf numFmtId="3" fontId="0" fillId="0" borderId="10" xfId="0" applyNumberFormat="1" applyBorder="1"/>
    <xf numFmtId="0" fontId="4" fillId="0" borderId="50" xfId="0" applyFont="1" applyBorder="1" applyAlignment="1">
      <alignment horizontal="center"/>
    </xf>
    <xf numFmtId="164" fontId="0" fillId="0" borderId="0" xfId="0" applyNumberFormat="1"/>
    <xf numFmtId="2" fontId="0" fillId="0" borderId="0" xfId="0" applyNumberFormat="1"/>
    <xf numFmtId="0" fontId="4" fillId="0" borderId="36" xfId="0" applyFont="1" applyBorder="1" applyAlignment="1">
      <alignment horizontal="center"/>
    </xf>
    <xf numFmtId="17" fontId="3" fillId="0" borderId="0" xfId="0" applyNumberFormat="1" applyFont="1"/>
    <xf numFmtId="0" fontId="4" fillId="0" borderId="0" xfId="0" applyFont="1" applyAlignment="1">
      <alignment wrapText="1"/>
    </xf>
    <xf numFmtId="0" fontId="4" fillId="0" borderId="52" xfId="0" applyFont="1" applyBorder="1" applyAlignment="1">
      <alignment horizontal="center"/>
    </xf>
    <xf numFmtId="17" fontId="0" fillId="0" borderId="0" xfId="0" applyNumberFormat="1" applyBorder="1"/>
    <xf numFmtId="17" fontId="0" fillId="0" borderId="61" xfId="0" applyNumberFormat="1" applyBorder="1"/>
    <xf numFmtId="0" fontId="4" fillId="3" borderId="62" xfId="0" applyFont="1" applyFill="1" applyBorder="1"/>
    <xf numFmtId="41" fontId="4" fillId="3" borderId="63" xfId="0" applyNumberFormat="1" applyFont="1" applyFill="1" applyBorder="1" applyAlignment="1">
      <alignment horizontal="center"/>
    </xf>
    <xf numFmtId="41" fontId="17" fillId="3" borderId="64" xfId="0" applyNumberFormat="1" applyFont="1" applyFill="1" applyBorder="1" applyAlignment="1">
      <alignment horizontal="center"/>
    </xf>
    <xf numFmtId="41" fontId="17" fillId="3" borderId="65" xfId="0" applyNumberFormat="1" applyFont="1" applyFill="1" applyBorder="1" applyAlignment="1">
      <alignment horizontal="center"/>
    </xf>
    <xf numFmtId="10" fontId="4" fillId="3" borderId="66" xfId="2" applyNumberFormat="1" applyFont="1" applyFill="1" applyBorder="1" applyAlignment="1">
      <alignment horizontal="center"/>
    </xf>
    <xf numFmtId="41" fontId="17" fillId="3" borderId="63" xfId="0" applyNumberFormat="1" applyFont="1" applyFill="1" applyBorder="1" applyAlignment="1">
      <alignment horizontal="center"/>
    </xf>
    <xf numFmtId="41" fontId="17" fillId="3" borderId="67" xfId="0" applyNumberFormat="1" applyFont="1" applyFill="1" applyBorder="1" applyAlignment="1">
      <alignment horizontal="center"/>
    </xf>
    <xf numFmtId="10" fontId="4" fillId="3" borderId="65" xfId="2" applyNumberFormat="1" applyFont="1" applyFill="1" applyBorder="1" applyAlignment="1">
      <alignment horizontal="center"/>
    </xf>
    <xf numFmtId="10" fontId="4" fillId="3" borderId="52" xfId="2" applyNumberFormat="1" applyFont="1" applyFill="1" applyBorder="1" applyAlignment="1">
      <alignment horizontal="center"/>
    </xf>
    <xf numFmtId="0" fontId="0" fillId="0" borderId="21" xfId="0" applyBorder="1"/>
    <xf numFmtId="0" fontId="0" fillId="0" borderId="11" xfId="0" applyBorder="1"/>
    <xf numFmtId="1" fontId="0" fillId="0" borderId="10" xfId="0" applyNumberFormat="1" applyBorder="1"/>
    <xf numFmtId="10" fontId="0" fillId="0" borderId="21" xfId="0" applyNumberFormat="1" applyBorder="1"/>
    <xf numFmtId="0" fontId="0" fillId="0" borderId="10" xfId="0" applyBorder="1"/>
    <xf numFmtId="0" fontId="4" fillId="0" borderId="12" xfId="0" applyFont="1" applyBorder="1"/>
    <xf numFmtId="3" fontId="4" fillId="0" borderId="0" xfId="0" applyNumberFormat="1" applyFont="1" applyFill="1" applyBorder="1"/>
    <xf numFmtId="0" fontId="0" fillId="0" borderId="14" xfId="0" applyFill="1" applyBorder="1" applyAlignment="1"/>
    <xf numFmtId="0" fontId="0" fillId="0" borderId="14" xfId="0" applyFill="1" applyBorder="1" applyAlignment="1">
      <alignment wrapText="1"/>
    </xf>
    <xf numFmtId="0" fontId="0" fillId="0" borderId="0" xfId="0" applyFill="1" applyBorder="1" applyAlignment="1">
      <alignment horizontal="left" wrapText="1"/>
    </xf>
    <xf numFmtId="0" fontId="4" fillId="0" borderId="0" xfId="0" applyFont="1" applyBorder="1"/>
    <xf numFmtId="0" fontId="3" fillId="0" borderId="14" xfId="0" applyFont="1" applyFill="1" applyBorder="1" applyAlignment="1"/>
    <xf numFmtId="0" fontId="0" fillId="0" borderId="14" xfId="0" applyFill="1" applyBorder="1"/>
    <xf numFmtId="0" fontId="3" fillId="0" borderId="0" xfId="0" applyFont="1" applyFill="1" applyBorder="1"/>
    <xf numFmtId="0" fontId="4" fillId="0" borderId="12" xfId="0" applyFont="1" applyFill="1" applyBorder="1" applyAlignment="1">
      <alignment horizontal="left" wrapText="1"/>
    </xf>
    <xf numFmtId="0" fontId="0" fillId="0" borderId="12" xfId="0" applyFill="1" applyBorder="1"/>
    <xf numFmtId="0" fontId="0" fillId="0" borderId="38" xfId="0" applyBorder="1"/>
    <xf numFmtId="3" fontId="0" fillId="0" borderId="34" xfId="0" applyNumberFormat="1" applyFill="1" applyBorder="1"/>
    <xf numFmtId="10" fontId="2" fillId="0" borderId="0" xfId="0" applyNumberFormat="1" applyFont="1" applyFill="1" applyBorder="1"/>
    <xf numFmtId="0" fontId="4" fillId="0" borderId="0" xfId="0" applyFont="1" applyFill="1" applyBorder="1" applyAlignment="1">
      <alignment horizontal="left" wrapText="1"/>
    </xf>
    <xf numFmtId="165" fontId="0" fillId="0" borderId="0" xfId="1" applyNumberFormat="1" applyFont="1"/>
    <xf numFmtId="41" fontId="0" fillId="0" borderId="14" xfId="0" applyNumberFormat="1" applyBorder="1" applyAlignment="1"/>
    <xf numFmtId="0" fontId="0" fillId="0" borderId="0" xfId="0" applyAlignment="1"/>
    <xf numFmtId="0" fontId="0" fillId="2" borderId="11" xfId="0" applyFill="1" applyBorder="1" applyAlignment="1"/>
    <xf numFmtId="3" fontId="7" fillId="3" borderId="20" xfId="0" applyNumberFormat="1" applyFont="1" applyFill="1" applyBorder="1" applyAlignment="1"/>
    <xf numFmtId="0" fontId="10" fillId="0" borderId="0" xfId="0" applyFont="1" applyFill="1" applyBorder="1" applyAlignment="1">
      <alignment horizontal="right"/>
    </xf>
    <xf numFmtId="41" fontId="10" fillId="0" borderId="0" xfId="0" applyNumberFormat="1" applyFont="1" applyFill="1" applyBorder="1"/>
    <xf numFmtId="0" fontId="7" fillId="0" borderId="0" xfId="0" applyFont="1" applyFill="1" applyBorder="1" applyAlignment="1">
      <alignment horizontal="right"/>
    </xf>
    <xf numFmtId="41" fontId="7" fillId="0" borderId="0" xfId="0" applyNumberFormat="1" applyFont="1" applyFill="1" applyBorder="1" applyAlignment="1"/>
    <xf numFmtId="3" fontId="5" fillId="0" borderId="68" xfId="0" applyNumberFormat="1" applyFont="1" applyFill="1" applyBorder="1"/>
    <xf numFmtId="3" fontId="5" fillId="0" borderId="2" xfId="0" applyNumberFormat="1" applyFont="1" applyFill="1" applyBorder="1"/>
    <xf numFmtId="165" fontId="0" fillId="0" borderId="2" xfId="1" applyNumberFormat="1" applyFont="1" applyBorder="1"/>
    <xf numFmtId="3" fontId="5" fillId="0" borderId="69" xfId="0" applyNumberFormat="1" applyFont="1" applyBorder="1"/>
    <xf numFmtId="165" fontId="3" fillId="0" borderId="2" xfId="1" applyNumberFormat="1" applyFont="1" applyFill="1" applyBorder="1"/>
    <xf numFmtId="165" fontId="5" fillId="0" borderId="69" xfId="1" applyNumberFormat="1" applyFont="1" applyFill="1" applyBorder="1"/>
    <xf numFmtId="165" fontId="5" fillId="0" borderId="0" xfId="1" applyNumberFormat="1" applyFont="1"/>
    <xf numFmtId="3" fontId="5" fillId="0" borderId="70" xfId="0" applyNumberFormat="1" applyFont="1" applyBorder="1"/>
    <xf numFmtId="165" fontId="5" fillId="0" borderId="49" xfId="1" applyNumberFormat="1" applyFont="1" applyBorder="1"/>
    <xf numFmtId="165" fontId="5" fillId="0" borderId="0" xfId="1" applyNumberFormat="1" applyFont="1" applyBorder="1"/>
    <xf numFmtId="0" fontId="22" fillId="0" borderId="0" xfId="0" applyFont="1" applyFill="1" applyBorder="1"/>
    <xf numFmtId="165" fontId="7" fillId="0" borderId="0" xfId="1" applyNumberFormat="1" applyFont="1" applyFill="1" applyBorder="1" applyAlignment="1">
      <alignment horizontal="center"/>
    </xf>
    <xf numFmtId="165" fontId="7" fillId="0" borderId="0" xfId="1" applyNumberFormat="1" applyFont="1" applyFill="1" applyBorder="1"/>
    <xf numFmtId="165" fontId="7" fillId="3" borderId="13" xfId="1" applyNumberFormat="1" applyFont="1" applyFill="1" applyBorder="1" applyAlignment="1">
      <alignment horizontal="center"/>
    </xf>
    <xf numFmtId="165" fontId="7" fillId="3" borderId="20" xfId="1" applyNumberFormat="1" applyFont="1" applyFill="1" applyBorder="1"/>
    <xf numFmtId="166" fontId="4" fillId="0" borderId="0" xfId="0" applyNumberFormat="1" applyFont="1" applyAlignment="1">
      <alignment horizontal="center" wrapText="1"/>
    </xf>
    <xf numFmtId="166" fontId="0" fillId="0" borderId="0" xfId="0" applyNumberFormat="1" applyAlignment="1">
      <alignment horizontal="center"/>
    </xf>
    <xf numFmtId="10" fontId="24" fillId="0" borderId="73" xfId="2" applyNumberFormat="1" applyFont="1" applyBorder="1" applyAlignment="1">
      <alignment horizontal="center"/>
    </xf>
    <xf numFmtId="3" fontId="26" fillId="0" borderId="0" xfId="0" applyNumberFormat="1" applyFont="1" applyBorder="1"/>
    <xf numFmtId="165" fontId="19" fillId="0" borderId="0" xfId="1" applyNumberFormat="1" applyFont="1" applyFill="1" applyBorder="1"/>
    <xf numFmtId="165" fontId="20" fillId="0" borderId="0" xfId="1" applyNumberFormat="1" applyFont="1" applyFill="1" applyBorder="1"/>
    <xf numFmtId="165" fontId="0" fillId="0" borderId="0" xfId="0" applyNumberFormat="1"/>
    <xf numFmtId="0" fontId="4" fillId="0" borderId="0" xfId="0" applyFont="1" applyBorder="1" applyAlignment="1">
      <alignment horizontal="right"/>
    </xf>
    <xf numFmtId="3" fontId="7" fillId="0" borderId="0" xfId="1" applyNumberFormat="1" applyFont="1" applyFill="1" applyBorder="1" applyAlignment="1">
      <alignment horizontal="center"/>
    </xf>
    <xf numFmtId="3" fontId="7" fillId="0" borderId="0" xfId="1" applyNumberFormat="1" applyFont="1" applyFill="1" applyBorder="1" applyAlignment="1"/>
    <xf numFmtId="3" fontId="7" fillId="0" borderId="14" xfId="1" applyNumberFormat="1" applyFont="1" applyFill="1" applyBorder="1" applyAlignment="1"/>
    <xf numFmtId="3" fontId="0" fillId="0" borderId="74" xfId="0" applyNumberFormat="1" applyBorder="1" applyAlignment="1">
      <alignment horizontal="center"/>
    </xf>
    <xf numFmtId="3" fontId="7" fillId="0" borderId="74" xfId="1" applyNumberFormat="1" applyFont="1" applyFill="1" applyBorder="1" applyAlignment="1">
      <alignment horizontal="center"/>
    </xf>
    <xf numFmtId="0" fontId="7" fillId="3" borderId="34" xfId="1" applyNumberFormat="1" applyFont="1" applyFill="1" applyBorder="1" applyAlignment="1">
      <alignment horizontal="center"/>
    </xf>
    <xf numFmtId="0" fontId="7" fillId="3" borderId="75" xfId="1" applyNumberFormat="1" applyFont="1" applyFill="1" applyBorder="1" applyAlignment="1">
      <alignment horizontal="center"/>
    </xf>
    <xf numFmtId="0" fontId="0" fillId="0" borderId="0" xfId="0" applyNumberFormat="1" applyBorder="1" applyAlignment="1">
      <alignment horizontal="center"/>
    </xf>
    <xf numFmtId="0" fontId="0" fillId="0" borderId="14" xfId="0" applyNumberFormat="1" applyBorder="1" applyAlignment="1"/>
    <xf numFmtId="0" fontId="0" fillId="0" borderId="1" xfId="0" applyNumberFormat="1" applyBorder="1" applyAlignment="1">
      <alignment horizontal="center"/>
    </xf>
    <xf numFmtId="0" fontId="0" fillId="0" borderId="76" xfId="0" applyNumberFormat="1" applyBorder="1" applyAlignment="1"/>
    <xf numFmtId="0" fontId="7" fillId="3" borderId="77" xfId="1" applyNumberFormat="1" applyFont="1" applyFill="1" applyBorder="1" applyAlignment="1">
      <alignment horizontal="right"/>
    </xf>
    <xf numFmtId="165" fontId="0" fillId="0" borderId="0" xfId="1" applyNumberFormat="1" applyFont="1" applyFill="1" applyBorder="1" applyAlignment="1">
      <alignment horizontal="center"/>
    </xf>
    <xf numFmtId="41" fontId="0" fillId="0" borderId="0" xfId="0" applyNumberFormat="1" applyFill="1"/>
    <xf numFmtId="41" fontId="5" fillId="0" borderId="0" xfId="0" applyNumberFormat="1" applyFont="1" applyFill="1"/>
    <xf numFmtId="41" fontId="0" fillId="0" borderId="0" xfId="1" applyNumberFormat="1" applyFont="1" applyFill="1" applyBorder="1" applyAlignment="1">
      <alignment horizontal="center"/>
    </xf>
    <xf numFmtId="165" fontId="0" fillId="0" borderId="1" xfId="1" applyNumberFormat="1" applyFont="1" applyFill="1" applyBorder="1" applyAlignment="1">
      <alignment horizontal="center"/>
    </xf>
    <xf numFmtId="41" fontId="0" fillId="0" borderId="1" xfId="1" applyNumberFormat="1" applyFont="1" applyFill="1" applyBorder="1" applyAlignment="1">
      <alignment horizontal="center"/>
    </xf>
    <xf numFmtId="17" fontId="0" fillId="0" borderId="44" xfId="0" applyNumberFormat="1" applyFill="1" applyBorder="1"/>
    <xf numFmtId="17" fontId="0" fillId="0" borderId="78" xfId="0" applyNumberFormat="1" applyFill="1" applyBorder="1"/>
    <xf numFmtId="17" fontId="0" fillId="0" borderId="0" xfId="0" applyNumberFormat="1" applyFill="1" applyBorder="1"/>
    <xf numFmtId="0" fontId="0" fillId="0" borderId="43" xfId="0" applyFill="1" applyBorder="1" applyAlignment="1">
      <alignment wrapText="1"/>
    </xf>
    <xf numFmtId="41" fontId="0" fillId="0" borderId="74" xfId="1" applyNumberFormat="1" applyFont="1" applyBorder="1" applyAlignment="1">
      <alignment horizontal="center"/>
    </xf>
    <xf numFmtId="41" fontId="0" fillId="0" borderId="74" xfId="0" applyNumberFormat="1" applyBorder="1" applyAlignment="1">
      <alignment horizontal="center"/>
    </xf>
    <xf numFmtId="41" fontId="0" fillId="0" borderId="79" xfId="1" applyNumberFormat="1" applyFont="1" applyBorder="1" applyAlignment="1">
      <alignment horizontal="center"/>
    </xf>
    <xf numFmtId="10" fontId="4" fillId="0" borderId="0" xfId="0" applyNumberFormat="1" applyFont="1" applyFill="1" applyBorder="1"/>
    <xf numFmtId="10" fontId="13" fillId="0" borderId="0" xfId="0" applyNumberFormat="1" applyFont="1" applyFill="1" applyBorder="1"/>
    <xf numFmtId="0" fontId="4" fillId="5" borderId="80" xfId="0" applyNumberFormat="1" applyFont="1" applyFill="1" applyBorder="1" applyAlignment="1">
      <alignment horizontal="center" wrapText="1"/>
    </xf>
    <xf numFmtId="10" fontId="0" fillId="0" borderId="16" xfId="0" applyNumberFormat="1" applyBorder="1"/>
    <xf numFmtId="0" fontId="0" fillId="0" borderId="16" xfId="0" applyBorder="1"/>
    <xf numFmtId="0" fontId="0" fillId="6" borderId="11" xfId="0" applyFill="1" applyBorder="1"/>
    <xf numFmtId="10" fontId="4" fillId="6" borderId="14" xfId="0" applyNumberFormat="1" applyFont="1" applyFill="1" applyBorder="1"/>
    <xf numFmtId="164" fontId="0" fillId="6" borderId="14" xfId="0" applyNumberFormat="1" applyFill="1" applyBorder="1"/>
    <xf numFmtId="10" fontId="4" fillId="6" borderId="15" xfId="0" applyNumberFormat="1" applyFont="1" applyFill="1" applyBorder="1"/>
    <xf numFmtId="164" fontId="0" fillId="6" borderId="15" xfId="0" applyNumberFormat="1" applyFill="1" applyBorder="1"/>
    <xf numFmtId="0" fontId="0" fillId="6" borderId="16" xfId="0" applyFill="1" applyBorder="1"/>
    <xf numFmtId="165" fontId="7" fillId="3" borderId="28" xfId="1" applyNumberFormat="1" applyFont="1" applyFill="1" applyBorder="1" applyAlignment="1">
      <alignment horizontal="center"/>
    </xf>
    <xf numFmtId="165" fontId="7" fillId="3" borderId="81" xfId="1" applyNumberFormat="1" applyFont="1" applyFill="1" applyBorder="1" applyAlignment="1">
      <alignment horizontal="center"/>
    </xf>
    <xf numFmtId="165" fontId="7" fillId="3" borderId="22" xfId="1" applyNumberFormat="1" applyFont="1" applyFill="1" applyBorder="1" applyAlignment="1"/>
    <xf numFmtId="3" fontId="0" fillId="0" borderId="0" xfId="0" applyNumberFormat="1" applyBorder="1" applyAlignment="1"/>
    <xf numFmtId="3" fontId="0" fillId="0" borderId="74" xfId="0" applyNumberFormat="1" applyBorder="1" applyAlignment="1"/>
    <xf numFmtId="3" fontId="0" fillId="0" borderId="79" xfId="0" applyNumberFormat="1" applyBorder="1" applyAlignment="1"/>
    <xf numFmtId="41" fontId="4" fillId="0" borderId="0" xfId="0" applyNumberFormat="1" applyFont="1" applyFill="1"/>
    <xf numFmtId="165" fontId="4" fillId="0" borderId="0" xfId="1" applyNumberFormat="1" applyFont="1" applyFill="1"/>
    <xf numFmtId="0" fontId="23" fillId="0" borderId="0" xfId="0" applyFont="1" applyFill="1" applyBorder="1" applyAlignment="1"/>
    <xf numFmtId="0" fontId="1" fillId="0" borderId="0" xfId="0" applyFont="1" applyFill="1"/>
    <xf numFmtId="0" fontId="27" fillId="0" borderId="0" xfId="0" applyFont="1" applyFill="1" applyAlignment="1">
      <alignment horizontal="center"/>
    </xf>
    <xf numFmtId="0" fontId="27" fillId="0" borderId="0" xfId="0" applyFont="1" applyFill="1" applyAlignment="1">
      <alignment horizontal="right"/>
    </xf>
    <xf numFmtId="41" fontId="28" fillId="0" borderId="0" xfId="0" applyNumberFormat="1" applyFont="1" applyFill="1"/>
    <xf numFmtId="0" fontId="28" fillId="0" borderId="0" xfId="0" applyFont="1" applyFill="1"/>
    <xf numFmtId="0" fontId="1" fillId="0" borderId="0" xfId="0" applyFont="1" applyFill="1" applyAlignment="1"/>
    <xf numFmtId="10" fontId="4" fillId="0" borderId="15" xfId="0" applyNumberFormat="1" applyFont="1" applyFill="1" applyBorder="1"/>
    <xf numFmtId="10" fontId="0" fillId="0" borderId="15" xfId="0" applyNumberFormat="1" applyFill="1" applyBorder="1"/>
    <xf numFmtId="10" fontId="0" fillId="0" borderId="17" xfId="0" applyNumberFormat="1" applyFill="1" applyBorder="1"/>
    <xf numFmtId="3" fontId="4" fillId="0" borderId="10" xfId="0" applyNumberFormat="1" applyFont="1" applyFill="1" applyBorder="1"/>
    <xf numFmtId="10" fontId="4" fillId="0" borderId="16" xfId="0" applyNumberFormat="1" applyFont="1" applyFill="1" applyBorder="1"/>
    <xf numFmtId="0" fontId="4" fillId="0" borderId="21" xfId="0" applyFont="1" applyBorder="1"/>
    <xf numFmtId="0" fontId="4" fillId="0" borderId="11" xfId="0" applyFont="1" applyFill="1" applyBorder="1"/>
    <xf numFmtId="0" fontId="0" fillId="0" borderId="38" xfId="0" applyFill="1" applyBorder="1"/>
    <xf numFmtId="41" fontId="4" fillId="0" borderId="10" xfId="0" applyNumberFormat="1" applyFont="1" applyFill="1" applyBorder="1"/>
    <xf numFmtId="0" fontId="3" fillId="0" borderId="43" xfId="0" applyFont="1" applyFill="1" applyBorder="1" applyAlignment="1"/>
    <xf numFmtId="165" fontId="1" fillId="0" borderId="0" xfId="0" applyNumberFormat="1" applyFont="1" applyFill="1" applyAlignment="1"/>
    <xf numFmtId="0" fontId="4" fillId="0" borderId="16" xfId="0" applyFont="1" applyFill="1" applyBorder="1" applyAlignment="1">
      <alignment horizontal="center"/>
    </xf>
    <xf numFmtId="0" fontId="0" fillId="2" borderId="16" xfId="0" applyFill="1" applyBorder="1"/>
    <xf numFmtId="41" fontId="0" fillId="0" borderId="15" xfId="0" applyNumberFormat="1" applyBorder="1"/>
    <xf numFmtId="41" fontId="5" fillId="0" borderId="15" xfId="0" applyNumberFormat="1" applyFont="1" applyBorder="1"/>
    <xf numFmtId="41" fontId="4" fillId="0" borderId="82" xfId="0" applyNumberFormat="1" applyFont="1" applyFill="1" applyBorder="1"/>
    <xf numFmtId="41" fontId="4" fillId="0" borderId="15" xfId="0" applyNumberFormat="1" applyFont="1" applyBorder="1"/>
    <xf numFmtId="41" fontId="0" fillId="4" borderId="16" xfId="0" applyNumberFormat="1" applyFill="1" applyBorder="1"/>
    <xf numFmtId="41" fontId="0" fillId="0" borderId="83" xfId="0" applyNumberFormat="1" applyFill="1" applyBorder="1"/>
    <xf numFmtId="41" fontId="0" fillId="0" borderId="82" xfId="0" applyNumberFormat="1" applyFill="1" applyBorder="1"/>
    <xf numFmtId="0" fontId="19" fillId="0" borderId="0" xfId="0" applyFont="1"/>
    <xf numFmtId="0" fontId="0" fillId="0" borderId="11" xfId="0" applyFill="1" applyBorder="1"/>
    <xf numFmtId="0" fontId="4" fillId="0" borderId="38" xfId="0" applyFont="1" applyBorder="1"/>
    <xf numFmtId="0" fontId="0" fillId="0" borderId="43" xfId="0" applyBorder="1"/>
    <xf numFmtId="10" fontId="13" fillId="0" borderId="18" xfId="0" applyNumberFormat="1" applyFont="1" applyFill="1" applyBorder="1"/>
    <xf numFmtId="10" fontId="13" fillId="0" borderId="74" xfId="0" applyNumberFormat="1" applyFont="1" applyFill="1" applyBorder="1"/>
    <xf numFmtId="10" fontId="13" fillId="0" borderId="68" xfId="0" applyNumberFormat="1" applyFont="1" applyFill="1" applyBorder="1"/>
    <xf numFmtId="41" fontId="3" fillId="5" borderId="0" xfId="0" applyNumberFormat="1" applyFont="1" applyFill="1" applyBorder="1"/>
    <xf numFmtId="41" fontId="3" fillId="5" borderId="5" xfId="0" applyNumberFormat="1" applyFont="1" applyFill="1" applyBorder="1" applyAlignment="1">
      <alignment horizontal="right"/>
    </xf>
    <xf numFmtId="0" fontId="4" fillId="0" borderId="64" xfId="0" applyFont="1" applyBorder="1" applyAlignment="1">
      <alignment horizontal="center" wrapText="1"/>
    </xf>
    <xf numFmtId="0" fontId="0" fillId="5" borderId="0" xfId="0" applyFill="1" applyBorder="1"/>
    <xf numFmtId="0" fontId="0" fillId="5" borderId="14" xfId="0" applyFill="1" applyBorder="1" applyAlignment="1">
      <alignment horizontal="center" wrapText="1"/>
    </xf>
    <xf numFmtId="0" fontId="4" fillId="0" borderId="64" xfId="0" applyFont="1" applyBorder="1" applyAlignment="1">
      <alignment horizontal="center"/>
    </xf>
    <xf numFmtId="41" fontId="0" fillId="5" borderId="5" xfId="0" applyNumberFormat="1" applyFill="1" applyBorder="1"/>
    <xf numFmtId="3" fontId="0" fillId="5" borderId="0" xfId="0" applyNumberFormat="1" applyFill="1" applyBorder="1" applyAlignment="1">
      <alignment horizontal="center"/>
    </xf>
    <xf numFmtId="3" fontId="0" fillId="5" borderId="74" xfId="0" applyNumberFormat="1" applyFill="1" applyBorder="1" applyAlignment="1">
      <alignment horizontal="center"/>
    </xf>
    <xf numFmtId="41" fontId="0" fillId="5" borderId="14" xfId="0" applyNumberFormat="1" applyFill="1" applyBorder="1" applyAlignment="1">
      <alignment horizontal="center"/>
    </xf>
    <xf numFmtId="3" fontId="4" fillId="0" borderId="64" xfId="0" applyNumberFormat="1" applyFont="1" applyBorder="1" applyAlignment="1">
      <alignment horizontal="center" wrapText="1"/>
    </xf>
    <xf numFmtId="1" fontId="4" fillId="2" borderId="80" xfId="0" applyNumberFormat="1" applyFont="1" applyFill="1" applyBorder="1" applyAlignment="1">
      <alignment horizontal="center" wrapText="1"/>
    </xf>
    <xf numFmtId="0" fontId="4" fillId="2" borderId="80" xfId="0" applyNumberFormat="1" applyFont="1" applyFill="1" applyBorder="1" applyAlignment="1">
      <alignment horizontal="center" wrapText="1"/>
    </xf>
    <xf numFmtId="0" fontId="4" fillId="5" borderId="80" xfId="0" applyFont="1" applyFill="1" applyBorder="1" applyAlignment="1">
      <alignment horizontal="center" wrapText="1"/>
    </xf>
    <xf numFmtId="10" fontId="24" fillId="0" borderId="71" xfId="2" applyNumberFormat="1" applyFont="1" applyBorder="1" applyAlignment="1">
      <alignment horizontal="center"/>
    </xf>
    <xf numFmtId="10" fontId="24" fillId="0" borderId="72" xfId="2" applyNumberFormat="1" applyFont="1" applyBorder="1" applyAlignment="1">
      <alignment horizontal="center"/>
    </xf>
    <xf numFmtId="10" fontId="24" fillId="0" borderId="15" xfId="2" applyNumberFormat="1" applyFont="1" applyBorder="1" applyAlignment="1">
      <alignment horizontal="center"/>
    </xf>
    <xf numFmtId="41" fontId="0" fillId="0" borderId="53" xfId="0" applyNumberFormat="1" applyFill="1" applyBorder="1" applyAlignment="1">
      <alignment horizontal="center"/>
    </xf>
    <xf numFmtId="41" fontId="0" fillId="0" borderId="10" xfId="0" applyNumberFormat="1" applyFill="1" applyBorder="1" applyAlignment="1">
      <alignment horizontal="center"/>
    </xf>
    <xf numFmtId="41" fontId="0" fillId="0" borderId="54" xfId="0" applyNumberFormat="1" applyFill="1" applyBorder="1" applyAlignment="1">
      <alignment horizontal="center"/>
    </xf>
    <xf numFmtId="41" fontId="0" fillId="0" borderId="55" xfId="0" applyNumberFormat="1" applyFill="1" applyBorder="1" applyAlignment="1">
      <alignment horizontal="center"/>
    </xf>
    <xf numFmtId="41" fontId="0" fillId="0" borderId="59" xfId="0" applyNumberFormat="1" applyFill="1" applyBorder="1" applyAlignment="1">
      <alignment horizontal="center"/>
    </xf>
    <xf numFmtId="41" fontId="0" fillId="0" borderId="56" xfId="0" applyNumberFormat="1" applyFill="1" applyBorder="1" applyAlignment="1">
      <alignment horizontal="center"/>
    </xf>
    <xf numFmtId="41" fontId="0" fillId="0" borderId="57" xfId="0" applyNumberFormat="1" applyFill="1" applyBorder="1" applyAlignment="1">
      <alignment horizontal="center"/>
    </xf>
    <xf numFmtId="41" fontId="0" fillId="0" borderId="58" xfId="0" applyNumberFormat="1" applyFill="1" applyBorder="1" applyAlignment="1">
      <alignment horizontal="center"/>
    </xf>
    <xf numFmtId="41" fontId="0" fillId="0" borderId="9" xfId="0" applyNumberFormat="1" applyFill="1" applyBorder="1" applyAlignment="1">
      <alignment horizontal="center"/>
    </xf>
    <xf numFmtId="41" fontId="0" fillId="0" borderId="60" xfId="0" applyNumberFormat="1" applyFill="1" applyBorder="1" applyAlignment="1">
      <alignment horizontal="center"/>
    </xf>
    <xf numFmtId="41" fontId="0" fillId="0" borderId="51" xfId="0" applyNumberFormat="1" applyFill="1" applyBorder="1" applyAlignment="1">
      <alignment horizontal="center"/>
    </xf>
    <xf numFmtId="3" fontId="4" fillId="0" borderId="0" xfId="0" applyNumberFormat="1" applyFont="1" applyFill="1" applyBorder="1" applyAlignment="1">
      <alignment horizontal="center" wrapText="1"/>
    </xf>
    <xf numFmtId="43" fontId="0" fillId="0" borderId="0" xfId="1" applyFont="1"/>
    <xf numFmtId="41" fontId="4" fillId="11" borderId="43" xfId="0" applyNumberFormat="1" applyFont="1" applyFill="1" applyBorder="1"/>
    <xf numFmtId="41" fontId="4" fillId="11" borderId="14" xfId="0" applyNumberFormat="1" applyFont="1" applyFill="1" applyBorder="1"/>
    <xf numFmtId="41" fontId="4" fillId="0" borderId="86" xfId="0" applyNumberFormat="1" applyFont="1" applyBorder="1"/>
    <xf numFmtId="0" fontId="4" fillId="0" borderId="0" xfId="0" applyFont="1" applyBorder="1" applyAlignment="1">
      <alignment horizontal="center"/>
    </xf>
    <xf numFmtId="10" fontId="4" fillId="6" borderId="15" xfId="0" applyNumberFormat="1" applyFont="1" applyFill="1" applyBorder="1" applyAlignment="1">
      <alignment vertical="center"/>
    </xf>
    <xf numFmtId="10" fontId="4" fillId="6" borderId="17" xfId="0" applyNumberFormat="1" applyFont="1" applyFill="1" applyBorder="1" applyAlignment="1">
      <alignment vertical="center"/>
    </xf>
    <xf numFmtId="0" fontId="4" fillId="0" borderId="64" xfId="0" applyFont="1" applyBorder="1" applyAlignment="1">
      <alignment horizontal="center" vertical="center" wrapText="1"/>
    </xf>
    <xf numFmtId="0" fontId="4" fillId="0" borderId="64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64" xfId="0" applyFont="1" applyFill="1" applyBorder="1" applyAlignment="1">
      <alignment horizontal="center" vertical="center"/>
    </xf>
    <xf numFmtId="0" fontId="1" fillId="0" borderId="14" xfId="0" applyFont="1" applyBorder="1"/>
    <xf numFmtId="0" fontId="1" fillId="0" borderId="14" xfId="0" applyFont="1" applyFill="1" applyBorder="1"/>
    <xf numFmtId="10" fontId="4" fillId="6" borderId="15" xfId="0" applyNumberFormat="1" applyFont="1" applyFill="1" applyBorder="1" applyAlignment="1">
      <alignment horizontal="center"/>
    </xf>
    <xf numFmtId="10" fontId="4" fillId="6" borderId="14" xfId="0" applyNumberFormat="1" applyFont="1" applyFill="1" applyBorder="1" applyAlignment="1">
      <alignment horizontal="center"/>
    </xf>
    <xf numFmtId="0" fontId="1" fillId="0" borderId="43" xfId="0" applyFont="1" applyFill="1" applyBorder="1" applyAlignment="1"/>
    <xf numFmtId="0" fontId="1" fillId="0" borderId="14" xfId="0" applyFont="1" applyFill="1" applyBorder="1" applyAlignment="1"/>
    <xf numFmtId="10" fontId="4" fillId="0" borderId="11" xfId="0" applyNumberFormat="1" applyFont="1" applyFill="1" applyBorder="1"/>
    <xf numFmtId="41" fontId="4" fillId="0" borderId="21" xfId="0" applyNumberFormat="1" applyFont="1" applyFill="1" applyBorder="1"/>
    <xf numFmtId="41" fontId="4" fillId="0" borderId="11" xfId="0" applyNumberFormat="1" applyFont="1" applyFill="1" applyBorder="1"/>
    <xf numFmtId="3" fontId="0" fillId="0" borderId="14" xfId="0" applyNumberFormat="1" applyFill="1" applyBorder="1"/>
    <xf numFmtId="3" fontId="4" fillId="0" borderId="12" xfId="0" applyNumberFormat="1" applyFont="1" applyFill="1" applyBorder="1"/>
    <xf numFmtId="3" fontId="4" fillId="0" borderId="14" xfId="0" applyNumberFormat="1" applyFont="1" applyFill="1" applyBorder="1"/>
    <xf numFmtId="3" fontId="0" fillId="0" borderId="38" xfId="0" applyNumberFormat="1" applyFill="1" applyBorder="1"/>
    <xf numFmtId="3" fontId="0" fillId="0" borderId="43" xfId="0" applyNumberFormat="1" applyFill="1" applyBorder="1"/>
    <xf numFmtId="0" fontId="4" fillId="0" borderId="16" xfId="0" applyFont="1" applyFill="1" applyBorder="1"/>
    <xf numFmtId="10" fontId="1" fillId="0" borderId="14" xfId="0" applyNumberFormat="1" applyFont="1" applyFill="1" applyBorder="1"/>
    <xf numFmtId="10" fontId="1" fillId="0" borderId="43" xfId="0" applyNumberFormat="1" applyFont="1" applyFill="1" applyBorder="1"/>
    <xf numFmtId="164" fontId="4" fillId="6" borderId="15" xfId="0" applyNumberFormat="1" applyFont="1" applyFill="1" applyBorder="1" applyAlignment="1">
      <alignment horizontal="center"/>
    </xf>
    <xf numFmtId="164" fontId="4" fillId="6" borderId="14" xfId="0" applyNumberFormat="1" applyFont="1" applyFill="1" applyBorder="1" applyAlignment="1">
      <alignment horizontal="center"/>
    </xf>
    <xf numFmtId="10" fontId="4" fillId="6" borderId="15" xfId="0" applyNumberFormat="1" applyFont="1" applyFill="1" applyBorder="1" applyAlignment="1">
      <alignment horizontal="center" vertical="center"/>
    </xf>
    <xf numFmtId="0" fontId="4" fillId="0" borderId="14" xfId="0" applyFont="1" applyFill="1" applyBorder="1"/>
    <xf numFmtId="0" fontId="0" fillId="0" borderId="0" xfId="0" applyFill="1" applyBorder="1" applyAlignment="1">
      <alignment wrapText="1"/>
    </xf>
    <xf numFmtId="1" fontId="4" fillId="0" borderId="0" xfId="0" applyNumberFormat="1" applyFont="1" applyFill="1" applyBorder="1"/>
    <xf numFmtId="3" fontId="0" fillId="0" borderId="10" xfId="0" applyNumberFormat="1" applyFill="1" applyBorder="1"/>
    <xf numFmtId="10" fontId="0" fillId="0" borderId="10" xfId="0" applyNumberFormat="1" applyFill="1" applyBorder="1"/>
    <xf numFmtId="10" fontId="0" fillId="6" borderId="16" xfId="0" applyNumberFormat="1" applyFill="1" applyBorder="1" applyAlignment="1">
      <alignment horizontal="center"/>
    </xf>
    <xf numFmtId="10" fontId="0" fillId="6" borderId="11" xfId="0" applyNumberFormat="1" applyFill="1" applyBorder="1" applyAlignment="1">
      <alignment horizontal="center"/>
    </xf>
    <xf numFmtId="10" fontId="4" fillId="6" borderId="17" xfId="0" applyNumberFormat="1" applyFont="1" applyFill="1" applyBorder="1" applyAlignment="1">
      <alignment horizontal="center" vertical="center"/>
    </xf>
    <xf numFmtId="164" fontId="0" fillId="6" borderId="15" xfId="0" applyNumberFormat="1" applyFill="1" applyBorder="1" applyAlignment="1">
      <alignment horizontal="center"/>
    </xf>
    <xf numFmtId="164" fontId="0" fillId="6" borderId="14" xfId="0" applyNumberFormat="1" applyFill="1" applyBorder="1" applyAlignment="1">
      <alignment horizontal="center"/>
    </xf>
    <xf numFmtId="3" fontId="13" fillId="0" borderId="10" xfId="0" applyNumberFormat="1" applyFont="1" applyBorder="1"/>
    <xf numFmtId="3" fontId="13" fillId="0" borderId="16" xfId="0" applyNumberFormat="1" applyFont="1" applyBorder="1"/>
    <xf numFmtId="3" fontId="13" fillId="0" borderId="15" xfId="0" applyNumberFormat="1" applyFont="1" applyBorder="1"/>
    <xf numFmtId="3" fontId="13" fillId="0" borderId="17" xfId="0" applyNumberFormat="1" applyFont="1" applyBorder="1"/>
    <xf numFmtId="10" fontId="13" fillId="0" borderId="16" xfId="0" applyNumberFormat="1" applyFont="1" applyFill="1" applyBorder="1"/>
    <xf numFmtId="10" fontId="13" fillId="0" borderId="15" xfId="0" applyNumberFormat="1" applyFont="1" applyFill="1" applyBorder="1"/>
    <xf numFmtId="10" fontId="13" fillId="0" borderId="17" xfId="0" applyNumberFormat="1" applyFont="1" applyFill="1" applyBorder="1"/>
    <xf numFmtId="0" fontId="1" fillId="0" borderId="43" xfId="0" applyFont="1" applyFill="1" applyBorder="1"/>
    <xf numFmtId="3" fontId="1" fillId="0" borderId="34" xfId="0" applyNumberFormat="1" applyFont="1" applyFill="1" applyBorder="1"/>
    <xf numFmtId="164" fontId="0" fillId="0" borderId="0" xfId="0" applyNumberFormat="1" applyFill="1" applyBorder="1"/>
    <xf numFmtId="164" fontId="0" fillId="0" borderId="10" xfId="0" applyNumberFormat="1" applyFill="1" applyBorder="1"/>
    <xf numFmtId="10" fontId="1" fillId="0" borderId="15" xfId="0" applyNumberFormat="1" applyFont="1" applyFill="1" applyBorder="1"/>
    <xf numFmtId="10" fontId="1" fillId="0" borderId="17" xfId="0" applyNumberFormat="1" applyFont="1" applyFill="1" applyBorder="1"/>
    <xf numFmtId="3" fontId="4" fillId="0" borderId="0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43" fontId="0" fillId="0" borderId="0" xfId="1" applyFont="1" applyFill="1" applyBorder="1"/>
    <xf numFmtId="165" fontId="0" fillId="0" borderId="0" xfId="1" applyNumberFormat="1" applyFont="1" applyFill="1" applyBorder="1"/>
    <xf numFmtId="0" fontId="1" fillId="0" borderId="0" xfId="0" applyFont="1"/>
    <xf numFmtId="0" fontId="4" fillId="0" borderId="50" xfId="0" applyFont="1" applyBorder="1" applyAlignment="1">
      <alignment horizontal="center"/>
    </xf>
    <xf numFmtId="0" fontId="4" fillId="0" borderId="42" xfId="0" applyFont="1" applyBorder="1" applyAlignment="1">
      <alignment horizontal="center"/>
    </xf>
    <xf numFmtId="0" fontId="18" fillId="0" borderId="0" xfId="0" applyFont="1" applyAlignment="1">
      <alignment wrapText="1"/>
    </xf>
    <xf numFmtId="0" fontId="4" fillId="0" borderId="0" xfId="0" applyFont="1" applyBorder="1" applyAlignment="1">
      <alignment horizontal="center" wrapText="1"/>
    </xf>
    <xf numFmtId="0" fontId="4" fillId="0" borderId="0" xfId="0" applyFont="1" applyBorder="1" applyAlignment="1">
      <alignment horizontal="center"/>
    </xf>
    <xf numFmtId="165" fontId="0" fillId="0" borderId="48" xfId="1" applyNumberFormat="1" applyFont="1" applyBorder="1" applyAlignment="1">
      <alignment horizontal="center" vertical="justify"/>
    </xf>
    <xf numFmtId="165" fontId="0" fillId="0" borderId="1" xfId="1" applyNumberFormat="1" applyFont="1" applyBorder="1" applyAlignment="1">
      <alignment horizontal="center" vertical="justify"/>
    </xf>
    <xf numFmtId="0" fontId="25" fillId="6" borderId="84" xfId="0" applyFont="1" applyFill="1" applyBorder="1" applyAlignment="1">
      <alignment horizontal="center" vertical="center"/>
    </xf>
    <xf numFmtId="0" fontId="25" fillId="6" borderId="56" xfId="0" applyFont="1" applyFill="1" applyBorder="1" applyAlignment="1">
      <alignment horizontal="center" vertical="center"/>
    </xf>
    <xf numFmtId="0" fontId="25" fillId="6" borderId="85" xfId="0" applyFont="1" applyFill="1" applyBorder="1" applyAlignment="1">
      <alignment horizontal="center" vertical="center"/>
    </xf>
    <xf numFmtId="0" fontId="4" fillId="6" borderId="50" xfId="0" applyFont="1" applyFill="1" applyBorder="1" applyAlignment="1">
      <alignment horizontal="center" wrapText="1"/>
    </xf>
    <xf numFmtId="0" fontId="0" fillId="0" borderId="41" xfId="0" applyBorder="1" applyAlignment="1">
      <alignment horizontal="center" wrapText="1"/>
    </xf>
    <xf numFmtId="0" fontId="0" fillId="0" borderId="42" xfId="0" applyBorder="1" applyAlignment="1">
      <alignment horizontal="center" wrapText="1"/>
    </xf>
    <xf numFmtId="0" fontId="0" fillId="0" borderId="41" xfId="0" applyBorder="1" applyAlignment="1">
      <alignment wrapText="1"/>
    </xf>
    <xf numFmtId="0" fontId="0" fillId="0" borderId="42" xfId="0" applyBorder="1" applyAlignment="1">
      <alignment wrapText="1"/>
    </xf>
    <xf numFmtId="0" fontId="4" fillId="3" borderId="50" xfId="0" applyFont="1" applyFill="1" applyBorder="1" applyAlignment="1">
      <alignment horizontal="center" wrapText="1"/>
    </xf>
    <xf numFmtId="0" fontId="0" fillId="3" borderId="41" xfId="0" applyFill="1" applyBorder="1" applyAlignment="1">
      <alignment horizontal="center" wrapText="1"/>
    </xf>
    <xf numFmtId="0" fontId="0" fillId="3" borderId="42" xfId="0" applyFill="1" applyBorder="1" applyAlignment="1">
      <alignment horizontal="center" wrapText="1"/>
    </xf>
    <xf numFmtId="3" fontId="0" fillId="7" borderId="18" xfId="0" applyNumberFormat="1" applyFill="1" applyBorder="1" applyAlignment="1">
      <alignment vertical="center" textRotation="255"/>
    </xf>
    <xf numFmtId="0" fontId="0" fillId="7" borderId="74" xfId="0" applyFill="1" applyBorder="1" applyAlignment="1">
      <alignment vertical="center" textRotation="255"/>
    </xf>
    <xf numFmtId="0" fontId="0" fillId="7" borderId="68" xfId="0" applyFill="1" applyBorder="1" applyAlignment="1">
      <alignment vertical="center" textRotation="255"/>
    </xf>
    <xf numFmtId="0" fontId="7" fillId="6" borderId="41" xfId="0" applyFont="1" applyFill="1" applyBorder="1" applyAlignment="1">
      <alignment horizontal="center"/>
    </xf>
    <xf numFmtId="0" fontId="7" fillId="6" borderId="42" xfId="0" applyFont="1" applyFill="1" applyBorder="1" applyAlignment="1">
      <alignment horizontal="center"/>
    </xf>
    <xf numFmtId="0" fontId="7" fillId="6" borderId="50" xfId="0" applyFont="1" applyFill="1" applyBorder="1" applyAlignment="1">
      <alignment horizontal="center"/>
    </xf>
    <xf numFmtId="10" fontId="4" fillId="6" borderId="16" xfId="0" applyNumberFormat="1" applyFont="1" applyFill="1" applyBorder="1" applyAlignment="1">
      <alignment horizontal="center" vertical="center"/>
    </xf>
    <xf numFmtId="10" fontId="4" fillId="6" borderId="15" xfId="0" applyNumberFormat="1" applyFont="1" applyFill="1" applyBorder="1" applyAlignment="1">
      <alignment horizontal="center" vertical="center"/>
    </xf>
    <xf numFmtId="10" fontId="4" fillId="6" borderId="17" xfId="0" applyNumberFormat="1" applyFont="1" applyFill="1" applyBorder="1" applyAlignment="1">
      <alignment horizontal="center" vertical="center"/>
    </xf>
    <xf numFmtId="10" fontId="4" fillId="6" borderId="16" xfId="0" applyNumberFormat="1" applyFont="1" applyFill="1" applyBorder="1" applyAlignment="1">
      <alignment vertical="center"/>
    </xf>
    <xf numFmtId="10" fontId="4" fillId="6" borderId="15" xfId="0" applyNumberFormat="1" applyFont="1" applyFill="1" applyBorder="1" applyAlignment="1">
      <alignment vertical="center"/>
    </xf>
    <xf numFmtId="10" fontId="4" fillId="6" borderId="17" xfId="0" applyNumberFormat="1" applyFont="1" applyFill="1" applyBorder="1" applyAlignment="1">
      <alignment vertical="center"/>
    </xf>
    <xf numFmtId="0" fontId="13" fillId="2" borderId="50" xfId="0" applyFont="1" applyFill="1" applyBorder="1" applyAlignment="1">
      <alignment horizontal="center"/>
    </xf>
    <xf numFmtId="0" fontId="13" fillId="2" borderId="42" xfId="0" applyFont="1" applyFill="1" applyBorder="1" applyAlignment="1">
      <alignment horizontal="center"/>
    </xf>
    <xf numFmtId="0" fontId="13" fillId="5" borderId="50" xfId="0" applyFont="1" applyFill="1" applyBorder="1" applyAlignment="1">
      <alignment horizontal="center"/>
    </xf>
    <xf numFmtId="0" fontId="13" fillId="5" borderId="42" xfId="0" applyFont="1" applyFill="1" applyBorder="1" applyAlignment="1">
      <alignment horizontal="center"/>
    </xf>
    <xf numFmtId="166" fontId="21" fillId="8" borderId="50" xfId="0" quotePrefix="1" applyNumberFormat="1" applyFont="1" applyFill="1" applyBorder="1" applyAlignment="1">
      <alignment horizontal="center"/>
    </xf>
    <xf numFmtId="166" fontId="21" fillId="8" borderId="42" xfId="0" applyNumberFormat="1" applyFont="1" applyFill="1" applyBorder="1" applyAlignment="1">
      <alignment horizontal="center"/>
    </xf>
    <xf numFmtId="3" fontId="4" fillId="2" borderId="41" xfId="0" applyNumberFormat="1" applyFont="1" applyFill="1" applyBorder="1" applyAlignment="1">
      <alignment horizontal="center" wrapText="1"/>
    </xf>
    <xf numFmtId="3" fontId="4" fillId="2" borderId="42" xfId="0" applyNumberFormat="1" applyFont="1" applyFill="1" applyBorder="1" applyAlignment="1">
      <alignment horizontal="center" wrapText="1"/>
    </xf>
    <xf numFmtId="10" fontId="4" fillId="2" borderId="50" xfId="0" applyNumberFormat="1" applyFont="1" applyFill="1" applyBorder="1" applyAlignment="1">
      <alignment horizontal="center" wrapText="1"/>
    </xf>
    <xf numFmtId="10" fontId="4" fillId="2" borderId="42" xfId="0" applyNumberFormat="1" applyFont="1" applyFill="1" applyBorder="1" applyAlignment="1">
      <alignment horizontal="center" wrapText="1"/>
    </xf>
    <xf numFmtId="0" fontId="4" fillId="5" borderId="50" xfId="0" applyFont="1" applyFill="1" applyBorder="1" applyAlignment="1">
      <alignment horizontal="center"/>
    </xf>
    <xf numFmtId="0" fontId="4" fillId="5" borderId="42" xfId="0" applyFont="1" applyFill="1" applyBorder="1" applyAlignment="1">
      <alignment horizontal="center"/>
    </xf>
    <xf numFmtId="3" fontId="4" fillId="5" borderId="41" xfId="0" applyNumberFormat="1" applyFont="1" applyFill="1" applyBorder="1" applyAlignment="1">
      <alignment horizontal="center" wrapText="1"/>
    </xf>
    <xf numFmtId="3" fontId="4" fillId="5" borderId="42" xfId="0" applyNumberFormat="1" applyFont="1" applyFill="1" applyBorder="1" applyAlignment="1">
      <alignment horizontal="center" wrapText="1"/>
    </xf>
    <xf numFmtId="0" fontId="23" fillId="9" borderId="50" xfId="0" applyFont="1" applyFill="1" applyBorder="1" applyAlignment="1">
      <alignment horizontal="center"/>
    </xf>
    <xf numFmtId="0" fontId="23" fillId="9" borderId="41" xfId="0" applyFont="1" applyFill="1" applyBorder="1" applyAlignment="1">
      <alignment horizontal="center"/>
    </xf>
    <xf numFmtId="0" fontId="23" fillId="9" borderId="42" xfId="0" applyFont="1" applyFill="1" applyBorder="1" applyAlignment="1">
      <alignment horizontal="center"/>
    </xf>
    <xf numFmtId="0" fontId="23" fillId="10" borderId="50" xfId="0" applyFont="1" applyFill="1" applyBorder="1" applyAlignment="1">
      <alignment horizontal="center"/>
    </xf>
    <xf numFmtId="0" fontId="23" fillId="10" borderId="41" xfId="0" applyFont="1" applyFill="1" applyBorder="1" applyAlignment="1">
      <alignment horizontal="center"/>
    </xf>
    <xf numFmtId="0" fontId="23" fillId="10" borderId="42" xfId="0" applyFont="1" applyFill="1" applyBorder="1" applyAlignment="1">
      <alignment horizontal="center"/>
    </xf>
  </cellXfs>
  <cellStyles count="3">
    <cellStyle name="Comma" xfId="1" builtinId="3"/>
    <cellStyle name="Normal" xfId="0" builtinId="0"/>
    <cellStyle name="Percent" xfId="2" builtinId="5"/>
  </cellStyles>
  <dxfs count="14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3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5/2015%20Year%20End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Airline%20Stats/carier%20data%20entry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December%2020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nual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Ops - PAX activity"/>
      <sheetName val="Intl Detail"/>
    </sheetNames>
    <sheetDataSet>
      <sheetData sheetId="0">
        <row r="5">
          <cell r="D5">
            <v>26995968</v>
          </cell>
        </row>
        <row r="6">
          <cell r="D6">
            <v>8494508</v>
          </cell>
        </row>
        <row r="7">
          <cell r="D7">
            <v>5233</v>
          </cell>
        </row>
        <row r="10">
          <cell r="D10">
            <v>1088429</v>
          </cell>
        </row>
        <row r="16">
          <cell r="D16">
            <v>205635</v>
          </cell>
        </row>
        <row r="17">
          <cell r="D17">
            <v>162779</v>
          </cell>
        </row>
        <row r="18">
          <cell r="D18">
            <v>80</v>
          </cell>
        </row>
        <row r="19">
          <cell r="D19">
            <v>12789</v>
          </cell>
        </row>
        <row r="20">
          <cell r="D20">
            <v>22077</v>
          </cell>
        </row>
        <row r="21">
          <cell r="D21">
            <v>1252</v>
          </cell>
        </row>
        <row r="27">
          <cell r="D27">
            <v>182845.80952995896</v>
          </cell>
        </row>
        <row r="28">
          <cell r="D28">
            <v>16494.112706466782</v>
          </cell>
        </row>
        <row r="29">
          <cell r="D29">
            <v>0</v>
          </cell>
        </row>
        <row r="33">
          <cell r="B33">
            <v>9752331</v>
          </cell>
          <cell r="C33">
            <v>0.54999444497394212</v>
          </cell>
        </row>
        <row r="34">
          <cell r="B34">
            <v>7979359</v>
          </cell>
          <cell r="C34">
            <v>0.45000555502605788</v>
          </cell>
        </row>
      </sheetData>
      <sheetData sheetId="1"/>
      <sheetData sheetId="2"/>
      <sheetData sheetId="3"/>
      <sheetData sheetId="4"/>
      <sheetData sheetId="5"/>
      <sheetData sheetId="6"/>
      <sheetData sheetId="7">
        <row r="5">
          <cell r="F5">
            <v>88029.724033790772</v>
          </cell>
        </row>
        <row r="6">
          <cell r="F6">
            <v>8463.9279371777902</v>
          </cell>
        </row>
        <row r="10">
          <cell r="F10">
            <v>94816.085496168191</v>
          </cell>
        </row>
        <row r="11">
          <cell r="F11">
            <v>8030.1847692889896</v>
          </cell>
        </row>
        <row r="15">
          <cell r="F15">
            <v>0</v>
          </cell>
        </row>
        <row r="16">
          <cell r="F16">
            <v>0</v>
          </cell>
        </row>
      </sheetData>
      <sheetData sheetId="8"/>
      <sheetData sheetId="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ster Template"/>
      <sheetName val="NWA"/>
      <sheetName val="Air Choice One"/>
      <sheetName val="AirTran"/>
      <sheetName val="Air France"/>
      <sheetName val="Aer Lingus"/>
      <sheetName val="Alaska"/>
      <sheetName val="America West"/>
      <sheetName val="American"/>
      <sheetName val="Continental"/>
      <sheetName val="Sun Country"/>
      <sheetName val="Boutique Air"/>
      <sheetName val="Condor"/>
      <sheetName val="Delta"/>
      <sheetName val="Frontier"/>
      <sheetName val="Great Lakes"/>
      <sheetName val="Icelandair"/>
      <sheetName val="Jet Blue"/>
      <sheetName val="KLM"/>
      <sheetName val="Midwest"/>
      <sheetName val="AirCanada"/>
      <sheetName val="Southwest"/>
      <sheetName val="Spirit"/>
      <sheetName val="United"/>
      <sheetName val="US Airways"/>
      <sheetName val="Jazz Air"/>
      <sheetName val="Air Georgian"/>
      <sheetName val="Air Wisconsin"/>
      <sheetName val="American Eagle"/>
      <sheetName val="Atlantic Southeast"/>
      <sheetName val="Chautaqua_AA"/>
      <sheetName val="Chautaqua_Continental"/>
      <sheetName val="Comair"/>
      <sheetName val="Compass"/>
      <sheetName val="United Express"/>
      <sheetName val="Continental Express"/>
      <sheetName val="Freedom Air"/>
      <sheetName val="Go Jet"/>
      <sheetName val="Go Jet_UA"/>
      <sheetName val="Horizon_AS"/>
      <sheetName val="MESA_UA"/>
      <sheetName val="MESA"/>
      <sheetName val="Mesaba"/>
      <sheetName val="Pinnacle"/>
      <sheetName val="PSA"/>
      <sheetName val="Republic"/>
      <sheetName val="Republic_UA"/>
      <sheetName val="Sky Regional"/>
      <sheetName val="Sky West"/>
      <sheetName val="Sky West_UA"/>
      <sheetName val="Sky West_CO"/>
      <sheetName val="Sky West_AA"/>
      <sheetName val="Sky West_AS"/>
      <sheetName val="Shuttle America"/>
      <sheetName val="Shuttle America_Delta"/>
      <sheetName val="Trans State"/>
      <sheetName val="Aeromexico"/>
      <sheetName val="Champion"/>
      <sheetName val="Ryan"/>
      <sheetName val="Xtra"/>
      <sheetName val="Omni"/>
      <sheetName val="Charter Misc"/>
      <sheetName val="Atlas Air"/>
      <sheetName val="Airborne"/>
      <sheetName val="DHL"/>
      <sheetName val="IFL"/>
      <sheetName val="Encore"/>
      <sheetName val="Suburban Air Freight"/>
      <sheetName val="FedEx"/>
      <sheetName val="UPS"/>
      <sheetName val="UPSSCS"/>
      <sheetName val="AM Intl_kittyhawk"/>
      <sheetName val="ATI_BAX"/>
      <sheetName val="Bemidji"/>
      <sheetName val="CSA Air"/>
      <sheetName val="Mountain Cargo"/>
      <sheetName val="Misc Cargo"/>
      <sheetName val="Military "/>
      <sheetName val="General Avation"/>
    </sheetNames>
    <sheetDataSet>
      <sheetData sheetId="0"/>
      <sheetData sheetId="1"/>
      <sheetData sheetId="2">
        <row r="4">
          <cell r="EW4">
            <v>125</v>
          </cell>
          <cell r="EX4">
            <v>339</v>
          </cell>
        </row>
        <row r="5">
          <cell r="EX5">
            <v>339</v>
          </cell>
        </row>
        <row r="8">
          <cell r="EX8">
            <v>0</v>
          </cell>
        </row>
        <row r="9">
          <cell r="EX9">
            <v>0</v>
          </cell>
        </row>
        <row r="19">
          <cell r="DX19">
            <v>0</v>
          </cell>
          <cell r="DY19">
            <v>0</v>
          </cell>
          <cell r="DZ19">
            <v>0</v>
          </cell>
          <cell r="EA19">
            <v>0</v>
          </cell>
          <cell r="EB19">
            <v>0</v>
          </cell>
          <cell r="EC19">
            <v>0</v>
          </cell>
          <cell r="ED19">
            <v>0</v>
          </cell>
          <cell r="EE19">
            <v>0</v>
          </cell>
          <cell r="EF19">
            <v>0</v>
          </cell>
          <cell r="EG19">
            <v>0</v>
          </cell>
          <cell r="EH19">
            <v>0</v>
          </cell>
          <cell r="EI19">
            <v>0</v>
          </cell>
          <cell r="EL19">
            <v>0</v>
          </cell>
          <cell r="EM19">
            <v>0</v>
          </cell>
          <cell r="EN19">
            <v>0</v>
          </cell>
          <cell r="EO19">
            <v>0</v>
          </cell>
          <cell r="EP19">
            <v>0</v>
          </cell>
          <cell r="EQ19">
            <v>44</v>
          </cell>
          <cell r="ER19">
            <v>42</v>
          </cell>
          <cell r="ES19">
            <v>46</v>
          </cell>
          <cell r="ET19">
            <v>44</v>
          </cell>
          <cell r="EU19">
            <v>42</v>
          </cell>
          <cell r="EV19">
            <v>210</v>
          </cell>
          <cell r="EW19">
            <v>250</v>
          </cell>
        </row>
        <row r="22">
          <cell r="EX22">
            <v>1618</v>
          </cell>
        </row>
        <row r="23">
          <cell r="EX23">
            <v>1495</v>
          </cell>
        </row>
        <row r="27">
          <cell r="EX27">
            <v>0</v>
          </cell>
        </row>
        <row r="28">
          <cell r="EX28">
            <v>0</v>
          </cell>
        </row>
        <row r="32">
          <cell r="EX32">
            <v>0</v>
          </cell>
        </row>
        <row r="33">
          <cell r="EX33">
            <v>0</v>
          </cell>
        </row>
        <row r="41">
          <cell r="DX41">
            <v>0</v>
          </cell>
          <cell r="DY41">
            <v>0</v>
          </cell>
          <cell r="DZ41">
            <v>0</v>
          </cell>
          <cell r="EA41">
            <v>0</v>
          </cell>
          <cell r="EB41">
            <v>0</v>
          </cell>
          <cell r="EC41">
            <v>0</v>
          </cell>
          <cell r="ED41">
            <v>0</v>
          </cell>
          <cell r="EE41">
            <v>0</v>
          </cell>
          <cell r="EF41">
            <v>0</v>
          </cell>
          <cell r="EG41">
            <v>0</v>
          </cell>
          <cell r="EH41">
            <v>0</v>
          </cell>
          <cell r="EI41">
            <v>0</v>
          </cell>
          <cell r="EL41">
            <v>0</v>
          </cell>
          <cell r="EM41">
            <v>0</v>
          </cell>
          <cell r="EN41">
            <v>0</v>
          </cell>
          <cell r="EO41">
            <v>0</v>
          </cell>
          <cell r="EP41">
            <v>0</v>
          </cell>
          <cell r="EQ41">
            <v>276</v>
          </cell>
          <cell r="ER41">
            <v>257</v>
          </cell>
          <cell r="ES41">
            <v>269</v>
          </cell>
          <cell r="ET41">
            <v>251</v>
          </cell>
          <cell r="EU41">
            <v>222</v>
          </cell>
          <cell r="EV41">
            <v>813</v>
          </cell>
          <cell r="EW41">
            <v>1025</v>
          </cell>
        </row>
        <row r="47">
          <cell r="EX47">
            <v>0</v>
          </cell>
        </row>
        <row r="48">
          <cell r="EX48">
            <v>0</v>
          </cell>
        </row>
        <row r="52">
          <cell r="EX52">
            <v>0</v>
          </cell>
        </row>
        <row r="53">
          <cell r="EX53">
            <v>0</v>
          </cell>
        </row>
        <row r="57">
          <cell r="EX57">
            <v>0</v>
          </cell>
        </row>
        <row r="58">
          <cell r="EX58">
            <v>0</v>
          </cell>
        </row>
      </sheetData>
      <sheetData sheetId="3"/>
      <sheetData sheetId="4">
        <row r="4">
          <cell r="EW4"/>
          <cell r="EX4">
            <v>0</v>
          </cell>
        </row>
        <row r="5">
          <cell r="EX5">
            <v>0</v>
          </cell>
        </row>
        <row r="8">
          <cell r="EX8">
            <v>0</v>
          </cell>
        </row>
        <row r="9">
          <cell r="EX9">
            <v>0</v>
          </cell>
        </row>
        <row r="15">
          <cell r="EL15"/>
          <cell r="EM15"/>
          <cell r="EN15"/>
          <cell r="EO15"/>
          <cell r="EP15">
            <v>18</v>
          </cell>
          <cell r="EQ15">
            <v>27</v>
          </cell>
          <cell r="ER15">
            <v>30</v>
          </cell>
          <cell r="ES15">
            <v>31</v>
          </cell>
          <cell r="ET15">
            <v>19</v>
          </cell>
          <cell r="EU15"/>
          <cell r="EV15"/>
          <cell r="EW15"/>
          <cell r="EX15">
            <v>125</v>
          </cell>
        </row>
        <row r="16">
          <cell r="EL16"/>
          <cell r="EM16"/>
          <cell r="EN16"/>
          <cell r="EO16"/>
          <cell r="EP16">
            <v>18</v>
          </cell>
          <cell r="EQ16">
            <v>27</v>
          </cell>
          <cell r="ER16">
            <v>30</v>
          </cell>
          <cell r="ES16">
            <v>31</v>
          </cell>
          <cell r="ET16">
            <v>19</v>
          </cell>
          <cell r="EU16"/>
          <cell r="EV16"/>
          <cell r="EW16"/>
          <cell r="EX16">
            <v>125</v>
          </cell>
        </row>
        <row r="19">
          <cell r="DX19">
            <v>0</v>
          </cell>
          <cell r="DY19">
            <v>0</v>
          </cell>
          <cell r="DZ19">
            <v>0</v>
          </cell>
          <cell r="EA19">
            <v>0</v>
          </cell>
          <cell r="EB19">
            <v>32</v>
          </cell>
          <cell r="EC19">
            <v>54</v>
          </cell>
          <cell r="ED19">
            <v>60</v>
          </cell>
          <cell r="EE19">
            <v>62</v>
          </cell>
          <cell r="EF19">
            <v>36</v>
          </cell>
          <cell r="EG19">
            <v>0</v>
          </cell>
          <cell r="EH19">
            <v>0</v>
          </cell>
          <cell r="EI19">
            <v>0</v>
          </cell>
          <cell r="EL19">
            <v>0</v>
          </cell>
          <cell r="EM19">
            <v>0</v>
          </cell>
          <cell r="EN19">
            <v>0</v>
          </cell>
          <cell r="EO19">
            <v>0</v>
          </cell>
          <cell r="EP19">
            <v>36</v>
          </cell>
          <cell r="EQ19">
            <v>54</v>
          </cell>
          <cell r="ER19">
            <v>60</v>
          </cell>
          <cell r="ES19">
            <v>62</v>
          </cell>
          <cell r="ET19">
            <v>38</v>
          </cell>
          <cell r="EU19">
            <v>0</v>
          </cell>
          <cell r="EV19">
            <v>0</v>
          </cell>
          <cell r="EW19">
            <v>0</v>
          </cell>
        </row>
        <row r="22">
          <cell r="EX22">
            <v>0</v>
          </cell>
        </row>
        <row r="23">
          <cell r="EX23">
            <v>0</v>
          </cell>
        </row>
        <row r="27">
          <cell r="EX27">
            <v>0</v>
          </cell>
        </row>
        <row r="28">
          <cell r="EX28">
            <v>0</v>
          </cell>
        </row>
        <row r="32">
          <cell r="EL32"/>
          <cell r="EM32"/>
          <cell r="EN32"/>
          <cell r="EO32"/>
          <cell r="EP32">
            <v>4037</v>
          </cell>
          <cell r="EQ32">
            <v>6560</v>
          </cell>
          <cell r="ER32">
            <v>7668</v>
          </cell>
          <cell r="ES32">
            <v>7486</v>
          </cell>
          <cell r="ET32">
            <v>4440</v>
          </cell>
          <cell r="EU32"/>
          <cell r="EV32"/>
          <cell r="EW32"/>
          <cell r="EX32">
            <v>30191</v>
          </cell>
        </row>
        <row r="33">
          <cell r="EL33"/>
          <cell r="EM33"/>
          <cell r="EN33"/>
          <cell r="EO33"/>
          <cell r="EP33"/>
          <cell r="EQ33">
            <v>6560</v>
          </cell>
          <cell r="ER33">
            <v>5537</v>
          </cell>
          <cell r="ES33">
            <v>6583</v>
          </cell>
          <cell r="ET33">
            <v>3974</v>
          </cell>
          <cell r="EU33"/>
          <cell r="EV33"/>
          <cell r="EW33"/>
          <cell r="EX33">
            <v>22654</v>
          </cell>
        </row>
        <row r="37">
          <cell r="EL37"/>
          <cell r="EM37"/>
          <cell r="EN37"/>
          <cell r="EO37"/>
          <cell r="EP37">
            <v>9</v>
          </cell>
          <cell r="EQ37">
            <v>11</v>
          </cell>
          <cell r="ER37">
            <v>15</v>
          </cell>
          <cell r="ES37">
            <v>8</v>
          </cell>
          <cell r="ET37">
            <v>12</v>
          </cell>
          <cell r="EU37"/>
          <cell r="EV37"/>
          <cell r="EW37"/>
          <cell r="EX37">
            <v>55</v>
          </cell>
        </row>
        <row r="38">
          <cell r="EL38"/>
          <cell r="EM38"/>
          <cell r="EN38"/>
          <cell r="EO38"/>
          <cell r="EP38">
            <v>5</v>
          </cell>
          <cell r="EQ38">
            <v>6</v>
          </cell>
          <cell r="ER38">
            <v>5</v>
          </cell>
          <cell r="ES38">
            <v>5</v>
          </cell>
          <cell r="ET38">
            <v>7</v>
          </cell>
          <cell r="EU38"/>
          <cell r="EV38"/>
          <cell r="EW38"/>
          <cell r="EX38">
            <v>28</v>
          </cell>
        </row>
        <row r="41">
          <cell r="DX41">
            <v>0</v>
          </cell>
          <cell r="DY41">
            <v>0</v>
          </cell>
          <cell r="DZ41">
            <v>0</v>
          </cell>
          <cell r="EA41">
            <v>0</v>
          </cell>
          <cell r="EB41">
            <v>7407</v>
          </cell>
          <cell r="EC41">
            <v>13060</v>
          </cell>
          <cell r="ED41">
            <v>14795</v>
          </cell>
          <cell r="EE41">
            <v>15318</v>
          </cell>
          <cell r="EF41">
            <v>9520</v>
          </cell>
          <cell r="EG41">
            <v>0</v>
          </cell>
          <cell r="EH41">
            <v>0</v>
          </cell>
          <cell r="EI41">
            <v>0</v>
          </cell>
          <cell r="EL41">
            <v>0</v>
          </cell>
          <cell r="EM41">
            <v>0</v>
          </cell>
          <cell r="EN41">
            <v>0</v>
          </cell>
          <cell r="EO41">
            <v>0</v>
          </cell>
          <cell r="EP41">
            <v>4037</v>
          </cell>
          <cell r="EQ41">
            <v>13120</v>
          </cell>
          <cell r="ER41">
            <v>13205</v>
          </cell>
          <cell r="ES41">
            <v>14069</v>
          </cell>
          <cell r="ET41">
            <v>8414</v>
          </cell>
          <cell r="EU41">
            <v>0</v>
          </cell>
          <cell r="EV41">
            <v>0</v>
          </cell>
          <cell r="EW41">
            <v>0</v>
          </cell>
        </row>
        <row r="47">
          <cell r="EX47">
            <v>731705</v>
          </cell>
        </row>
        <row r="48">
          <cell r="EX48">
            <v>0</v>
          </cell>
        </row>
        <row r="52">
          <cell r="EX52">
            <v>69720</v>
          </cell>
        </row>
        <row r="53">
          <cell r="EX53">
            <v>0</v>
          </cell>
        </row>
        <row r="57">
          <cell r="EX57">
            <v>0</v>
          </cell>
        </row>
        <row r="58">
          <cell r="EX58">
            <v>0</v>
          </cell>
        </row>
      </sheetData>
      <sheetData sheetId="5"/>
      <sheetData sheetId="6">
        <row r="4">
          <cell r="EW4">
            <v>57</v>
          </cell>
          <cell r="EX4">
            <v>794</v>
          </cell>
        </row>
        <row r="5">
          <cell r="EX5">
            <v>794</v>
          </cell>
        </row>
        <row r="8">
          <cell r="EX8">
            <v>0</v>
          </cell>
        </row>
        <row r="9">
          <cell r="EX9">
            <v>0</v>
          </cell>
        </row>
        <row r="19">
          <cell r="DX19">
            <v>70</v>
          </cell>
          <cell r="DY19">
            <v>58</v>
          </cell>
          <cell r="DZ19">
            <v>110</v>
          </cell>
          <cell r="EA19">
            <v>122</v>
          </cell>
          <cell r="EB19">
            <v>126</v>
          </cell>
          <cell r="EC19">
            <v>120</v>
          </cell>
          <cell r="ED19">
            <v>122</v>
          </cell>
          <cell r="EE19">
            <v>124</v>
          </cell>
          <cell r="EF19">
            <v>124</v>
          </cell>
          <cell r="EG19">
            <v>124</v>
          </cell>
          <cell r="EH19">
            <v>116</v>
          </cell>
          <cell r="EI19">
            <v>92</v>
          </cell>
          <cell r="EL19">
            <v>124</v>
          </cell>
          <cell r="EM19">
            <v>142</v>
          </cell>
          <cell r="EN19">
            <v>124</v>
          </cell>
          <cell r="EO19">
            <v>120</v>
          </cell>
          <cell r="EP19">
            <v>126</v>
          </cell>
          <cell r="EQ19">
            <v>156</v>
          </cell>
          <cell r="ER19">
            <v>170</v>
          </cell>
          <cell r="ES19">
            <v>168</v>
          </cell>
          <cell r="ET19">
            <v>120</v>
          </cell>
          <cell r="EU19">
            <v>128</v>
          </cell>
          <cell r="EV19">
            <v>96</v>
          </cell>
          <cell r="EW19">
            <v>114</v>
          </cell>
        </row>
        <row r="22">
          <cell r="EX22">
            <v>117800</v>
          </cell>
        </row>
        <row r="23">
          <cell r="EX23">
            <v>117617</v>
          </cell>
        </row>
        <row r="27">
          <cell r="EX27">
            <v>4215</v>
          </cell>
        </row>
        <row r="28">
          <cell r="EX28">
            <v>4767</v>
          </cell>
        </row>
        <row r="32">
          <cell r="EX32">
            <v>0</v>
          </cell>
        </row>
        <row r="33">
          <cell r="EX33">
            <v>0</v>
          </cell>
        </row>
        <row r="41">
          <cell r="DX41">
            <v>9785</v>
          </cell>
          <cell r="DY41">
            <v>7147</v>
          </cell>
          <cell r="DZ41">
            <v>14840</v>
          </cell>
          <cell r="EA41">
            <v>16407</v>
          </cell>
          <cell r="EB41">
            <v>18862</v>
          </cell>
          <cell r="EC41">
            <v>19022</v>
          </cell>
          <cell r="ED41">
            <v>19580</v>
          </cell>
          <cell r="EE41">
            <v>18790</v>
          </cell>
          <cell r="EF41">
            <v>19027</v>
          </cell>
          <cell r="EG41">
            <v>18239</v>
          </cell>
          <cell r="EH41">
            <v>17442</v>
          </cell>
          <cell r="EI41">
            <v>14407</v>
          </cell>
          <cell r="EL41">
            <v>18654</v>
          </cell>
          <cell r="EM41">
            <v>17722</v>
          </cell>
          <cell r="EN41">
            <v>19359</v>
          </cell>
          <cell r="EO41">
            <v>15698</v>
          </cell>
          <cell r="EP41">
            <v>18420</v>
          </cell>
          <cell r="EQ41">
            <v>23807</v>
          </cell>
          <cell r="ER41">
            <v>26349</v>
          </cell>
          <cell r="ES41">
            <v>27217</v>
          </cell>
          <cell r="ET41">
            <v>18625</v>
          </cell>
          <cell r="EU41">
            <v>18552</v>
          </cell>
          <cell r="EV41">
            <v>14945</v>
          </cell>
          <cell r="EW41">
            <v>16069</v>
          </cell>
        </row>
        <row r="47">
          <cell r="EX47">
            <v>221079</v>
          </cell>
        </row>
        <row r="48">
          <cell r="EX48">
            <v>0</v>
          </cell>
        </row>
        <row r="52">
          <cell r="EX52">
            <v>103436</v>
          </cell>
        </row>
        <row r="53">
          <cell r="EX53">
            <v>0</v>
          </cell>
        </row>
        <row r="57">
          <cell r="EX57">
            <v>0</v>
          </cell>
        </row>
        <row r="58">
          <cell r="EX58">
            <v>0</v>
          </cell>
        </row>
      </sheetData>
      <sheetData sheetId="7"/>
      <sheetData sheetId="8">
        <row r="4">
          <cell r="EW4">
            <v>740</v>
          </cell>
          <cell r="EX4">
            <v>8665</v>
          </cell>
        </row>
        <row r="5">
          <cell r="EX5">
            <v>8683</v>
          </cell>
        </row>
        <row r="8">
          <cell r="EX8">
            <v>0</v>
          </cell>
        </row>
        <row r="9">
          <cell r="EX9">
            <v>0</v>
          </cell>
        </row>
        <row r="15">
          <cell r="EX15">
            <v>0</v>
          </cell>
        </row>
        <row r="16">
          <cell r="EX16">
            <v>0</v>
          </cell>
        </row>
        <row r="19">
          <cell r="DX19">
            <v>699</v>
          </cell>
          <cell r="DY19">
            <v>629</v>
          </cell>
          <cell r="DZ19">
            <v>757</v>
          </cell>
          <cell r="EA19">
            <v>681</v>
          </cell>
          <cell r="EB19">
            <v>694</v>
          </cell>
          <cell r="EC19">
            <v>641</v>
          </cell>
          <cell r="ED19">
            <v>657</v>
          </cell>
          <cell r="EE19">
            <v>660</v>
          </cell>
          <cell r="EF19">
            <v>634</v>
          </cell>
          <cell r="EG19">
            <v>627</v>
          </cell>
          <cell r="EH19">
            <v>1384</v>
          </cell>
          <cell r="EI19">
            <v>656</v>
          </cell>
          <cell r="EL19">
            <v>1451</v>
          </cell>
          <cell r="EM19">
            <v>1348</v>
          </cell>
          <cell r="EN19">
            <v>1431</v>
          </cell>
          <cell r="EO19">
            <v>1355</v>
          </cell>
          <cell r="EP19">
            <v>1494</v>
          </cell>
          <cell r="EQ19">
            <v>1464</v>
          </cell>
          <cell r="ER19">
            <v>1483</v>
          </cell>
          <cell r="ES19">
            <v>1485</v>
          </cell>
          <cell r="ET19">
            <v>1440</v>
          </cell>
          <cell r="EU19">
            <v>1500</v>
          </cell>
          <cell r="EV19">
            <v>1415</v>
          </cell>
          <cell r="EW19">
            <v>1482</v>
          </cell>
        </row>
        <row r="22">
          <cell r="EX22">
            <v>1085498</v>
          </cell>
        </row>
        <row r="23">
          <cell r="EX23">
            <v>1063249</v>
          </cell>
        </row>
        <row r="27">
          <cell r="EX27">
            <v>36901</v>
          </cell>
        </row>
        <row r="28">
          <cell r="EX28">
            <v>39239</v>
          </cell>
        </row>
        <row r="32">
          <cell r="EX32">
            <v>0</v>
          </cell>
        </row>
        <row r="33">
          <cell r="EX33">
            <v>0</v>
          </cell>
        </row>
        <row r="37">
          <cell r="EX37">
            <v>0</v>
          </cell>
        </row>
        <row r="38">
          <cell r="EX38">
            <v>0</v>
          </cell>
        </row>
        <row r="41">
          <cell r="DX41">
            <v>81201</v>
          </cell>
          <cell r="DY41">
            <v>77133</v>
          </cell>
          <cell r="DZ41">
            <v>95400</v>
          </cell>
          <cell r="EA41">
            <v>84433</v>
          </cell>
          <cell r="EB41">
            <v>86821</v>
          </cell>
          <cell r="EC41">
            <v>83934</v>
          </cell>
          <cell r="ED41">
            <v>87955</v>
          </cell>
          <cell r="EE41">
            <v>87633</v>
          </cell>
          <cell r="EF41">
            <v>82201</v>
          </cell>
          <cell r="EG41">
            <v>80838</v>
          </cell>
          <cell r="EH41">
            <v>173992</v>
          </cell>
          <cell r="EI41">
            <v>160717</v>
          </cell>
          <cell r="EL41">
            <v>178110</v>
          </cell>
          <cell r="EM41">
            <v>165408</v>
          </cell>
          <cell r="EN41">
            <v>185017</v>
          </cell>
          <cell r="EO41">
            <v>164201</v>
          </cell>
          <cell r="EP41">
            <v>197797</v>
          </cell>
          <cell r="EQ41">
            <v>195863</v>
          </cell>
          <cell r="ER41">
            <v>194842</v>
          </cell>
          <cell r="ES41">
            <v>181684</v>
          </cell>
          <cell r="ET41">
            <v>173431</v>
          </cell>
          <cell r="EU41">
            <v>186655</v>
          </cell>
          <cell r="EV41">
            <v>159070</v>
          </cell>
          <cell r="EW41">
            <v>166669</v>
          </cell>
        </row>
        <row r="47">
          <cell r="EX47">
            <v>481979</v>
          </cell>
        </row>
        <row r="48">
          <cell r="EX48">
            <v>727674</v>
          </cell>
        </row>
        <row r="52">
          <cell r="EX52">
            <v>170137</v>
          </cell>
        </row>
        <row r="53">
          <cell r="EX53">
            <v>1027623</v>
          </cell>
        </row>
        <row r="57">
          <cell r="EX57">
            <v>0</v>
          </cell>
        </row>
        <row r="58">
          <cell r="EX58">
            <v>0</v>
          </cell>
        </row>
      </sheetData>
      <sheetData sheetId="9"/>
      <sheetData sheetId="10">
        <row r="4">
          <cell r="EW4">
            <v>818</v>
          </cell>
          <cell r="EX4">
            <v>7918</v>
          </cell>
        </row>
        <row r="5">
          <cell r="EX5">
            <v>7930</v>
          </cell>
        </row>
        <row r="8">
          <cell r="EX8">
            <v>679</v>
          </cell>
        </row>
        <row r="9">
          <cell r="EX9">
            <v>668</v>
          </cell>
        </row>
        <row r="15">
          <cell r="EL15">
            <v>227</v>
          </cell>
          <cell r="EM15">
            <v>294</v>
          </cell>
          <cell r="EN15">
            <v>327</v>
          </cell>
          <cell r="EO15">
            <v>136</v>
          </cell>
          <cell r="EP15">
            <v>18</v>
          </cell>
          <cell r="EQ15">
            <v>8</v>
          </cell>
          <cell r="ER15">
            <v>7</v>
          </cell>
          <cell r="ES15">
            <v>4</v>
          </cell>
          <cell r="ET15">
            <v>3</v>
          </cell>
          <cell r="EU15">
            <v>21</v>
          </cell>
          <cell r="EV15">
            <v>33</v>
          </cell>
          <cell r="EW15">
            <v>99</v>
          </cell>
          <cell r="EX15">
            <v>1177</v>
          </cell>
        </row>
        <row r="16">
          <cell r="EL16">
            <v>229</v>
          </cell>
          <cell r="EM16">
            <v>290</v>
          </cell>
          <cell r="EN16">
            <v>327</v>
          </cell>
          <cell r="EO16">
            <v>128</v>
          </cell>
          <cell r="EP16">
            <v>15</v>
          </cell>
          <cell r="EQ16">
            <v>8</v>
          </cell>
          <cell r="ER16">
            <v>8</v>
          </cell>
          <cell r="ES16">
            <v>1</v>
          </cell>
          <cell r="ET16">
            <v>4</v>
          </cell>
          <cell r="EU16">
            <v>21</v>
          </cell>
          <cell r="EV16">
            <v>35</v>
          </cell>
          <cell r="EW16">
            <v>107</v>
          </cell>
          <cell r="EX16">
            <v>1173</v>
          </cell>
        </row>
        <row r="19">
          <cell r="DX19">
            <v>1584</v>
          </cell>
          <cell r="DY19">
            <v>1622</v>
          </cell>
          <cell r="DZ19">
            <v>1922</v>
          </cell>
          <cell r="EA19">
            <v>1650</v>
          </cell>
          <cell r="EB19">
            <v>1435</v>
          </cell>
          <cell r="EC19">
            <v>1452</v>
          </cell>
          <cell r="ED19">
            <v>1570</v>
          </cell>
          <cell r="EE19">
            <v>1487</v>
          </cell>
          <cell r="EF19">
            <v>1256</v>
          </cell>
          <cell r="EG19">
            <v>1367</v>
          </cell>
          <cell r="EH19">
            <v>1430</v>
          </cell>
          <cell r="EI19">
            <v>1717</v>
          </cell>
          <cell r="EL19">
            <v>1698</v>
          </cell>
          <cell r="EM19">
            <v>1694</v>
          </cell>
          <cell r="EN19">
            <v>1927</v>
          </cell>
          <cell r="EO19">
            <v>1657</v>
          </cell>
          <cell r="EP19">
            <v>1431</v>
          </cell>
          <cell r="EQ19">
            <v>1550</v>
          </cell>
          <cell r="ER19">
            <v>1692</v>
          </cell>
          <cell r="ES19">
            <v>1579</v>
          </cell>
          <cell r="ET19">
            <v>1296</v>
          </cell>
          <cell r="EU19">
            <v>1523</v>
          </cell>
          <cell r="EV19">
            <v>1585</v>
          </cell>
          <cell r="EW19">
            <v>1913</v>
          </cell>
        </row>
        <row r="22">
          <cell r="EX22">
            <v>948983</v>
          </cell>
        </row>
        <row r="23">
          <cell r="EX23">
            <v>974196</v>
          </cell>
        </row>
        <row r="27">
          <cell r="EX27">
            <v>20518</v>
          </cell>
        </row>
        <row r="28">
          <cell r="EX28">
            <v>19297</v>
          </cell>
        </row>
        <row r="32">
          <cell r="EL32">
            <v>22390</v>
          </cell>
          <cell r="EM32">
            <v>32926</v>
          </cell>
          <cell r="EN32">
            <v>41967</v>
          </cell>
          <cell r="EO32">
            <v>17445</v>
          </cell>
          <cell r="EP32">
            <v>2549</v>
          </cell>
          <cell r="EQ32">
            <v>1837</v>
          </cell>
          <cell r="ER32">
            <v>1556</v>
          </cell>
          <cell r="ES32">
            <v>1314</v>
          </cell>
          <cell r="ET32">
            <v>765</v>
          </cell>
          <cell r="EU32">
            <v>2368</v>
          </cell>
          <cell r="EV32">
            <v>3853</v>
          </cell>
          <cell r="EW32">
            <v>8846</v>
          </cell>
          <cell r="EX32">
            <v>137816</v>
          </cell>
        </row>
        <row r="33">
          <cell r="EL33">
            <v>22828</v>
          </cell>
          <cell r="EM33">
            <v>34855</v>
          </cell>
          <cell r="EN33">
            <v>41437</v>
          </cell>
          <cell r="EO33">
            <v>9850</v>
          </cell>
          <cell r="EP33">
            <v>2327</v>
          </cell>
          <cell r="EQ33">
            <v>1832</v>
          </cell>
          <cell r="ER33">
            <v>1486</v>
          </cell>
          <cell r="ES33">
            <v>1369</v>
          </cell>
          <cell r="ET33">
            <v>805</v>
          </cell>
          <cell r="EU33">
            <v>2572</v>
          </cell>
          <cell r="EV33">
            <v>4660</v>
          </cell>
          <cell r="EW33">
            <v>12803</v>
          </cell>
          <cell r="EX33">
            <v>136824</v>
          </cell>
        </row>
        <row r="37">
          <cell r="EL37">
            <v>148</v>
          </cell>
          <cell r="EM37">
            <v>125</v>
          </cell>
          <cell r="EN37">
            <v>222</v>
          </cell>
          <cell r="EO37">
            <v>125</v>
          </cell>
          <cell r="EP37">
            <v>24</v>
          </cell>
          <cell r="EQ37">
            <v>4</v>
          </cell>
          <cell r="ER37">
            <v>11</v>
          </cell>
          <cell r="ES37">
            <v>1</v>
          </cell>
          <cell r="ET37">
            <v>6</v>
          </cell>
          <cell r="EU37">
            <v>34</v>
          </cell>
          <cell r="EV37">
            <v>68</v>
          </cell>
          <cell r="EW37">
            <v>115</v>
          </cell>
          <cell r="EX37">
            <v>883</v>
          </cell>
        </row>
        <row r="38">
          <cell r="EL38">
            <v>175</v>
          </cell>
          <cell r="EM38">
            <v>159</v>
          </cell>
          <cell r="EN38">
            <v>249</v>
          </cell>
          <cell r="EO38">
            <v>136</v>
          </cell>
          <cell r="EP38">
            <v>34</v>
          </cell>
          <cell r="EQ38">
            <v>3</v>
          </cell>
          <cell r="ER38">
            <v>11</v>
          </cell>
          <cell r="ES38">
            <v>7</v>
          </cell>
          <cell r="ET38">
            <v>2</v>
          </cell>
          <cell r="EU38">
            <v>37</v>
          </cell>
          <cell r="EV38">
            <v>83</v>
          </cell>
          <cell r="EW38">
            <v>126</v>
          </cell>
          <cell r="EX38">
            <v>1022</v>
          </cell>
        </row>
        <row r="41">
          <cell r="DX41">
            <v>166221</v>
          </cell>
          <cell r="DY41">
            <v>191005</v>
          </cell>
          <cell r="DZ41">
            <v>236438</v>
          </cell>
          <cell r="EA41">
            <v>165343</v>
          </cell>
          <cell r="EB41">
            <v>152249</v>
          </cell>
          <cell r="EC41">
            <v>162218</v>
          </cell>
          <cell r="ED41">
            <v>187210</v>
          </cell>
          <cell r="EE41">
            <v>179606</v>
          </cell>
          <cell r="EF41">
            <v>130275</v>
          </cell>
          <cell r="EG41">
            <v>147291</v>
          </cell>
          <cell r="EH41">
            <v>152043</v>
          </cell>
          <cell r="EI41">
            <v>181752</v>
          </cell>
          <cell r="EL41">
            <v>170423</v>
          </cell>
          <cell r="EM41">
            <v>194645</v>
          </cell>
          <cell r="EN41">
            <v>238873</v>
          </cell>
          <cell r="EO41">
            <v>186445</v>
          </cell>
          <cell r="EP41">
            <v>158558</v>
          </cell>
          <cell r="EQ41">
            <v>172872</v>
          </cell>
          <cell r="ER41">
            <v>210541</v>
          </cell>
          <cell r="ES41">
            <v>193034</v>
          </cell>
          <cell r="ET41">
            <v>138857</v>
          </cell>
          <cell r="EU41">
            <v>160111</v>
          </cell>
          <cell r="EV41">
            <v>170292</v>
          </cell>
          <cell r="EW41">
            <v>203168</v>
          </cell>
        </row>
        <row r="47">
          <cell r="EX47">
            <v>4363626</v>
          </cell>
        </row>
        <row r="48">
          <cell r="EX48">
            <v>3445336.5460000001</v>
          </cell>
        </row>
        <row r="52">
          <cell r="EX52">
            <v>1971603</v>
          </cell>
        </row>
        <row r="53">
          <cell r="EX53">
            <v>4900281</v>
          </cell>
        </row>
        <row r="57">
          <cell r="EX57">
            <v>0</v>
          </cell>
        </row>
        <row r="58">
          <cell r="EX58">
            <v>0</v>
          </cell>
        </row>
        <row r="70">
          <cell r="EX70">
            <v>883908</v>
          </cell>
        </row>
        <row r="71">
          <cell r="EX71">
            <v>90288</v>
          </cell>
        </row>
        <row r="73">
          <cell r="EX73">
            <v>136693</v>
          </cell>
        </row>
        <row r="74">
          <cell r="EX74">
            <v>131</v>
          </cell>
        </row>
      </sheetData>
      <sheetData sheetId="11">
        <row r="4">
          <cell r="EW4">
            <v>80</v>
          </cell>
          <cell r="EX4">
            <v>492</v>
          </cell>
        </row>
        <row r="5">
          <cell r="EX5">
            <v>491</v>
          </cell>
        </row>
        <row r="8">
          <cell r="EX8">
            <v>5</v>
          </cell>
        </row>
        <row r="9">
          <cell r="EX9">
            <v>4</v>
          </cell>
        </row>
        <row r="19">
          <cell r="DX19">
            <v>0</v>
          </cell>
          <cell r="DY19">
            <v>0</v>
          </cell>
          <cell r="DZ19">
            <v>0</v>
          </cell>
          <cell r="EA19">
            <v>0</v>
          </cell>
          <cell r="EB19">
            <v>0</v>
          </cell>
          <cell r="EC19">
            <v>0</v>
          </cell>
          <cell r="ED19">
            <v>0</v>
          </cell>
          <cell r="EE19">
            <v>0</v>
          </cell>
          <cell r="EF19">
            <v>0</v>
          </cell>
          <cell r="EG19">
            <v>0</v>
          </cell>
          <cell r="EH19">
            <v>0</v>
          </cell>
          <cell r="EI19">
            <v>0</v>
          </cell>
          <cell r="EL19">
            <v>0</v>
          </cell>
          <cell r="EM19">
            <v>0</v>
          </cell>
          <cell r="EN19">
            <v>0</v>
          </cell>
          <cell r="EO19">
            <v>0</v>
          </cell>
          <cell r="EP19">
            <v>0</v>
          </cell>
          <cell r="EQ19">
            <v>36</v>
          </cell>
          <cell r="ER19">
            <v>160</v>
          </cell>
          <cell r="ES19">
            <v>164</v>
          </cell>
          <cell r="ET19">
            <v>161</v>
          </cell>
          <cell r="EU19">
            <v>156</v>
          </cell>
          <cell r="EV19">
            <v>156</v>
          </cell>
          <cell r="EW19">
            <v>159</v>
          </cell>
        </row>
        <row r="22">
          <cell r="EX22">
            <v>3242</v>
          </cell>
        </row>
        <row r="23">
          <cell r="EX23">
            <v>3216</v>
          </cell>
        </row>
        <row r="27">
          <cell r="EX27">
            <v>0</v>
          </cell>
        </row>
        <row r="28">
          <cell r="EX28">
            <v>0</v>
          </cell>
        </row>
        <row r="32">
          <cell r="EX32">
            <v>0</v>
          </cell>
        </row>
        <row r="33">
          <cell r="EX33">
            <v>0</v>
          </cell>
        </row>
        <row r="41">
          <cell r="DX41">
            <v>0</v>
          </cell>
          <cell r="DY41">
            <v>0</v>
          </cell>
          <cell r="DZ41">
            <v>0</v>
          </cell>
          <cell r="EA41">
            <v>0</v>
          </cell>
          <cell r="EB41">
            <v>0</v>
          </cell>
          <cell r="EC41">
            <v>0</v>
          </cell>
          <cell r="ED41">
            <v>0</v>
          </cell>
          <cell r="EE41">
            <v>0</v>
          </cell>
          <cell r="EF41">
            <v>0</v>
          </cell>
          <cell r="EG41">
            <v>0</v>
          </cell>
          <cell r="EH41">
            <v>0</v>
          </cell>
          <cell r="EI41">
            <v>0</v>
          </cell>
          <cell r="EL41">
            <v>0</v>
          </cell>
          <cell r="EM41">
            <v>0</v>
          </cell>
          <cell r="EN41">
            <v>0</v>
          </cell>
          <cell r="EO41">
            <v>0</v>
          </cell>
          <cell r="EP41">
            <v>0</v>
          </cell>
          <cell r="EQ41">
            <v>109</v>
          </cell>
          <cell r="ER41">
            <v>976</v>
          </cell>
          <cell r="ES41">
            <v>1125</v>
          </cell>
          <cell r="ET41">
            <v>1060</v>
          </cell>
          <cell r="EU41">
            <v>1075</v>
          </cell>
          <cell r="EV41">
            <v>1072</v>
          </cell>
          <cell r="EW41">
            <v>1041</v>
          </cell>
        </row>
        <row r="47">
          <cell r="EX47">
            <v>0</v>
          </cell>
        </row>
        <row r="48">
          <cell r="EX48">
            <v>0</v>
          </cell>
        </row>
        <row r="52">
          <cell r="EX52">
            <v>0</v>
          </cell>
        </row>
        <row r="53">
          <cell r="EX53">
            <v>0</v>
          </cell>
        </row>
        <row r="57">
          <cell r="EX57">
            <v>0</v>
          </cell>
        </row>
        <row r="58">
          <cell r="EX58">
            <v>0</v>
          </cell>
        </row>
      </sheetData>
      <sheetData sheetId="12">
        <row r="4">
          <cell r="EX4">
            <v>0</v>
          </cell>
        </row>
        <row r="5">
          <cell r="EX5">
            <v>0</v>
          </cell>
        </row>
        <row r="8">
          <cell r="EX8">
            <v>0</v>
          </cell>
        </row>
        <row r="9">
          <cell r="EX9">
            <v>0</v>
          </cell>
        </row>
        <row r="15">
          <cell r="EL15"/>
          <cell r="EM15"/>
          <cell r="EN15"/>
          <cell r="EO15"/>
          <cell r="EP15"/>
          <cell r="EQ15">
            <v>13</v>
          </cell>
          <cell r="ER15">
            <v>13</v>
          </cell>
          <cell r="ES15">
            <v>13</v>
          </cell>
          <cell r="ET15">
            <v>3</v>
          </cell>
          <cell r="EU15"/>
          <cell r="EV15"/>
          <cell r="EW15"/>
          <cell r="EX15">
            <v>42</v>
          </cell>
        </row>
        <row r="16">
          <cell r="EL16"/>
          <cell r="EM16"/>
          <cell r="EN16"/>
          <cell r="EO16"/>
          <cell r="EP16"/>
          <cell r="EQ16">
            <v>13</v>
          </cell>
          <cell r="ER16">
            <v>13</v>
          </cell>
          <cell r="ES16">
            <v>13</v>
          </cell>
          <cell r="ET16">
            <v>3</v>
          </cell>
          <cell r="EU16"/>
          <cell r="EV16"/>
          <cell r="EW16"/>
          <cell r="EX16">
            <v>42</v>
          </cell>
        </row>
        <row r="19">
          <cell r="DX19">
            <v>0</v>
          </cell>
          <cell r="DY19">
            <v>0</v>
          </cell>
          <cell r="DZ19">
            <v>0</v>
          </cell>
          <cell r="EA19">
            <v>0</v>
          </cell>
          <cell r="EB19">
            <v>0</v>
          </cell>
          <cell r="EC19">
            <v>4</v>
          </cell>
          <cell r="ED19">
            <v>18</v>
          </cell>
          <cell r="EE19">
            <v>18</v>
          </cell>
          <cell r="EF19">
            <v>4</v>
          </cell>
          <cell r="EG19">
            <v>0</v>
          </cell>
          <cell r="EH19">
            <v>0</v>
          </cell>
          <cell r="EI19">
            <v>0</v>
          </cell>
          <cell r="EL19">
            <v>0</v>
          </cell>
          <cell r="EM19">
            <v>0</v>
          </cell>
          <cell r="EN19">
            <v>0</v>
          </cell>
          <cell r="EO19">
            <v>0</v>
          </cell>
          <cell r="EP19">
            <v>0</v>
          </cell>
          <cell r="EQ19">
            <v>26</v>
          </cell>
          <cell r="ER19">
            <v>26</v>
          </cell>
          <cell r="ES19">
            <v>26</v>
          </cell>
          <cell r="ET19">
            <v>6</v>
          </cell>
          <cell r="EU19">
            <v>0</v>
          </cell>
          <cell r="EV19">
            <v>0</v>
          </cell>
          <cell r="EW19">
            <v>0</v>
          </cell>
        </row>
        <row r="22">
          <cell r="EX22">
            <v>0</v>
          </cell>
        </row>
        <row r="23">
          <cell r="EX23">
            <v>0</v>
          </cell>
        </row>
        <row r="27">
          <cell r="EX27">
            <v>0</v>
          </cell>
        </row>
        <row r="28">
          <cell r="EX28">
            <v>0</v>
          </cell>
        </row>
        <row r="32">
          <cell r="EL32"/>
          <cell r="EM32"/>
          <cell r="EN32"/>
          <cell r="EO32"/>
          <cell r="EP32"/>
          <cell r="EQ32">
            <v>2622</v>
          </cell>
          <cell r="ER32">
            <v>3223</v>
          </cell>
          <cell r="ES32">
            <v>3194</v>
          </cell>
          <cell r="ET32">
            <v>678</v>
          </cell>
          <cell r="EU32"/>
          <cell r="EV32"/>
          <cell r="EW32"/>
          <cell r="EX32">
            <v>9717</v>
          </cell>
        </row>
        <row r="33">
          <cell r="EL33"/>
          <cell r="EM33"/>
          <cell r="EN33"/>
          <cell r="EO33"/>
          <cell r="EP33"/>
          <cell r="EQ33">
            <v>3106</v>
          </cell>
          <cell r="ER33">
            <v>2622</v>
          </cell>
          <cell r="ES33">
            <v>2859</v>
          </cell>
          <cell r="ET33">
            <v>557</v>
          </cell>
          <cell r="EU33"/>
          <cell r="EV33"/>
          <cell r="EW33"/>
          <cell r="EX33">
            <v>9144</v>
          </cell>
        </row>
        <row r="37">
          <cell r="EL37"/>
          <cell r="EM37"/>
          <cell r="EN37"/>
          <cell r="EO37"/>
          <cell r="EP37"/>
          <cell r="EQ37"/>
          <cell r="ER37"/>
          <cell r="ES37"/>
          <cell r="ET37"/>
          <cell r="EU37"/>
          <cell r="EV37"/>
          <cell r="EW37"/>
          <cell r="EX37">
            <v>0</v>
          </cell>
        </row>
        <row r="38">
          <cell r="EL38"/>
          <cell r="EM38"/>
          <cell r="EN38"/>
          <cell r="EO38"/>
          <cell r="EP38"/>
          <cell r="EQ38"/>
          <cell r="ER38"/>
          <cell r="ES38"/>
          <cell r="ET38"/>
          <cell r="EU38"/>
          <cell r="EV38"/>
          <cell r="EW38"/>
          <cell r="EX38">
            <v>0</v>
          </cell>
        </row>
        <row r="41">
          <cell r="DX41">
            <v>0</v>
          </cell>
          <cell r="DY41">
            <v>0</v>
          </cell>
          <cell r="DZ41">
            <v>0</v>
          </cell>
          <cell r="EA41">
            <v>0</v>
          </cell>
          <cell r="EB41">
            <v>0</v>
          </cell>
          <cell r="EC41">
            <v>960</v>
          </cell>
          <cell r="ED41">
            <v>4134</v>
          </cell>
          <cell r="EE41">
            <v>4509</v>
          </cell>
          <cell r="EF41">
            <v>978</v>
          </cell>
          <cell r="EG41">
            <v>0</v>
          </cell>
          <cell r="EH41">
            <v>0</v>
          </cell>
          <cell r="EI41">
            <v>0</v>
          </cell>
          <cell r="EL41">
            <v>0</v>
          </cell>
          <cell r="EM41">
            <v>0</v>
          </cell>
          <cell r="EN41">
            <v>0</v>
          </cell>
          <cell r="EO41">
            <v>0</v>
          </cell>
          <cell r="EP41">
            <v>0</v>
          </cell>
          <cell r="EQ41">
            <v>5728</v>
          </cell>
          <cell r="ER41">
            <v>5845</v>
          </cell>
          <cell r="ES41">
            <v>6053</v>
          </cell>
          <cell r="ET41">
            <v>1235</v>
          </cell>
          <cell r="EU41">
            <v>0</v>
          </cell>
          <cell r="EV41">
            <v>0</v>
          </cell>
          <cell r="EW41">
            <v>0</v>
          </cell>
        </row>
        <row r="47">
          <cell r="EX47">
            <v>17852</v>
          </cell>
        </row>
        <row r="48">
          <cell r="EX48">
            <v>286</v>
          </cell>
        </row>
        <row r="52">
          <cell r="EX52">
            <v>56461</v>
          </cell>
        </row>
        <row r="53">
          <cell r="EX53">
            <v>0</v>
          </cell>
        </row>
        <row r="57">
          <cell r="EX57">
            <v>0</v>
          </cell>
        </row>
        <row r="58">
          <cell r="EX58">
            <v>0</v>
          </cell>
        </row>
      </sheetData>
      <sheetData sheetId="13">
        <row r="4">
          <cell r="EW4">
            <v>4739</v>
          </cell>
          <cell r="EX4">
            <v>63451</v>
          </cell>
        </row>
        <row r="5">
          <cell r="EX5">
            <v>63343</v>
          </cell>
        </row>
        <row r="8">
          <cell r="EX8">
            <v>19</v>
          </cell>
        </row>
        <row r="9">
          <cell r="EX9">
            <v>120</v>
          </cell>
        </row>
        <row r="15">
          <cell r="EL15">
            <v>510</v>
          </cell>
          <cell r="EM15">
            <v>497</v>
          </cell>
          <cell r="EN15">
            <v>547</v>
          </cell>
          <cell r="EO15">
            <v>374</v>
          </cell>
          <cell r="EP15">
            <v>273</v>
          </cell>
          <cell r="EQ15">
            <v>398</v>
          </cell>
          <cell r="ER15">
            <v>447</v>
          </cell>
          <cell r="ES15">
            <v>437</v>
          </cell>
          <cell r="ET15">
            <v>359</v>
          </cell>
          <cell r="EU15">
            <v>233</v>
          </cell>
          <cell r="EV15">
            <v>188</v>
          </cell>
          <cell r="EW15">
            <v>318</v>
          </cell>
          <cell r="EX15">
            <v>4581</v>
          </cell>
        </row>
        <row r="16">
          <cell r="EL16">
            <v>512</v>
          </cell>
          <cell r="EM16">
            <v>500</v>
          </cell>
          <cell r="EN16">
            <v>550</v>
          </cell>
          <cell r="EO16">
            <v>369</v>
          </cell>
          <cell r="EP16">
            <v>278</v>
          </cell>
          <cell r="EQ16">
            <v>398</v>
          </cell>
          <cell r="ER16">
            <v>448</v>
          </cell>
          <cell r="ES16">
            <v>436</v>
          </cell>
          <cell r="ET16">
            <v>356</v>
          </cell>
          <cell r="EU16">
            <v>232</v>
          </cell>
          <cell r="EV16">
            <v>187</v>
          </cell>
          <cell r="EW16">
            <v>318</v>
          </cell>
          <cell r="EX16">
            <v>4584</v>
          </cell>
        </row>
        <row r="19">
          <cell r="DX19">
            <v>9212</v>
          </cell>
          <cell r="DY19">
            <v>8768</v>
          </cell>
          <cell r="DZ19">
            <v>10791</v>
          </cell>
          <cell r="EA19">
            <v>10556</v>
          </cell>
          <cell r="EB19">
            <v>11016</v>
          </cell>
          <cell r="EC19">
            <v>12285</v>
          </cell>
          <cell r="ED19">
            <v>12961</v>
          </cell>
          <cell r="EE19">
            <v>12811</v>
          </cell>
          <cell r="EF19">
            <v>11167</v>
          </cell>
          <cell r="EG19">
            <v>11609</v>
          </cell>
          <cell r="EH19">
            <v>10230</v>
          </cell>
          <cell r="EI19">
            <v>10067</v>
          </cell>
          <cell r="EL19">
            <v>9717</v>
          </cell>
          <cell r="EM19">
            <v>9522</v>
          </cell>
          <cell r="EN19">
            <v>11856</v>
          </cell>
          <cell r="EO19">
            <v>11033</v>
          </cell>
          <cell r="EP19">
            <v>11342</v>
          </cell>
          <cell r="EQ19">
            <v>12231</v>
          </cell>
          <cell r="ER19">
            <v>13533</v>
          </cell>
          <cell r="ES19">
            <v>13296</v>
          </cell>
          <cell r="ET19">
            <v>11623</v>
          </cell>
          <cell r="EU19">
            <v>11475</v>
          </cell>
          <cell r="EV19">
            <v>10355</v>
          </cell>
          <cell r="EW19">
            <v>10115</v>
          </cell>
        </row>
        <row r="22">
          <cell r="EX22">
            <v>8545310</v>
          </cell>
        </row>
        <row r="23">
          <cell r="EX23">
            <v>8543340</v>
          </cell>
        </row>
        <row r="27">
          <cell r="EX27">
            <v>318437</v>
          </cell>
        </row>
        <row r="28">
          <cell r="EX28">
            <v>316776</v>
          </cell>
        </row>
        <row r="32">
          <cell r="EL32">
            <v>77660</v>
          </cell>
          <cell r="EM32">
            <v>73861</v>
          </cell>
          <cell r="EN32">
            <v>90964</v>
          </cell>
          <cell r="EO32">
            <v>64017</v>
          </cell>
          <cell r="EP32">
            <v>48803</v>
          </cell>
          <cell r="EQ32">
            <v>75163</v>
          </cell>
          <cell r="ER32">
            <v>86604</v>
          </cell>
          <cell r="ES32">
            <v>82188</v>
          </cell>
          <cell r="ET32">
            <v>63426</v>
          </cell>
          <cell r="EU32">
            <v>48738</v>
          </cell>
          <cell r="EV32">
            <v>34819</v>
          </cell>
          <cell r="EW32">
            <v>48852</v>
          </cell>
          <cell r="EX32">
            <v>795095</v>
          </cell>
        </row>
        <row r="33">
          <cell r="EL33">
            <v>76419</v>
          </cell>
          <cell r="EM33">
            <v>73306</v>
          </cell>
          <cell r="EN33">
            <v>89200</v>
          </cell>
          <cell r="EO33">
            <v>57908</v>
          </cell>
          <cell r="EP33">
            <v>53425</v>
          </cell>
          <cell r="EQ33">
            <v>77382</v>
          </cell>
          <cell r="ER33">
            <v>77803</v>
          </cell>
          <cell r="ES33">
            <v>75458</v>
          </cell>
          <cell r="ET33">
            <v>63024</v>
          </cell>
          <cell r="EU33">
            <v>43303</v>
          </cell>
          <cell r="EV33">
            <v>33761</v>
          </cell>
          <cell r="EW33">
            <v>56853</v>
          </cell>
          <cell r="EX33">
            <v>777842</v>
          </cell>
        </row>
        <row r="37">
          <cell r="EL37">
            <v>2162</v>
          </cell>
          <cell r="EM37">
            <v>2258</v>
          </cell>
          <cell r="EN37">
            <v>2395</v>
          </cell>
          <cell r="EO37">
            <v>1966</v>
          </cell>
          <cell r="EP37">
            <v>1441</v>
          </cell>
          <cell r="EQ37">
            <v>1936</v>
          </cell>
          <cell r="ER37">
            <v>1924</v>
          </cell>
          <cell r="ES37">
            <v>2251</v>
          </cell>
          <cell r="ET37">
            <v>1832</v>
          </cell>
          <cell r="EU37">
            <v>1681</v>
          </cell>
          <cell r="EV37">
            <v>1500</v>
          </cell>
          <cell r="EW37">
            <v>1667</v>
          </cell>
          <cell r="EX37">
            <v>23013</v>
          </cell>
        </row>
        <row r="38">
          <cell r="EL38">
            <v>2009</v>
          </cell>
          <cell r="EM38">
            <v>2180</v>
          </cell>
          <cell r="EN38">
            <v>2519</v>
          </cell>
          <cell r="EO38">
            <v>1764</v>
          </cell>
          <cell r="EP38">
            <v>1228</v>
          </cell>
          <cell r="EQ38">
            <v>1900</v>
          </cell>
          <cell r="ER38">
            <v>2083</v>
          </cell>
          <cell r="ES38">
            <v>2381</v>
          </cell>
          <cell r="ET38">
            <v>1773</v>
          </cell>
          <cell r="EU38">
            <v>1482</v>
          </cell>
          <cell r="EV38">
            <v>1437</v>
          </cell>
          <cell r="EW38">
            <v>1737</v>
          </cell>
          <cell r="EX38">
            <v>22493</v>
          </cell>
        </row>
        <row r="41">
          <cell r="DX41">
            <v>1190596</v>
          </cell>
          <cell r="DY41">
            <v>1184452</v>
          </cell>
          <cell r="DZ41">
            <v>1557740</v>
          </cell>
          <cell r="EA41">
            <v>1445963</v>
          </cell>
          <cell r="EB41">
            <v>1524406</v>
          </cell>
          <cell r="EC41">
            <v>1780235</v>
          </cell>
          <cell r="ED41">
            <v>1861325</v>
          </cell>
          <cell r="EE41">
            <v>1829952</v>
          </cell>
          <cell r="EF41">
            <v>1544022</v>
          </cell>
          <cell r="EG41">
            <v>1622635</v>
          </cell>
          <cell r="EH41">
            <v>1386686</v>
          </cell>
          <cell r="EI41">
            <v>1358867</v>
          </cell>
          <cell r="EL41">
            <v>1280361</v>
          </cell>
          <cell r="EM41">
            <v>1266852</v>
          </cell>
          <cell r="EN41">
            <v>1679282</v>
          </cell>
          <cell r="EO41">
            <v>1479591</v>
          </cell>
          <cell r="EP41">
            <v>1559499</v>
          </cell>
          <cell r="EQ41">
            <v>1757305</v>
          </cell>
          <cell r="ER41">
            <v>1885782</v>
          </cell>
          <cell r="ES41">
            <v>1805345</v>
          </cell>
          <cell r="ET41">
            <v>1584485</v>
          </cell>
          <cell r="EU41">
            <v>1578386</v>
          </cell>
          <cell r="EV41">
            <v>1409111</v>
          </cell>
          <cell r="EW41">
            <v>1375588</v>
          </cell>
        </row>
        <row r="47">
          <cell r="EX47">
            <v>43950555</v>
          </cell>
        </row>
        <row r="48">
          <cell r="EX48">
            <v>9517824</v>
          </cell>
        </row>
        <row r="52">
          <cell r="EX52">
            <v>28193726</v>
          </cell>
        </row>
        <row r="53">
          <cell r="EX53">
            <v>9732432</v>
          </cell>
        </row>
        <row r="57">
          <cell r="EX57">
            <v>0</v>
          </cell>
        </row>
        <row r="58">
          <cell r="EX58">
            <v>0</v>
          </cell>
        </row>
        <row r="70">
          <cell r="EX70">
            <v>3874395</v>
          </cell>
        </row>
        <row r="71">
          <cell r="EX71">
            <v>4668945</v>
          </cell>
        </row>
        <row r="73">
          <cell r="EX73">
            <v>356110</v>
          </cell>
        </row>
        <row r="74">
          <cell r="EX74">
            <v>421732</v>
          </cell>
        </row>
      </sheetData>
      <sheetData sheetId="14">
        <row r="4">
          <cell r="EW4">
            <v>87</v>
          </cell>
          <cell r="EX4">
            <v>1081</v>
          </cell>
        </row>
        <row r="5">
          <cell r="EX5">
            <v>1083</v>
          </cell>
        </row>
        <row r="8">
          <cell r="EX8">
            <v>0</v>
          </cell>
        </row>
        <row r="9">
          <cell r="EX9">
            <v>0</v>
          </cell>
        </row>
        <row r="19">
          <cell r="DX19">
            <v>146</v>
          </cell>
          <cell r="DY19">
            <v>112</v>
          </cell>
          <cell r="DZ19">
            <v>182</v>
          </cell>
          <cell r="EA19">
            <v>190</v>
          </cell>
          <cell r="EB19">
            <v>402</v>
          </cell>
          <cell r="EC19">
            <v>392</v>
          </cell>
          <cell r="ED19">
            <v>403</v>
          </cell>
          <cell r="EE19">
            <v>392</v>
          </cell>
          <cell r="EF19">
            <v>360</v>
          </cell>
          <cell r="EG19">
            <v>382</v>
          </cell>
          <cell r="EH19">
            <v>218</v>
          </cell>
          <cell r="EI19">
            <v>224</v>
          </cell>
          <cell r="EL19">
            <v>148</v>
          </cell>
          <cell r="EM19">
            <v>158</v>
          </cell>
          <cell r="EN19">
            <v>186</v>
          </cell>
          <cell r="EO19">
            <v>190</v>
          </cell>
          <cell r="EP19">
            <v>196</v>
          </cell>
          <cell r="EQ19">
            <v>200</v>
          </cell>
          <cell r="ER19">
            <v>246</v>
          </cell>
          <cell r="ES19">
            <v>192</v>
          </cell>
          <cell r="ET19">
            <v>158</v>
          </cell>
          <cell r="EU19">
            <v>148</v>
          </cell>
          <cell r="EV19">
            <v>168</v>
          </cell>
          <cell r="EW19">
            <v>174</v>
          </cell>
        </row>
        <row r="22">
          <cell r="EX22">
            <v>164273</v>
          </cell>
        </row>
        <row r="23">
          <cell r="EX23">
            <v>163525</v>
          </cell>
        </row>
        <row r="27">
          <cell r="EX27">
            <v>1417</v>
          </cell>
        </row>
        <row r="28">
          <cell r="EX28">
            <v>1589</v>
          </cell>
        </row>
        <row r="32">
          <cell r="EX32">
            <v>0</v>
          </cell>
        </row>
        <row r="33">
          <cell r="EX33">
            <v>0</v>
          </cell>
        </row>
        <row r="41">
          <cell r="DX41">
            <v>20515</v>
          </cell>
          <cell r="DY41">
            <v>16002</v>
          </cell>
          <cell r="DZ41">
            <v>24642</v>
          </cell>
          <cell r="EA41">
            <v>22670</v>
          </cell>
          <cell r="EB41">
            <v>50221</v>
          </cell>
          <cell r="EC41">
            <v>52167</v>
          </cell>
          <cell r="ED41">
            <v>54276</v>
          </cell>
          <cell r="EE41">
            <v>52355</v>
          </cell>
          <cell r="EF41">
            <v>44298</v>
          </cell>
          <cell r="EG41">
            <v>50888</v>
          </cell>
          <cell r="EH41">
            <v>33804</v>
          </cell>
          <cell r="EI41">
            <v>31924</v>
          </cell>
          <cell r="EL41">
            <v>23064</v>
          </cell>
          <cell r="EM41">
            <v>22648</v>
          </cell>
          <cell r="EN41">
            <v>26128</v>
          </cell>
          <cell r="EO41">
            <v>26953</v>
          </cell>
          <cell r="EP41">
            <v>28867</v>
          </cell>
          <cell r="EQ41">
            <v>29721</v>
          </cell>
          <cell r="ER41">
            <v>36610</v>
          </cell>
          <cell r="ES41">
            <v>30643</v>
          </cell>
          <cell r="ET41">
            <v>24097</v>
          </cell>
          <cell r="EU41">
            <v>25222</v>
          </cell>
          <cell r="EV41">
            <v>26513</v>
          </cell>
          <cell r="EW41">
            <v>27332</v>
          </cell>
        </row>
        <row r="47">
          <cell r="EX47">
            <v>0</v>
          </cell>
        </row>
        <row r="48">
          <cell r="EX48">
            <v>0</v>
          </cell>
        </row>
        <row r="52">
          <cell r="EX52">
            <v>0</v>
          </cell>
        </row>
        <row r="53">
          <cell r="EX53">
            <v>0</v>
          </cell>
        </row>
        <row r="57">
          <cell r="EX57">
            <v>0</v>
          </cell>
        </row>
        <row r="58">
          <cell r="EX58">
            <v>0</v>
          </cell>
        </row>
      </sheetData>
      <sheetData sheetId="15">
        <row r="4">
          <cell r="EW4"/>
          <cell r="EX4">
            <v>286</v>
          </cell>
        </row>
        <row r="5">
          <cell r="EX5">
            <v>285</v>
          </cell>
        </row>
        <row r="8">
          <cell r="EX8">
            <v>0</v>
          </cell>
        </row>
        <row r="9">
          <cell r="EX9">
            <v>0</v>
          </cell>
        </row>
        <row r="19">
          <cell r="DX19">
            <v>212</v>
          </cell>
          <cell r="DY19">
            <v>154</v>
          </cell>
          <cell r="DZ19">
            <v>176</v>
          </cell>
          <cell r="EA19">
            <v>170</v>
          </cell>
          <cell r="EB19">
            <v>185</v>
          </cell>
          <cell r="EC19">
            <v>340</v>
          </cell>
          <cell r="ED19">
            <v>247</v>
          </cell>
          <cell r="EE19">
            <v>344</v>
          </cell>
          <cell r="EF19">
            <v>320</v>
          </cell>
          <cell r="EG19">
            <v>204</v>
          </cell>
          <cell r="EH19">
            <v>157</v>
          </cell>
          <cell r="EI19">
            <v>139</v>
          </cell>
          <cell r="EL19">
            <v>143</v>
          </cell>
          <cell r="EM19">
            <v>134</v>
          </cell>
          <cell r="EN19">
            <v>108</v>
          </cell>
          <cell r="EO19">
            <v>118</v>
          </cell>
          <cell r="EP19">
            <v>64</v>
          </cell>
          <cell r="EQ19">
            <v>4</v>
          </cell>
          <cell r="ER19">
            <v>0</v>
          </cell>
          <cell r="ES19">
            <v>0</v>
          </cell>
          <cell r="ET19">
            <v>0</v>
          </cell>
          <cell r="EU19">
            <v>0</v>
          </cell>
          <cell r="EV19">
            <v>0</v>
          </cell>
          <cell r="EW19">
            <v>0</v>
          </cell>
        </row>
        <row r="22">
          <cell r="EX22">
            <v>789</v>
          </cell>
        </row>
        <row r="23">
          <cell r="EX23">
            <v>768</v>
          </cell>
        </row>
        <row r="27">
          <cell r="EX27">
            <v>104</v>
          </cell>
        </row>
        <row r="28">
          <cell r="EX28">
            <v>130</v>
          </cell>
        </row>
        <row r="32">
          <cell r="EX32">
            <v>0</v>
          </cell>
        </row>
        <row r="33">
          <cell r="EX33">
            <v>0</v>
          </cell>
        </row>
        <row r="41">
          <cell r="DX41">
            <v>765</v>
          </cell>
          <cell r="DY41">
            <v>603</v>
          </cell>
          <cell r="DZ41">
            <v>557</v>
          </cell>
          <cell r="EA41">
            <v>573</v>
          </cell>
          <cell r="EB41">
            <v>678</v>
          </cell>
          <cell r="EC41">
            <v>1000</v>
          </cell>
          <cell r="ED41">
            <v>849</v>
          </cell>
          <cell r="EE41">
            <v>908</v>
          </cell>
          <cell r="EF41">
            <v>909</v>
          </cell>
          <cell r="EG41">
            <v>841</v>
          </cell>
          <cell r="EH41">
            <v>636</v>
          </cell>
          <cell r="EI41">
            <v>446</v>
          </cell>
          <cell r="EL41">
            <v>376</v>
          </cell>
          <cell r="EM41">
            <v>402</v>
          </cell>
          <cell r="EN41">
            <v>304</v>
          </cell>
          <cell r="EO41">
            <v>322</v>
          </cell>
          <cell r="EP41">
            <v>140</v>
          </cell>
          <cell r="EQ41">
            <v>13</v>
          </cell>
          <cell r="ER41">
            <v>0</v>
          </cell>
          <cell r="ES41">
            <v>0</v>
          </cell>
          <cell r="ET41">
            <v>0</v>
          </cell>
          <cell r="EU41">
            <v>0</v>
          </cell>
          <cell r="EV41">
            <v>0</v>
          </cell>
          <cell r="EW41">
            <v>0</v>
          </cell>
        </row>
        <row r="47">
          <cell r="EX47">
            <v>0</v>
          </cell>
        </row>
        <row r="48">
          <cell r="EX48">
            <v>0</v>
          </cell>
        </row>
        <row r="52">
          <cell r="EX52">
            <v>0</v>
          </cell>
        </row>
        <row r="53">
          <cell r="EX53">
            <v>0</v>
          </cell>
        </row>
        <row r="57">
          <cell r="EX57">
            <v>0</v>
          </cell>
        </row>
        <row r="58">
          <cell r="EX58">
            <v>0</v>
          </cell>
        </row>
      </sheetData>
      <sheetData sheetId="16">
        <row r="8">
          <cell r="EW8"/>
          <cell r="EX8">
            <v>0</v>
          </cell>
        </row>
        <row r="9">
          <cell r="EX9">
            <v>0</v>
          </cell>
        </row>
        <row r="15">
          <cell r="EL15">
            <v>6</v>
          </cell>
          <cell r="EM15"/>
          <cell r="EN15"/>
          <cell r="EO15">
            <v>3</v>
          </cell>
          <cell r="EP15">
            <v>24</v>
          </cell>
          <cell r="EQ15">
            <v>30</v>
          </cell>
          <cell r="ER15">
            <v>32</v>
          </cell>
          <cell r="ES15">
            <v>32</v>
          </cell>
          <cell r="ET15">
            <v>26</v>
          </cell>
          <cell r="EU15">
            <v>23</v>
          </cell>
          <cell r="EV15">
            <v>17</v>
          </cell>
          <cell r="EW15">
            <v>16</v>
          </cell>
          <cell r="EX15">
            <v>209</v>
          </cell>
        </row>
        <row r="16">
          <cell r="EL16">
            <v>6</v>
          </cell>
          <cell r="EM16"/>
          <cell r="EN16"/>
          <cell r="EO16">
            <v>3</v>
          </cell>
          <cell r="EP16">
            <v>24</v>
          </cell>
          <cell r="EQ16">
            <v>30</v>
          </cell>
          <cell r="ER16">
            <v>32</v>
          </cell>
          <cell r="ES16">
            <v>32</v>
          </cell>
          <cell r="ET16">
            <v>26</v>
          </cell>
          <cell r="EU16">
            <v>23</v>
          </cell>
          <cell r="EV16">
            <v>17</v>
          </cell>
          <cell r="EW16">
            <v>16</v>
          </cell>
          <cell r="EX16">
            <v>209</v>
          </cell>
        </row>
        <row r="19">
          <cell r="DX19">
            <v>0</v>
          </cell>
          <cell r="DY19">
            <v>0</v>
          </cell>
          <cell r="DZ19">
            <v>0</v>
          </cell>
          <cell r="EA19">
            <v>0</v>
          </cell>
          <cell r="EB19">
            <v>30</v>
          </cell>
          <cell r="EC19">
            <v>60</v>
          </cell>
          <cell r="ED19">
            <v>62</v>
          </cell>
          <cell r="EE19">
            <v>62</v>
          </cell>
          <cell r="EF19">
            <v>48</v>
          </cell>
          <cell r="EG19">
            <v>42</v>
          </cell>
          <cell r="EH19">
            <v>34</v>
          </cell>
          <cell r="EI19">
            <v>32</v>
          </cell>
          <cell r="EL19">
            <v>12</v>
          </cell>
          <cell r="EM19">
            <v>0</v>
          </cell>
          <cell r="EN19">
            <v>0</v>
          </cell>
          <cell r="EO19">
            <v>6</v>
          </cell>
          <cell r="EP19">
            <v>48</v>
          </cell>
          <cell r="EQ19">
            <v>60</v>
          </cell>
          <cell r="ER19">
            <v>64</v>
          </cell>
          <cell r="ES19">
            <v>64</v>
          </cell>
          <cell r="ET19">
            <v>52</v>
          </cell>
          <cell r="EU19">
            <v>46</v>
          </cell>
          <cell r="EV19">
            <v>34</v>
          </cell>
          <cell r="EW19">
            <v>32</v>
          </cell>
        </row>
        <row r="22">
          <cell r="EX22">
            <v>0</v>
          </cell>
        </row>
        <row r="23">
          <cell r="EX23">
            <v>0</v>
          </cell>
        </row>
        <row r="32">
          <cell r="EL32">
            <v>888</v>
          </cell>
          <cell r="EM32"/>
          <cell r="EN32"/>
          <cell r="EO32">
            <v>234</v>
          </cell>
          <cell r="EP32">
            <v>3169</v>
          </cell>
          <cell r="EQ32">
            <v>5528</v>
          </cell>
          <cell r="ER32">
            <v>6237</v>
          </cell>
          <cell r="ES32">
            <v>6306</v>
          </cell>
          <cell r="ET32">
            <v>4315</v>
          </cell>
          <cell r="EU32">
            <v>3719</v>
          </cell>
          <cell r="EV32">
            <v>2497</v>
          </cell>
          <cell r="EW32">
            <v>2171</v>
          </cell>
          <cell r="EX32">
            <v>35064</v>
          </cell>
        </row>
        <row r="33">
          <cell r="EL33">
            <v>585</v>
          </cell>
          <cell r="EM33"/>
          <cell r="EN33"/>
          <cell r="EO33">
            <v>495</v>
          </cell>
          <cell r="EP33">
            <v>4441</v>
          </cell>
          <cell r="EQ33">
            <v>6262</v>
          </cell>
          <cell r="ER33">
            <v>7656</v>
          </cell>
          <cell r="ES33">
            <v>6964</v>
          </cell>
          <cell r="ET33">
            <v>4817</v>
          </cell>
          <cell r="EU33">
            <v>3546</v>
          </cell>
          <cell r="EV33">
            <v>2432</v>
          </cell>
          <cell r="EW33">
            <v>2302</v>
          </cell>
          <cell r="EX33">
            <v>39500</v>
          </cell>
        </row>
        <row r="37">
          <cell r="EL37">
            <v>26</v>
          </cell>
          <cell r="EM37"/>
          <cell r="EN37"/>
          <cell r="EO37">
            <v>8</v>
          </cell>
          <cell r="EP37">
            <v>36</v>
          </cell>
          <cell r="EQ37">
            <v>38</v>
          </cell>
          <cell r="ER37">
            <v>78</v>
          </cell>
          <cell r="ES37">
            <v>67</v>
          </cell>
          <cell r="ET37">
            <v>45</v>
          </cell>
          <cell r="EU37">
            <v>86</v>
          </cell>
          <cell r="EV37">
            <v>96</v>
          </cell>
          <cell r="EW37">
            <v>131</v>
          </cell>
          <cell r="EX37">
            <v>611</v>
          </cell>
        </row>
        <row r="38">
          <cell r="EL38">
            <v>24</v>
          </cell>
          <cell r="EM38"/>
          <cell r="EN38"/>
          <cell r="EO38">
            <v>7</v>
          </cell>
          <cell r="EP38">
            <v>57</v>
          </cell>
          <cell r="EQ38">
            <v>58</v>
          </cell>
          <cell r="ER38">
            <v>86</v>
          </cell>
          <cell r="ES38">
            <v>84</v>
          </cell>
          <cell r="ET38">
            <v>52</v>
          </cell>
          <cell r="EU38">
            <v>94</v>
          </cell>
          <cell r="EV38">
            <v>93</v>
          </cell>
          <cell r="EW38">
            <v>132</v>
          </cell>
          <cell r="EX38">
            <v>687</v>
          </cell>
        </row>
        <row r="41">
          <cell r="DX41">
            <v>0</v>
          </cell>
          <cell r="DY41">
            <v>0</v>
          </cell>
          <cell r="DZ41">
            <v>0</v>
          </cell>
          <cell r="EA41">
            <v>0</v>
          </cell>
          <cell r="EB41">
            <v>4025</v>
          </cell>
          <cell r="EC41">
            <v>9944</v>
          </cell>
          <cell r="ED41">
            <v>10476</v>
          </cell>
          <cell r="EE41">
            <v>10658</v>
          </cell>
          <cell r="EF41">
            <v>7600</v>
          </cell>
          <cell r="EG41">
            <v>5826</v>
          </cell>
          <cell r="EH41">
            <v>4225</v>
          </cell>
          <cell r="EI41">
            <v>4041</v>
          </cell>
          <cell r="EL41">
            <v>1473</v>
          </cell>
          <cell r="EM41">
            <v>0</v>
          </cell>
          <cell r="EN41">
            <v>0</v>
          </cell>
          <cell r="EO41">
            <v>729</v>
          </cell>
          <cell r="EP41">
            <v>7610</v>
          </cell>
          <cell r="EQ41">
            <v>11790</v>
          </cell>
          <cell r="ER41">
            <v>13893</v>
          </cell>
          <cell r="ES41">
            <v>13270</v>
          </cell>
          <cell r="ET41">
            <v>9132</v>
          </cell>
          <cell r="EU41">
            <v>7265</v>
          </cell>
          <cell r="EV41">
            <v>4929</v>
          </cell>
          <cell r="EW41">
            <v>4473</v>
          </cell>
        </row>
        <row r="47">
          <cell r="EX47">
            <v>588767</v>
          </cell>
        </row>
        <row r="48">
          <cell r="EX48">
            <v>0</v>
          </cell>
        </row>
        <row r="52">
          <cell r="EX52">
            <v>7589</v>
          </cell>
        </row>
        <row r="53">
          <cell r="EX53">
            <v>0</v>
          </cell>
        </row>
        <row r="57">
          <cell r="EX57">
            <v>0</v>
          </cell>
        </row>
        <row r="58">
          <cell r="EX58">
            <v>0</v>
          </cell>
        </row>
      </sheetData>
      <sheetData sheetId="17"/>
      <sheetData sheetId="18"/>
      <sheetData sheetId="19"/>
      <sheetData sheetId="20">
        <row r="19">
          <cell r="EI19">
            <v>0</v>
          </cell>
        </row>
      </sheetData>
      <sheetData sheetId="21">
        <row r="4">
          <cell r="EW4">
            <v>649</v>
          </cell>
          <cell r="EX4">
            <v>8595</v>
          </cell>
        </row>
        <row r="5">
          <cell r="EX5">
            <v>8578</v>
          </cell>
        </row>
        <row r="8">
          <cell r="EX8">
            <v>22</v>
          </cell>
        </row>
        <row r="9">
          <cell r="EX9">
            <v>2</v>
          </cell>
        </row>
        <row r="19">
          <cell r="DX19">
            <v>1280</v>
          </cell>
          <cell r="DY19">
            <v>1129</v>
          </cell>
          <cell r="DZ19">
            <v>1334</v>
          </cell>
          <cell r="EA19">
            <v>1256</v>
          </cell>
          <cell r="EB19">
            <v>1249</v>
          </cell>
          <cell r="EC19">
            <v>1368</v>
          </cell>
          <cell r="ED19">
            <v>1479</v>
          </cell>
          <cell r="EE19">
            <v>1448</v>
          </cell>
          <cell r="EF19">
            <v>1381</v>
          </cell>
          <cell r="EG19">
            <v>1437</v>
          </cell>
          <cell r="EH19">
            <v>1228</v>
          </cell>
          <cell r="EI19">
            <v>1285</v>
          </cell>
          <cell r="EL19">
            <v>1310</v>
          </cell>
          <cell r="EM19">
            <v>1235</v>
          </cell>
          <cell r="EN19">
            <v>1365</v>
          </cell>
          <cell r="EO19">
            <v>1391</v>
          </cell>
          <cell r="EP19">
            <v>1471</v>
          </cell>
          <cell r="EQ19">
            <v>1490</v>
          </cell>
          <cell r="ER19">
            <v>1513</v>
          </cell>
          <cell r="ES19">
            <v>1565</v>
          </cell>
          <cell r="ET19">
            <v>1584</v>
          </cell>
          <cell r="EU19">
            <v>1602</v>
          </cell>
          <cell r="EV19">
            <v>1367</v>
          </cell>
          <cell r="EW19">
            <v>1304</v>
          </cell>
        </row>
        <row r="22">
          <cell r="EX22">
            <v>1056083</v>
          </cell>
        </row>
        <row r="23">
          <cell r="EX23">
            <v>1053554</v>
          </cell>
        </row>
        <row r="27">
          <cell r="EX27">
            <v>14585</v>
          </cell>
        </row>
        <row r="28">
          <cell r="EX28">
            <v>15412</v>
          </cell>
        </row>
        <row r="32">
          <cell r="EX32">
            <v>0</v>
          </cell>
        </row>
        <row r="33">
          <cell r="EX33">
            <v>0</v>
          </cell>
        </row>
        <row r="41">
          <cell r="DX41">
            <v>140746</v>
          </cell>
          <cell r="DY41">
            <v>131205</v>
          </cell>
          <cell r="DZ41">
            <v>166266</v>
          </cell>
          <cell r="EA41">
            <v>148149</v>
          </cell>
          <cell r="EB41">
            <v>147589</v>
          </cell>
          <cell r="EC41">
            <v>167089</v>
          </cell>
          <cell r="ED41">
            <v>180015</v>
          </cell>
          <cell r="EE41">
            <v>182508</v>
          </cell>
          <cell r="EF41">
            <v>164097</v>
          </cell>
          <cell r="EG41">
            <v>169458</v>
          </cell>
          <cell r="EH41">
            <v>140545</v>
          </cell>
          <cell r="EI41">
            <v>148317</v>
          </cell>
          <cell r="EL41">
            <v>147219</v>
          </cell>
          <cell r="EM41">
            <v>139213</v>
          </cell>
          <cell r="EN41">
            <v>170095</v>
          </cell>
          <cell r="EO41">
            <v>171693</v>
          </cell>
          <cell r="EP41">
            <v>182585</v>
          </cell>
          <cell r="EQ41">
            <v>190056</v>
          </cell>
          <cell r="ER41">
            <v>189490</v>
          </cell>
          <cell r="ES41">
            <v>205982</v>
          </cell>
          <cell r="ET41">
            <v>192627</v>
          </cell>
          <cell r="EU41">
            <v>196524</v>
          </cell>
          <cell r="EV41">
            <v>166174</v>
          </cell>
          <cell r="EW41">
            <v>157979</v>
          </cell>
        </row>
        <row r="47">
          <cell r="EX47">
            <v>4190155</v>
          </cell>
        </row>
        <row r="48">
          <cell r="EX48">
            <v>0</v>
          </cell>
        </row>
        <row r="52">
          <cell r="EX52">
            <v>1331192</v>
          </cell>
        </row>
        <row r="53">
          <cell r="EX53">
            <v>0</v>
          </cell>
        </row>
        <row r="57">
          <cell r="EX57">
            <v>0</v>
          </cell>
        </row>
        <row r="58">
          <cell r="EX58">
            <v>0</v>
          </cell>
        </row>
        <row r="70">
          <cell r="EX70">
            <v>1047682</v>
          </cell>
        </row>
        <row r="71">
          <cell r="EX71">
            <v>5872</v>
          </cell>
        </row>
      </sheetData>
      <sheetData sheetId="22">
        <row r="4">
          <cell r="EW4">
            <v>383</v>
          </cell>
          <cell r="EX4">
            <v>4426</v>
          </cell>
        </row>
        <row r="5">
          <cell r="EX5">
            <v>4425</v>
          </cell>
        </row>
        <row r="8">
          <cell r="EX8">
            <v>0</v>
          </cell>
        </row>
        <row r="9">
          <cell r="EX9">
            <v>0</v>
          </cell>
        </row>
        <row r="15">
          <cell r="EX15">
            <v>0</v>
          </cell>
        </row>
        <row r="16">
          <cell r="EX16">
            <v>0</v>
          </cell>
        </row>
        <row r="19">
          <cell r="DX19">
            <v>680</v>
          </cell>
          <cell r="DY19">
            <v>607</v>
          </cell>
          <cell r="DZ19">
            <v>689</v>
          </cell>
          <cell r="EA19">
            <v>621</v>
          </cell>
          <cell r="EB19">
            <v>596</v>
          </cell>
          <cell r="EC19">
            <v>553</v>
          </cell>
          <cell r="ED19">
            <v>610</v>
          </cell>
          <cell r="EE19">
            <v>601</v>
          </cell>
          <cell r="EF19">
            <v>602</v>
          </cell>
          <cell r="EG19">
            <v>634</v>
          </cell>
          <cell r="EH19">
            <v>634</v>
          </cell>
          <cell r="EI19">
            <v>674</v>
          </cell>
          <cell r="EL19">
            <v>680</v>
          </cell>
          <cell r="EM19">
            <v>612</v>
          </cell>
          <cell r="EN19">
            <v>680</v>
          </cell>
          <cell r="EO19">
            <v>692</v>
          </cell>
          <cell r="EP19">
            <v>800</v>
          </cell>
          <cell r="EQ19">
            <v>763</v>
          </cell>
          <cell r="ER19">
            <v>780</v>
          </cell>
          <cell r="ES19">
            <v>802</v>
          </cell>
          <cell r="ET19">
            <v>760</v>
          </cell>
          <cell r="EU19">
            <v>786</v>
          </cell>
          <cell r="EV19">
            <v>730</v>
          </cell>
          <cell r="EW19">
            <v>766</v>
          </cell>
        </row>
        <row r="22">
          <cell r="EX22">
            <v>594112</v>
          </cell>
        </row>
        <row r="23">
          <cell r="EX23">
            <v>606511</v>
          </cell>
        </row>
        <row r="27">
          <cell r="EX27">
            <v>4999</v>
          </cell>
        </row>
        <row r="28">
          <cell r="EX28">
            <v>4780</v>
          </cell>
        </row>
        <row r="32">
          <cell r="EX32">
            <v>0</v>
          </cell>
        </row>
        <row r="33">
          <cell r="EX33">
            <v>0</v>
          </cell>
        </row>
        <row r="37">
          <cell r="EX37">
            <v>0</v>
          </cell>
        </row>
        <row r="38">
          <cell r="EX38">
            <v>0</v>
          </cell>
        </row>
        <row r="41">
          <cell r="DX41">
            <v>93217</v>
          </cell>
          <cell r="DY41">
            <v>88542</v>
          </cell>
          <cell r="DZ41">
            <v>101856</v>
          </cell>
          <cell r="EA41">
            <v>78807</v>
          </cell>
          <cell r="EB41">
            <v>74276</v>
          </cell>
          <cell r="EC41">
            <v>71006</v>
          </cell>
          <cell r="ED41">
            <v>79618</v>
          </cell>
          <cell r="EE41">
            <v>83283</v>
          </cell>
          <cell r="EF41">
            <v>77287</v>
          </cell>
          <cell r="EG41">
            <v>89136</v>
          </cell>
          <cell r="EH41">
            <v>87008</v>
          </cell>
          <cell r="EI41">
            <v>105474</v>
          </cell>
          <cell r="EL41">
            <v>97867</v>
          </cell>
          <cell r="EM41">
            <v>92339</v>
          </cell>
          <cell r="EN41">
            <v>108982</v>
          </cell>
          <cell r="EO41">
            <v>88050</v>
          </cell>
          <cell r="EP41">
            <v>102442</v>
          </cell>
          <cell r="EQ41">
            <v>105568</v>
          </cell>
          <cell r="ER41">
            <v>110948</v>
          </cell>
          <cell r="ES41">
            <v>116392</v>
          </cell>
          <cell r="ET41">
            <v>94906</v>
          </cell>
          <cell r="EU41">
            <v>102710</v>
          </cell>
          <cell r="EV41">
            <v>87346</v>
          </cell>
          <cell r="EW41">
            <v>93073</v>
          </cell>
        </row>
        <row r="47">
          <cell r="EX47">
            <v>0</v>
          </cell>
        </row>
        <row r="48">
          <cell r="EX48">
            <v>0</v>
          </cell>
        </row>
        <row r="52">
          <cell r="EX52">
            <v>0</v>
          </cell>
        </row>
        <row r="53">
          <cell r="EX53">
            <v>0</v>
          </cell>
        </row>
        <row r="57">
          <cell r="EX57">
            <v>0</v>
          </cell>
        </row>
        <row r="58">
          <cell r="EX58">
            <v>0</v>
          </cell>
        </row>
      </sheetData>
      <sheetData sheetId="23">
        <row r="4">
          <cell r="EW4">
            <v>302</v>
          </cell>
          <cell r="EX4">
            <v>3949</v>
          </cell>
        </row>
        <row r="5">
          <cell r="EX5">
            <v>3949</v>
          </cell>
        </row>
        <row r="8">
          <cell r="EX8">
            <v>0</v>
          </cell>
        </row>
        <row r="9">
          <cell r="EX9">
            <v>0</v>
          </cell>
        </row>
        <row r="15">
          <cell r="EX15">
            <v>0</v>
          </cell>
        </row>
        <row r="16">
          <cell r="EX16">
            <v>0</v>
          </cell>
        </row>
        <row r="19">
          <cell r="DX19">
            <v>320</v>
          </cell>
          <cell r="DY19">
            <v>320</v>
          </cell>
          <cell r="DZ19">
            <v>534</v>
          </cell>
          <cell r="EA19">
            <v>538</v>
          </cell>
          <cell r="EB19">
            <v>696</v>
          </cell>
          <cell r="EC19">
            <v>760</v>
          </cell>
          <cell r="ED19">
            <v>764</v>
          </cell>
          <cell r="EE19">
            <v>844</v>
          </cell>
          <cell r="EF19">
            <v>674</v>
          </cell>
          <cell r="EG19">
            <v>706</v>
          </cell>
          <cell r="EH19">
            <v>584</v>
          </cell>
          <cell r="EI19">
            <v>502</v>
          </cell>
          <cell r="EL19">
            <v>446</v>
          </cell>
          <cell r="EM19">
            <v>476</v>
          </cell>
          <cell r="EN19">
            <v>460</v>
          </cell>
          <cell r="EO19">
            <v>632</v>
          </cell>
          <cell r="EP19">
            <v>654</v>
          </cell>
          <cell r="EQ19">
            <v>702</v>
          </cell>
          <cell r="ER19">
            <v>666</v>
          </cell>
          <cell r="ES19">
            <v>832</v>
          </cell>
          <cell r="ET19">
            <v>816</v>
          </cell>
          <cell r="EU19">
            <v>854</v>
          </cell>
          <cell r="EV19">
            <v>756</v>
          </cell>
          <cell r="EW19">
            <v>604</v>
          </cell>
        </row>
        <row r="22">
          <cell r="EX22">
            <v>488677</v>
          </cell>
        </row>
        <row r="23">
          <cell r="EX23">
            <v>489262</v>
          </cell>
        </row>
        <row r="27">
          <cell r="EX27">
            <v>14014</v>
          </cell>
        </row>
        <row r="28">
          <cell r="EX28">
            <v>14513</v>
          </cell>
        </row>
        <row r="32">
          <cell r="EX32">
            <v>0</v>
          </cell>
        </row>
        <row r="33">
          <cell r="EX33">
            <v>0</v>
          </cell>
        </row>
        <row r="37">
          <cell r="EX37">
            <v>0</v>
          </cell>
        </row>
        <row r="38">
          <cell r="EX38">
            <v>0</v>
          </cell>
        </row>
        <row r="41">
          <cell r="DX41">
            <v>36409</v>
          </cell>
          <cell r="DY41">
            <v>37923</v>
          </cell>
          <cell r="DZ41">
            <v>63380</v>
          </cell>
          <cell r="EA41">
            <v>59002</v>
          </cell>
          <cell r="EB41">
            <v>82676</v>
          </cell>
          <cell r="EC41">
            <v>90734</v>
          </cell>
          <cell r="ED41">
            <v>89684</v>
          </cell>
          <cell r="EE41">
            <v>98472</v>
          </cell>
          <cell r="EF41">
            <v>81437</v>
          </cell>
          <cell r="EG41">
            <v>84774</v>
          </cell>
          <cell r="EH41">
            <v>68866</v>
          </cell>
          <cell r="EI41">
            <v>58281</v>
          </cell>
          <cell r="EL41">
            <v>53327</v>
          </cell>
          <cell r="EM41">
            <v>56144</v>
          </cell>
          <cell r="EN41">
            <v>55758</v>
          </cell>
          <cell r="EO41">
            <v>72332</v>
          </cell>
          <cell r="EP41">
            <v>78916</v>
          </cell>
          <cell r="EQ41">
            <v>94175</v>
          </cell>
          <cell r="ER41">
            <v>85968</v>
          </cell>
          <cell r="ES41">
            <v>106824</v>
          </cell>
          <cell r="ET41">
            <v>105278</v>
          </cell>
          <cell r="EU41">
            <v>108109</v>
          </cell>
          <cell r="EV41">
            <v>86635</v>
          </cell>
          <cell r="EW41">
            <v>74473</v>
          </cell>
        </row>
        <row r="47">
          <cell r="EX47">
            <v>544422</v>
          </cell>
        </row>
        <row r="48">
          <cell r="EX48">
            <v>1751964</v>
          </cell>
        </row>
        <row r="52">
          <cell r="EX52">
            <v>518863</v>
          </cell>
        </row>
        <row r="53">
          <cell r="EX53">
            <v>2245293</v>
          </cell>
        </row>
        <row r="57">
          <cell r="EX57">
            <v>0</v>
          </cell>
        </row>
        <row r="58">
          <cell r="EX58">
            <v>0</v>
          </cell>
        </row>
      </sheetData>
      <sheetData sheetId="24">
        <row r="19">
          <cell r="DX19">
            <v>725</v>
          </cell>
          <cell r="DY19">
            <v>656</v>
          </cell>
          <cell r="DZ19">
            <v>717</v>
          </cell>
          <cell r="EA19">
            <v>638</v>
          </cell>
          <cell r="EB19">
            <v>692</v>
          </cell>
          <cell r="EC19">
            <v>725</v>
          </cell>
          <cell r="ED19">
            <v>755</v>
          </cell>
          <cell r="EE19">
            <v>718</v>
          </cell>
          <cell r="EF19">
            <v>755</v>
          </cell>
          <cell r="EG19">
            <v>725</v>
          </cell>
          <cell r="EH19">
            <v>575</v>
          </cell>
          <cell r="EI19">
            <v>636</v>
          </cell>
          <cell r="EL19">
            <v>0</v>
          </cell>
          <cell r="EM19">
            <v>0</v>
          </cell>
          <cell r="EN19">
            <v>0</v>
          </cell>
          <cell r="EO19">
            <v>0</v>
          </cell>
          <cell r="EP19">
            <v>0</v>
          </cell>
          <cell r="EQ19">
            <v>0</v>
          </cell>
          <cell r="ER19">
            <v>0</v>
          </cell>
          <cell r="ES19">
            <v>0</v>
          </cell>
          <cell r="ET19">
            <v>0</v>
          </cell>
          <cell r="EU19">
            <v>0</v>
          </cell>
          <cell r="EV19">
            <v>0</v>
          </cell>
          <cell r="EW19">
            <v>0</v>
          </cell>
        </row>
        <row r="41">
          <cell r="DX41">
            <v>92276</v>
          </cell>
          <cell r="DY41">
            <v>85143</v>
          </cell>
          <cell r="DZ41">
            <v>92131</v>
          </cell>
          <cell r="EA41">
            <v>91981</v>
          </cell>
          <cell r="EB41">
            <v>93051</v>
          </cell>
          <cell r="EC41">
            <v>95952</v>
          </cell>
          <cell r="ED41">
            <v>100124</v>
          </cell>
          <cell r="EE41">
            <v>96956</v>
          </cell>
          <cell r="EF41">
            <v>87926</v>
          </cell>
          <cell r="EG41">
            <v>88957</v>
          </cell>
          <cell r="EH41">
            <v>0</v>
          </cell>
          <cell r="EI41">
            <v>0</v>
          </cell>
          <cell r="EL41">
            <v>0</v>
          </cell>
          <cell r="EM41">
            <v>0</v>
          </cell>
          <cell r="EN41">
            <v>0</v>
          </cell>
          <cell r="EO41">
            <v>0</v>
          </cell>
          <cell r="EP41">
            <v>0</v>
          </cell>
          <cell r="EQ41">
            <v>0</v>
          </cell>
          <cell r="ER41">
            <v>0</v>
          </cell>
          <cell r="ES41">
            <v>0</v>
          </cell>
          <cell r="ET41">
            <v>0</v>
          </cell>
          <cell r="EU41">
            <v>0</v>
          </cell>
          <cell r="EV41">
            <v>0</v>
          </cell>
          <cell r="EW41">
            <v>0</v>
          </cell>
        </row>
      </sheetData>
      <sheetData sheetId="25">
        <row r="4">
          <cell r="EX4">
            <v>0</v>
          </cell>
        </row>
        <row r="5">
          <cell r="EX5">
            <v>0</v>
          </cell>
        </row>
        <row r="8">
          <cell r="EX8">
            <v>0</v>
          </cell>
        </row>
        <row r="9">
          <cell r="EX9">
            <v>0</v>
          </cell>
        </row>
        <row r="15">
          <cell r="EL15">
            <v>89</v>
          </cell>
          <cell r="EM15">
            <v>3</v>
          </cell>
          <cell r="EN15"/>
          <cell r="EO15"/>
          <cell r="EP15"/>
          <cell r="ER15"/>
          <cell r="ES15"/>
          <cell r="ET15"/>
          <cell r="EU15"/>
          <cell r="EV15"/>
          <cell r="EW15"/>
          <cell r="EX15">
            <v>92</v>
          </cell>
        </row>
        <row r="16">
          <cell r="EL16">
            <v>89</v>
          </cell>
          <cell r="EM16">
            <v>4</v>
          </cell>
          <cell r="EN16"/>
          <cell r="EO16"/>
          <cell r="EP16"/>
          <cell r="ER16"/>
          <cell r="ES16"/>
          <cell r="ET16"/>
          <cell r="EU16"/>
          <cell r="EV16"/>
          <cell r="EW16"/>
          <cell r="EX16">
            <v>93</v>
          </cell>
        </row>
        <row r="19">
          <cell r="DX19">
            <v>178</v>
          </cell>
          <cell r="DY19">
            <v>158</v>
          </cell>
          <cell r="DZ19">
            <v>180</v>
          </cell>
          <cell r="EA19">
            <v>170</v>
          </cell>
          <cell r="EB19">
            <v>184</v>
          </cell>
          <cell r="EC19">
            <v>180</v>
          </cell>
          <cell r="ED19">
            <v>184</v>
          </cell>
          <cell r="EE19">
            <v>186</v>
          </cell>
          <cell r="EF19">
            <v>172</v>
          </cell>
          <cell r="EG19">
            <v>185</v>
          </cell>
          <cell r="EH19">
            <v>168</v>
          </cell>
          <cell r="EI19">
            <v>0</v>
          </cell>
          <cell r="EL19">
            <v>178</v>
          </cell>
          <cell r="EM19">
            <v>7</v>
          </cell>
          <cell r="EN19">
            <v>0</v>
          </cell>
          <cell r="EO19">
            <v>0</v>
          </cell>
          <cell r="EP19">
            <v>0</v>
          </cell>
          <cell r="EQ19">
            <v>0</v>
          </cell>
          <cell r="ER19">
            <v>0</v>
          </cell>
          <cell r="ES19">
            <v>0</v>
          </cell>
          <cell r="ET19">
            <v>0</v>
          </cell>
          <cell r="EU19">
            <v>0</v>
          </cell>
          <cell r="EV19">
            <v>0</v>
          </cell>
          <cell r="EW19">
            <v>0</v>
          </cell>
        </row>
        <row r="22">
          <cell r="EX22">
            <v>0</v>
          </cell>
        </row>
        <row r="23">
          <cell r="EX23">
            <v>0</v>
          </cell>
        </row>
        <row r="27">
          <cell r="EX27">
            <v>0</v>
          </cell>
        </row>
        <row r="28">
          <cell r="EX28">
            <v>0</v>
          </cell>
        </row>
        <row r="32">
          <cell r="EL32">
            <v>3406</v>
          </cell>
          <cell r="EM32">
            <v>147</v>
          </cell>
          <cell r="EN32"/>
          <cell r="EO32"/>
          <cell r="EP32"/>
          <cell r="EQ32"/>
          <cell r="ER32"/>
          <cell r="ES32"/>
          <cell r="ET32"/>
          <cell r="EU32"/>
          <cell r="EV32"/>
          <cell r="EW32"/>
          <cell r="EX32">
            <v>3553</v>
          </cell>
        </row>
        <row r="33">
          <cell r="EL33">
            <v>3083</v>
          </cell>
          <cell r="EM33">
            <v>123</v>
          </cell>
          <cell r="EN33"/>
          <cell r="EO33"/>
          <cell r="EP33"/>
          <cell r="EQ33"/>
          <cell r="ER33"/>
          <cell r="ES33"/>
          <cell r="ET33"/>
          <cell r="EU33"/>
          <cell r="EV33"/>
          <cell r="EW33"/>
          <cell r="EX33">
            <v>3206</v>
          </cell>
        </row>
        <row r="37">
          <cell r="EL37">
            <v>23</v>
          </cell>
          <cell r="EM37">
            <v>1</v>
          </cell>
          <cell r="EN37"/>
          <cell r="EO37"/>
          <cell r="EP37"/>
          <cell r="EQ37"/>
          <cell r="ER37"/>
          <cell r="ES37"/>
          <cell r="ET37"/>
          <cell r="EU37"/>
          <cell r="EV37"/>
          <cell r="EW37"/>
          <cell r="EX37">
            <v>24</v>
          </cell>
        </row>
        <row r="38">
          <cell r="EL38">
            <v>35</v>
          </cell>
          <cell r="EM38">
            <v>4</v>
          </cell>
          <cell r="EN38"/>
          <cell r="EO38"/>
          <cell r="EP38"/>
          <cell r="EQ38"/>
          <cell r="ER38"/>
          <cell r="ES38"/>
          <cell r="ET38"/>
          <cell r="EU38"/>
          <cell r="EV38"/>
          <cell r="EW38"/>
          <cell r="EX38">
            <v>39</v>
          </cell>
        </row>
        <row r="41">
          <cell r="DX41">
            <v>6396</v>
          </cell>
          <cell r="DY41">
            <v>5061</v>
          </cell>
          <cell r="DZ41">
            <v>7318</v>
          </cell>
          <cell r="EA41">
            <v>7438</v>
          </cell>
          <cell r="EB41">
            <v>7573</v>
          </cell>
          <cell r="EC41">
            <v>9203</v>
          </cell>
          <cell r="ED41">
            <v>9224</v>
          </cell>
          <cell r="EE41">
            <v>9098</v>
          </cell>
          <cell r="EF41">
            <v>7670</v>
          </cell>
          <cell r="EG41">
            <v>7835</v>
          </cell>
          <cell r="EH41">
            <v>5910</v>
          </cell>
          <cell r="EI41">
            <v>0</v>
          </cell>
          <cell r="EL41">
            <v>6489</v>
          </cell>
          <cell r="EM41">
            <v>270</v>
          </cell>
          <cell r="EN41">
            <v>0</v>
          </cell>
          <cell r="EO41">
            <v>0</v>
          </cell>
          <cell r="EP41">
            <v>0</v>
          </cell>
          <cell r="EQ41">
            <v>0</v>
          </cell>
          <cell r="ER41">
            <v>0</v>
          </cell>
          <cell r="ES41">
            <v>0</v>
          </cell>
          <cell r="ET41">
            <v>0</v>
          </cell>
          <cell r="EU41">
            <v>0</v>
          </cell>
          <cell r="EV41">
            <v>0</v>
          </cell>
          <cell r="EW41">
            <v>0</v>
          </cell>
        </row>
        <row r="47">
          <cell r="EX47">
            <v>0</v>
          </cell>
        </row>
        <row r="48">
          <cell r="EX48">
            <v>0</v>
          </cell>
        </row>
        <row r="52">
          <cell r="EX52">
            <v>0</v>
          </cell>
        </row>
        <row r="53">
          <cell r="EX53">
            <v>0</v>
          </cell>
        </row>
        <row r="57">
          <cell r="EX57">
            <v>0</v>
          </cell>
        </row>
        <row r="58">
          <cell r="EX58">
            <v>0</v>
          </cell>
        </row>
      </sheetData>
      <sheetData sheetId="26">
        <row r="4">
          <cell r="EX4">
            <v>0</v>
          </cell>
        </row>
        <row r="5">
          <cell r="EX5">
            <v>0</v>
          </cell>
        </row>
        <row r="8">
          <cell r="EX8">
            <v>0</v>
          </cell>
        </row>
        <row r="9">
          <cell r="EX9">
            <v>0</v>
          </cell>
        </row>
        <row r="15">
          <cell r="EL15"/>
          <cell r="EM15">
            <v>79</v>
          </cell>
          <cell r="EN15">
            <v>90</v>
          </cell>
          <cell r="EO15">
            <v>86</v>
          </cell>
          <cell r="EP15">
            <v>108</v>
          </cell>
          <cell r="EQ15"/>
          <cell r="ER15">
            <v>123</v>
          </cell>
          <cell r="ES15">
            <v>123</v>
          </cell>
          <cell r="ET15">
            <v>115</v>
          </cell>
          <cell r="EU15">
            <v>122</v>
          </cell>
          <cell r="EV15">
            <v>85</v>
          </cell>
          <cell r="EW15">
            <v>84</v>
          </cell>
          <cell r="EX15">
            <v>1015</v>
          </cell>
        </row>
        <row r="16">
          <cell r="EL16"/>
          <cell r="EM16">
            <v>78</v>
          </cell>
          <cell r="EN16">
            <v>90</v>
          </cell>
          <cell r="EO16">
            <v>86</v>
          </cell>
          <cell r="EP16">
            <v>108</v>
          </cell>
          <cell r="EQ16"/>
          <cell r="ER16">
            <v>123</v>
          </cell>
          <cell r="ES16">
            <v>123</v>
          </cell>
          <cell r="ET16">
            <v>115</v>
          </cell>
          <cell r="EU16">
            <v>122</v>
          </cell>
          <cell r="EV16">
            <v>85</v>
          </cell>
          <cell r="EW16">
            <v>84</v>
          </cell>
          <cell r="EX16">
            <v>1014</v>
          </cell>
        </row>
        <row r="19">
          <cell r="DX19">
            <v>0</v>
          </cell>
          <cell r="DY19">
            <v>0</v>
          </cell>
          <cell r="DZ19">
            <v>0</v>
          </cell>
          <cell r="EA19">
            <v>0</v>
          </cell>
          <cell r="EB19">
            <v>0</v>
          </cell>
          <cell r="EC19">
            <v>0</v>
          </cell>
          <cell r="ED19">
            <v>0</v>
          </cell>
          <cell r="EE19">
            <v>0</v>
          </cell>
          <cell r="EF19">
            <v>0</v>
          </cell>
          <cell r="EG19">
            <v>0</v>
          </cell>
          <cell r="EH19">
            <v>0</v>
          </cell>
          <cell r="EI19">
            <v>0</v>
          </cell>
          <cell r="EL19">
            <v>0</v>
          </cell>
          <cell r="EM19">
            <v>157</v>
          </cell>
          <cell r="EN19">
            <v>180</v>
          </cell>
          <cell r="EO19">
            <v>172</v>
          </cell>
          <cell r="EP19">
            <v>216</v>
          </cell>
          <cell r="EQ19">
            <v>0</v>
          </cell>
          <cell r="ER19">
            <v>246</v>
          </cell>
          <cell r="ES19">
            <v>246</v>
          </cell>
          <cell r="ET19">
            <v>230</v>
          </cell>
          <cell r="EU19">
            <v>244</v>
          </cell>
          <cell r="EV19">
            <v>170</v>
          </cell>
          <cell r="EW19">
            <v>168</v>
          </cell>
        </row>
        <row r="22">
          <cell r="EX22">
            <v>0</v>
          </cell>
        </row>
        <row r="23">
          <cell r="EX23">
            <v>0</v>
          </cell>
        </row>
        <row r="27">
          <cell r="EX27">
            <v>0</v>
          </cell>
        </row>
        <row r="28">
          <cell r="EX28">
            <v>0</v>
          </cell>
        </row>
        <row r="32">
          <cell r="EL32"/>
          <cell r="EM32">
            <v>3042</v>
          </cell>
          <cell r="EN32">
            <v>3628</v>
          </cell>
          <cell r="EO32">
            <v>3707</v>
          </cell>
          <cell r="EP32">
            <v>4425</v>
          </cell>
          <cell r="EQ32"/>
          <cell r="ER32">
            <v>5629</v>
          </cell>
          <cell r="ES32">
            <v>5564</v>
          </cell>
          <cell r="ET32">
            <v>4816</v>
          </cell>
          <cell r="EU32">
            <v>5155</v>
          </cell>
          <cell r="EV32">
            <v>3349</v>
          </cell>
          <cell r="EW32">
            <v>3340</v>
          </cell>
          <cell r="EX32">
            <v>42655</v>
          </cell>
        </row>
        <row r="33">
          <cell r="EL33"/>
          <cell r="EM33">
            <v>2845</v>
          </cell>
          <cell r="EN33">
            <v>3713</v>
          </cell>
          <cell r="EO33">
            <v>3282</v>
          </cell>
          <cell r="EP33">
            <v>4616</v>
          </cell>
          <cell r="EQ33"/>
          <cell r="ER33">
            <v>5179</v>
          </cell>
          <cell r="ES33">
            <v>4976</v>
          </cell>
          <cell r="ET33">
            <v>4558</v>
          </cell>
          <cell r="EU33">
            <v>4563</v>
          </cell>
          <cell r="EV33">
            <v>2920</v>
          </cell>
          <cell r="EW33">
            <v>3216</v>
          </cell>
          <cell r="EX33">
            <v>39868</v>
          </cell>
        </row>
        <row r="37">
          <cell r="EL37"/>
          <cell r="EM37"/>
          <cell r="EN37"/>
          <cell r="EO37"/>
          <cell r="EP37"/>
          <cell r="EQ37"/>
          <cell r="ER37"/>
          <cell r="ES37"/>
          <cell r="ET37"/>
          <cell r="EU37"/>
          <cell r="EV37"/>
          <cell r="EW37"/>
          <cell r="EX37">
            <v>0</v>
          </cell>
        </row>
        <row r="38">
          <cell r="EL38"/>
          <cell r="EM38"/>
          <cell r="EN38"/>
          <cell r="EO38"/>
          <cell r="EP38"/>
          <cell r="EQ38"/>
          <cell r="ER38"/>
          <cell r="ES38"/>
          <cell r="ET38"/>
          <cell r="EU38"/>
          <cell r="EV38"/>
          <cell r="EW38"/>
          <cell r="EX38">
            <v>0</v>
          </cell>
        </row>
        <row r="41">
          <cell r="DX41">
            <v>0</v>
          </cell>
          <cell r="DY41">
            <v>0</v>
          </cell>
          <cell r="DZ41">
            <v>0</v>
          </cell>
          <cell r="EA41">
            <v>0</v>
          </cell>
          <cell r="EB41">
            <v>0</v>
          </cell>
          <cell r="EC41">
            <v>0</v>
          </cell>
          <cell r="ED41">
            <v>0</v>
          </cell>
          <cell r="EE41">
            <v>0</v>
          </cell>
          <cell r="EF41">
            <v>0</v>
          </cell>
          <cell r="EG41">
            <v>0</v>
          </cell>
          <cell r="EH41">
            <v>0</v>
          </cell>
          <cell r="EI41">
            <v>0</v>
          </cell>
          <cell r="EL41">
            <v>0</v>
          </cell>
          <cell r="EM41">
            <v>5887</v>
          </cell>
          <cell r="EN41">
            <v>7341</v>
          </cell>
          <cell r="EO41">
            <v>6989</v>
          </cell>
          <cell r="EP41">
            <v>9041</v>
          </cell>
          <cell r="EQ41">
            <v>0</v>
          </cell>
          <cell r="ER41">
            <v>10808</v>
          </cell>
          <cell r="ES41">
            <v>10540</v>
          </cell>
          <cell r="ET41">
            <v>9374</v>
          </cell>
          <cell r="EU41">
            <v>9718</v>
          </cell>
          <cell r="EV41">
            <v>6269</v>
          </cell>
          <cell r="EW41">
            <v>6556</v>
          </cell>
        </row>
        <row r="47">
          <cell r="EX47">
            <v>0</v>
          </cell>
        </row>
        <row r="48">
          <cell r="EX48">
            <v>0</v>
          </cell>
        </row>
        <row r="52">
          <cell r="EX52">
            <v>0</v>
          </cell>
        </row>
        <row r="53">
          <cell r="EX53">
            <v>0</v>
          </cell>
        </row>
        <row r="57">
          <cell r="EX57">
            <v>0</v>
          </cell>
        </row>
        <row r="58">
          <cell r="EX58">
            <v>0</v>
          </cell>
        </row>
      </sheetData>
      <sheetData sheetId="27">
        <row r="4">
          <cell r="EW4"/>
          <cell r="EX4">
            <v>54</v>
          </cell>
        </row>
        <row r="5">
          <cell r="EX5">
            <v>54</v>
          </cell>
        </row>
        <row r="8">
          <cell r="EX8">
            <v>0</v>
          </cell>
        </row>
        <row r="9">
          <cell r="EX9">
            <v>0</v>
          </cell>
        </row>
        <row r="15">
          <cell r="EX15">
            <v>0</v>
          </cell>
        </row>
        <row r="16">
          <cell r="EX16">
            <v>0</v>
          </cell>
        </row>
        <row r="19">
          <cell r="DX19">
            <v>0</v>
          </cell>
          <cell r="DY19">
            <v>0</v>
          </cell>
          <cell r="DZ19">
            <v>0</v>
          </cell>
          <cell r="EA19">
            <v>0</v>
          </cell>
          <cell r="EB19">
            <v>0</v>
          </cell>
          <cell r="EC19">
            <v>0</v>
          </cell>
          <cell r="ED19">
            <v>0</v>
          </cell>
          <cell r="EE19">
            <v>0</v>
          </cell>
          <cell r="EF19">
            <v>0</v>
          </cell>
          <cell r="EG19">
            <v>0</v>
          </cell>
          <cell r="EH19">
            <v>46</v>
          </cell>
          <cell r="EI19">
            <v>100</v>
          </cell>
          <cell r="EL19">
            <v>60</v>
          </cell>
          <cell r="EM19">
            <v>24</v>
          </cell>
          <cell r="EN19">
            <v>16</v>
          </cell>
          <cell r="EO19">
            <v>4</v>
          </cell>
          <cell r="EP19">
            <v>2</v>
          </cell>
          <cell r="EQ19">
            <v>0</v>
          </cell>
          <cell r="ER19">
            <v>0</v>
          </cell>
          <cell r="ES19">
            <v>0</v>
          </cell>
          <cell r="ET19">
            <v>2</v>
          </cell>
          <cell r="EU19">
            <v>0</v>
          </cell>
          <cell r="EV19">
            <v>0</v>
          </cell>
          <cell r="EW19">
            <v>0</v>
          </cell>
        </row>
        <row r="22">
          <cell r="EX22">
            <v>1843</v>
          </cell>
        </row>
        <row r="23">
          <cell r="EX23">
            <v>2031</v>
          </cell>
        </row>
        <row r="27">
          <cell r="EX27">
            <v>103</v>
          </cell>
        </row>
        <row r="28">
          <cell r="EX28">
            <v>117</v>
          </cell>
        </row>
        <row r="32">
          <cell r="EX32">
            <v>0</v>
          </cell>
        </row>
        <row r="33">
          <cell r="EX33">
            <v>0</v>
          </cell>
        </row>
        <row r="37">
          <cell r="EX37">
            <v>0</v>
          </cell>
        </row>
        <row r="38">
          <cell r="EX38">
            <v>0</v>
          </cell>
        </row>
        <row r="41">
          <cell r="DX41">
            <v>0</v>
          </cell>
          <cell r="DY41">
            <v>0</v>
          </cell>
          <cell r="DZ41">
            <v>0</v>
          </cell>
          <cell r="EA41">
            <v>0</v>
          </cell>
          <cell r="EB41">
            <v>0</v>
          </cell>
          <cell r="EC41">
            <v>0</v>
          </cell>
          <cell r="ED41">
            <v>0</v>
          </cell>
          <cell r="EE41">
            <v>0</v>
          </cell>
          <cell r="EF41">
            <v>0</v>
          </cell>
          <cell r="EG41">
            <v>0</v>
          </cell>
          <cell r="EH41">
            <v>2049</v>
          </cell>
          <cell r="EI41">
            <v>4205</v>
          </cell>
          <cell r="EL41">
            <v>2291</v>
          </cell>
          <cell r="EM41">
            <v>849</v>
          </cell>
          <cell r="EN41">
            <v>487</v>
          </cell>
          <cell r="EO41">
            <v>136</v>
          </cell>
          <cell r="EP41">
            <v>49</v>
          </cell>
          <cell r="EQ41">
            <v>0</v>
          </cell>
          <cell r="ER41">
            <v>0</v>
          </cell>
          <cell r="ES41">
            <v>0</v>
          </cell>
          <cell r="ET41">
            <v>62</v>
          </cell>
          <cell r="EU41">
            <v>0</v>
          </cell>
          <cell r="EV41">
            <v>0</v>
          </cell>
          <cell r="EW41">
            <v>0</v>
          </cell>
        </row>
        <row r="47">
          <cell r="EX47">
            <v>0</v>
          </cell>
        </row>
        <row r="48">
          <cell r="EX48">
            <v>0</v>
          </cell>
        </row>
        <row r="52">
          <cell r="EX52">
            <v>0</v>
          </cell>
        </row>
        <row r="53">
          <cell r="EX53">
            <v>0</v>
          </cell>
        </row>
        <row r="57">
          <cell r="EX57">
            <v>0</v>
          </cell>
        </row>
        <row r="58">
          <cell r="EX58">
            <v>0</v>
          </cell>
        </row>
      </sheetData>
      <sheetData sheetId="28">
        <row r="4">
          <cell r="EW4">
            <v>6</v>
          </cell>
          <cell r="EX4">
            <v>93</v>
          </cell>
        </row>
        <row r="5">
          <cell r="EX5">
            <v>95</v>
          </cell>
        </row>
        <row r="8">
          <cell r="EX8">
            <v>0</v>
          </cell>
        </row>
        <row r="9">
          <cell r="EX9">
            <v>0</v>
          </cell>
        </row>
        <row r="15">
          <cell r="EX15">
            <v>0</v>
          </cell>
        </row>
        <row r="16">
          <cell r="EX16">
            <v>0</v>
          </cell>
        </row>
        <row r="19">
          <cell r="DX19">
            <v>211</v>
          </cell>
          <cell r="DY19">
            <v>185</v>
          </cell>
          <cell r="DZ19">
            <v>168</v>
          </cell>
          <cell r="EA19">
            <v>119</v>
          </cell>
          <cell r="EB19">
            <v>130</v>
          </cell>
          <cell r="EC19">
            <v>176</v>
          </cell>
          <cell r="ED19">
            <v>179</v>
          </cell>
          <cell r="EE19">
            <v>187</v>
          </cell>
          <cell r="EF19">
            <v>164</v>
          </cell>
          <cell r="EG19">
            <v>192</v>
          </cell>
          <cell r="EH19">
            <v>103</v>
          </cell>
          <cell r="EI19">
            <v>0</v>
          </cell>
          <cell r="EL19">
            <v>20</v>
          </cell>
          <cell r="EM19">
            <v>8</v>
          </cell>
          <cell r="EN19">
            <v>34</v>
          </cell>
          <cell r="EO19">
            <v>10</v>
          </cell>
          <cell r="EP19">
            <v>10</v>
          </cell>
          <cell r="EQ19">
            <v>0</v>
          </cell>
          <cell r="ER19">
            <v>14</v>
          </cell>
          <cell r="ES19">
            <v>16</v>
          </cell>
          <cell r="ET19">
            <v>20</v>
          </cell>
          <cell r="EU19">
            <v>26</v>
          </cell>
          <cell r="EV19">
            <v>18</v>
          </cell>
          <cell r="EW19">
            <v>12</v>
          </cell>
        </row>
        <row r="22">
          <cell r="EX22">
            <v>4549</v>
          </cell>
        </row>
        <row r="23">
          <cell r="EX23">
            <v>4790</v>
          </cell>
        </row>
        <row r="27">
          <cell r="EX27">
            <v>345</v>
          </cell>
        </row>
        <row r="28">
          <cell r="EX28">
            <v>328</v>
          </cell>
        </row>
        <row r="32">
          <cell r="EX32">
            <v>0</v>
          </cell>
        </row>
        <row r="33">
          <cell r="EX33">
            <v>0</v>
          </cell>
        </row>
        <row r="37">
          <cell r="EX37">
            <v>0</v>
          </cell>
        </row>
        <row r="38">
          <cell r="EX38">
            <v>0</v>
          </cell>
        </row>
        <row r="41">
          <cell r="DX41">
            <v>12441</v>
          </cell>
          <cell r="DY41">
            <v>11044</v>
          </cell>
          <cell r="DZ41">
            <v>10987</v>
          </cell>
          <cell r="EA41">
            <v>8042</v>
          </cell>
          <cell r="EB41">
            <v>8333</v>
          </cell>
          <cell r="EC41">
            <v>11002</v>
          </cell>
          <cell r="ED41">
            <v>12231</v>
          </cell>
          <cell r="EE41">
            <v>12673</v>
          </cell>
          <cell r="EF41">
            <v>10972</v>
          </cell>
          <cell r="EG41">
            <v>13179</v>
          </cell>
          <cell r="EH41">
            <v>5594</v>
          </cell>
          <cell r="EI41">
            <v>0</v>
          </cell>
          <cell r="EL41">
            <v>1013</v>
          </cell>
          <cell r="EM41">
            <v>436</v>
          </cell>
          <cell r="EN41">
            <v>1587</v>
          </cell>
          <cell r="EO41">
            <v>482</v>
          </cell>
          <cell r="EP41">
            <v>576</v>
          </cell>
          <cell r="EQ41">
            <v>0</v>
          </cell>
          <cell r="ER41">
            <v>844</v>
          </cell>
          <cell r="ES41">
            <v>885</v>
          </cell>
          <cell r="ET41">
            <v>754</v>
          </cell>
          <cell r="EU41">
            <v>1336</v>
          </cell>
          <cell r="EV41">
            <v>914</v>
          </cell>
          <cell r="EW41">
            <v>512</v>
          </cell>
        </row>
        <row r="47">
          <cell r="EX47">
            <v>0</v>
          </cell>
        </row>
        <row r="48">
          <cell r="EX48">
            <v>0</v>
          </cell>
        </row>
        <row r="52">
          <cell r="EX52">
            <v>0</v>
          </cell>
        </row>
        <row r="53">
          <cell r="EX53">
            <v>0</v>
          </cell>
        </row>
        <row r="57">
          <cell r="EX57">
            <v>0</v>
          </cell>
        </row>
        <row r="58">
          <cell r="EX58">
            <v>0</v>
          </cell>
        </row>
      </sheetData>
      <sheetData sheetId="29">
        <row r="4">
          <cell r="EW4">
            <v>376</v>
          </cell>
          <cell r="EX4">
            <v>3799</v>
          </cell>
        </row>
        <row r="5">
          <cell r="EX5">
            <v>3872</v>
          </cell>
        </row>
        <row r="8">
          <cell r="EX8">
            <v>1</v>
          </cell>
        </row>
        <row r="9">
          <cell r="EX9">
            <v>6</v>
          </cell>
        </row>
        <row r="15">
          <cell r="EL15">
            <v>36</v>
          </cell>
          <cell r="EM15">
            <v>8</v>
          </cell>
          <cell r="EN15">
            <v>50</v>
          </cell>
          <cell r="EO15">
            <v>50</v>
          </cell>
          <cell r="EP15">
            <v>6</v>
          </cell>
          <cell r="EQ15">
            <v>22</v>
          </cell>
          <cell r="ER15">
            <v>48</v>
          </cell>
          <cell r="ES15">
            <v>55</v>
          </cell>
          <cell r="ET15">
            <v>56</v>
          </cell>
          <cell r="EU15">
            <v>64</v>
          </cell>
          <cell r="EV15">
            <v>43</v>
          </cell>
          <cell r="EW15">
            <v>13</v>
          </cell>
          <cell r="EX15">
            <v>451</v>
          </cell>
        </row>
        <row r="16">
          <cell r="EL16">
            <v>39</v>
          </cell>
          <cell r="EM16">
            <v>11</v>
          </cell>
          <cell r="EN16">
            <v>52</v>
          </cell>
          <cell r="EO16">
            <v>50</v>
          </cell>
          <cell r="EP16">
            <v>6</v>
          </cell>
          <cell r="EQ16">
            <v>43</v>
          </cell>
          <cell r="ER16">
            <v>23</v>
          </cell>
          <cell r="ES16">
            <v>32</v>
          </cell>
          <cell r="ET16">
            <v>52</v>
          </cell>
          <cell r="EU16">
            <v>32</v>
          </cell>
          <cell r="EV16">
            <v>21</v>
          </cell>
          <cell r="EW16">
            <v>14</v>
          </cell>
          <cell r="EX16">
            <v>375</v>
          </cell>
        </row>
        <row r="19">
          <cell r="DX19">
            <v>1354</v>
          </cell>
          <cell r="DY19">
            <v>1025</v>
          </cell>
          <cell r="DZ19">
            <v>1287</v>
          </cell>
          <cell r="EA19">
            <v>1370</v>
          </cell>
          <cell r="EB19">
            <v>1376</v>
          </cell>
          <cell r="EC19">
            <v>1008</v>
          </cell>
          <cell r="ED19">
            <v>1066</v>
          </cell>
          <cell r="EE19">
            <v>1152</v>
          </cell>
          <cell r="EF19">
            <v>829</v>
          </cell>
          <cell r="EG19">
            <v>740</v>
          </cell>
          <cell r="EH19">
            <v>482</v>
          </cell>
          <cell r="EI19">
            <v>1089</v>
          </cell>
          <cell r="EL19">
            <v>1025</v>
          </cell>
          <cell r="EM19">
            <v>606</v>
          </cell>
          <cell r="EN19">
            <v>587</v>
          </cell>
          <cell r="EO19">
            <v>612</v>
          </cell>
          <cell r="EP19">
            <v>595</v>
          </cell>
          <cell r="EQ19">
            <v>829</v>
          </cell>
          <cell r="ER19">
            <v>478</v>
          </cell>
          <cell r="ES19">
            <v>548</v>
          </cell>
          <cell r="ET19">
            <v>693</v>
          </cell>
          <cell r="EU19">
            <v>773</v>
          </cell>
          <cell r="EV19">
            <v>980</v>
          </cell>
          <cell r="EW19">
            <v>778</v>
          </cell>
        </row>
        <row r="22">
          <cell r="EX22">
            <v>206426</v>
          </cell>
        </row>
        <row r="23">
          <cell r="EX23">
            <v>213067</v>
          </cell>
        </row>
        <row r="27">
          <cell r="EX27">
            <v>6710</v>
          </cell>
        </row>
        <row r="28">
          <cell r="EX28">
            <v>6635</v>
          </cell>
        </row>
        <row r="32">
          <cell r="EL32">
            <v>2069</v>
          </cell>
          <cell r="EM32">
            <v>506</v>
          </cell>
          <cell r="EN32">
            <v>2722</v>
          </cell>
          <cell r="EO32">
            <v>2864</v>
          </cell>
          <cell r="EP32">
            <v>379</v>
          </cell>
          <cell r="EQ32">
            <v>1352</v>
          </cell>
          <cell r="ER32">
            <v>3115</v>
          </cell>
          <cell r="ES32">
            <v>3483</v>
          </cell>
          <cell r="ET32">
            <v>5962</v>
          </cell>
          <cell r="EU32">
            <v>10760</v>
          </cell>
          <cell r="EV32">
            <v>2381</v>
          </cell>
          <cell r="EW32">
            <v>760</v>
          </cell>
          <cell r="EX32">
            <v>36353</v>
          </cell>
        </row>
        <row r="33">
          <cell r="EL33">
            <v>2304</v>
          </cell>
          <cell r="EM33">
            <v>652</v>
          </cell>
          <cell r="EN33">
            <v>3018</v>
          </cell>
          <cell r="EO33">
            <v>3053</v>
          </cell>
          <cell r="EP33">
            <v>381</v>
          </cell>
          <cell r="EQ33">
            <v>2616</v>
          </cell>
          <cell r="ER33">
            <v>1575</v>
          </cell>
          <cell r="ES33">
            <v>2066</v>
          </cell>
          <cell r="ET33">
            <v>2991</v>
          </cell>
          <cell r="EU33">
            <v>1743</v>
          </cell>
          <cell r="EV33">
            <v>1283</v>
          </cell>
          <cell r="EW33">
            <v>884</v>
          </cell>
          <cell r="EX33">
            <v>22566</v>
          </cell>
        </row>
        <row r="37">
          <cell r="EL37">
            <v>34</v>
          </cell>
          <cell r="EM37">
            <v>2</v>
          </cell>
          <cell r="EN37">
            <v>22</v>
          </cell>
          <cell r="EO37">
            <v>31</v>
          </cell>
          <cell r="EP37">
            <v>2</v>
          </cell>
          <cell r="EQ37">
            <v>16</v>
          </cell>
          <cell r="ER37">
            <v>38</v>
          </cell>
          <cell r="ES37">
            <v>52</v>
          </cell>
          <cell r="ET37">
            <v>63</v>
          </cell>
          <cell r="EU37">
            <v>101</v>
          </cell>
          <cell r="EV37">
            <v>31</v>
          </cell>
          <cell r="EW37">
            <v>14</v>
          </cell>
          <cell r="EX37">
            <v>406</v>
          </cell>
        </row>
        <row r="38">
          <cell r="EL38">
            <v>20</v>
          </cell>
          <cell r="EM38">
            <v>2</v>
          </cell>
          <cell r="EN38">
            <v>46</v>
          </cell>
          <cell r="EO38">
            <v>36</v>
          </cell>
          <cell r="EP38">
            <v>4</v>
          </cell>
          <cell r="EQ38">
            <v>33</v>
          </cell>
          <cell r="ER38">
            <v>30</v>
          </cell>
          <cell r="ES38">
            <v>36</v>
          </cell>
          <cell r="ET38">
            <v>34</v>
          </cell>
          <cell r="EU38">
            <v>15</v>
          </cell>
          <cell r="EV38">
            <v>9</v>
          </cell>
          <cell r="EW38">
            <v>12</v>
          </cell>
          <cell r="EX38">
            <v>277</v>
          </cell>
        </row>
        <row r="41">
          <cell r="DX41">
            <v>67601</v>
          </cell>
          <cell r="DY41">
            <v>53983</v>
          </cell>
          <cell r="DZ41">
            <v>73553</v>
          </cell>
          <cell r="EA41">
            <v>78479</v>
          </cell>
          <cell r="EB41">
            <v>80365</v>
          </cell>
          <cell r="EC41">
            <v>61624</v>
          </cell>
          <cell r="ED41">
            <v>63074</v>
          </cell>
          <cell r="EE41">
            <v>66816</v>
          </cell>
          <cell r="EF41">
            <v>47978</v>
          </cell>
          <cell r="EG41">
            <v>42892</v>
          </cell>
          <cell r="EH41">
            <v>26174</v>
          </cell>
          <cell r="EI41">
            <v>60104</v>
          </cell>
          <cell r="EL41">
            <v>51155</v>
          </cell>
          <cell r="EM41">
            <v>29264</v>
          </cell>
          <cell r="EN41">
            <v>31698</v>
          </cell>
          <cell r="EO41">
            <v>33828</v>
          </cell>
          <cell r="EP41">
            <v>34139</v>
          </cell>
          <cell r="EQ41">
            <v>48479</v>
          </cell>
          <cell r="ER41">
            <v>26247</v>
          </cell>
          <cell r="ES41">
            <v>31011</v>
          </cell>
          <cell r="ET41">
            <v>41441</v>
          </cell>
          <cell r="EU41">
            <v>51917</v>
          </cell>
          <cell r="EV41">
            <v>55756</v>
          </cell>
          <cell r="EW41">
            <v>43477</v>
          </cell>
        </row>
        <row r="47">
          <cell r="EX47">
            <v>0</v>
          </cell>
        </row>
        <row r="48">
          <cell r="EX48">
            <v>0</v>
          </cell>
        </row>
        <row r="52">
          <cell r="EX52">
            <v>0</v>
          </cell>
        </row>
        <row r="53">
          <cell r="EX53">
            <v>0</v>
          </cell>
        </row>
        <row r="57">
          <cell r="EX57">
            <v>0</v>
          </cell>
        </row>
        <row r="58">
          <cell r="EX58">
            <v>0</v>
          </cell>
        </row>
        <row r="70">
          <cell r="EX70">
            <v>79746</v>
          </cell>
        </row>
        <row r="71">
          <cell r="EX71">
            <v>133321</v>
          </cell>
        </row>
        <row r="73">
          <cell r="EX73">
            <v>8368</v>
          </cell>
        </row>
        <row r="74">
          <cell r="EX74">
            <v>14198</v>
          </cell>
        </row>
      </sheetData>
      <sheetData sheetId="30"/>
      <sheetData sheetId="31"/>
      <sheetData sheetId="32"/>
      <sheetData sheetId="33">
        <row r="4">
          <cell r="EW4">
            <v>499</v>
          </cell>
          <cell r="EX4">
            <v>7608</v>
          </cell>
        </row>
        <row r="5">
          <cell r="EX5">
            <v>7592</v>
          </cell>
        </row>
        <row r="8">
          <cell r="EX8">
            <v>0</v>
          </cell>
        </row>
        <row r="9">
          <cell r="EX9">
            <v>18</v>
          </cell>
        </row>
        <row r="15">
          <cell r="EL15">
            <v>109</v>
          </cell>
          <cell r="EM15">
            <v>90</v>
          </cell>
          <cell r="EN15">
            <v>63</v>
          </cell>
          <cell r="EO15">
            <v>61</v>
          </cell>
          <cell r="EP15">
            <v>58</v>
          </cell>
          <cell r="EQ15">
            <v>26</v>
          </cell>
          <cell r="ER15">
            <v>61</v>
          </cell>
          <cell r="ES15">
            <v>61</v>
          </cell>
          <cell r="ET15">
            <v>52</v>
          </cell>
          <cell r="EU15">
            <v>198</v>
          </cell>
          <cell r="EV15">
            <v>184</v>
          </cell>
          <cell r="EW15">
            <v>102</v>
          </cell>
          <cell r="EX15">
            <v>1065</v>
          </cell>
        </row>
        <row r="16">
          <cell r="EL16">
            <v>108</v>
          </cell>
          <cell r="EM16">
            <v>89</v>
          </cell>
          <cell r="EN16">
            <v>62</v>
          </cell>
          <cell r="EO16">
            <v>61</v>
          </cell>
          <cell r="EP16">
            <v>57</v>
          </cell>
          <cell r="EQ16">
            <v>27</v>
          </cell>
          <cell r="ER16">
            <v>62</v>
          </cell>
          <cell r="ES16">
            <v>62</v>
          </cell>
          <cell r="ET16">
            <v>52</v>
          </cell>
          <cell r="EU16">
            <v>199</v>
          </cell>
          <cell r="EV16">
            <v>184</v>
          </cell>
          <cell r="EW16">
            <v>103</v>
          </cell>
          <cell r="EX16">
            <v>1066</v>
          </cell>
        </row>
        <row r="19">
          <cell r="DX19">
            <v>1221</v>
          </cell>
          <cell r="DY19">
            <v>1227</v>
          </cell>
          <cell r="DZ19">
            <v>1596</v>
          </cell>
          <cell r="EA19">
            <v>1502</v>
          </cell>
          <cell r="EB19">
            <v>1411</v>
          </cell>
          <cell r="EC19">
            <v>1528</v>
          </cell>
          <cell r="ED19">
            <v>1515</v>
          </cell>
          <cell r="EE19">
            <v>1528</v>
          </cell>
          <cell r="EF19">
            <v>1400</v>
          </cell>
          <cell r="EG19">
            <v>1329</v>
          </cell>
          <cell r="EH19">
            <v>1359</v>
          </cell>
          <cell r="EI19">
            <v>1233</v>
          </cell>
          <cell r="EL19">
            <v>1207</v>
          </cell>
          <cell r="EM19">
            <v>1145</v>
          </cell>
          <cell r="EN19">
            <v>1601</v>
          </cell>
          <cell r="EO19">
            <v>1480</v>
          </cell>
          <cell r="EP19">
            <v>1339</v>
          </cell>
          <cell r="EQ19">
            <v>1632</v>
          </cell>
          <cell r="ER19">
            <v>1636</v>
          </cell>
          <cell r="ES19">
            <v>1636</v>
          </cell>
          <cell r="ET19">
            <v>1490</v>
          </cell>
          <cell r="EU19">
            <v>1577</v>
          </cell>
          <cell r="EV19">
            <v>1404</v>
          </cell>
          <cell r="EW19">
            <v>1202</v>
          </cell>
        </row>
        <row r="22">
          <cell r="EX22">
            <v>439487</v>
          </cell>
        </row>
        <row r="23">
          <cell r="EX23">
            <v>446898</v>
          </cell>
        </row>
        <row r="27">
          <cell r="EX27">
            <v>17136</v>
          </cell>
        </row>
        <row r="28">
          <cell r="EX28">
            <v>17647</v>
          </cell>
        </row>
        <row r="32">
          <cell r="EL32">
            <v>6935</v>
          </cell>
          <cell r="EM32">
            <v>6048</v>
          </cell>
          <cell r="EN32">
            <v>4368</v>
          </cell>
          <cell r="EO32">
            <v>4390</v>
          </cell>
          <cell r="EP32">
            <v>3981</v>
          </cell>
          <cell r="EQ32">
            <v>1511</v>
          </cell>
          <cell r="ER32">
            <v>3961</v>
          </cell>
          <cell r="ES32">
            <v>3852</v>
          </cell>
          <cell r="ET32">
            <v>3425</v>
          </cell>
          <cell r="EU32">
            <v>12598</v>
          </cell>
          <cell r="EV32">
            <v>11654</v>
          </cell>
          <cell r="EW32">
            <v>6510</v>
          </cell>
          <cell r="EX32">
            <v>69233</v>
          </cell>
        </row>
        <row r="33">
          <cell r="EL33">
            <v>6435</v>
          </cell>
          <cell r="EM33">
            <v>5471</v>
          </cell>
          <cell r="EN33">
            <v>4445</v>
          </cell>
          <cell r="EO33">
            <v>4208</v>
          </cell>
          <cell r="EP33">
            <v>3851</v>
          </cell>
          <cell r="EQ33">
            <v>1749</v>
          </cell>
          <cell r="ER33">
            <v>3930</v>
          </cell>
          <cell r="ES33">
            <v>3921</v>
          </cell>
          <cell r="ET33">
            <v>3404</v>
          </cell>
          <cell r="EU33">
            <v>12689</v>
          </cell>
          <cell r="EV33">
            <v>11415</v>
          </cell>
          <cell r="EW33">
            <v>6412</v>
          </cell>
          <cell r="EX33">
            <v>67930</v>
          </cell>
        </row>
        <row r="37">
          <cell r="EL37">
            <v>86</v>
          </cell>
          <cell r="EM37">
            <v>91</v>
          </cell>
          <cell r="EN37">
            <v>61</v>
          </cell>
          <cell r="EO37">
            <v>41</v>
          </cell>
          <cell r="EP37">
            <v>79</v>
          </cell>
          <cell r="EQ37">
            <v>35</v>
          </cell>
          <cell r="ER37">
            <v>66</v>
          </cell>
          <cell r="ES37">
            <v>48</v>
          </cell>
          <cell r="ET37">
            <v>18</v>
          </cell>
          <cell r="EU37">
            <v>173</v>
          </cell>
          <cell r="EV37">
            <v>174</v>
          </cell>
          <cell r="EW37">
            <v>78</v>
          </cell>
          <cell r="EX37">
            <v>950</v>
          </cell>
        </row>
        <row r="38">
          <cell r="EL38">
            <v>110</v>
          </cell>
          <cell r="EM38">
            <v>68</v>
          </cell>
          <cell r="EN38">
            <v>38</v>
          </cell>
          <cell r="EO38">
            <v>46</v>
          </cell>
          <cell r="EP38">
            <v>60</v>
          </cell>
          <cell r="EQ38">
            <v>31</v>
          </cell>
          <cell r="ER38">
            <v>47</v>
          </cell>
          <cell r="ES38">
            <v>53</v>
          </cell>
          <cell r="ET38">
            <v>25</v>
          </cell>
          <cell r="EU38">
            <v>132</v>
          </cell>
          <cell r="EV38">
            <v>139</v>
          </cell>
          <cell r="EW38">
            <v>68</v>
          </cell>
          <cell r="EX38">
            <v>817</v>
          </cell>
        </row>
        <row r="41">
          <cell r="DX41">
            <v>66777</v>
          </cell>
          <cell r="DY41">
            <v>71129</v>
          </cell>
          <cell r="DZ41">
            <v>95573</v>
          </cell>
          <cell r="EA41">
            <v>89769</v>
          </cell>
          <cell r="EB41">
            <v>87017</v>
          </cell>
          <cell r="EC41">
            <v>95709</v>
          </cell>
          <cell r="ED41">
            <v>92802</v>
          </cell>
          <cell r="EE41">
            <v>90740</v>
          </cell>
          <cell r="EF41">
            <v>83607</v>
          </cell>
          <cell r="EG41">
            <v>84466</v>
          </cell>
          <cell r="EH41">
            <v>84871</v>
          </cell>
          <cell r="EI41">
            <v>75405</v>
          </cell>
          <cell r="EL41">
            <v>68909</v>
          </cell>
          <cell r="EM41">
            <v>65710</v>
          </cell>
          <cell r="EN41">
            <v>96990</v>
          </cell>
          <cell r="EO41">
            <v>89450</v>
          </cell>
          <cell r="EP41">
            <v>79424</v>
          </cell>
          <cell r="EQ41">
            <v>99088</v>
          </cell>
          <cell r="ER41">
            <v>96979</v>
          </cell>
          <cell r="ES41">
            <v>92810</v>
          </cell>
          <cell r="ET41">
            <v>85581</v>
          </cell>
          <cell r="EU41">
            <v>95146</v>
          </cell>
          <cell r="EV41">
            <v>84317</v>
          </cell>
          <cell r="EW41">
            <v>69144</v>
          </cell>
        </row>
        <row r="47">
          <cell r="EX47">
            <v>0</v>
          </cell>
        </row>
        <row r="48">
          <cell r="EX48">
            <v>0</v>
          </cell>
        </row>
        <row r="52">
          <cell r="EX52">
            <v>0</v>
          </cell>
        </row>
        <row r="53">
          <cell r="EX53">
            <v>0</v>
          </cell>
        </row>
        <row r="57">
          <cell r="EX57">
            <v>0</v>
          </cell>
        </row>
        <row r="58">
          <cell r="EX58">
            <v>0</v>
          </cell>
        </row>
        <row r="70">
          <cell r="EX70">
            <v>176767</v>
          </cell>
        </row>
        <row r="71">
          <cell r="EX71">
            <v>270131</v>
          </cell>
        </row>
        <row r="73">
          <cell r="EX73">
            <v>27820</v>
          </cell>
        </row>
        <row r="74">
          <cell r="EX74">
            <v>40110</v>
          </cell>
        </row>
      </sheetData>
      <sheetData sheetId="34"/>
      <sheetData sheetId="35">
        <row r="4">
          <cell r="EW4">
            <v>8</v>
          </cell>
          <cell r="EX4">
            <v>597</v>
          </cell>
        </row>
        <row r="5">
          <cell r="EX5">
            <v>597</v>
          </cell>
        </row>
        <row r="8">
          <cell r="EX8">
            <v>0</v>
          </cell>
        </row>
        <row r="9">
          <cell r="EX9">
            <v>0</v>
          </cell>
        </row>
        <row r="15">
          <cell r="EX15">
            <v>0</v>
          </cell>
        </row>
        <row r="16">
          <cell r="EX16">
            <v>0</v>
          </cell>
        </row>
        <row r="19">
          <cell r="DX19">
            <v>270</v>
          </cell>
          <cell r="DY19">
            <v>268</v>
          </cell>
          <cell r="DZ19">
            <v>292</v>
          </cell>
          <cell r="EA19">
            <v>286</v>
          </cell>
          <cell r="EB19">
            <v>266</v>
          </cell>
          <cell r="EC19">
            <v>240</v>
          </cell>
          <cell r="ED19">
            <v>166</v>
          </cell>
          <cell r="EE19">
            <v>728</v>
          </cell>
          <cell r="EF19">
            <v>1012</v>
          </cell>
          <cell r="EG19">
            <v>786</v>
          </cell>
          <cell r="EH19">
            <v>1066</v>
          </cell>
          <cell r="EI19">
            <v>1066</v>
          </cell>
          <cell r="EL19">
            <v>910</v>
          </cell>
          <cell r="EM19">
            <v>46</v>
          </cell>
          <cell r="EN19">
            <v>54</v>
          </cell>
          <cell r="EO19">
            <v>44</v>
          </cell>
          <cell r="EP19">
            <v>26</v>
          </cell>
          <cell r="EQ19">
            <v>26</v>
          </cell>
          <cell r="ER19">
            <v>22</v>
          </cell>
          <cell r="ES19">
            <v>8</v>
          </cell>
          <cell r="ET19">
            <v>4</v>
          </cell>
          <cell r="EU19">
            <v>10</v>
          </cell>
          <cell r="EV19">
            <v>28</v>
          </cell>
          <cell r="EW19">
            <v>16</v>
          </cell>
        </row>
        <row r="22">
          <cell r="EX22">
            <v>38199</v>
          </cell>
        </row>
        <row r="23">
          <cell r="EX23">
            <v>38450</v>
          </cell>
        </row>
        <row r="27">
          <cell r="EX27">
            <v>1140</v>
          </cell>
        </row>
        <row r="28">
          <cell r="EX28">
            <v>978</v>
          </cell>
        </row>
        <row r="32">
          <cell r="EX32">
            <v>0</v>
          </cell>
        </row>
        <row r="33">
          <cell r="EX33">
            <v>0</v>
          </cell>
        </row>
        <row r="37">
          <cell r="EX37">
            <v>0</v>
          </cell>
        </row>
        <row r="38">
          <cell r="EX38">
            <v>0</v>
          </cell>
        </row>
        <row r="41">
          <cell r="DX41">
            <v>10500</v>
          </cell>
          <cell r="DY41">
            <v>10424</v>
          </cell>
          <cell r="DZ41">
            <v>11651</v>
          </cell>
          <cell r="EA41">
            <v>11077</v>
          </cell>
          <cell r="EB41">
            <v>10606</v>
          </cell>
          <cell r="EC41">
            <v>10011</v>
          </cell>
          <cell r="ED41">
            <v>6994</v>
          </cell>
          <cell r="EE41">
            <v>44999</v>
          </cell>
          <cell r="EF41">
            <v>61444</v>
          </cell>
          <cell r="EG41">
            <v>49621</v>
          </cell>
          <cell r="EH41">
            <v>64853</v>
          </cell>
          <cell r="EI41">
            <v>64346</v>
          </cell>
          <cell r="EL41">
            <v>64701</v>
          </cell>
          <cell r="EM41">
            <v>1604</v>
          </cell>
          <cell r="EN41">
            <v>2268</v>
          </cell>
          <cell r="EO41">
            <v>1989</v>
          </cell>
          <cell r="EP41">
            <v>1265</v>
          </cell>
          <cell r="EQ41">
            <v>1161</v>
          </cell>
          <cell r="ER41">
            <v>959</v>
          </cell>
          <cell r="ES41">
            <v>357</v>
          </cell>
          <cell r="ET41">
            <v>184</v>
          </cell>
          <cell r="EU41">
            <v>337</v>
          </cell>
          <cell r="EV41">
            <v>1217</v>
          </cell>
          <cell r="EW41">
            <v>607</v>
          </cell>
        </row>
        <row r="47">
          <cell r="EX47">
            <v>0</v>
          </cell>
        </row>
        <row r="48">
          <cell r="EX48">
            <v>0</v>
          </cell>
        </row>
        <row r="52">
          <cell r="EX52">
            <v>0</v>
          </cell>
        </row>
        <row r="53">
          <cell r="EX53">
            <v>0</v>
          </cell>
        </row>
        <row r="57">
          <cell r="EX57">
            <v>0</v>
          </cell>
        </row>
        <row r="58">
          <cell r="EX58">
            <v>0</v>
          </cell>
        </row>
      </sheetData>
      <sheetData sheetId="36"/>
      <sheetData sheetId="37">
        <row r="4">
          <cell r="EW4">
            <v>203</v>
          </cell>
          <cell r="EX4">
            <v>530</v>
          </cell>
        </row>
        <row r="5">
          <cell r="EX5">
            <v>530</v>
          </cell>
        </row>
        <row r="8">
          <cell r="EX8">
            <v>0</v>
          </cell>
        </row>
        <row r="9">
          <cell r="EX9">
            <v>0</v>
          </cell>
        </row>
        <row r="15">
          <cell r="EX15">
            <v>135</v>
          </cell>
        </row>
        <row r="16">
          <cell r="EX16">
            <v>134</v>
          </cell>
        </row>
        <row r="19">
          <cell r="DX19">
            <v>0</v>
          </cell>
          <cell r="DY19">
            <v>26</v>
          </cell>
          <cell r="DZ19">
            <v>2</v>
          </cell>
          <cell r="EA19">
            <v>0</v>
          </cell>
          <cell r="EB19">
            <v>0</v>
          </cell>
          <cell r="EC19">
            <v>0</v>
          </cell>
          <cell r="ED19">
            <v>6</v>
          </cell>
          <cell r="EE19">
            <v>38</v>
          </cell>
          <cell r="EF19">
            <v>0</v>
          </cell>
          <cell r="EG19">
            <v>2</v>
          </cell>
          <cell r="EH19">
            <v>0</v>
          </cell>
          <cell r="EI19">
            <v>0</v>
          </cell>
          <cell r="EL19">
            <v>0</v>
          </cell>
          <cell r="EM19">
            <v>0</v>
          </cell>
          <cell r="EN19">
            <v>0</v>
          </cell>
          <cell r="EO19">
            <v>0</v>
          </cell>
          <cell r="EP19">
            <v>0</v>
          </cell>
          <cell r="EQ19">
            <v>130</v>
          </cell>
          <cell r="ER19">
            <v>109</v>
          </cell>
          <cell r="ES19">
            <v>116</v>
          </cell>
          <cell r="ET19">
            <v>116</v>
          </cell>
          <cell r="EU19">
            <v>126</v>
          </cell>
          <cell r="EV19">
            <v>250</v>
          </cell>
          <cell r="EW19">
            <v>482</v>
          </cell>
        </row>
        <row r="22">
          <cell r="EX22">
            <v>31721</v>
          </cell>
        </row>
        <row r="23">
          <cell r="EX23">
            <v>33506</v>
          </cell>
        </row>
        <row r="27">
          <cell r="EX27">
            <v>991</v>
          </cell>
        </row>
        <row r="28">
          <cell r="EX28">
            <v>955</v>
          </cell>
        </row>
        <row r="32">
          <cell r="EX32">
            <v>7789</v>
          </cell>
        </row>
        <row r="33">
          <cell r="EX33">
            <v>6801</v>
          </cell>
        </row>
        <row r="37">
          <cell r="EX37">
            <v>220</v>
          </cell>
        </row>
        <row r="38">
          <cell r="EX38">
            <v>153</v>
          </cell>
        </row>
        <row r="41">
          <cell r="DX41">
            <v>0</v>
          </cell>
          <cell r="DY41">
            <v>1459</v>
          </cell>
          <cell r="DZ41">
            <v>118</v>
          </cell>
          <cell r="EA41">
            <v>0</v>
          </cell>
          <cell r="EB41">
            <v>0</v>
          </cell>
          <cell r="EC41">
            <v>0</v>
          </cell>
          <cell r="ED41">
            <v>350</v>
          </cell>
          <cell r="EE41">
            <v>2301</v>
          </cell>
          <cell r="EF41">
            <v>0</v>
          </cell>
          <cell r="EG41">
            <v>128</v>
          </cell>
          <cell r="EH41">
            <v>0</v>
          </cell>
          <cell r="EI41">
            <v>0</v>
          </cell>
          <cell r="EL41">
            <v>0</v>
          </cell>
          <cell r="EM41">
            <v>0</v>
          </cell>
          <cell r="EN41">
            <v>0</v>
          </cell>
          <cell r="EO41">
            <v>0</v>
          </cell>
          <cell r="EP41">
            <v>0</v>
          </cell>
          <cell r="EQ41">
            <v>8319</v>
          </cell>
          <cell r="ER41">
            <v>6696</v>
          </cell>
          <cell r="ES41">
            <v>7361</v>
          </cell>
          <cell r="ET41">
            <v>7270</v>
          </cell>
          <cell r="EU41">
            <v>7969</v>
          </cell>
          <cell r="EV41">
            <v>15300</v>
          </cell>
          <cell r="EW41">
            <v>26902</v>
          </cell>
        </row>
        <row r="47">
          <cell r="EX47">
            <v>223</v>
          </cell>
        </row>
        <row r="48">
          <cell r="EX48">
            <v>0</v>
          </cell>
        </row>
        <row r="52">
          <cell r="EX52">
            <v>0</v>
          </cell>
        </row>
        <row r="53">
          <cell r="EX53">
            <v>0</v>
          </cell>
        </row>
        <row r="57">
          <cell r="EX57">
            <v>0</v>
          </cell>
        </row>
        <row r="58">
          <cell r="EX58">
            <v>0</v>
          </cell>
        </row>
        <row r="70">
          <cell r="EX70">
            <v>14091</v>
          </cell>
        </row>
        <row r="71">
          <cell r="EX71">
            <v>15662</v>
          </cell>
        </row>
        <row r="73">
          <cell r="EX73">
            <v>5022</v>
          </cell>
        </row>
        <row r="74">
          <cell r="EX74">
            <v>5532</v>
          </cell>
        </row>
      </sheetData>
      <sheetData sheetId="38">
        <row r="4">
          <cell r="EW4">
            <v>32</v>
          </cell>
          <cell r="EX4">
            <v>172</v>
          </cell>
        </row>
        <row r="5">
          <cell r="EX5">
            <v>172</v>
          </cell>
        </row>
        <row r="8">
          <cell r="EX8">
            <v>0</v>
          </cell>
        </row>
        <row r="9">
          <cell r="EX9">
            <v>0</v>
          </cell>
        </row>
        <row r="15">
          <cell r="EX15">
            <v>0</v>
          </cell>
        </row>
        <row r="16">
          <cell r="EX16">
            <v>0</v>
          </cell>
        </row>
        <row r="19">
          <cell r="DX19">
            <v>106</v>
          </cell>
          <cell r="DY19">
            <v>62</v>
          </cell>
          <cell r="DZ19">
            <v>36</v>
          </cell>
          <cell r="EA19">
            <v>2</v>
          </cell>
          <cell r="EB19">
            <v>14</v>
          </cell>
          <cell r="EC19">
            <v>56</v>
          </cell>
          <cell r="ED19">
            <v>12</v>
          </cell>
          <cell r="EE19">
            <v>0</v>
          </cell>
          <cell r="EF19">
            <v>4</v>
          </cell>
          <cell r="EG19">
            <v>0</v>
          </cell>
          <cell r="EH19">
            <v>0</v>
          </cell>
          <cell r="EI19">
            <v>0</v>
          </cell>
          <cell r="EL19">
            <v>0</v>
          </cell>
          <cell r="EM19">
            <v>52</v>
          </cell>
          <cell r="EN19">
            <v>78</v>
          </cell>
          <cell r="EO19">
            <v>22</v>
          </cell>
          <cell r="EP19">
            <v>30</v>
          </cell>
          <cell r="EQ19">
            <v>56</v>
          </cell>
          <cell r="ER19">
            <v>18</v>
          </cell>
          <cell r="ES19">
            <v>14</v>
          </cell>
          <cell r="ET19">
            <v>2</v>
          </cell>
          <cell r="EU19">
            <v>6</v>
          </cell>
          <cell r="EV19">
            <v>2</v>
          </cell>
          <cell r="EW19">
            <v>64</v>
          </cell>
        </row>
        <row r="22">
          <cell r="EX22">
            <v>11108</v>
          </cell>
        </row>
        <row r="23">
          <cell r="EX23">
            <v>10337</v>
          </cell>
        </row>
        <row r="27">
          <cell r="EX27">
            <v>353</v>
          </cell>
        </row>
        <row r="28">
          <cell r="EX28">
            <v>257</v>
          </cell>
        </row>
        <row r="32">
          <cell r="EX32">
            <v>0</v>
          </cell>
        </row>
        <row r="33">
          <cell r="EX33">
            <v>0</v>
          </cell>
        </row>
        <row r="37">
          <cell r="EX37">
            <v>0</v>
          </cell>
        </row>
        <row r="38">
          <cell r="EX38">
            <v>0</v>
          </cell>
        </row>
        <row r="41">
          <cell r="DX41">
            <v>6804</v>
          </cell>
          <cell r="DY41">
            <v>3727</v>
          </cell>
          <cell r="DZ41">
            <v>2178</v>
          </cell>
          <cell r="EA41">
            <v>112</v>
          </cell>
          <cell r="EB41">
            <v>790</v>
          </cell>
          <cell r="EC41">
            <v>3393</v>
          </cell>
          <cell r="ED41">
            <v>765</v>
          </cell>
          <cell r="EE41">
            <v>0</v>
          </cell>
          <cell r="EF41">
            <v>180</v>
          </cell>
          <cell r="EG41">
            <v>0</v>
          </cell>
          <cell r="EH41">
            <v>0</v>
          </cell>
          <cell r="EI41">
            <v>0</v>
          </cell>
          <cell r="EL41">
            <v>0</v>
          </cell>
          <cell r="EM41">
            <v>3315</v>
          </cell>
          <cell r="EN41">
            <v>5015</v>
          </cell>
          <cell r="EO41">
            <v>1154</v>
          </cell>
          <cell r="EP41">
            <v>1948</v>
          </cell>
          <cell r="EQ41">
            <v>3585</v>
          </cell>
          <cell r="ER41">
            <v>1189</v>
          </cell>
          <cell r="ES41">
            <v>949</v>
          </cell>
          <cell r="ET41">
            <v>139</v>
          </cell>
          <cell r="EU41">
            <v>375</v>
          </cell>
          <cell r="EV41">
            <v>117</v>
          </cell>
          <cell r="EW41">
            <v>3659</v>
          </cell>
        </row>
        <row r="47">
          <cell r="EX47">
            <v>0</v>
          </cell>
        </row>
        <row r="48">
          <cell r="EX48">
            <v>0</v>
          </cell>
        </row>
        <row r="52">
          <cell r="EX52">
            <v>0</v>
          </cell>
        </row>
        <row r="53">
          <cell r="EX53">
            <v>0</v>
          </cell>
        </row>
        <row r="57">
          <cell r="EX57">
            <v>0</v>
          </cell>
        </row>
        <row r="58">
          <cell r="EX58">
            <v>0</v>
          </cell>
        </row>
      </sheetData>
      <sheetData sheetId="39"/>
      <sheetData sheetId="40">
        <row r="4">
          <cell r="EW4">
            <v>144</v>
          </cell>
          <cell r="EX4">
            <v>1784</v>
          </cell>
        </row>
        <row r="5">
          <cell r="EX5">
            <v>1784</v>
          </cell>
        </row>
        <row r="8">
          <cell r="EX8">
            <v>0</v>
          </cell>
        </row>
        <row r="9">
          <cell r="EX9">
            <v>0</v>
          </cell>
        </row>
        <row r="15">
          <cell r="EX15">
            <v>0</v>
          </cell>
        </row>
        <row r="16">
          <cell r="EX16">
            <v>0</v>
          </cell>
        </row>
        <row r="19">
          <cell r="DX19">
            <v>150</v>
          </cell>
          <cell r="DY19">
            <v>170</v>
          </cell>
          <cell r="DZ19">
            <v>212</v>
          </cell>
          <cell r="EA19">
            <v>224</v>
          </cell>
          <cell r="EB19">
            <v>266</v>
          </cell>
          <cell r="EC19">
            <v>296</v>
          </cell>
          <cell r="ED19">
            <v>324</v>
          </cell>
          <cell r="EE19">
            <v>318</v>
          </cell>
          <cell r="EF19">
            <v>0</v>
          </cell>
          <cell r="EG19">
            <v>296</v>
          </cell>
          <cell r="EH19">
            <v>0</v>
          </cell>
          <cell r="EI19">
            <v>0</v>
          </cell>
          <cell r="EL19">
            <v>156</v>
          </cell>
          <cell r="EM19">
            <v>202</v>
          </cell>
          <cell r="EN19">
            <v>246</v>
          </cell>
          <cell r="EO19">
            <v>192</v>
          </cell>
          <cell r="EP19">
            <v>232</v>
          </cell>
          <cell r="EQ19">
            <v>322</v>
          </cell>
          <cell r="ER19">
            <v>358</v>
          </cell>
          <cell r="ES19">
            <v>418</v>
          </cell>
          <cell r="ET19">
            <v>408</v>
          </cell>
          <cell r="EU19">
            <v>354</v>
          </cell>
          <cell r="EV19">
            <v>392</v>
          </cell>
          <cell r="EW19">
            <v>288</v>
          </cell>
        </row>
        <row r="22">
          <cell r="EX22">
            <v>105694</v>
          </cell>
        </row>
        <row r="23">
          <cell r="EX23">
            <v>104635</v>
          </cell>
        </row>
        <row r="27">
          <cell r="EX27">
            <v>3400</v>
          </cell>
        </row>
        <row r="28">
          <cell r="EX28">
            <v>3457</v>
          </cell>
        </row>
        <row r="32">
          <cell r="EX32">
            <v>0</v>
          </cell>
        </row>
        <row r="33">
          <cell r="EX33">
            <v>0</v>
          </cell>
        </row>
        <row r="37">
          <cell r="EX37">
            <v>0</v>
          </cell>
        </row>
        <row r="38">
          <cell r="EX38">
            <v>0</v>
          </cell>
        </row>
        <row r="41">
          <cell r="DX41">
            <v>9460</v>
          </cell>
          <cell r="DY41">
            <v>10596</v>
          </cell>
          <cell r="DZ41">
            <v>12707</v>
          </cell>
          <cell r="EA41">
            <v>12004</v>
          </cell>
          <cell r="EB41">
            <v>14441</v>
          </cell>
          <cell r="EC41">
            <v>18745</v>
          </cell>
          <cell r="ED41">
            <v>20578</v>
          </cell>
          <cell r="EE41">
            <v>20048</v>
          </cell>
          <cell r="EF41">
            <v>0</v>
          </cell>
          <cell r="EG41">
            <v>17640</v>
          </cell>
          <cell r="EH41">
            <v>0</v>
          </cell>
          <cell r="EI41">
            <v>0</v>
          </cell>
          <cell r="EL41">
            <v>0</v>
          </cell>
          <cell r="EM41">
            <v>11308</v>
          </cell>
          <cell r="EN41">
            <v>14983</v>
          </cell>
          <cell r="EO41">
            <v>10339</v>
          </cell>
          <cell r="EP41">
            <v>14128</v>
          </cell>
          <cell r="EQ41">
            <v>22228</v>
          </cell>
          <cell r="ER41">
            <v>24471</v>
          </cell>
          <cell r="ES41">
            <v>26479</v>
          </cell>
          <cell r="ET41">
            <v>24476</v>
          </cell>
          <cell r="EU41">
            <v>21139</v>
          </cell>
          <cell r="EV41">
            <v>22649</v>
          </cell>
          <cell r="EW41">
            <v>18129</v>
          </cell>
        </row>
        <row r="47">
          <cell r="EX47">
            <v>0</v>
          </cell>
        </row>
        <row r="48">
          <cell r="EX48">
            <v>0</v>
          </cell>
        </row>
        <row r="52">
          <cell r="EX52">
            <v>0</v>
          </cell>
        </row>
        <row r="53">
          <cell r="EX53">
            <v>0</v>
          </cell>
        </row>
        <row r="57">
          <cell r="EX57">
            <v>0</v>
          </cell>
        </row>
        <row r="58">
          <cell r="EX58">
            <v>0</v>
          </cell>
        </row>
      </sheetData>
      <sheetData sheetId="41">
        <row r="4">
          <cell r="EW4"/>
          <cell r="EX4">
            <v>7</v>
          </cell>
        </row>
        <row r="5">
          <cell r="EX5">
            <v>7</v>
          </cell>
        </row>
        <row r="8">
          <cell r="EX8">
            <v>0</v>
          </cell>
        </row>
        <row r="9">
          <cell r="EX9">
            <v>0</v>
          </cell>
        </row>
        <row r="15">
          <cell r="EX15">
            <v>0</v>
          </cell>
        </row>
        <row r="16">
          <cell r="EX16">
            <v>0</v>
          </cell>
        </row>
        <row r="19">
          <cell r="DX19">
            <v>10</v>
          </cell>
          <cell r="DY19">
            <v>2</v>
          </cell>
          <cell r="DZ19">
            <v>0</v>
          </cell>
          <cell r="EA19">
            <v>0</v>
          </cell>
          <cell r="EB19">
            <v>0</v>
          </cell>
          <cell r="EC19">
            <v>0</v>
          </cell>
          <cell r="ED19">
            <v>0</v>
          </cell>
          <cell r="EE19">
            <v>0</v>
          </cell>
          <cell r="EF19">
            <v>0</v>
          </cell>
          <cell r="EG19">
            <v>0</v>
          </cell>
          <cell r="EH19">
            <v>0</v>
          </cell>
          <cell r="EI19">
            <v>0</v>
          </cell>
          <cell r="EL19">
            <v>14</v>
          </cell>
          <cell r="EM19">
            <v>0</v>
          </cell>
          <cell r="EN19">
            <v>0</v>
          </cell>
          <cell r="EO19">
            <v>0</v>
          </cell>
          <cell r="EP19">
            <v>0</v>
          </cell>
          <cell r="EQ19">
            <v>0</v>
          </cell>
          <cell r="ER19">
            <v>0</v>
          </cell>
          <cell r="ES19">
            <v>0</v>
          </cell>
          <cell r="ET19">
            <v>0</v>
          </cell>
          <cell r="EU19">
            <v>0</v>
          </cell>
          <cell r="EV19">
            <v>0</v>
          </cell>
          <cell r="EW19">
            <v>0</v>
          </cell>
        </row>
        <row r="22">
          <cell r="EX22">
            <v>590</v>
          </cell>
        </row>
        <row r="23">
          <cell r="EX23">
            <v>489</v>
          </cell>
        </row>
        <row r="27">
          <cell r="EX27">
            <v>25</v>
          </cell>
        </row>
        <row r="28">
          <cell r="EX28">
            <v>22</v>
          </cell>
        </row>
        <row r="32">
          <cell r="EX32">
            <v>0</v>
          </cell>
        </row>
        <row r="33">
          <cell r="EX33">
            <v>0</v>
          </cell>
        </row>
        <row r="37">
          <cell r="EX37">
            <v>0</v>
          </cell>
        </row>
        <row r="38">
          <cell r="EX38">
            <v>0</v>
          </cell>
        </row>
        <row r="41">
          <cell r="DX41">
            <v>588</v>
          </cell>
          <cell r="DY41">
            <v>109</v>
          </cell>
          <cell r="DZ41">
            <v>0</v>
          </cell>
          <cell r="EA41">
            <v>0</v>
          </cell>
          <cell r="EB41">
            <v>0</v>
          </cell>
          <cell r="EC41">
            <v>0</v>
          </cell>
          <cell r="ED41">
            <v>0</v>
          </cell>
          <cell r="EE41">
            <v>0</v>
          </cell>
          <cell r="EF41">
            <v>0</v>
          </cell>
          <cell r="EG41">
            <v>0</v>
          </cell>
          <cell r="EH41">
            <v>0</v>
          </cell>
          <cell r="EI41">
            <v>0</v>
          </cell>
          <cell r="EL41">
            <v>1079</v>
          </cell>
          <cell r="EM41">
            <v>0</v>
          </cell>
          <cell r="EN41">
            <v>0</v>
          </cell>
          <cell r="EO41">
            <v>0</v>
          </cell>
          <cell r="EP41">
            <v>0</v>
          </cell>
          <cell r="EQ41">
            <v>0</v>
          </cell>
          <cell r="ER41">
            <v>0</v>
          </cell>
          <cell r="ES41">
            <v>0</v>
          </cell>
          <cell r="ET41">
            <v>0</v>
          </cell>
          <cell r="EU41">
            <v>0</v>
          </cell>
          <cell r="EV41">
            <v>0</v>
          </cell>
          <cell r="EW41">
            <v>0</v>
          </cell>
        </row>
        <row r="47">
          <cell r="EX47">
            <v>0</v>
          </cell>
        </row>
        <row r="48">
          <cell r="EX48">
            <v>0</v>
          </cell>
        </row>
        <row r="52">
          <cell r="EX52">
            <v>0</v>
          </cell>
        </row>
        <row r="53">
          <cell r="EX53">
            <v>0</v>
          </cell>
        </row>
        <row r="57">
          <cell r="EX57">
            <v>0</v>
          </cell>
        </row>
        <row r="58">
          <cell r="EX58">
            <v>0</v>
          </cell>
        </row>
      </sheetData>
      <sheetData sheetId="42"/>
      <sheetData sheetId="43">
        <row r="4">
          <cell r="EW4">
            <v>1726</v>
          </cell>
          <cell r="EX4">
            <v>20846</v>
          </cell>
        </row>
        <row r="5">
          <cell r="EX5">
            <v>20722</v>
          </cell>
        </row>
        <row r="8">
          <cell r="EX8">
            <v>4</v>
          </cell>
        </row>
        <row r="9">
          <cell r="EX9">
            <v>26</v>
          </cell>
        </row>
        <row r="15">
          <cell r="EL15">
            <v>181</v>
          </cell>
          <cell r="EM15">
            <v>201</v>
          </cell>
          <cell r="EN15">
            <v>277</v>
          </cell>
          <cell r="EO15">
            <v>229</v>
          </cell>
          <cell r="EP15">
            <v>315</v>
          </cell>
          <cell r="EQ15">
            <v>286</v>
          </cell>
          <cell r="ER15">
            <v>242</v>
          </cell>
          <cell r="ES15">
            <v>176</v>
          </cell>
          <cell r="ET15">
            <v>161</v>
          </cell>
          <cell r="EU15">
            <v>56</v>
          </cell>
          <cell r="EV15">
            <v>105</v>
          </cell>
          <cell r="EW15">
            <v>163</v>
          </cell>
          <cell r="EX15">
            <v>2392</v>
          </cell>
        </row>
        <row r="16">
          <cell r="EL16">
            <v>175</v>
          </cell>
          <cell r="EM16">
            <v>200</v>
          </cell>
          <cell r="EN16">
            <v>275</v>
          </cell>
          <cell r="EO16">
            <v>229</v>
          </cell>
          <cell r="EP16">
            <v>314</v>
          </cell>
          <cell r="EQ16">
            <v>283</v>
          </cell>
          <cell r="ER16">
            <v>269</v>
          </cell>
          <cell r="ES16">
            <v>198</v>
          </cell>
          <cell r="ET16">
            <v>168</v>
          </cell>
          <cell r="EU16">
            <v>86</v>
          </cell>
          <cell r="EV16">
            <v>130</v>
          </cell>
          <cell r="EW16">
            <v>165</v>
          </cell>
          <cell r="EX16">
            <v>2492</v>
          </cell>
        </row>
        <row r="19">
          <cell r="DX19">
            <v>5786</v>
          </cell>
          <cell r="DY19">
            <v>5102</v>
          </cell>
          <cell r="DZ19">
            <v>6080</v>
          </cell>
          <cell r="EA19">
            <v>4588</v>
          </cell>
          <cell r="EB19">
            <v>4611</v>
          </cell>
          <cell r="EC19">
            <v>4386</v>
          </cell>
          <cell r="ED19">
            <v>5066</v>
          </cell>
          <cell r="EE19">
            <v>4967</v>
          </cell>
          <cell r="EF19">
            <v>4371</v>
          </cell>
          <cell r="EG19">
            <v>4266</v>
          </cell>
          <cell r="EH19">
            <v>4054</v>
          </cell>
          <cell r="EI19">
            <v>4472</v>
          </cell>
          <cell r="EL19">
            <v>4125</v>
          </cell>
          <cell r="EM19">
            <v>3562</v>
          </cell>
          <cell r="EN19">
            <v>4028</v>
          </cell>
          <cell r="EO19">
            <v>3566</v>
          </cell>
          <cell r="EP19">
            <v>4422</v>
          </cell>
          <cell r="EQ19">
            <v>4183</v>
          </cell>
          <cell r="ER19">
            <v>4033</v>
          </cell>
          <cell r="ES19">
            <v>3939</v>
          </cell>
          <cell r="ET19">
            <v>3938</v>
          </cell>
          <cell r="EU19">
            <v>3541</v>
          </cell>
          <cell r="EV19">
            <v>3368</v>
          </cell>
          <cell r="EW19">
            <v>3777</v>
          </cell>
        </row>
        <row r="22">
          <cell r="EX22">
            <v>1105730</v>
          </cell>
        </row>
        <row r="23">
          <cell r="EX23">
            <v>1090896</v>
          </cell>
        </row>
        <row r="27">
          <cell r="EX27">
            <v>41035</v>
          </cell>
        </row>
        <row r="28">
          <cell r="EX28">
            <v>40326</v>
          </cell>
        </row>
        <row r="32">
          <cell r="EL32">
            <v>10305</v>
          </cell>
          <cell r="EM32">
            <v>12347</v>
          </cell>
          <cell r="EN32">
            <v>17151</v>
          </cell>
          <cell r="EO32">
            <v>13683</v>
          </cell>
          <cell r="EP32">
            <v>18474</v>
          </cell>
          <cell r="EQ32">
            <v>16352</v>
          </cell>
          <cell r="ER32">
            <v>15345</v>
          </cell>
          <cell r="ES32">
            <v>11241</v>
          </cell>
          <cell r="ET32">
            <v>9427</v>
          </cell>
          <cell r="EU32">
            <v>3505</v>
          </cell>
          <cell r="EV32">
            <v>6256</v>
          </cell>
          <cell r="EW32">
            <v>10035</v>
          </cell>
          <cell r="EX32">
            <v>144121</v>
          </cell>
        </row>
        <row r="33">
          <cell r="EL33">
            <v>10480</v>
          </cell>
          <cell r="EM33">
            <v>12595</v>
          </cell>
          <cell r="EN33">
            <v>17379</v>
          </cell>
          <cell r="EO33">
            <v>13460</v>
          </cell>
          <cell r="EP33">
            <v>20160</v>
          </cell>
          <cell r="EQ33">
            <v>16937</v>
          </cell>
          <cell r="ER33">
            <v>17101</v>
          </cell>
          <cell r="ES33">
            <v>12346</v>
          </cell>
          <cell r="ET33">
            <v>9736</v>
          </cell>
          <cell r="EU33">
            <v>5359</v>
          </cell>
          <cell r="EV33">
            <v>7717</v>
          </cell>
          <cell r="EW33">
            <v>9671</v>
          </cell>
          <cell r="EX33">
            <v>152941</v>
          </cell>
        </row>
        <row r="37">
          <cell r="EL37">
            <v>76</v>
          </cell>
          <cell r="EM37">
            <v>91</v>
          </cell>
          <cell r="EN37">
            <v>172</v>
          </cell>
          <cell r="EO37">
            <v>171</v>
          </cell>
          <cell r="EP37">
            <v>208</v>
          </cell>
          <cell r="EQ37">
            <v>183</v>
          </cell>
          <cell r="ER37">
            <v>183</v>
          </cell>
          <cell r="ES37">
            <v>176</v>
          </cell>
          <cell r="ET37">
            <v>149</v>
          </cell>
          <cell r="EU37">
            <v>62</v>
          </cell>
          <cell r="EV37">
            <v>64</v>
          </cell>
          <cell r="EW37">
            <v>136</v>
          </cell>
          <cell r="EX37">
            <v>1671</v>
          </cell>
        </row>
        <row r="38">
          <cell r="EL38">
            <v>47</v>
          </cell>
          <cell r="EM38">
            <v>106</v>
          </cell>
          <cell r="EN38">
            <v>180</v>
          </cell>
          <cell r="EO38">
            <v>179</v>
          </cell>
          <cell r="EP38">
            <v>226</v>
          </cell>
          <cell r="EQ38">
            <v>228</v>
          </cell>
          <cell r="ER38">
            <v>222</v>
          </cell>
          <cell r="ES38">
            <v>206</v>
          </cell>
          <cell r="ET38">
            <v>171</v>
          </cell>
          <cell r="EU38">
            <v>117</v>
          </cell>
          <cell r="EV38">
            <v>105</v>
          </cell>
          <cell r="EW38">
            <v>151</v>
          </cell>
          <cell r="EX38">
            <v>1938</v>
          </cell>
        </row>
        <row r="41">
          <cell r="DX41">
            <v>291703</v>
          </cell>
          <cell r="DY41">
            <v>269970</v>
          </cell>
          <cell r="DZ41">
            <v>334085</v>
          </cell>
          <cell r="EA41">
            <v>254855</v>
          </cell>
          <cell r="EB41">
            <v>262109</v>
          </cell>
          <cell r="EC41">
            <v>260835</v>
          </cell>
          <cell r="ED41">
            <v>296670</v>
          </cell>
          <cell r="EE41">
            <v>287666</v>
          </cell>
          <cell r="EF41">
            <v>244489</v>
          </cell>
          <cell r="EG41">
            <v>252373</v>
          </cell>
          <cell r="EH41">
            <v>228325</v>
          </cell>
          <cell r="EI41">
            <v>255057</v>
          </cell>
          <cell r="EL41">
            <v>216575</v>
          </cell>
          <cell r="EM41">
            <v>198370</v>
          </cell>
          <cell r="EN41">
            <v>234179</v>
          </cell>
          <cell r="EO41">
            <v>204267</v>
          </cell>
          <cell r="EP41">
            <v>243730</v>
          </cell>
          <cell r="EQ41">
            <v>221756</v>
          </cell>
          <cell r="ER41">
            <v>215550</v>
          </cell>
          <cell r="ES41">
            <v>205683</v>
          </cell>
          <cell r="ET41">
            <v>199045</v>
          </cell>
          <cell r="EU41">
            <v>185292</v>
          </cell>
          <cell r="EV41">
            <v>172770</v>
          </cell>
          <cell r="EW41">
            <v>196471</v>
          </cell>
        </row>
        <row r="47">
          <cell r="EX47">
            <v>0</v>
          </cell>
        </row>
        <row r="48">
          <cell r="EX48">
            <v>0</v>
          </cell>
        </row>
        <row r="52">
          <cell r="EX52">
            <v>0</v>
          </cell>
        </row>
        <row r="53">
          <cell r="EX53">
            <v>0</v>
          </cell>
        </row>
        <row r="57">
          <cell r="EX57">
            <v>0</v>
          </cell>
        </row>
        <row r="58">
          <cell r="EX58">
            <v>0</v>
          </cell>
        </row>
        <row r="70">
          <cell r="EX70">
            <v>348862</v>
          </cell>
        </row>
        <row r="71">
          <cell r="EX71">
            <v>742034</v>
          </cell>
        </row>
        <row r="73">
          <cell r="EX73">
            <v>48820</v>
          </cell>
        </row>
        <row r="74">
          <cell r="EX74">
            <v>104121</v>
          </cell>
        </row>
      </sheetData>
      <sheetData sheetId="44">
        <row r="4">
          <cell r="EW4">
            <v>3</v>
          </cell>
          <cell r="EX4">
            <v>71</v>
          </cell>
        </row>
        <row r="5">
          <cell r="EX5">
            <v>71</v>
          </cell>
        </row>
        <row r="8">
          <cell r="EX8">
            <v>0</v>
          </cell>
        </row>
        <row r="9">
          <cell r="EX9">
            <v>0</v>
          </cell>
        </row>
        <row r="15">
          <cell r="EX15">
            <v>0</v>
          </cell>
        </row>
        <row r="16">
          <cell r="EX16">
            <v>0</v>
          </cell>
        </row>
        <row r="19">
          <cell r="DX19">
            <v>0</v>
          </cell>
          <cell r="DY19">
            <v>0</v>
          </cell>
          <cell r="DZ19">
            <v>0</v>
          </cell>
          <cell r="EA19">
            <v>0</v>
          </cell>
          <cell r="EB19">
            <v>0</v>
          </cell>
          <cell r="EC19">
            <v>0</v>
          </cell>
          <cell r="ED19">
            <v>0</v>
          </cell>
          <cell r="EE19">
            <v>0</v>
          </cell>
          <cell r="EF19">
            <v>0</v>
          </cell>
          <cell r="EG19">
            <v>0</v>
          </cell>
          <cell r="EH19">
            <v>0</v>
          </cell>
          <cell r="EI19">
            <v>0</v>
          </cell>
          <cell r="EL19">
            <v>0</v>
          </cell>
          <cell r="EM19">
            <v>0</v>
          </cell>
          <cell r="EN19">
            <v>0</v>
          </cell>
          <cell r="EO19">
            <v>0</v>
          </cell>
          <cell r="EP19">
            <v>18</v>
          </cell>
          <cell r="EQ19">
            <v>32</v>
          </cell>
          <cell r="ER19">
            <v>36</v>
          </cell>
          <cell r="ES19">
            <v>26</v>
          </cell>
          <cell r="ET19">
            <v>8</v>
          </cell>
          <cell r="EU19">
            <v>10</v>
          </cell>
          <cell r="EV19">
            <v>6</v>
          </cell>
          <cell r="EW19">
            <v>6</v>
          </cell>
        </row>
        <row r="22">
          <cell r="EX22">
            <v>4439</v>
          </cell>
        </row>
        <row r="23">
          <cell r="EX23">
            <v>3972</v>
          </cell>
        </row>
        <row r="27">
          <cell r="EX27">
            <v>141</v>
          </cell>
        </row>
        <row r="28">
          <cell r="EX28">
            <v>149</v>
          </cell>
        </row>
        <row r="32">
          <cell r="EX32">
            <v>0</v>
          </cell>
        </row>
        <row r="33">
          <cell r="EX33">
            <v>0</v>
          </cell>
        </row>
        <row r="37">
          <cell r="EX37">
            <v>0</v>
          </cell>
        </row>
        <row r="38">
          <cell r="EX38">
            <v>0</v>
          </cell>
        </row>
        <row r="41">
          <cell r="DX41">
            <v>0</v>
          </cell>
          <cell r="DY41">
            <v>0</v>
          </cell>
          <cell r="DZ41">
            <v>0</v>
          </cell>
          <cell r="EA41">
            <v>0</v>
          </cell>
          <cell r="EB41">
            <v>0</v>
          </cell>
          <cell r="EC41">
            <v>0</v>
          </cell>
          <cell r="ED41">
            <v>0</v>
          </cell>
          <cell r="EE41">
            <v>0</v>
          </cell>
          <cell r="EF41">
            <v>0</v>
          </cell>
          <cell r="EG41">
            <v>0</v>
          </cell>
          <cell r="EH41">
            <v>0</v>
          </cell>
          <cell r="EI41">
            <v>0</v>
          </cell>
          <cell r="EL41">
            <v>0</v>
          </cell>
          <cell r="EM41">
            <v>0</v>
          </cell>
          <cell r="EN41">
            <v>0</v>
          </cell>
          <cell r="EO41">
            <v>0</v>
          </cell>
          <cell r="EP41">
            <v>1087</v>
          </cell>
          <cell r="EQ41">
            <v>1997</v>
          </cell>
          <cell r="ER41">
            <v>2424</v>
          </cell>
          <cell r="ES41">
            <v>1752</v>
          </cell>
          <cell r="ET41">
            <v>373</v>
          </cell>
          <cell r="EU41">
            <v>424</v>
          </cell>
          <cell r="EV41">
            <v>192</v>
          </cell>
          <cell r="EW41">
            <v>162</v>
          </cell>
        </row>
        <row r="47">
          <cell r="EX47">
            <v>0</v>
          </cell>
        </row>
        <row r="48">
          <cell r="EX48">
            <v>0</v>
          </cell>
        </row>
        <row r="52">
          <cell r="EX52">
            <v>0</v>
          </cell>
        </row>
        <row r="53">
          <cell r="EX53">
            <v>0</v>
          </cell>
        </row>
        <row r="57">
          <cell r="EX57">
            <v>0</v>
          </cell>
        </row>
        <row r="58">
          <cell r="EX58">
            <v>0</v>
          </cell>
        </row>
      </sheetData>
      <sheetData sheetId="45">
        <row r="4">
          <cell r="EW4">
            <v>152</v>
          </cell>
          <cell r="EX4">
            <v>2035</v>
          </cell>
        </row>
        <row r="5">
          <cell r="EX5">
            <v>2035</v>
          </cell>
        </row>
        <row r="8">
          <cell r="EX8">
            <v>0</v>
          </cell>
        </row>
        <row r="9">
          <cell r="EX9">
            <v>0</v>
          </cell>
        </row>
        <row r="15">
          <cell r="EX15">
            <v>0</v>
          </cell>
        </row>
        <row r="16">
          <cell r="EX16">
            <v>0</v>
          </cell>
        </row>
        <row r="19">
          <cell r="DX19">
            <v>52</v>
          </cell>
          <cell r="DY19">
            <v>25</v>
          </cell>
          <cell r="DZ19">
            <v>25</v>
          </cell>
          <cell r="EA19">
            <v>72</v>
          </cell>
          <cell r="EB19">
            <v>18</v>
          </cell>
          <cell r="EC19">
            <v>0</v>
          </cell>
          <cell r="ED19">
            <v>2</v>
          </cell>
          <cell r="EE19">
            <v>0</v>
          </cell>
          <cell r="EF19">
            <v>2</v>
          </cell>
          <cell r="EG19">
            <v>0</v>
          </cell>
          <cell r="EH19">
            <v>0</v>
          </cell>
          <cell r="EI19">
            <v>24</v>
          </cell>
          <cell r="EL19">
            <v>156</v>
          </cell>
          <cell r="EM19">
            <v>202</v>
          </cell>
          <cell r="EN19">
            <v>284</v>
          </cell>
          <cell r="EO19">
            <v>430</v>
          </cell>
          <cell r="EP19">
            <v>364</v>
          </cell>
          <cell r="EQ19">
            <v>409</v>
          </cell>
          <cell r="ER19">
            <v>456</v>
          </cell>
          <cell r="ES19">
            <v>448</v>
          </cell>
          <cell r="ET19">
            <v>354</v>
          </cell>
          <cell r="EU19">
            <v>316</v>
          </cell>
          <cell r="EV19">
            <v>345</v>
          </cell>
          <cell r="EW19">
            <v>306</v>
          </cell>
        </row>
        <row r="22">
          <cell r="EX22">
            <v>116337</v>
          </cell>
        </row>
        <row r="23">
          <cell r="EX23">
            <v>115508</v>
          </cell>
        </row>
        <row r="27">
          <cell r="EX27">
            <v>2174</v>
          </cell>
        </row>
        <row r="28">
          <cell r="EX28">
            <v>2518</v>
          </cell>
        </row>
        <row r="32">
          <cell r="EX32">
            <v>0</v>
          </cell>
        </row>
        <row r="33">
          <cell r="EX33">
            <v>0</v>
          </cell>
        </row>
        <row r="37">
          <cell r="EX37">
            <v>0</v>
          </cell>
        </row>
        <row r="38">
          <cell r="EX38">
            <v>0</v>
          </cell>
        </row>
        <row r="41">
          <cell r="DX41">
            <v>3192</v>
          </cell>
          <cell r="DY41">
            <v>1680</v>
          </cell>
          <cell r="DZ41">
            <v>1586</v>
          </cell>
          <cell r="EA41">
            <v>4751</v>
          </cell>
          <cell r="EB41">
            <v>1164</v>
          </cell>
          <cell r="EC41">
            <v>0</v>
          </cell>
          <cell r="ED41">
            <v>115</v>
          </cell>
          <cell r="EE41">
            <v>0</v>
          </cell>
          <cell r="EF41">
            <v>114</v>
          </cell>
          <cell r="EG41">
            <v>0</v>
          </cell>
          <cell r="EH41">
            <v>0</v>
          </cell>
          <cell r="EI41">
            <v>1603</v>
          </cell>
          <cell r="EL41">
            <v>7148</v>
          </cell>
          <cell r="EM41">
            <v>9738</v>
          </cell>
          <cell r="EN41">
            <v>15784</v>
          </cell>
          <cell r="EO41">
            <v>24382</v>
          </cell>
          <cell r="EP41">
            <v>23692</v>
          </cell>
          <cell r="EQ41">
            <v>28709</v>
          </cell>
          <cell r="ER41">
            <v>31189</v>
          </cell>
          <cell r="ES41">
            <v>28426</v>
          </cell>
          <cell r="ET41">
            <v>18056</v>
          </cell>
          <cell r="EU41">
            <v>15823</v>
          </cell>
          <cell r="EV41">
            <v>14964</v>
          </cell>
          <cell r="EW41">
            <v>13934</v>
          </cell>
        </row>
        <row r="47">
          <cell r="EX47">
            <v>1939</v>
          </cell>
        </row>
        <row r="48">
          <cell r="EX48">
            <v>0</v>
          </cell>
        </row>
        <row r="52">
          <cell r="EX52">
            <v>552</v>
          </cell>
        </row>
        <row r="53">
          <cell r="EX53">
            <v>0</v>
          </cell>
        </row>
        <row r="57">
          <cell r="EX57">
            <v>0</v>
          </cell>
        </row>
        <row r="58">
          <cell r="EX58">
            <v>0</v>
          </cell>
        </row>
      </sheetData>
      <sheetData sheetId="46">
        <row r="4">
          <cell r="EW4">
            <v>114</v>
          </cell>
          <cell r="EX4">
            <v>1173</v>
          </cell>
        </row>
        <row r="5">
          <cell r="EX5">
            <v>1173</v>
          </cell>
        </row>
        <row r="8">
          <cell r="EX8">
            <v>0</v>
          </cell>
        </row>
        <row r="9">
          <cell r="EX9">
            <v>0</v>
          </cell>
        </row>
        <row r="15">
          <cell r="EX15">
            <v>0</v>
          </cell>
        </row>
        <row r="16">
          <cell r="EX16">
            <v>0</v>
          </cell>
        </row>
        <row r="19">
          <cell r="DX19">
            <v>0</v>
          </cell>
          <cell r="DY19">
            <v>0</v>
          </cell>
          <cell r="DZ19">
            <v>0</v>
          </cell>
          <cell r="EA19">
            <v>0</v>
          </cell>
          <cell r="EB19">
            <v>0</v>
          </cell>
          <cell r="EC19">
            <v>0</v>
          </cell>
          <cell r="ED19">
            <v>0</v>
          </cell>
          <cell r="EE19">
            <v>0</v>
          </cell>
          <cell r="EF19">
            <v>0</v>
          </cell>
          <cell r="EG19">
            <v>0</v>
          </cell>
          <cell r="EH19">
            <v>0</v>
          </cell>
          <cell r="EI19">
            <v>0</v>
          </cell>
          <cell r="EL19">
            <v>0</v>
          </cell>
          <cell r="EM19">
            <v>128</v>
          </cell>
          <cell r="EN19">
            <v>162</v>
          </cell>
          <cell r="EO19">
            <v>178</v>
          </cell>
          <cell r="EP19">
            <v>210</v>
          </cell>
          <cell r="EQ19">
            <v>200</v>
          </cell>
          <cell r="ER19">
            <v>284</v>
          </cell>
          <cell r="ES19">
            <v>294</v>
          </cell>
          <cell r="ET19">
            <v>218</v>
          </cell>
          <cell r="EU19">
            <v>254</v>
          </cell>
          <cell r="EV19">
            <v>190</v>
          </cell>
          <cell r="EW19">
            <v>228</v>
          </cell>
        </row>
        <row r="22">
          <cell r="EX22">
            <v>72433</v>
          </cell>
        </row>
        <row r="23">
          <cell r="EX23">
            <v>69364</v>
          </cell>
        </row>
        <row r="27">
          <cell r="EX27">
            <v>1493</v>
          </cell>
        </row>
        <row r="28">
          <cell r="EX28">
            <v>1579</v>
          </cell>
        </row>
        <row r="32">
          <cell r="EX32">
            <v>0</v>
          </cell>
        </row>
        <row r="33">
          <cell r="EX33">
            <v>0</v>
          </cell>
        </row>
        <row r="37">
          <cell r="EX37">
            <v>0</v>
          </cell>
        </row>
        <row r="38">
          <cell r="EX38">
            <v>0</v>
          </cell>
        </row>
        <row r="41">
          <cell r="DX41">
            <v>0</v>
          </cell>
          <cell r="DY41">
            <v>0</v>
          </cell>
          <cell r="DZ41">
            <v>0</v>
          </cell>
          <cell r="EA41">
            <v>0</v>
          </cell>
          <cell r="EB41">
            <v>0</v>
          </cell>
          <cell r="EC41">
            <v>0</v>
          </cell>
          <cell r="ED41">
            <v>0</v>
          </cell>
          <cell r="EE41">
            <v>0</v>
          </cell>
          <cell r="EF41">
            <v>0</v>
          </cell>
          <cell r="EG41">
            <v>0</v>
          </cell>
          <cell r="EH41">
            <v>0</v>
          </cell>
          <cell r="EI41">
            <v>0</v>
          </cell>
          <cell r="EL41">
            <v>0</v>
          </cell>
          <cell r="EM41">
            <v>6656</v>
          </cell>
          <cell r="EN41">
            <v>10406</v>
          </cell>
          <cell r="EO41">
            <v>10010</v>
          </cell>
          <cell r="EP41">
            <v>12571</v>
          </cell>
          <cell r="EQ41">
            <v>13071</v>
          </cell>
          <cell r="ER41">
            <v>18819</v>
          </cell>
          <cell r="ES41">
            <v>18348</v>
          </cell>
          <cell r="ET41">
            <v>12675</v>
          </cell>
          <cell r="EU41">
            <v>14247</v>
          </cell>
          <cell r="EV41">
            <v>10814</v>
          </cell>
          <cell r="EW41">
            <v>14180</v>
          </cell>
        </row>
        <row r="47">
          <cell r="EX47">
            <v>0</v>
          </cell>
        </row>
        <row r="48">
          <cell r="EX48">
            <v>0</v>
          </cell>
        </row>
        <row r="52">
          <cell r="EX52">
            <v>0</v>
          </cell>
        </row>
        <row r="53">
          <cell r="EX53">
            <v>0</v>
          </cell>
        </row>
        <row r="57">
          <cell r="EX57">
            <v>0</v>
          </cell>
        </row>
        <row r="58">
          <cell r="EX58">
            <v>0</v>
          </cell>
        </row>
      </sheetData>
      <sheetData sheetId="47"/>
      <sheetData sheetId="48">
        <row r="4">
          <cell r="EW4">
            <v>2430</v>
          </cell>
          <cell r="EX4">
            <v>31741</v>
          </cell>
        </row>
        <row r="5">
          <cell r="EX5">
            <v>31678</v>
          </cell>
        </row>
        <row r="8">
          <cell r="EX8">
            <v>3</v>
          </cell>
        </row>
        <row r="9">
          <cell r="EX9">
            <v>58</v>
          </cell>
        </row>
        <row r="15">
          <cell r="EL15">
            <v>153</v>
          </cell>
          <cell r="EM15">
            <v>150</v>
          </cell>
          <cell r="EN15">
            <v>125</v>
          </cell>
          <cell r="EO15">
            <v>172</v>
          </cell>
          <cell r="EP15">
            <v>150</v>
          </cell>
          <cell r="EQ15">
            <v>85</v>
          </cell>
          <cell r="ER15">
            <v>52</v>
          </cell>
          <cell r="ES15">
            <v>57</v>
          </cell>
          <cell r="ET15">
            <v>87</v>
          </cell>
          <cell r="EU15">
            <v>169</v>
          </cell>
          <cell r="EV15">
            <v>102</v>
          </cell>
          <cell r="EW15">
            <v>98</v>
          </cell>
          <cell r="EX15">
            <v>1400</v>
          </cell>
        </row>
        <row r="16">
          <cell r="EL16">
            <v>155</v>
          </cell>
          <cell r="EM16">
            <v>148</v>
          </cell>
          <cell r="EN16">
            <v>126</v>
          </cell>
          <cell r="EO16">
            <v>173</v>
          </cell>
          <cell r="EP16">
            <v>149</v>
          </cell>
          <cell r="EQ16">
            <v>86</v>
          </cell>
          <cell r="ER16">
            <v>55</v>
          </cell>
          <cell r="ES16">
            <v>58</v>
          </cell>
          <cell r="ET16">
            <v>87</v>
          </cell>
          <cell r="EU16">
            <v>170</v>
          </cell>
          <cell r="EV16">
            <v>102</v>
          </cell>
          <cell r="EW16">
            <v>96</v>
          </cell>
          <cell r="EX16">
            <v>1405</v>
          </cell>
        </row>
        <row r="19">
          <cell r="DX19">
            <v>3703</v>
          </cell>
          <cell r="DY19">
            <v>3398</v>
          </cell>
          <cell r="DZ19">
            <v>4277</v>
          </cell>
          <cell r="EA19">
            <v>4493</v>
          </cell>
          <cell r="EB19">
            <v>4461</v>
          </cell>
          <cell r="EC19">
            <v>5115</v>
          </cell>
          <cell r="ED19">
            <v>5106</v>
          </cell>
          <cell r="EE19">
            <v>4941</v>
          </cell>
          <cell r="EF19">
            <v>4440</v>
          </cell>
          <cell r="EG19">
            <v>4803</v>
          </cell>
          <cell r="EH19">
            <v>5396</v>
          </cell>
          <cell r="EI19">
            <v>4736</v>
          </cell>
          <cell r="EL19">
            <v>5231</v>
          </cell>
          <cell r="EM19">
            <v>5242</v>
          </cell>
          <cell r="EN19">
            <v>5940</v>
          </cell>
          <cell r="EO19">
            <v>6009</v>
          </cell>
          <cell r="EP19">
            <v>5693</v>
          </cell>
          <cell r="EQ19">
            <v>5658</v>
          </cell>
          <cell r="ER19">
            <v>6168</v>
          </cell>
          <cell r="ES19">
            <v>5984</v>
          </cell>
          <cell r="ET19">
            <v>4708</v>
          </cell>
          <cell r="EU19">
            <v>5654</v>
          </cell>
          <cell r="EV19">
            <v>4944</v>
          </cell>
          <cell r="EW19">
            <v>5054</v>
          </cell>
        </row>
        <row r="22">
          <cell r="EX22">
            <v>1409931</v>
          </cell>
        </row>
        <row r="23">
          <cell r="EX23">
            <v>1410784</v>
          </cell>
        </row>
        <row r="27">
          <cell r="EX27">
            <v>54401</v>
          </cell>
        </row>
        <row r="28">
          <cell r="EX28">
            <v>53698</v>
          </cell>
        </row>
        <row r="32">
          <cell r="EL32">
            <v>8711</v>
          </cell>
          <cell r="EM32">
            <v>9168</v>
          </cell>
          <cell r="EN32">
            <v>7173</v>
          </cell>
          <cell r="EO32">
            <v>11511</v>
          </cell>
          <cell r="EP32">
            <v>9728</v>
          </cell>
          <cell r="EQ32">
            <v>5545</v>
          </cell>
          <cell r="ER32">
            <v>3552</v>
          </cell>
          <cell r="ES32">
            <v>3756</v>
          </cell>
          <cell r="ET32">
            <v>5962</v>
          </cell>
          <cell r="EU32">
            <v>10760</v>
          </cell>
          <cell r="EV32">
            <v>6468</v>
          </cell>
          <cell r="EW32">
            <v>5654</v>
          </cell>
          <cell r="EX32">
            <v>87988</v>
          </cell>
        </row>
        <row r="33">
          <cell r="EL33">
            <v>8613</v>
          </cell>
          <cell r="EM33">
            <v>8600</v>
          </cell>
          <cell r="EN33">
            <v>7271</v>
          </cell>
          <cell r="EO33">
            <v>11481</v>
          </cell>
          <cell r="EP33">
            <v>9635</v>
          </cell>
          <cell r="EQ33">
            <v>5712</v>
          </cell>
          <cell r="ER33">
            <v>3664</v>
          </cell>
          <cell r="ES33">
            <v>3842</v>
          </cell>
          <cell r="ET33">
            <v>5783</v>
          </cell>
          <cell r="EU33">
            <v>10567</v>
          </cell>
          <cell r="EV33">
            <v>6512</v>
          </cell>
          <cell r="EW33">
            <v>5859</v>
          </cell>
          <cell r="EX33">
            <v>87539</v>
          </cell>
        </row>
        <row r="37">
          <cell r="EL37">
            <v>95</v>
          </cell>
          <cell r="EM37">
            <v>145</v>
          </cell>
          <cell r="EN37">
            <v>66</v>
          </cell>
          <cell r="EO37">
            <v>95</v>
          </cell>
          <cell r="EP37">
            <v>98</v>
          </cell>
          <cell r="EQ37">
            <v>63</v>
          </cell>
          <cell r="ER37">
            <v>18</v>
          </cell>
          <cell r="ES37">
            <v>52</v>
          </cell>
          <cell r="ET37">
            <v>63</v>
          </cell>
          <cell r="EU37">
            <v>101</v>
          </cell>
          <cell r="EV37">
            <v>73</v>
          </cell>
          <cell r="EW37">
            <v>71</v>
          </cell>
          <cell r="EX37">
            <v>940</v>
          </cell>
        </row>
        <row r="38">
          <cell r="EL38">
            <v>94</v>
          </cell>
          <cell r="EM38">
            <v>147</v>
          </cell>
          <cell r="EN38">
            <v>58</v>
          </cell>
          <cell r="EO38">
            <v>98</v>
          </cell>
          <cell r="EP38">
            <v>10</v>
          </cell>
          <cell r="EQ38">
            <v>79</v>
          </cell>
          <cell r="ER38">
            <v>32</v>
          </cell>
          <cell r="ES38">
            <v>28</v>
          </cell>
          <cell r="ET38">
            <v>72</v>
          </cell>
          <cell r="EU38">
            <v>101</v>
          </cell>
          <cell r="EV38">
            <v>72</v>
          </cell>
          <cell r="EW38">
            <v>78</v>
          </cell>
          <cell r="EX38">
            <v>869</v>
          </cell>
        </row>
        <row r="41">
          <cell r="DX41">
            <v>143876</v>
          </cell>
          <cell r="DY41">
            <v>140878</v>
          </cell>
          <cell r="DZ41">
            <v>175593</v>
          </cell>
          <cell r="EA41">
            <v>190231</v>
          </cell>
          <cell r="EB41">
            <v>192598</v>
          </cell>
          <cell r="EC41">
            <v>226529</v>
          </cell>
          <cell r="ED41">
            <v>227696</v>
          </cell>
          <cell r="EE41">
            <v>217804</v>
          </cell>
          <cell r="EF41">
            <v>192991</v>
          </cell>
          <cell r="EG41">
            <v>213667</v>
          </cell>
          <cell r="EH41">
            <v>242879</v>
          </cell>
          <cell r="EI41">
            <v>206466</v>
          </cell>
          <cell r="EL41">
            <v>213188</v>
          </cell>
          <cell r="EM41">
            <v>226213</v>
          </cell>
          <cell r="EN41">
            <v>264975</v>
          </cell>
          <cell r="EO41">
            <v>283352</v>
          </cell>
          <cell r="EP41">
            <v>261904</v>
          </cell>
          <cell r="EQ41">
            <v>260919</v>
          </cell>
          <cell r="ER41">
            <v>277593</v>
          </cell>
          <cell r="ES41">
            <v>269932</v>
          </cell>
          <cell r="ET41">
            <v>195393</v>
          </cell>
          <cell r="EU41">
            <v>271247</v>
          </cell>
          <cell r="EV41">
            <v>231903</v>
          </cell>
          <cell r="EW41">
            <v>239623</v>
          </cell>
        </row>
        <row r="47">
          <cell r="EX47">
            <v>0</v>
          </cell>
        </row>
        <row r="48">
          <cell r="EX48">
            <v>0</v>
          </cell>
        </row>
        <row r="52">
          <cell r="EX52">
            <v>0</v>
          </cell>
        </row>
        <row r="53">
          <cell r="EX53">
            <v>0</v>
          </cell>
        </row>
        <row r="57">
          <cell r="EX57">
            <v>0</v>
          </cell>
        </row>
        <row r="58">
          <cell r="EX58">
            <v>0</v>
          </cell>
        </row>
        <row r="70">
          <cell r="EX70">
            <v>359407</v>
          </cell>
        </row>
        <row r="71">
          <cell r="EX71">
            <v>1051377</v>
          </cell>
        </row>
        <row r="73">
          <cell r="EX73">
            <v>21321</v>
          </cell>
        </row>
        <row r="74">
          <cell r="EX74">
            <v>66218</v>
          </cell>
        </row>
      </sheetData>
      <sheetData sheetId="49">
        <row r="4">
          <cell r="EW4">
            <v>118</v>
          </cell>
          <cell r="EX4">
            <v>2021</v>
          </cell>
        </row>
        <row r="5">
          <cell r="EX5">
            <v>2021</v>
          </cell>
        </row>
        <row r="8">
          <cell r="EX8">
            <v>0</v>
          </cell>
        </row>
        <row r="9">
          <cell r="EX9">
            <v>0</v>
          </cell>
        </row>
        <row r="15">
          <cell r="EX15">
            <v>0</v>
          </cell>
        </row>
        <row r="16">
          <cell r="EX16">
            <v>0</v>
          </cell>
        </row>
        <row r="19">
          <cell r="DX19">
            <v>290</v>
          </cell>
          <cell r="DY19">
            <v>312</v>
          </cell>
          <cell r="DZ19">
            <v>310</v>
          </cell>
          <cell r="EA19">
            <v>370</v>
          </cell>
          <cell r="EB19">
            <v>236</v>
          </cell>
          <cell r="EC19">
            <v>246</v>
          </cell>
          <cell r="ED19">
            <v>310</v>
          </cell>
          <cell r="EE19">
            <v>0</v>
          </cell>
          <cell r="EF19">
            <v>0</v>
          </cell>
          <cell r="EG19">
            <v>0</v>
          </cell>
          <cell r="EH19">
            <v>0</v>
          </cell>
          <cell r="EI19">
            <v>0</v>
          </cell>
          <cell r="EL19">
            <v>0</v>
          </cell>
          <cell r="EM19">
            <v>362</v>
          </cell>
          <cell r="EN19">
            <v>436</v>
          </cell>
          <cell r="EO19">
            <v>456</v>
          </cell>
          <cell r="EP19">
            <v>454</v>
          </cell>
          <cell r="EQ19">
            <v>456</v>
          </cell>
          <cell r="ER19">
            <v>428</v>
          </cell>
          <cell r="ES19">
            <v>316</v>
          </cell>
          <cell r="ET19">
            <v>296</v>
          </cell>
          <cell r="EU19">
            <v>322</v>
          </cell>
          <cell r="EV19">
            <v>280</v>
          </cell>
          <cell r="EW19">
            <v>236</v>
          </cell>
        </row>
        <row r="22">
          <cell r="EX22">
            <v>135038</v>
          </cell>
        </row>
        <row r="23">
          <cell r="EX23">
            <v>134425</v>
          </cell>
        </row>
        <row r="27">
          <cell r="EX27">
            <v>2932</v>
          </cell>
        </row>
        <row r="28">
          <cell r="EX28">
            <v>2932</v>
          </cell>
        </row>
        <row r="32">
          <cell r="EX32">
            <v>0</v>
          </cell>
        </row>
        <row r="33">
          <cell r="EX33">
            <v>0</v>
          </cell>
        </row>
        <row r="37">
          <cell r="EX37">
            <v>0</v>
          </cell>
        </row>
        <row r="38">
          <cell r="EX38">
            <v>0</v>
          </cell>
        </row>
        <row r="41">
          <cell r="DX41">
            <v>18349</v>
          </cell>
          <cell r="DY41">
            <v>19618</v>
          </cell>
          <cell r="DZ41">
            <v>20325</v>
          </cell>
          <cell r="EA41">
            <v>23422</v>
          </cell>
          <cell r="EB41">
            <v>13836</v>
          </cell>
          <cell r="EC41">
            <v>15751</v>
          </cell>
          <cell r="ED41">
            <v>20083</v>
          </cell>
          <cell r="EE41">
            <v>0</v>
          </cell>
          <cell r="EF41">
            <v>0</v>
          </cell>
          <cell r="EG41">
            <v>0</v>
          </cell>
          <cell r="EH41">
            <v>0</v>
          </cell>
          <cell r="EI41">
            <v>0</v>
          </cell>
          <cell r="EL41">
            <v>0</v>
          </cell>
          <cell r="EM41">
            <v>23445</v>
          </cell>
          <cell r="EN41">
            <v>28961</v>
          </cell>
          <cell r="EO41">
            <v>27967</v>
          </cell>
          <cell r="EP41">
            <v>28862</v>
          </cell>
          <cell r="EQ41">
            <v>31143</v>
          </cell>
          <cell r="ER41">
            <v>29666</v>
          </cell>
          <cell r="ES41">
            <v>22295</v>
          </cell>
          <cell r="ET41">
            <v>19969</v>
          </cell>
          <cell r="EU41">
            <v>22164</v>
          </cell>
          <cell r="EV41">
            <v>19157</v>
          </cell>
          <cell r="EW41">
            <v>15834</v>
          </cell>
        </row>
        <row r="47">
          <cell r="EX47">
            <v>0</v>
          </cell>
        </row>
        <row r="48">
          <cell r="EX48">
            <v>0</v>
          </cell>
        </row>
        <row r="52">
          <cell r="EX52">
            <v>0</v>
          </cell>
        </row>
        <row r="53">
          <cell r="EX53">
            <v>0</v>
          </cell>
        </row>
        <row r="57">
          <cell r="EX57">
            <v>0</v>
          </cell>
        </row>
        <row r="58">
          <cell r="EX58">
            <v>0</v>
          </cell>
        </row>
      </sheetData>
      <sheetData sheetId="50">
        <row r="19">
          <cell r="DX19">
            <v>0</v>
          </cell>
          <cell r="DY19">
            <v>0</v>
          </cell>
          <cell r="DZ19">
            <v>0</v>
          </cell>
          <cell r="EA19">
            <v>0</v>
          </cell>
          <cell r="EB19">
            <v>0</v>
          </cell>
          <cell r="EC19">
            <v>0</v>
          </cell>
          <cell r="ED19">
            <v>0</v>
          </cell>
          <cell r="EE19">
            <v>0</v>
          </cell>
          <cell r="EF19">
            <v>0</v>
          </cell>
          <cell r="EG19">
            <v>0</v>
          </cell>
          <cell r="EH19">
            <v>0</v>
          </cell>
          <cell r="EI19">
            <v>0</v>
          </cell>
          <cell r="EL19">
            <v>0</v>
          </cell>
          <cell r="EM19">
            <v>0</v>
          </cell>
          <cell r="EN19">
            <v>0</v>
          </cell>
          <cell r="EO19">
            <v>0</v>
          </cell>
          <cell r="EP19">
            <v>0</v>
          </cell>
          <cell r="EQ19">
            <v>0</v>
          </cell>
          <cell r="ER19">
            <v>0</v>
          </cell>
          <cell r="ES19">
            <v>0</v>
          </cell>
          <cell r="ET19">
            <v>0</v>
          </cell>
          <cell r="EU19">
            <v>0</v>
          </cell>
          <cell r="EV19">
            <v>0</v>
          </cell>
          <cell r="EW19">
            <v>0</v>
          </cell>
        </row>
        <row r="41">
          <cell r="DX41">
            <v>0</v>
          </cell>
          <cell r="DY41">
            <v>0</v>
          </cell>
          <cell r="DZ41">
            <v>0</v>
          </cell>
          <cell r="EA41">
            <v>0</v>
          </cell>
          <cell r="EB41">
            <v>0</v>
          </cell>
          <cell r="EC41">
            <v>0</v>
          </cell>
          <cell r="ED41">
            <v>0</v>
          </cell>
          <cell r="EE41">
            <v>0</v>
          </cell>
          <cell r="EF41">
            <v>0</v>
          </cell>
          <cell r="EG41">
            <v>0</v>
          </cell>
          <cell r="EH41">
            <v>0</v>
          </cell>
          <cell r="EI41">
            <v>0</v>
          </cell>
          <cell r="EL41">
            <v>0</v>
          </cell>
          <cell r="EM41">
            <v>0</v>
          </cell>
          <cell r="EN41">
            <v>0</v>
          </cell>
          <cell r="EO41">
            <v>0</v>
          </cell>
          <cell r="EP41">
            <v>0</v>
          </cell>
          <cell r="EQ41">
            <v>0</v>
          </cell>
          <cell r="ER41">
            <v>0</v>
          </cell>
          <cell r="ES41">
            <v>0</v>
          </cell>
          <cell r="ET41">
            <v>0</v>
          </cell>
          <cell r="EU41">
            <v>0</v>
          </cell>
          <cell r="EV41">
            <v>0</v>
          </cell>
          <cell r="EW41">
            <v>0</v>
          </cell>
        </row>
      </sheetData>
      <sheetData sheetId="51"/>
      <sheetData sheetId="52">
        <row r="4">
          <cell r="EW4">
            <v>30</v>
          </cell>
          <cell r="EX4">
            <v>305</v>
          </cell>
        </row>
        <row r="5">
          <cell r="EX5">
            <v>305</v>
          </cell>
        </row>
        <row r="8">
          <cell r="EX8">
            <v>0</v>
          </cell>
        </row>
        <row r="9">
          <cell r="EX9">
            <v>0</v>
          </cell>
        </row>
        <row r="15">
          <cell r="EX15">
            <v>0</v>
          </cell>
        </row>
        <row r="16">
          <cell r="EX16">
            <v>0</v>
          </cell>
        </row>
        <row r="19">
          <cell r="DX19">
            <v>0</v>
          </cell>
          <cell r="DY19">
            <v>0</v>
          </cell>
          <cell r="DZ19">
            <v>0</v>
          </cell>
          <cell r="EA19">
            <v>0</v>
          </cell>
          <cell r="EB19">
            <v>0</v>
          </cell>
          <cell r="EC19">
            <v>0</v>
          </cell>
          <cell r="ED19">
            <v>0</v>
          </cell>
          <cell r="EE19">
            <v>0</v>
          </cell>
          <cell r="EF19">
            <v>0</v>
          </cell>
          <cell r="EG19">
            <v>0</v>
          </cell>
          <cell r="EH19">
            <v>0</v>
          </cell>
          <cell r="EI19">
            <v>0</v>
          </cell>
          <cell r="EL19">
            <v>0</v>
          </cell>
          <cell r="EM19">
            <v>0</v>
          </cell>
          <cell r="EN19">
            <v>60</v>
          </cell>
          <cell r="EO19">
            <v>60</v>
          </cell>
          <cell r="EP19">
            <v>64</v>
          </cell>
          <cell r="EQ19">
            <v>60</v>
          </cell>
          <cell r="ER19">
            <v>62</v>
          </cell>
          <cell r="ES19">
            <v>62</v>
          </cell>
          <cell r="ET19">
            <v>60</v>
          </cell>
          <cell r="EU19">
            <v>62</v>
          </cell>
          <cell r="EV19">
            <v>60</v>
          </cell>
          <cell r="EW19">
            <v>60</v>
          </cell>
        </row>
        <row r="22">
          <cell r="EX22">
            <v>20620</v>
          </cell>
        </row>
        <row r="23">
          <cell r="EX23">
            <v>20375</v>
          </cell>
        </row>
        <row r="27">
          <cell r="EX27">
            <v>791</v>
          </cell>
        </row>
        <row r="28">
          <cell r="EX28">
            <v>904</v>
          </cell>
        </row>
        <row r="32">
          <cell r="EX32">
            <v>0</v>
          </cell>
        </row>
        <row r="33">
          <cell r="EX33">
            <v>0</v>
          </cell>
        </row>
        <row r="37">
          <cell r="EX37">
            <v>0</v>
          </cell>
        </row>
        <row r="38">
          <cell r="EX38">
            <v>0</v>
          </cell>
        </row>
        <row r="41">
          <cell r="DX41">
            <v>0</v>
          </cell>
          <cell r="DY41">
            <v>0</v>
          </cell>
          <cell r="DZ41">
            <v>0</v>
          </cell>
          <cell r="EA41">
            <v>0</v>
          </cell>
          <cell r="EB41">
            <v>0</v>
          </cell>
          <cell r="EC41">
            <v>0</v>
          </cell>
          <cell r="ED41">
            <v>0</v>
          </cell>
          <cell r="EE41">
            <v>0</v>
          </cell>
          <cell r="EF41">
            <v>0</v>
          </cell>
          <cell r="EG41">
            <v>0</v>
          </cell>
          <cell r="EH41">
            <v>0</v>
          </cell>
          <cell r="EI41">
            <v>0</v>
          </cell>
          <cell r="EL41">
            <v>0</v>
          </cell>
          <cell r="EM41">
            <v>0</v>
          </cell>
          <cell r="EN41">
            <v>3995</v>
          </cell>
          <cell r="EO41">
            <v>3924</v>
          </cell>
          <cell r="EP41">
            <v>4036</v>
          </cell>
          <cell r="EQ41">
            <v>4002</v>
          </cell>
          <cell r="ER41">
            <v>4065</v>
          </cell>
          <cell r="ES41">
            <v>4358</v>
          </cell>
          <cell r="ET41">
            <v>4155</v>
          </cell>
          <cell r="EU41">
            <v>4340</v>
          </cell>
          <cell r="EV41">
            <v>4124</v>
          </cell>
          <cell r="EW41">
            <v>3996</v>
          </cell>
        </row>
        <row r="47">
          <cell r="EX47">
            <v>11747</v>
          </cell>
        </row>
        <row r="48">
          <cell r="EX48">
            <v>0</v>
          </cell>
        </row>
        <row r="52">
          <cell r="EX52">
            <v>192</v>
          </cell>
        </row>
        <row r="53">
          <cell r="EX53">
            <v>0</v>
          </cell>
        </row>
        <row r="57">
          <cell r="EX57">
            <v>0</v>
          </cell>
        </row>
        <row r="58">
          <cell r="EX58">
            <v>0</v>
          </cell>
        </row>
      </sheetData>
      <sheetData sheetId="53">
        <row r="4">
          <cell r="EW4">
            <v>8</v>
          </cell>
          <cell r="EX4">
            <v>333</v>
          </cell>
        </row>
        <row r="5">
          <cell r="EX5">
            <v>333</v>
          </cell>
        </row>
        <row r="8">
          <cell r="EX8">
            <v>0</v>
          </cell>
        </row>
        <row r="9">
          <cell r="EX9">
            <v>0</v>
          </cell>
        </row>
        <row r="15">
          <cell r="EX15">
            <v>0</v>
          </cell>
        </row>
        <row r="16">
          <cell r="EX16">
            <v>0</v>
          </cell>
        </row>
        <row r="19">
          <cell r="DX19">
            <v>264</v>
          </cell>
          <cell r="DY19">
            <v>208</v>
          </cell>
          <cell r="DZ19">
            <v>182</v>
          </cell>
          <cell r="EA19">
            <v>182</v>
          </cell>
          <cell r="EB19">
            <v>162</v>
          </cell>
          <cell r="EC19">
            <v>80</v>
          </cell>
          <cell r="ED19">
            <v>172</v>
          </cell>
          <cell r="EE19">
            <v>0</v>
          </cell>
          <cell r="EF19">
            <v>0</v>
          </cell>
          <cell r="EG19">
            <v>0</v>
          </cell>
          <cell r="EH19">
            <v>0</v>
          </cell>
          <cell r="EI19">
            <v>0</v>
          </cell>
          <cell r="EL19">
            <v>0</v>
          </cell>
          <cell r="EM19">
            <v>176</v>
          </cell>
          <cell r="EN19">
            <v>152</v>
          </cell>
          <cell r="EO19">
            <v>74</v>
          </cell>
          <cell r="EP19">
            <v>86</v>
          </cell>
          <cell r="EQ19">
            <v>26</v>
          </cell>
          <cell r="ER19">
            <v>18</v>
          </cell>
          <cell r="ES19">
            <v>10</v>
          </cell>
          <cell r="ET19">
            <v>42</v>
          </cell>
          <cell r="EU19">
            <v>22</v>
          </cell>
          <cell r="EV19">
            <v>44</v>
          </cell>
          <cell r="EW19">
            <v>16</v>
          </cell>
        </row>
        <row r="22">
          <cell r="EX22">
            <v>18181</v>
          </cell>
        </row>
        <row r="23">
          <cell r="EX23">
            <v>20252</v>
          </cell>
        </row>
        <row r="27">
          <cell r="EX27">
            <v>205</v>
          </cell>
        </row>
        <row r="28">
          <cell r="EX28">
            <v>149</v>
          </cell>
        </row>
        <row r="32">
          <cell r="EX32">
            <v>0</v>
          </cell>
        </row>
        <row r="33">
          <cell r="EX33">
            <v>0</v>
          </cell>
        </row>
        <row r="37">
          <cell r="EX37">
            <v>0</v>
          </cell>
        </row>
        <row r="38">
          <cell r="EX38">
            <v>0</v>
          </cell>
        </row>
        <row r="41">
          <cell r="DX41">
            <v>15615</v>
          </cell>
          <cell r="DY41">
            <v>11973</v>
          </cell>
          <cell r="DZ41">
            <v>10793</v>
          </cell>
          <cell r="EA41">
            <v>10493</v>
          </cell>
          <cell r="EB41">
            <v>9260</v>
          </cell>
          <cell r="EC41">
            <v>5087</v>
          </cell>
          <cell r="ED41">
            <v>10917</v>
          </cell>
          <cell r="EE41">
            <v>0</v>
          </cell>
          <cell r="EF41">
            <v>0</v>
          </cell>
          <cell r="EG41">
            <v>0</v>
          </cell>
          <cell r="EH41">
            <v>0</v>
          </cell>
          <cell r="EI41">
            <v>0</v>
          </cell>
          <cell r="EL41">
            <v>0</v>
          </cell>
          <cell r="EM41">
            <v>9540</v>
          </cell>
          <cell r="EN41">
            <v>9375</v>
          </cell>
          <cell r="EO41">
            <v>4300</v>
          </cell>
          <cell r="EP41">
            <v>5132</v>
          </cell>
          <cell r="EQ41">
            <v>1709</v>
          </cell>
          <cell r="ER41">
            <v>1215</v>
          </cell>
          <cell r="ES41">
            <v>649</v>
          </cell>
          <cell r="ET41">
            <v>1937</v>
          </cell>
          <cell r="EU41">
            <v>1256</v>
          </cell>
          <cell r="EV41">
            <v>2339</v>
          </cell>
          <cell r="EW41">
            <v>981</v>
          </cell>
        </row>
        <row r="47">
          <cell r="EX47">
            <v>0</v>
          </cell>
        </row>
        <row r="48">
          <cell r="EX48">
            <v>0</v>
          </cell>
        </row>
        <row r="52">
          <cell r="EX52">
            <v>0</v>
          </cell>
        </row>
        <row r="53">
          <cell r="EX53">
            <v>0</v>
          </cell>
        </row>
        <row r="57">
          <cell r="EX57">
            <v>0</v>
          </cell>
        </row>
        <row r="58">
          <cell r="EX58">
            <v>0</v>
          </cell>
        </row>
      </sheetData>
      <sheetData sheetId="54">
        <row r="4">
          <cell r="EW4">
            <v>178</v>
          </cell>
          <cell r="EX4">
            <v>952</v>
          </cell>
        </row>
        <row r="5">
          <cell r="EX5">
            <v>951</v>
          </cell>
        </row>
        <row r="8">
          <cell r="EX8">
            <v>0</v>
          </cell>
        </row>
        <row r="9">
          <cell r="EX9">
            <v>1</v>
          </cell>
        </row>
        <row r="15">
          <cell r="EX15">
            <v>0</v>
          </cell>
        </row>
        <row r="16">
          <cell r="EX16">
            <v>0</v>
          </cell>
        </row>
        <row r="19">
          <cell r="DX19">
            <v>414</v>
          </cell>
          <cell r="DY19">
            <v>388</v>
          </cell>
          <cell r="DZ19">
            <v>421</v>
          </cell>
          <cell r="EA19">
            <v>316</v>
          </cell>
          <cell r="EB19">
            <v>208</v>
          </cell>
          <cell r="EC19">
            <v>212</v>
          </cell>
          <cell r="ED19">
            <v>254</v>
          </cell>
          <cell r="EE19">
            <v>234</v>
          </cell>
          <cell r="EF19">
            <v>360</v>
          </cell>
          <cell r="EG19">
            <v>519</v>
          </cell>
          <cell r="EH19">
            <v>525</v>
          </cell>
          <cell r="EI19">
            <v>154</v>
          </cell>
          <cell r="EL19">
            <v>136</v>
          </cell>
          <cell r="EM19">
            <v>138</v>
          </cell>
          <cell r="EN19">
            <v>140</v>
          </cell>
          <cell r="EO19">
            <v>18</v>
          </cell>
          <cell r="EP19">
            <v>126</v>
          </cell>
          <cell r="EQ19">
            <v>126</v>
          </cell>
          <cell r="ER19">
            <v>170</v>
          </cell>
          <cell r="ES19">
            <v>178</v>
          </cell>
          <cell r="ET19">
            <v>160</v>
          </cell>
          <cell r="EU19">
            <v>186</v>
          </cell>
          <cell r="EV19">
            <v>170</v>
          </cell>
          <cell r="EW19">
            <v>356</v>
          </cell>
        </row>
        <row r="22">
          <cell r="EX22">
            <v>55616</v>
          </cell>
        </row>
        <row r="23">
          <cell r="EX23">
            <v>54335</v>
          </cell>
        </row>
        <row r="27">
          <cell r="EX27">
            <v>1958</v>
          </cell>
        </row>
        <row r="28">
          <cell r="EX28">
            <v>1889</v>
          </cell>
        </row>
        <row r="32">
          <cell r="EX32">
            <v>0</v>
          </cell>
        </row>
        <row r="33">
          <cell r="EX33">
            <v>0</v>
          </cell>
        </row>
        <row r="37">
          <cell r="EX37">
            <v>0</v>
          </cell>
        </row>
        <row r="38">
          <cell r="EX38">
            <v>0</v>
          </cell>
        </row>
        <row r="41">
          <cell r="DX41">
            <v>20661</v>
          </cell>
          <cell r="DY41">
            <v>20233</v>
          </cell>
          <cell r="DZ41">
            <v>22534</v>
          </cell>
          <cell r="EA41">
            <v>16717</v>
          </cell>
          <cell r="EB41">
            <v>12905</v>
          </cell>
          <cell r="EC41">
            <v>10732</v>
          </cell>
          <cell r="ED41">
            <v>11498</v>
          </cell>
          <cell r="EE41">
            <v>10244</v>
          </cell>
          <cell r="EF41">
            <v>19502</v>
          </cell>
          <cell r="EG41">
            <v>26358</v>
          </cell>
          <cell r="EH41">
            <v>25772</v>
          </cell>
          <cell r="EI41">
            <v>6547</v>
          </cell>
          <cell r="EL41">
            <v>6152</v>
          </cell>
          <cell r="EM41">
            <v>6170</v>
          </cell>
          <cell r="EN41">
            <v>5888</v>
          </cell>
          <cell r="EO41">
            <v>687</v>
          </cell>
          <cell r="EP41">
            <v>7606</v>
          </cell>
          <cell r="EQ41">
            <v>7606</v>
          </cell>
          <cell r="ER41">
            <v>10457</v>
          </cell>
          <cell r="ES41">
            <v>10764</v>
          </cell>
          <cell r="ET41">
            <v>10472</v>
          </cell>
          <cell r="EU41">
            <v>11986</v>
          </cell>
          <cell r="EV41">
            <v>10846</v>
          </cell>
          <cell r="EW41">
            <v>21317</v>
          </cell>
        </row>
        <row r="47">
          <cell r="EX47">
            <v>1007</v>
          </cell>
        </row>
        <row r="48">
          <cell r="EX48">
            <v>0</v>
          </cell>
        </row>
        <row r="52">
          <cell r="EX52">
            <v>0</v>
          </cell>
        </row>
        <row r="53">
          <cell r="EX53">
            <v>0</v>
          </cell>
        </row>
        <row r="57">
          <cell r="EX57">
            <v>0</v>
          </cell>
        </row>
        <row r="58">
          <cell r="EX58">
            <v>0</v>
          </cell>
        </row>
        <row r="70">
          <cell r="EX70">
            <v>24185</v>
          </cell>
        </row>
        <row r="71">
          <cell r="EX71">
            <v>30150</v>
          </cell>
        </row>
        <row r="73">
          <cell r="EX73">
            <v>0</v>
          </cell>
        </row>
        <row r="74">
          <cell r="EX74">
            <v>0</v>
          </cell>
        </row>
      </sheetData>
      <sheetData sheetId="55"/>
      <sheetData sheetId="56"/>
      <sheetData sheetId="57"/>
      <sheetData sheetId="58">
        <row r="15">
          <cell r="EL15"/>
          <cell r="EM15"/>
          <cell r="EN15"/>
          <cell r="EO15"/>
          <cell r="EP15"/>
          <cell r="ER15"/>
          <cell r="ES15"/>
          <cell r="ET15"/>
          <cell r="EU15"/>
          <cell r="EV15"/>
          <cell r="EW15"/>
          <cell r="EX15">
            <v>0</v>
          </cell>
        </row>
        <row r="16">
          <cell r="EL16"/>
          <cell r="EM16"/>
          <cell r="EN16"/>
          <cell r="EO16"/>
          <cell r="EP16"/>
          <cell r="ER16"/>
          <cell r="ES16"/>
          <cell r="ET16"/>
          <cell r="EU16"/>
          <cell r="EV16"/>
          <cell r="EW16"/>
          <cell r="EX16">
            <v>0</v>
          </cell>
        </row>
        <row r="32">
          <cell r="EL32"/>
          <cell r="EM32"/>
          <cell r="EN32"/>
          <cell r="EO32"/>
          <cell r="EP32"/>
          <cell r="EQ32"/>
          <cell r="ER32"/>
          <cell r="ES32"/>
          <cell r="ET32"/>
          <cell r="EU32"/>
          <cell r="EV32"/>
          <cell r="EW32"/>
          <cell r="EX32">
            <v>0</v>
          </cell>
        </row>
        <row r="33">
          <cell r="EL33"/>
          <cell r="EM33"/>
          <cell r="EN33"/>
          <cell r="EO33"/>
          <cell r="EP33"/>
          <cell r="EQ33"/>
          <cell r="ER33"/>
          <cell r="ES33"/>
          <cell r="ET33"/>
          <cell r="EU33"/>
          <cell r="EV33"/>
          <cell r="EW33"/>
          <cell r="EX33">
            <v>0</v>
          </cell>
        </row>
        <row r="37">
          <cell r="EL37"/>
          <cell r="EM37"/>
          <cell r="EN37"/>
          <cell r="EO37"/>
          <cell r="EP37"/>
          <cell r="EQ37"/>
          <cell r="ER37"/>
          <cell r="ES37"/>
          <cell r="ET37"/>
          <cell r="EU37"/>
          <cell r="EV37"/>
          <cell r="EW37"/>
          <cell r="EX37">
            <v>0</v>
          </cell>
        </row>
        <row r="38">
          <cell r="EL38"/>
          <cell r="EM38"/>
          <cell r="EN38"/>
          <cell r="EO38"/>
          <cell r="EP38"/>
          <cell r="EQ38"/>
          <cell r="ER38"/>
          <cell r="ES38"/>
          <cell r="ET38"/>
          <cell r="EU38"/>
          <cell r="EV38"/>
          <cell r="EW38"/>
          <cell r="EX38">
            <v>0</v>
          </cell>
        </row>
      </sheetData>
      <sheetData sheetId="59">
        <row r="4">
          <cell r="EX4">
            <v>2</v>
          </cell>
        </row>
        <row r="5">
          <cell r="EX5">
            <v>2</v>
          </cell>
        </row>
        <row r="8">
          <cell r="EX8">
            <v>0</v>
          </cell>
        </row>
        <row r="9">
          <cell r="EX9">
            <v>0</v>
          </cell>
        </row>
        <row r="15">
          <cell r="EX15">
            <v>0</v>
          </cell>
        </row>
        <row r="16">
          <cell r="EX16">
            <v>0</v>
          </cell>
        </row>
        <row r="22">
          <cell r="EX22">
            <v>145</v>
          </cell>
        </row>
        <row r="23">
          <cell r="EX23">
            <v>143</v>
          </cell>
        </row>
        <row r="27">
          <cell r="EX27">
            <v>0</v>
          </cell>
        </row>
        <row r="28">
          <cell r="EX28">
            <v>0</v>
          </cell>
        </row>
        <row r="32">
          <cell r="EX32">
            <v>0</v>
          </cell>
        </row>
        <row r="33">
          <cell r="EX33">
            <v>0</v>
          </cell>
        </row>
        <row r="37">
          <cell r="EX37">
            <v>0</v>
          </cell>
        </row>
        <row r="38">
          <cell r="EX38">
            <v>0</v>
          </cell>
        </row>
      </sheetData>
      <sheetData sheetId="60">
        <row r="4">
          <cell r="EX4">
            <v>1</v>
          </cell>
        </row>
        <row r="5">
          <cell r="EX5">
            <v>1</v>
          </cell>
        </row>
        <row r="8">
          <cell r="EX8">
            <v>5</v>
          </cell>
        </row>
        <row r="9">
          <cell r="EX9">
            <v>5</v>
          </cell>
        </row>
        <row r="15">
          <cell r="EL15"/>
          <cell r="EM15"/>
          <cell r="EN15"/>
          <cell r="EO15"/>
          <cell r="EP15"/>
          <cell r="EQ15">
            <v>2</v>
          </cell>
          <cell r="ER15"/>
          <cell r="ES15">
            <v>1</v>
          </cell>
          <cell r="ET15"/>
          <cell r="EU15"/>
          <cell r="EV15"/>
          <cell r="EW15"/>
          <cell r="EX15">
            <v>3</v>
          </cell>
        </row>
        <row r="16">
          <cell r="EL16"/>
          <cell r="EM16"/>
          <cell r="EN16"/>
          <cell r="EO16"/>
          <cell r="EP16"/>
          <cell r="EQ16">
            <v>2</v>
          </cell>
          <cell r="ER16"/>
          <cell r="ES16">
            <v>1</v>
          </cell>
          <cell r="ET16"/>
          <cell r="EU16"/>
          <cell r="EV16"/>
          <cell r="EW16">
            <v>1</v>
          </cell>
          <cell r="EX16">
            <v>4</v>
          </cell>
        </row>
        <row r="22">
          <cell r="EX22">
            <v>0</v>
          </cell>
        </row>
        <row r="23">
          <cell r="EX23">
            <v>0</v>
          </cell>
        </row>
        <row r="27">
          <cell r="EX27">
            <v>0</v>
          </cell>
        </row>
        <row r="28">
          <cell r="EX28">
            <v>0</v>
          </cell>
        </row>
        <row r="32">
          <cell r="EL32"/>
          <cell r="EM32"/>
          <cell r="EN32"/>
          <cell r="EO32"/>
          <cell r="EP32"/>
          <cell r="EQ32">
            <v>210</v>
          </cell>
          <cell r="ER32">
            <v>159</v>
          </cell>
          <cell r="ES32">
            <v>193</v>
          </cell>
          <cell r="ET32"/>
          <cell r="EU32"/>
          <cell r="EV32"/>
          <cell r="EW32">
            <v>201</v>
          </cell>
          <cell r="EX32">
            <v>763</v>
          </cell>
        </row>
        <row r="33">
          <cell r="EL33"/>
          <cell r="EM33"/>
          <cell r="EN33"/>
          <cell r="EO33">
            <v>364</v>
          </cell>
          <cell r="EP33">
            <v>243</v>
          </cell>
          <cell r="EQ33">
            <v>206</v>
          </cell>
          <cell r="ER33"/>
          <cell r="ES33">
            <v>193</v>
          </cell>
          <cell r="ET33"/>
          <cell r="EU33"/>
          <cell r="EV33"/>
          <cell r="EW33">
            <v>201</v>
          </cell>
          <cell r="EX33">
            <v>1207</v>
          </cell>
        </row>
        <row r="37">
          <cell r="EL37"/>
          <cell r="EM37"/>
          <cell r="EN37"/>
          <cell r="EO37"/>
          <cell r="EP37"/>
          <cell r="EQ37"/>
          <cell r="ER37"/>
          <cell r="ES37"/>
          <cell r="ET37"/>
          <cell r="EU37"/>
          <cell r="EV37"/>
          <cell r="EW37"/>
          <cell r="EX37">
            <v>0</v>
          </cell>
        </row>
        <row r="38">
          <cell r="EL38"/>
          <cell r="EM38"/>
          <cell r="EN38"/>
          <cell r="EO38"/>
          <cell r="EP38"/>
          <cell r="EQ38"/>
          <cell r="ER38"/>
          <cell r="ES38"/>
          <cell r="ET38"/>
          <cell r="EU38"/>
          <cell r="EV38"/>
          <cell r="EW38"/>
          <cell r="EX38">
            <v>0</v>
          </cell>
        </row>
      </sheetData>
      <sheetData sheetId="61">
        <row r="4">
          <cell r="EW4"/>
          <cell r="EX4">
            <v>15</v>
          </cell>
        </row>
        <row r="5">
          <cell r="EX5">
            <v>17</v>
          </cell>
        </row>
        <row r="8">
          <cell r="EX8">
            <v>4</v>
          </cell>
        </row>
        <row r="9">
          <cell r="EX9">
            <v>4</v>
          </cell>
        </row>
        <row r="15">
          <cell r="EL15"/>
          <cell r="EM15"/>
          <cell r="EN15"/>
          <cell r="EO15"/>
          <cell r="EP15"/>
          <cell r="EQ15">
            <v>2</v>
          </cell>
          <cell r="ER15"/>
          <cell r="ES15"/>
          <cell r="ET15">
            <v>1</v>
          </cell>
          <cell r="EU15"/>
          <cell r="EV15">
            <v>1</v>
          </cell>
          <cell r="EW15"/>
          <cell r="EX15">
            <v>4</v>
          </cell>
        </row>
        <row r="16">
          <cell r="EL16"/>
          <cell r="EM16"/>
          <cell r="EN16"/>
          <cell r="EO16"/>
          <cell r="EP16"/>
          <cell r="ER16"/>
          <cell r="ES16"/>
          <cell r="ET16"/>
          <cell r="EU16">
            <v>1</v>
          </cell>
          <cell r="EV16"/>
          <cell r="EW16"/>
          <cell r="EX16">
            <v>1</v>
          </cell>
        </row>
        <row r="22">
          <cell r="EX22">
            <v>1263</v>
          </cell>
        </row>
        <row r="23">
          <cell r="EX23">
            <v>1531</v>
          </cell>
        </row>
        <row r="27">
          <cell r="EX27">
            <v>0</v>
          </cell>
        </row>
        <row r="28">
          <cell r="EX28">
            <v>0</v>
          </cell>
        </row>
        <row r="32">
          <cell r="EL32"/>
          <cell r="EM32"/>
          <cell r="EN32"/>
          <cell r="EO32"/>
          <cell r="EP32"/>
          <cell r="EQ32"/>
          <cell r="ER32"/>
          <cell r="ES32"/>
          <cell r="ET32"/>
          <cell r="EU32"/>
          <cell r="EV32">
            <v>34</v>
          </cell>
          <cell r="EW32"/>
          <cell r="EX32">
            <v>34</v>
          </cell>
        </row>
        <row r="33">
          <cell r="EL33"/>
          <cell r="EM33"/>
          <cell r="EN33"/>
          <cell r="EO33"/>
          <cell r="EP33"/>
          <cell r="EQ33"/>
          <cell r="ER33"/>
          <cell r="ES33"/>
          <cell r="ET33"/>
          <cell r="EU33">
            <v>209</v>
          </cell>
          <cell r="EV33"/>
          <cell r="EW33"/>
          <cell r="EX33">
            <v>209</v>
          </cell>
        </row>
        <row r="37">
          <cell r="EL37"/>
          <cell r="EM37"/>
          <cell r="EN37"/>
          <cell r="EO37"/>
          <cell r="EP37"/>
          <cell r="EQ37"/>
          <cell r="ER37"/>
          <cell r="ES37"/>
          <cell r="ET37"/>
          <cell r="EU37"/>
          <cell r="EV37"/>
          <cell r="EW37"/>
          <cell r="EX37">
            <v>0</v>
          </cell>
        </row>
        <row r="38">
          <cell r="EL38"/>
          <cell r="EM38"/>
          <cell r="EN38"/>
          <cell r="EO38"/>
          <cell r="EP38"/>
          <cell r="EQ38"/>
          <cell r="ER38"/>
          <cell r="ES38"/>
          <cell r="ET38"/>
          <cell r="EU38"/>
          <cell r="EV38"/>
          <cell r="EW38"/>
          <cell r="EX38">
            <v>0</v>
          </cell>
        </row>
      </sheetData>
      <sheetData sheetId="62"/>
      <sheetData sheetId="63"/>
      <sheetData sheetId="64">
        <row r="4">
          <cell r="EW4">
            <v>23</v>
          </cell>
          <cell r="EX4">
            <v>259</v>
          </cell>
        </row>
        <row r="5">
          <cell r="EX5">
            <v>259</v>
          </cell>
        </row>
        <row r="8">
          <cell r="EX8">
            <v>0</v>
          </cell>
        </row>
        <row r="9">
          <cell r="EX9">
            <v>0</v>
          </cell>
        </row>
        <row r="47">
          <cell r="EX47">
            <v>8147860</v>
          </cell>
        </row>
        <row r="48">
          <cell r="EX48">
            <v>0</v>
          </cell>
        </row>
        <row r="52">
          <cell r="EX52">
            <v>5652198</v>
          </cell>
        </row>
        <row r="53">
          <cell r="EX53">
            <v>0</v>
          </cell>
        </row>
        <row r="57">
          <cell r="EX57">
            <v>0</v>
          </cell>
        </row>
        <row r="58">
          <cell r="EX58">
            <v>0</v>
          </cell>
        </row>
      </sheetData>
      <sheetData sheetId="65">
        <row r="4">
          <cell r="EW4">
            <v>36</v>
          </cell>
          <cell r="EX4">
            <v>394</v>
          </cell>
        </row>
        <row r="5">
          <cell r="EX5">
            <v>395</v>
          </cell>
        </row>
        <row r="47">
          <cell r="EX47">
            <v>518820</v>
          </cell>
        </row>
        <row r="48">
          <cell r="EX48">
            <v>0</v>
          </cell>
        </row>
        <row r="52">
          <cell r="EX52">
            <v>516235</v>
          </cell>
        </row>
        <row r="53">
          <cell r="EX53">
            <v>0</v>
          </cell>
        </row>
        <row r="57">
          <cell r="EX57">
            <v>0</v>
          </cell>
        </row>
        <row r="58">
          <cell r="EX58">
            <v>0</v>
          </cell>
        </row>
      </sheetData>
      <sheetData sheetId="66"/>
      <sheetData sheetId="67">
        <row r="15">
          <cell r="EW15">
            <v>19</v>
          </cell>
          <cell r="EX15">
            <v>252</v>
          </cell>
        </row>
        <row r="16">
          <cell r="EX16">
            <v>252</v>
          </cell>
        </row>
        <row r="47">
          <cell r="EX47">
            <v>231544</v>
          </cell>
        </row>
        <row r="48">
          <cell r="EX48">
            <v>0</v>
          </cell>
        </row>
        <row r="52">
          <cell r="EX52">
            <v>853049</v>
          </cell>
        </row>
        <row r="53">
          <cell r="EX53">
            <v>0</v>
          </cell>
        </row>
        <row r="57">
          <cell r="EX57">
            <v>0</v>
          </cell>
        </row>
        <row r="58">
          <cell r="EX58">
            <v>0</v>
          </cell>
        </row>
      </sheetData>
      <sheetData sheetId="68">
        <row r="4">
          <cell r="EW4">
            <v>173</v>
          </cell>
          <cell r="EX4">
            <v>1171</v>
          </cell>
        </row>
        <row r="5">
          <cell r="EX5">
            <v>1171</v>
          </cell>
        </row>
        <row r="8">
          <cell r="EX8">
            <v>0</v>
          </cell>
        </row>
        <row r="9">
          <cell r="EX9">
            <v>0</v>
          </cell>
        </row>
        <row r="15">
          <cell r="EX15">
            <v>0</v>
          </cell>
        </row>
        <row r="47">
          <cell r="EX47">
            <v>95431860</v>
          </cell>
        </row>
        <row r="48">
          <cell r="EX48">
            <v>0</v>
          </cell>
        </row>
        <row r="52">
          <cell r="EX52">
            <v>103966381</v>
          </cell>
        </row>
        <row r="53">
          <cell r="EX53">
            <v>0</v>
          </cell>
        </row>
        <row r="57">
          <cell r="EX57">
            <v>0</v>
          </cell>
        </row>
        <row r="58">
          <cell r="EX58">
            <v>0</v>
          </cell>
        </row>
      </sheetData>
      <sheetData sheetId="69">
        <row r="4">
          <cell r="EW4">
            <v>158</v>
          </cell>
          <cell r="EX4">
            <v>1164</v>
          </cell>
        </row>
        <row r="5">
          <cell r="EX5">
            <v>1164</v>
          </cell>
        </row>
        <row r="8">
          <cell r="EX8">
            <v>0</v>
          </cell>
        </row>
        <row r="9">
          <cell r="EX9">
            <v>0</v>
          </cell>
        </row>
        <row r="15">
          <cell r="EX15">
            <v>156</v>
          </cell>
        </row>
        <row r="16">
          <cell r="EX16">
            <v>156</v>
          </cell>
        </row>
        <row r="47">
          <cell r="EX47">
            <v>62546013</v>
          </cell>
        </row>
        <row r="48">
          <cell r="EX48">
            <v>38487</v>
          </cell>
        </row>
        <row r="52">
          <cell r="EX52">
            <v>50477964</v>
          </cell>
        </row>
        <row r="53">
          <cell r="EX53">
            <v>3062720</v>
          </cell>
        </row>
        <row r="57">
          <cell r="EX57">
            <v>0</v>
          </cell>
        </row>
        <row r="58">
          <cell r="EX58">
            <v>0</v>
          </cell>
        </row>
      </sheetData>
      <sheetData sheetId="70"/>
      <sheetData sheetId="71"/>
      <sheetData sheetId="72"/>
      <sheetData sheetId="73">
        <row r="4">
          <cell r="EW4">
            <v>306</v>
          </cell>
          <cell r="EX4">
            <v>3005</v>
          </cell>
        </row>
        <row r="5">
          <cell r="EX5">
            <v>3005</v>
          </cell>
        </row>
      </sheetData>
      <sheetData sheetId="74">
        <row r="4">
          <cell r="EW4">
            <v>36</v>
          </cell>
          <cell r="EX4">
            <v>279</v>
          </cell>
        </row>
        <row r="5">
          <cell r="EX5">
            <v>279</v>
          </cell>
        </row>
        <row r="47">
          <cell r="EX47">
            <v>355078</v>
          </cell>
        </row>
        <row r="48">
          <cell r="EX48">
            <v>0</v>
          </cell>
        </row>
        <row r="52">
          <cell r="EX52">
            <v>423247</v>
          </cell>
        </row>
        <row r="53">
          <cell r="EX53">
            <v>0</v>
          </cell>
        </row>
        <row r="57">
          <cell r="EX57">
            <v>0</v>
          </cell>
        </row>
        <row r="58">
          <cell r="EX58">
            <v>0</v>
          </cell>
        </row>
      </sheetData>
      <sheetData sheetId="75">
        <row r="4">
          <cell r="EW4">
            <v>22</v>
          </cell>
          <cell r="EX4">
            <v>253</v>
          </cell>
        </row>
        <row r="5">
          <cell r="EX5">
            <v>253</v>
          </cell>
        </row>
        <row r="47">
          <cell r="EX47">
            <v>655625</v>
          </cell>
        </row>
        <row r="48">
          <cell r="EX48">
            <v>0</v>
          </cell>
        </row>
        <row r="52">
          <cell r="EX52">
            <v>1550698</v>
          </cell>
        </row>
        <row r="53">
          <cell r="EX53">
            <v>0</v>
          </cell>
        </row>
        <row r="57">
          <cell r="EX57">
            <v>0</v>
          </cell>
        </row>
        <row r="58">
          <cell r="EX58">
            <v>0</v>
          </cell>
        </row>
      </sheetData>
      <sheetData sheetId="76">
        <row r="4">
          <cell r="EW4">
            <v>22</v>
          </cell>
          <cell r="EX4">
            <v>267</v>
          </cell>
        </row>
        <row r="5">
          <cell r="EX5">
            <v>266</v>
          </cell>
        </row>
        <row r="47">
          <cell r="EX47">
            <v>507660</v>
          </cell>
        </row>
        <row r="48">
          <cell r="EX48">
            <v>0</v>
          </cell>
        </row>
        <row r="52">
          <cell r="EX52">
            <v>416512</v>
          </cell>
        </row>
        <row r="53">
          <cell r="EX53">
            <v>0</v>
          </cell>
        </row>
        <row r="57">
          <cell r="EX57">
            <v>0</v>
          </cell>
        </row>
        <row r="58">
          <cell r="EX58">
            <v>0</v>
          </cell>
        </row>
      </sheetData>
      <sheetData sheetId="77">
        <row r="4">
          <cell r="EW4">
            <v>51</v>
          </cell>
          <cell r="EX4">
            <v>659</v>
          </cell>
        </row>
        <row r="5">
          <cell r="EX5">
            <v>656</v>
          </cell>
        </row>
      </sheetData>
      <sheetData sheetId="78">
        <row r="4">
          <cell r="EW4">
            <v>769</v>
          </cell>
          <cell r="EX4">
            <v>11224.5</v>
          </cell>
        </row>
        <row r="5">
          <cell r="EX5">
            <v>11230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21">
          <cell r="B21">
            <v>135014</v>
          </cell>
          <cell r="C21">
            <v>133261</v>
          </cell>
          <cell r="E21">
            <v>236565</v>
          </cell>
          <cell r="J21">
            <v>2357435</v>
          </cell>
          <cell r="L21">
            <v>1338130</v>
          </cell>
          <cell r="M21">
            <v>1359254</v>
          </cell>
        </row>
        <row r="22">
          <cell r="B22">
            <v>140758</v>
          </cell>
          <cell r="C22">
            <v>141113</v>
          </cell>
          <cell r="E22">
            <v>251730</v>
          </cell>
          <cell r="J22">
            <v>2278585</v>
          </cell>
          <cell r="L22">
            <v>1315796</v>
          </cell>
          <cell r="M22">
            <v>1326031</v>
          </cell>
        </row>
        <row r="23">
          <cell r="B23">
            <v>170911</v>
          </cell>
          <cell r="C23">
            <v>169553</v>
          </cell>
          <cell r="E23">
            <v>312232</v>
          </cell>
          <cell r="J23">
            <v>2912274</v>
          </cell>
          <cell r="L23">
            <v>1653366</v>
          </cell>
          <cell r="M23">
            <v>1662857</v>
          </cell>
        </row>
        <row r="24">
          <cell r="B24">
            <v>120288</v>
          </cell>
          <cell r="C24">
            <v>106367</v>
          </cell>
          <cell r="E24">
            <v>205270</v>
          </cell>
          <cell r="J24">
            <v>2699423</v>
          </cell>
          <cell r="L24">
            <v>1541349</v>
          </cell>
          <cell r="M24">
            <v>1461593</v>
          </cell>
        </row>
        <row r="25">
          <cell r="B25">
            <v>97442</v>
          </cell>
          <cell r="C25">
            <v>100703</v>
          </cell>
          <cell r="E25">
            <v>198399</v>
          </cell>
          <cell r="J25">
            <v>2835494</v>
          </cell>
          <cell r="L25">
            <v>1591739</v>
          </cell>
          <cell r="M25">
            <v>1572527</v>
          </cell>
        </row>
        <row r="26">
          <cell r="B26">
            <v>120133</v>
          </cell>
          <cell r="C26">
            <v>124700</v>
          </cell>
          <cell r="E26">
            <v>221901</v>
          </cell>
          <cell r="J26">
            <v>3152360</v>
          </cell>
          <cell r="L26">
            <v>1730350</v>
          </cell>
          <cell r="M26">
            <v>1726520</v>
          </cell>
        </row>
        <row r="27">
          <cell r="B27">
            <v>142826</v>
          </cell>
          <cell r="C27">
            <v>132539</v>
          </cell>
          <cell r="E27">
            <v>235974</v>
          </cell>
          <cell r="J27">
            <v>3333064</v>
          </cell>
          <cell r="L27">
            <v>1823310</v>
          </cell>
          <cell r="M27">
            <v>1823604</v>
          </cell>
        </row>
        <row r="28">
          <cell r="B28">
            <v>131232</v>
          </cell>
          <cell r="C28">
            <v>123377</v>
          </cell>
          <cell r="E28">
            <v>237011</v>
          </cell>
          <cell r="J28">
            <v>3290700</v>
          </cell>
          <cell r="L28">
            <v>1776780</v>
          </cell>
          <cell r="M28">
            <v>1768776</v>
          </cell>
        </row>
        <row r="29">
          <cell r="B29">
            <v>105404</v>
          </cell>
          <cell r="C29">
            <v>101785</v>
          </cell>
          <cell r="E29">
            <v>200482</v>
          </cell>
          <cell r="J29">
            <v>2806358</v>
          </cell>
          <cell r="L29">
            <v>1542851</v>
          </cell>
          <cell r="M29">
            <v>1536099</v>
          </cell>
        </row>
        <row r="30">
          <cell r="B30">
            <v>99841</v>
          </cell>
          <cell r="C30">
            <v>86529</v>
          </cell>
          <cell r="E30">
            <v>193439</v>
          </cell>
          <cell r="J30">
            <v>2966040</v>
          </cell>
          <cell r="L30">
            <v>1589462</v>
          </cell>
          <cell r="M30">
            <v>1608359</v>
          </cell>
        </row>
        <row r="31">
          <cell r="B31">
            <v>73317</v>
          </cell>
          <cell r="C31">
            <v>72638</v>
          </cell>
          <cell r="E31">
            <v>192752</v>
          </cell>
          <cell r="J31">
            <v>2644598</v>
          </cell>
          <cell r="L31">
            <v>1432615</v>
          </cell>
          <cell r="M31">
            <v>1437733</v>
          </cell>
        </row>
        <row r="32">
          <cell r="B32">
            <v>88581</v>
          </cell>
          <cell r="C32">
            <v>100505</v>
          </cell>
          <cell r="E32">
            <v>186089</v>
          </cell>
          <cell r="J32">
            <v>2635960</v>
          </cell>
          <cell r="L32">
            <v>1429655</v>
          </cell>
          <cell r="M32">
            <v>1456765</v>
          </cell>
        </row>
      </sheetData>
      <sheetData sheetId="6" refreshError="1"/>
      <sheetData sheetId="7" refreshError="1"/>
      <sheetData sheetId="8" refreshError="1"/>
      <sheetData sheetId="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K40"/>
  <sheetViews>
    <sheetView tabSelected="1" zoomScale="115" zoomScaleNormal="115" zoomScaleSheetLayoutView="100" workbookViewId="0">
      <selection activeCell="D12" sqref="D12"/>
    </sheetView>
  </sheetViews>
  <sheetFormatPr defaultRowHeight="12.75" x14ac:dyDescent="0.2"/>
  <cols>
    <col min="1" max="1" width="26" bestFit="1" customWidth="1"/>
    <col min="2" max="2" width="13.7109375" customWidth="1"/>
    <col min="3" max="3" width="14" customWidth="1"/>
    <col min="4" max="4" width="14.140625" customWidth="1"/>
    <col min="5" max="5" width="14.42578125" customWidth="1"/>
    <col min="6" max="6" width="11.5703125" bestFit="1" customWidth="1"/>
    <col min="7" max="7" width="17.42578125" bestFit="1" customWidth="1"/>
    <col min="9" max="9" width="10.85546875" bestFit="1" customWidth="1"/>
    <col min="10" max="10" width="11.28515625" bestFit="1" customWidth="1"/>
  </cols>
  <sheetData>
    <row r="2" spans="1:11" x14ac:dyDescent="0.2">
      <c r="A2" s="9"/>
      <c r="B2" s="17"/>
      <c r="C2" s="17"/>
      <c r="D2" s="522" t="s">
        <v>179</v>
      </c>
      <c r="E2" s="522" t="s">
        <v>175</v>
      </c>
      <c r="F2" s="7"/>
      <c r="G2" s="22"/>
    </row>
    <row r="3" spans="1:11" ht="13.5" thickBot="1" x14ac:dyDescent="0.25">
      <c r="A3" s="9"/>
      <c r="B3" s="7" t="s">
        <v>0</v>
      </c>
      <c r="C3" s="7" t="s">
        <v>1</v>
      </c>
      <c r="D3" s="523"/>
      <c r="E3" s="523"/>
      <c r="F3" s="7" t="s">
        <v>2</v>
      </c>
      <c r="G3" s="19"/>
    </row>
    <row r="4" spans="1:11" ht="12.75" customHeight="1" x14ac:dyDescent="0.25">
      <c r="A4" s="55" t="s">
        <v>3</v>
      </c>
      <c r="B4" s="257"/>
      <c r="C4" s="43"/>
      <c r="D4" s="43"/>
      <c r="E4" s="43"/>
      <c r="F4" s="44"/>
      <c r="G4" s="19"/>
    </row>
    <row r="5" spans="1:11" x14ac:dyDescent="0.2">
      <c r="A5" s="58" t="s">
        <v>4</v>
      </c>
      <c r="B5" s="258">
        <f>'Major Airline Stats'!I4</f>
        <v>14014268</v>
      </c>
      <c r="C5" s="245">
        <f>'Major Airline Stats'!I5</f>
        <v>14002697</v>
      </c>
      <c r="D5" s="5">
        <f>SUM(B5:C5)</f>
        <v>28016965</v>
      </c>
      <c r="E5" s="8">
        <f>+'[1]Annual Summary'!D5</f>
        <v>26995968</v>
      </c>
      <c r="F5" s="76">
        <f>(D5-E5)/E5</f>
        <v>3.7820351542867441E-2</v>
      </c>
      <c r="G5" s="8"/>
      <c r="J5" s="2"/>
      <c r="K5" s="2"/>
    </row>
    <row r="6" spans="1:11" x14ac:dyDescent="0.2">
      <c r="A6" s="58" t="s">
        <v>5</v>
      </c>
      <c r="B6" s="258">
        <f>'Regional Major'!L4</f>
        <v>4169634</v>
      </c>
      <c r="C6" s="243">
        <f>'Regional Major'!L5</f>
        <v>4154965</v>
      </c>
      <c r="D6" s="5">
        <f>SUM(B6:C6)</f>
        <v>8324599</v>
      </c>
      <c r="E6" s="8">
        <f>+'[1]Annual Summary'!D6</f>
        <v>8494508</v>
      </c>
      <c r="F6" s="76">
        <f>(D6-E6)/E6</f>
        <v>-2.0002217903614901E-2</v>
      </c>
      <c r="G6" s="8"/>
      <c r="J6" s="2"/>
      <c r="K6" s="2"/>
    </row>
    <row r="7" spans="1:11" x14ac:dyDescent="0.2">
      <c r="A7" s="58" t="s">
        <v>6</v>
      </c>
      <c r="B7" s="259">
        <f>Charter!G5+Charter!G10</f>
        <v>2205</v>
      </c>
      <c r="C7" s="244">
        <f>Charter!G6+Charter!G11</f>
        <v>3090</v>
      </c>
      <c r="D7" s="8">
        <f>SUM(B7:C7)</f>
        <v>5295</v>
      </c>
      <c r="E7" s="8">
        <f>+'[1]Annual Summary'!D7</f>
        <v>5233</v>
      </c>
      <c r="F7" s="76">
        <f>(D7-E7)/E7</f>
        <v>1.1847888400535066E-2</v>
      </c>
      <c r="G7" s="8"/>
      <c r="H7" s="2"/>
    </row>
    <row r="8" spans="1:11" x14ac:dyDescent="0.2">
      <c r="A8" s="61" t="s">
        <v>7</v>
      </c>
      <c r="B8" s="260">
        <f>SUM(B5:B7)</f>
        <v>18186107</v>
      </c>
      <c r="C8" s="131">
        <f>SUM(C5:C7)</f>
        <v>18160752</v>
      </c>
      <c r="D8" s="131">
        <f>SUM(D5:D7)</f>
        <v>36346859</v>
      </c>
      <c r="E8" s="131">
        <f>SUM(E5:E7)</f>
        <v>35495709</v>
      </c>
      <c r="F8" s="81">
        <f>(D8-E8)/E8</f>
        <v>2.3978954751967343E-2</v>
      </c>
      <c r="G8" s="8"/>
      <c r="J8" s="2"/>
    </row>
    <row r="9" spans="1:11" x14ac:dyDescent="0.2">
      <c r="A9" s="58"/>
      <c r="B9" s="153"/>
      <c r="C9" s="101"/>
      <c r="D9" s="101"/>
      <c r="E9" s="129"/>
      <c r="F9" s="261"/>
      <c r="G9" s="19"/>
    </row>
    <row r="10" spans="1:11" x14ac:dyDescent="0.2">
      <c r="A10" s="58" t="s">
        <v>8</v>
      </c>
      <c r="B10" s="262">
        <f>'Major Airline Stats'!I9+'Regional Major'!L9+Charter!G10</f>
        <v>579296</v>
      </c>
      <c r="C10" s="246">
        <f>'Major Airline Stats'!I10+'Regional Major'!L10+Charter!G11</f>
        <v>579366</v>
      </c>
      <c r="D10" s="97">
        <f>SUM(B10:C10)</f>
        <v>1158662</v>
      </c>
      <c r="E10" s="97">
        <f>+'[1]Annual Summary'!D10-3</f>
        <v>1088426</v>
      </c>
      <c r="F10" s="253">
        <f>(D10-E10)/E10</f>
        <v>6.4529880763598071E-2</v>
      </c>
      <c r="G10" s="8"/>
      <c r="H10" s="113"/>
      <c r="I10" s="113"/>
    </row>
    <row r="11" spans="1:11" ht="15.75" thickBot="1" x14ac:dyDescent="0.3">
      <c r="A11" s="60" t="s">
        <v>16</v>
      </c>
      <c r="B11" s="263">
        <f>B10+B8</f>
        <v>18765403</v>
      </c>
      <c r="C11" s="215">
        <f>C10+C8</f>
        <v>18740118</v>
      </c>
      <c r="D11" s="215">
        <f>D10+D8</f>
        <v>37505521</v>
      </c>
      <c r="E11" s="215">
        <f>E10+E8</f>
        <v>36584135</v>
      </c>
      <c r="F11" s="264">
        <f>(D11-E11)/E11</f>
        <v>2.518539798740629E-2</v>
      </c>
      <c r="G11" s="6"/>
      <c r="H11" s="113"/>
      <c r="I11" s="113"/>
      <c r="J11" s="113"/>
    </row>
    <row r="12" spans="1:11" ht="15" x14ac:dyDescent="0.25">
      <c r="A12" s="15"/>
      <c r="B12" s="107"/>
      <c r="C12" s="107"/>
      <c r="D12" s="107"/>
      <c r="E12" s="107"/>
      <c r="F12" s="217"/>
      <c r="G12" s="113"/>
      <c r="H12" s="113"/>
    </row>
    <row r="13" spans="1:11" ht="15" customHeight="1" x14ac:dyDescent="0.2">
      <c r="B13" s="7"/>
      <c r="C13" s="7"/>
      <c r="D13" s="522" t="s">
        <v>179</v>
      </c>
      <c r="E13" s="522" t="s">
        <v>175</v>
      </c>
      <c r="F13" s="7"/>
    </row>
    <row r="14" spans="1:11" ht="13.5" thickBot="1" x14ac:dyDescent="0.25">
      <c r="A14" s="16"/>
      <c r="B14" s="84" t="s">
        <v>15</v>
      </c>
      <c r="C14" s="84" t="s">
        <v>14</v>
      </c>
      <c r="D14" s="523"/>
      <c r="E14" s="523"/>
      <c r="F14" s="7" t="s">
        <v>2</v>
      </c>
    </row>
    <row r="15" spans="1:11" ht="15" x14ac:dyDescent="0.25">
      <c r="A15" s="52" t="s">
        <v>9</v>
      </c>
      <c r="B15" s="265"/>
      <c r="C15" s="41"/>
      <c r="D15" s="41"/>
      <c r="E15" s="41"/>
      <c r="F15" s="208"/>
    </row>
    <row r="16" spans="1:11" x14ac:dyDescent="0.2">
      <c r="A16" s="59" t="s">
        <v>4</v>
      </c>
      <c r="B16" s="266">
        <f>'Major Airline Stats'!I15+'Major Airline Stats'!I19</f>
        <v>106855</v>
      </c>
      <c r="C16" s="252">
        <f>'Major Airline Stats'!I16+'Major Airline Stats'!I20</f>
        <v>106827</v>
      </c>
      <c r="D16" s="42">
        <f t="shared" ref="D16:D21" si="0">SUM(B16:C16)</f>
        <v>213682</v>
      </c>
      <c r="E16" s="129">
        <f>+'[1]Annual Summary'!D16</f>
        <v>205635</v>
      </c>
      <c r="F16" s="209">
        <f t="shared" ref="F16:F22" si="1">(D16-E16)/E16</f>
        <v>3.9132443407007562E-2</v>
      </c>
      <c r="G16" s="8"/>
      <c r="I16" s="113"/>
      <c r="J16" s="2"/>
      <c r="K16" s="2"/>
    </row>
    <row r="17" spans="1:11" x14ac:dyDescent="0.2">
      <c r="A17" s="59" t="s">
        <v>5</v>
      </c>
      <c r="B17" s="267">
        <f>'Regional Major'!L15+'Regional Major'!L19</f>
        <v>80679</v>
      </c>
      <c r="C17" s="42">
        <f>'Regional Major'!L16+'Regional Major'!L20</f>
        <v>80680</v>
      </c>
      <c r="D17" s="42">
        <f>SUM(B17:C17)</f>
        <v>161359</v>
      </c>
      <c r="E17" s="129">
        <f>+'[1]Annual Summary'!D17</f>
        <v>162779</v>
      </c>
      <c r="F17" s="209">
        <f t="shared" si="1"/>
        <v>-8.7234839874922449E-3</v>
      </c>
      <c r="G17" s="8"/>
      <c r="I17" s="113"/>
      <c r="J17" s="2"/>
      <c r="K17" s="2"/>
    </row>
    <row r="18" spans="1:11" x14ac:dyDescent="0.2">
      <c r="A18" s="59" t="s">
        <v>10</v>
      </c>
      <c r="B18" s="267">
        <f>Charter!G16</f>
        <v>34</v>
      </c>
      <c r="C18" s="42">
        <f>Charter!G17</f>
        <v>34</v>
      </c>
      <c r="D18" s="42">
        <f t="shared" si="0"/>
        <v>68</v>
      </c>
      <c r="E18" s="129">
        <f>+'[1]Annual Summary'!D18</f>
        <v>80</v>
      </c>
      <c r="F18" s="209">
        <f t="shared" si="1"/>
        <v>-0.15</v>
      </c>
      <c r="G18" s="8"/>
      <c r="I18" s="113"/>
    </row>
    <row r="19" spans="1:11" x14ac:dyDescent="0.2">
      <c r="A19" s="59" t="s">
        <v>11</v>
      </c>
      <c r="B19" s="267">
        <f>Cargo!L4</f>
        <v>7200</v>
      </c>
      <c r="C19" s="42">
        <f>Cargo!L5</f>
        <v>7200</v>
      </c>
      <c r="D19" s="42">
        <f>SUM(B19:C19)</f>
        <v>14400</v>
      </c>
      <c r="E19" s="129">
        <f>+'[1]Annual Summary'!D19</f>
        <v>12789</v>
      </c>
      <c r="F19" s="209">
        <f t="shared" si="1"/>
        <v>0.12596762843068263</v>
      </c>
      <c r="G19" s="8"/>
      <c r="H19" s="2"/>
      <c r="I19" s="113"/>
    </row>
    <row r="20" spans="1:11" x14ac:dyDescent="0.2">
      <c r="A20" s="59" t="s">
        <v>12</v>
      </c>
      <c r="B20" s="267">
        <f>'[2]General Avation'!$EX$4</f>
        <v>11224.5</v>
      </c>
      <c r="C20" s="42">
        <f>'[2]General Avation'!$EX$5</f>
        <v>11230</v>
      </c>
      <c r="D20" s="42">
        <f t="shared" si="0"/>
        <v>22454.5</v>
      </c>
      <c r="E20" s="129">
        <f>+'[1]Annual Summary'!D20</f>
        <v>22077</v>
      </c>
      <c r="F20" s="209">
        <f t="shared" si="1"/>
        <v>1.7099243556642659E-2</v>
      </c>
      <c r="G20" s="8"/>
      <c r="H20" s="2"/>
      <c r="I20" s="113"/>
    </row>
    <row r="21" spans="1:11" ht="12.75" customHeight="1" x14ac:dyDescent="0.2">
      <c r="A21" s="59" t="s">
        <v>13</v>
      </c>
      <c r="B21" s="268">
        <f>'[2]Military '!$EX$4</f>
        <v>659</v>
      </c>
      <c r="C21" s="18">
        <f>'[2]Military '!$EX$5</f>
        <v>656</v>
      </c>
      <c r="D21" s="18">
        <f t="shared" si="0"/>
        <v>1315</v>
      </c>
      <c r="E21" s="18">
        <f>+'[1]Annual Summary'!D21</f>
        <v>1252</v>
      </c>
      <c r="F21" s="210">
        <f t="shared" si="1"/>
        <v>5.0319488817891375E-2</v>
      </c>
      <c r="G21" s="8"/>
      <c r="I21" s="113"/>
    </row>
    <row r="22" spans="1:11" ht="15.75" thickBot="1" x14ac:dyDescent="0.3">
      <c r="A22" s="60" t="s">
        <v>31</v>
      </c>
      <c r="B22" s="269">
        <f>SUM(B16:B21)</f>
        <v>206651.5</v>
      </c>
      <c r="C22" s="216">
        <f>SUM(C16:C21)</f>
        <v>206627</v>
      </c>
      <c r="D22" s="216">
        <f>SUM(D16:D21)</f>
        <v>413278.5</v>
      </c>
      <c r="E22" s="216">
        <f>SUM(E16:E21)</f>
        <v>404612</v>
      </c>
      <c r="F22" s="270">
        <f t="shared" si="1"/>
        <v>2.141928563660989E-2</v>
      </c>
      <c r="G22" s="8"/>
      <c r="H22" s="113"/>
      <c r="I22" s="113"/>
    </row>
    <row r="23" spans="1:11" x14ac:dyDescent="0.2">
      <c r="D23" s="395"/>
      <c r="E23" s="395"/>
      <c r="G23" s="113"/>
      <c r="H23" s="113"/>
    </row>
    <row r="24" spans="1:11" x14ac:dyDescent="0.2">
      <c r="B24" s="7"/>
      <c r="C24" s="7"/>
      <c r="D24" s="522" t="s">
        <v>179</v>
      </c>
      <c r="E24" s="522" t="s">
        <v>175</v>
      </c>
      <c r="F24" s="7"/>
    </row>
    <row r="25" spans="1:11" ht="13.5" thickBot="1" x14ac:dyDescent="0.25">
      <c r="B25" s="7" t="s">
        <v>0</v>
      </c>
      <c r="C25" s="7" t="s">
        <v>1</v>
      </c>
      <c r="D25" s="523"/>
      <c r="E25" s="523"/>
      <c r="F25" s="7" t="s">
        <v>2</v>
      </c>
    </row>
    <row r="26" spans="1:11" ht="15" x14ac:dyDescent="0.25">
      <c r="A26" s="56" t="s">
        <v>162</v>
      </c>
      <c r="B26" s="271"/>
      <c r="C26" s="45"/>
      <c r="D26" s="45"/>
      <c r="E26" s="45"/>
      <c r="F26" s="46"/>
    </row>
    <row r="27" spans="1:11" x14ac:dyDescent="0.2">
      <c r="A27" s="53" t="s">
        <v>18</v>
      </c>
      <c r="B27" s="272">
        <f>(Cargo!L16+'Major Airline Stats'!I28+'Regional Major'!L28)*0.00045359237</f>
        <v>101377.67515629291</v>
      </c>
      <c r="C27" s="21">
        <f>(Cargo!L21+'Major Airline Stats'!I33+'Regional Major'!L33)*0.00045359237</f>
        <v>89030.999253469345</v>
      </c>
      <c r="D27" s="517">
        <f>SUM(B27:C27)</f>
        <v>190408.67440976226</v>
      </c>
      <c r="E27" s="21">
        <f>+'[1]Annual Summary'!D27</f>
        <v>182845.80952995896</v>
      </c>
      <c r="F27" s="82">
        <f>(D27-E27)/E27</f>
        <v>4.1361980891140591E-2</v>
      </c>
      <c r="G27" s="516"/>
      <c r="I27" s="351"/>
    </row>
    <row r="28" spans="1:11" x14ac:dyDescent="0.2">
      <c r="A28" s="53" t="s">
        <v>19</v>
      </c>
      <c r="B28" s="272">
        <f>(Cargo!L17+'Major Airline Stats'!I29+'Regional Major'!L29)*0.00045359237</f>
        <v>7022.3227288747039</v>
      </c>
      <c r="C28" s="21">
        <f>(Cargo!L22+'Major Airline Stats'!I34+'Regional Major'!L34)*0.00045359237</f>
        <v>9511.0831178971293</v>
      </c>
      <c r="D28" s="21">
        <f>SUM(B28:C28)</f>
        <v>16533.405846771835</v>
      </c>
      <c r="E28" s="21">
        <f>+'[1]Annual Summary'!D28</f>
        <v>16494.112706466782</v>
      </c>
      <c r="F28" s="82">
        <f>(D28-E28)/E28</f>
        <v>2.3822524439067205E-3</v>
      </c>
      <c r="G28" s="8"/>
      <c r="I28" s="351"/>
    </row>
    <row r="29" spans="1:11" x14ac:dyDescent="0.2">
      <c r="A29" s="53" t="s">
        <v>152</v>
      </c>
      <c r="B29" s="524">
        <f>(Cargo!L28)*0.00045359237</f>
        <v>0</v>
      </c>
      <c r="C29" s="525"/>
      <c r="D29" s="21">
        <f>SUM(B29:C29)</f>
        <v>0</v>
      </c>
      <c r="E29" s="21">
        <f>+'[1]Annual Summary'!D29</f>
        <v>0</v>
      </c>
      <c r="F29" s="82" t="e">
        <f>(D29-E29)/E29</f>
        <v>#DIV/0!</v>
      </c>
      <c r="G29" s="8"/>
    </row>
    <row r="30" spans="1:11" ht="15.75" thickBot="1" x14ac:dyDescent="0.3">
      <c r="A30" s="54" t="s">
        <v>63</v>
      </c>
      <c r="B30" s="273">
        <f>SUM(B27:B28)</f>
        <v>108399.99788516761</v>
      </c>
      <c r="C30" s="48">
        <f>SUM(C27:C29)</f>
        <v>98542.082371366472</v>
      </c>
      <c r="D30" s="48">
        <f>SUM(D27:D29)</f>
        <v>206942.0802565341</v>
      </c>
      <c r="E30" s="48">
        <f>SUM(E27:E29)</f>
        <v>199339.92223642574</v>
      </c>
      <c r="F30" s="83">
        <f>(D30-E30)/E30</f>
        <v>3.8136655893202712E-2</v>
      </c>
      <c r="G30" s="8"/>
      <c r="I30" s="351"/>
      <c r="J30" s="351"/>
    </row>
    <row r="31" spans="1:11" ht="13.5" thickBot="1" x14ac:dyDescent="0.25">
      <c r="D31" s="396"/>
      <c r="E31" s="396"/>
      <c r="G31" s="113"/>
      <c r="H31" s="113"/>
    </row>
    <row r="32" spans="1:11" ht="13.5" thickBot="1" x14ac:dyDescent="0.25">
      <c r="B32" s="519">
        <v>2016</v>
      </c>
      <c r="C32" s="520"/>
      <c r="D32" s="519">
        <v>2015</v>
      </c>
      <c r="E32" s="520"/>
    </row>
    <row r="33" spans="1:9" x14ac:dyDescent="0.2">
      <c r="A33" s="275" t="s">
        <v>107</v>
      </c>
      <c r="B33" s="276">
        <f>C8-B34</f>
        <v>10500930</v>
      </c>
      <c r="C33" s="277">
        <f>B33/C8</f>
        <v>0.5782211000954145</v>
      </c>
      <c r="D33" s="276">
        <f>+'[1]Annual Summary'!$B$33</f>
        <v>9752331</v>
      </c>
      <c r="E33" s="277">
        <f>+'[1]Annual Summary'!$C$33</f>
        <v>0.54999444497394212</v>
      </c>
      <c r="G33" s="351"/>
      <c r="H33" s="351"/>
    </row>
    <row r="34" spans="1:9" ht="13.5" thickBot="1" x14ac:dyDescent="0.25">
      <c r="A34" s="278" t="s">
        <v>108</v>
      </c>
      <c r="B34" s="279">
        <f>'Major Airline Stats'!I49+'Regional Major'!L49+'Other Regional'!M48</f>
        <v>7659822</v>
      </c>
      <c r="C34" s="280">
        <f>+B34/C8</f>
        <v>0.42177889990458545</v>
      </c>
      <c r="D34" s="279">
        <f>+'[1]Annual Summary'!$B$34</f>
        <v>7979359</v>
      </c>
      <c r="E34" s="280">
        <f>+'[1]Annual Summary'!$C$34</f>
        <v>0.45000555502605788</v>
      </c>
      <c r="G34" s="351"/>
      <c r="H34" s="351"/>
    </row>
    <row r="35" spans="1:9" x14ac:dyDescent="0.2">
      <c r="E35" s="113"/>
    </row>
    <row r="36" spans="1:9" x14ac:dyDescent="0.2">
      <c r="A36" s="521" t="s">
        <v>112</v>
      </c>
      <c r="B36" s="521"/>
      <c r="C36" s="521"/>
      <c r="D36" s="521"/>
      <c r="E36" s="521"/>
      <c r="F36" s="521"/>
      <c r="G36" s="521"/>
      <c r="H36" s="521"/>
      <c r="I36" s="521"/>
    </row>
    <row r="37" spans="1:9" x14ac:dyDescent="0.2">
      <c r="A37" s="521"/>
      <c r="B37" s="521"/>
      <c r="C37" s="521"/>
      <c r="D37" s="521"/>
      <c r="E37" s="521"/>
      <c r="F37" s="521"/>
      <c r="G37" s="521"/>
      <c r="H37" s="521"/>
      <c r="I37" s="521"/>
    </row>
    <row r="39" spans="1:9" x14ac:dyDescent="0.2">
      <c r="E39" s="2"/>
    </row>
    <row r="40" spans="1:9" x14ac:dyDescent="0.2">
      <c r="B40" s="351"/>
      <c r="E40" s="2"/>
    </row>
  </sheetData>
  <mergeCells count="10">
    <mergeCell ref="B32:C32"/>
    <mergeCell ref="A36:I37"/>
    <mergeCell ref="D2:D3"/>
    <mergeCell ref="E2:E3"/>
    <mergeCell ref="D24:D25"/>
    <mergeCell ref="E24:E25"/>
    <mergeCell ref="D13:D14"/>
    <mergeCell ref="E13:E14"/>
    <mergeCell ref="B29:C29"/>
    <mergeCell ref="D32:E32"/>
  </mergeCells>
  <phoneticPr fontId="6" type="noConversion"/>
  <conditionalFormatting sqref="B14:C22 F2:F4 B4:C12 B2:C2 B24:B30 E26:E30 C30:D30 C24:C28 D26:D29 D2:E22 D24:E25">
    <cfRule type="expression" dxfId="13" priority="1" stopIfTrue="1">
      <formula>"*.*"</formula>
    </cfRule>
  </conditionalFormatting>
  <conditionalFormatting sqref="F5:F31">
    <cfRule type="cellIs" dxfId="12" priority="2" stopIfTrue="1" operator="lessThan">
      <formula>0</formula>
    </cfRule>
  </conditionalFormatting>
  <printOptions horizontalCentered="1"/>
  <pageMargins left="0.25" right="0.25" top="0.75" bottom="0.25" header="0" footer="0"/>
  <pageSetup orientation="landscape" r:id="rId1"/>
  <headerFooter alignWithMargins="0">
    <oddHeader>&amp;C&amp;"Arial,Bold"&amp;20 2016 Year End Operations Report - MSP</oddHeader>
    <oddFooter>&amp;L&amp;D&amp;C&amp;F&amp;RPage &amp;P of &amp;N</oddFooter>
  </headerFooter>
  <ignoredErrors>
    <ignoredError sqref="F8 F22 F30" formula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Q38"/>
  <sheetViews>
    <sheetView zoomScaleNormal="100" workbookViewId="0">
      <selection activeCell="A21" sqref="A21:O26"/>
    </sheetView>
  </sheetViews>
  <sheetFormatPr defaultRowHeight="12.75" x14ac:dyDescent="0.2"/>
  <cols>
    <col min="1" max="1" width="28.28515625" customWidth="1"/>
    <col min="2" max="2" width="12" customWidth="1"/>
    <col min="3" max="3" width="12.7109375" bestFit="1" customWidth="1"/>
    <col min="4" max="4" width="11.85546875" bestFit="1" customWidth="1"/>
    <col min="5" max="5" width="11.85546875" customWidth="1"/>
    <col min="6" max="6" width="11.28515625" bestFit="1" customWidth="1"/>
    <col min="7" max="7" width="11.28515625" customWidth="1"/>
    <col min="8" max="8" width="11.85546875" bestFit="1" customWidth="1"/>
    <col min="9" max="10" width="11.85546875" customWidth="1"/>
    <col min="11" max="13" width="11.28515625" customWidth="1"/>
    <col min="14" max="14" width="11.5703125" bestFit="1" customWidth="1"/>
    <col min="15" max="15" width="13.85546875" customWidth="1"/>
    <col min="16" max="16" width="11.5703125" bestFit="1" customWidth="1"/>
    <col min="17" max="17" width="11.28515625" bestFit="1" customWidth="1"/>
  </cols>
  <sheetData>
    <row r="1" spans="1:15" ht="38.25" x14ac:dyDescent="0.2">
      <c r="A1" s="345" t="s">
        <v>178</v>
      </c>
      <c r="B1" s="515" t="s">
        <v>21</v>
      </c>
      <c r="C1" s="515" t="s">
        <v>202</v>
      </c>
      <c r="D1" s="515" t="s">
        <v>201</v>
      </c>
      <c r="E1" s="515" t="s">
        <v>166</v>
      </c>
      <c r="F1" s="515" t="s">
        <v>204</v>
      </c>
      <c r="G1" s="515" t="s">
        <v>51</v>
      </c>
      <c r="H1" s="515" t="s">
        <v>134</v>
      </c>
      <c r="I1" s="515" t="s">
        <v>167</v>
      </c>
      <c r="J1" s="515" t="s">
        <v>174</v>
      </c>
      <c r="K1" s="515" t="s">
        <v>186</v>
      </c>
      <c r="L1" s="515" t="s">
        <v>192</v>
      </c>
      <c r="M1" s="515" t="s">
        <v>150</v>
      </c>
      <c r="N1" s="515" t="s">
        <v>203</v>
      </c>
    </row>
    <row r="2" spans="1:15" ht="15.75" thickBot="1" x14ac:dyDescent="0.3">
      <c r="A2" s="340"/>
      <c r="B2" s="341"/>
      <c r="C2" s="341"/>
      <c r="D2" s="341"/>
      <c r="E2" s="341"/>
      <c r="F2" s="341"/>
      <c r="G2" s="341"/>
      <c r="H2" s="341"/>
      <c r="I2" s="341"/>
      <c r="J2" s="341"/>
      <c r="K2" s="341"/>
      <c r="L2" s="341"/>
      <c r="M2" s="341"/>
      <c r="N2" s="341"/>
      <c r="O2" s="342"/>
    </row>
    <row r="3" spans="1:15" ht="15.75" thickBot="1" x14ac:dyDescent="0.3">
      <c r="A3" s="563" t="s">
        <v>153</v>
      </c>
      <c r="B3" s="564"/>
      <c r="C3" s="564"/>
      <c r="D3" s="564"/>
      <c r="E3" s="564"/>
      <c r="F3" s="564"/>
      <c r="G3" s="564"/>
      <c r="H3" s="564"/>
      <c r="I3" s="564"/>
      <c r="J3" s="564"/>
      <c r="K3" s="564"/>
      <c r="L3" s="564"/>
      <c r="M3" s="564"/>
      <c r="N3" s="565"/>
      <c r="O3" s="397"/>
    </row>
    <row r="4" spans="1:15" x14ac:dyDescent="0.2">
      <c r="A4" s="53" t="s">
        <v>32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49"/>
    </row>
    <row r="5" spans="1:15" x14ac:dyDescent="0.2">
      <c r="A5" s="53" t="s">
        <v>33</v>
      </c>
      <c r="B5" s="20">
        <f>SUM([2]Delta!$EL$32:$EW$32)</f>
        <v>795095</v>
      </c>
      <c r="C5" s="20">
        <f>SUM([2]Pinnacle!$EL$32:$EW$32)</f>
        <v>144121</v>
      </c>
      <c r="D5" s="20">
        <f>SUM([2]Compass!$EL$32:$EW$32)</f>
        <v>69233</v>
      </c>
      <c r="E5" s="20">
        <f>SUM('[2]Atlantic Southeast'!$EL$32:$EW$32)</f>
        <v>36353</v>
      </c>
      <c r="F5" s="20">
        <f>SUM('[2]Sky West'!$EL$32:$EW$32)</f>
        <v>87988</v>
      </c>
      <c r="G5" s="20">
        <f>SUM('[2]Sun Country'!$EL$32:$EW$32)</f>
        <v>137816</v>
      </c>
      <c r="H5" s="20">
        <f>SUM([2]Icelandair!$EL$32:$EW$32)</f>
        <v>35064</v>
      </c>
      <c r="I5" s="20">
        <f>SUM('[2]Air France'!$EL$32:$EW$32)</f>
        <v>30191</v>
      </c>
      <c r="J5" s="20">
        <f>SUM([2]Condor!$EL$32:$EW$32)</f>
        <v>9717</v>
      </c>
      <c r="K5" s="20">
        <f>SUM('[2]Air Georgian'!$EL$32:$EW$32)</f>
        <v>42655</v>
      </c>
      <c r="L5" s="20">
        <f>SUM('[2]Jazz Air'!$EL$32:$EW$32)</f>
        <v>3553</v>
      </c>
      <c r="M5" s="20">
        <f>SUM('[2]Charter Misc'!$EL$32:$EW$32)+SUM([2]Ryan!$EL$32:$EW$32)+SUM([2]Omni!$EL$32:$EW$32)</f>
        <v>797</v>
      </c>
      <c r="N5" s="229">
        <f>SUM(B5:M5)</f>
        <v>1392583</v>
      </c>
    </row>
    <row r="6" spans="1:15" x14ac:dyDescent="0.2">
      <c r="A6" s="53" t="s">
        <v>34</v>
      </c>
      <c r="B6" s="14">
        <f>SUM([2]Delta!$EL$33:$EW$33)</f>
        <v>777842</v>
      </c>
      <c r="C6" s="14">
        <f>SUM([2]Pinnacle!$EL$33:$EW$33)</f>
        <v>152941</v>
      </c>
      <c r="D6" s="14">
        <f>SUM([2]Compass!$EL$33:$EW$33)</f>
        <v>67930</v>
      </c>
      <c r="E6" s="14">
        <f>SUM('[2]Atlantic Southeast'!$EL$33:$EW$33)</f>
        <v>22566</v>
      </c>
      <c r="F6" s="14">
        <f>SUM('[2]Sky West'!$EL$33:$EW$33)</f>
        <v>87539</v>
      </c>
      <c r="G6" s="14">
        <f>SUM('[2]Sun Country'!$EL$33:$EW$33)</f>
        <v>136824</v>
      </c>
      <c r="H6" s="14">
        <f>SUM([2]Icelandair!$EL$33:$EW$33)</f>
        <v>39500</v>
      </c>
      <c r="I6" s="14">
        <f>SUM('[2]Air France'!$EL$33:$EW$33)</f>
        <v>22654</v>
      </c>
      <c r="J6" s="14">
        <f>SUM([2]Condor!$EL$33:$EW$33)</f>
        <v>9144</v>
      </c>
      <c r="K6" s="14">
        <f>SUM('[2]Air Georgian'!$EL$33:$EW$33)</f>
        <v>39868</v>
      </c>
      <c r="L6" s="14">
        <f>SUM('[2]Jazz Air'!$EL$33:$EW$33)</f>
        <v>3206</v>
      </c>
      <c r="M6" s="14">
        <f>SUM('[2]Charter Misc'!$EL$33:$EW$33)+SUM([2]Ryan!$EL$33:$EW$33)+SUM([2]Omni!$EL$33:$EW$33)</f>
        <v>1416</v>
      </c>
      <c r="N6" s="230">
        <f>SUM(B6:M6)</f>
        <v>1361430</v>
      </c>
    </row>
    <row r="7" spans="1:15" ht="15" x14ac:dyDescent="0.25">
      <c r="A7" s="51" t="s">
        <v>7</v>
      </c>
      <c r="B7" s="33">
        <f t="shared" ref="B7:M7" si="0">SUM(B5:B6)</f>
        <v>1572937</v>
      </c>
      <c r="C7" s="33">
        <f t="shared" si="0"/>
        <v>297062</v>
      </c>
      <c r="D7" s="33">
        <f t="shared" si="0"/>
        <v>137163</v>
      </c>
      <c r="E7" s="33">
        <f t="shared" si="0"/>
        <v>58919</v>
      </c>
      <c r="F7" s="33">
        <f t="shared" si="0"/>
        <v>175527</v>
      </c>
      <c r="G7" s="33">
        <f t="shared" si="0"/>
        <v>274640</v>
      </c>
      <c r="H7" s="33">
        <f t="shared" si="0"/>
        <v>74564</v>
      </c>
      <c r="I7" s="33">
        <f t="shared" si="0"/>
        <v>52845</v>
      </c>
      <c r="J7" s="33">
        <f t="shared" ref="J7" si="1">SUM(J5:J6)</f>
        <v>18861</v>
      </c>
      <c r="K7" s="33">
        <f t="shared" si="0"/>
        <v>82523</v>
      </c>
      <c r="L7" s="33">
        <f t="shared" ref="L7" si="2">SUM(L5:L6)</f>
        <v>6759</v>
      </c>
      <c r="M7" s="33">
        <f t="shared" si="0"/>
        <v>2213</v>
      </c>
      <c r="N7" s="231">
        <f>SUM(B7:M7)</f>
        <v>2754013</v>
      </c>
    </row>
    <row r="8" spans="1:15" x14ac:dyDescent="0.2">
      <c r="A8" s="53"/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29"/>
    </row>
    <row r="9" spans="1:15" x14ac:dyDescent="0.2">
      <c r="A9" s="53" t="s">
        <v>35</v>
      </c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29">
        <f>SUM(B9:M9)</f>
        <v>0</v>
      </c>
    </row>
    <row r="10" spans="1:15" x14ac:dyDescent="0.2">
      <c r="A10" s="53" t="s">
        <v>33</v>
      </c>
      <c r="B10" s="20">
        <f>SUM([2]Delta!$EL$37:$EW$37)</f>
        <v>23013</v>
      </c>
      <c r="C10" s="20">
        <f>SUM([2]Pinnacle!$EL$37:$EW$37)</f>
        <v>1671</v>
      </c>
      <c r="D10" s="20">
        <f>SUM([2]Compass!$EL$37:$EW$37)</f>
        <v>950</v>
      </c>
      <c r="E10" s="20">
        <f>SUM('[2]Atlantic Southeast'!$EL$37:$EW$37)</f>
        <v>406</v>
      </c>
      <c r="F10" s="20">
        <f>SUM('[2]Sky West'!$EL$37:$EW$37)</f>
        <v>940</v>
      </c>
      <c r="G10" s="20">
        <f>SUM('[2]Sun Country'!$EL$37:$EW$37)</f>
        <v>883</v>
      </c>
      <c r="H10" s="20">
        <f>SUM([2]Icelandair!$EL$37:$EW$37)</f>
        <v>611</v>
      </c>
      <c r="I10" s="20">
        <f>SUM('[2]Air France'!$EL$37:$EW$37)</f>
        <v>55</v>
      </c>
      <c r="J10" s="20">
        <f>SUM([2]Condor!$EL$37:$EW$37)</f>
        <v>0</v>
      </c>
      <c r="K10" s="20">
        <f>SUM('[2]Air Georgian'!$EL$37:$EW$37)</f>
        <v>0</v>
      </c>
      <c r="L10" s="20">
        <f>SUM('[2]Jazz Air'!$EL$37:$EW$37)</f>
        <v>24</v>
      </c>
      <c r="M10" s="20">
        <f>SUM('[2]Charter Misc'!$EL$37:$EW$37)+SUM([2]Ryan!$EL$37:$EW$37)+SUM([2]Omni!$EL$37:$EW$37)</f>
        <v>0</v>
      </c>
      <c r="N10" s="229">
        <f>SUM(B10:M10)</f>
        <v>28553</v>
      </c>
    </row>
    <row r="11" spans="1:15" x14ac:dyDescent="0.2">
      <c r="A11" s="53" t="s">
        <v>36</v>
      </c>
      <c r="B11" s="14">
        <f>SUM([2]Delta!$EL$38:$EW$38)</f>
        <v>22493</v>
      </c>
      <c r="C11" s="14">
        <f>SUM([2]Pinnacle!$EL$38:$EW$38)</f>
        <v>1938</v>
      </c>
      <c r="D11" s="14">
        <f>SUM([2]Compass!$EL$38:$EW$38)</f>
        <v>817</v>
      </c>
      <c r="E11" s="14">
        <f>SUM('[2]Atlantic Southeast'!$EL$38:$EW$38)</f>
        <v>277</v>
      </c>
      <c r="F11" s="14">
        <f>SUM('[2]Sky West'!$EL$38:$EW$38)</f>
        <v>869</v>
      </c>
      <c r="G11" s="14">
        <f>SUM('[2]Sun Country'!$EL$38:$EW$38)</f>
        <v>1022</v>
      </c>
      <c r="H11" s="14">
        <f>SUM([2]Icelandair!$EL$38:$EW$38)</f>
        <v>687</v>
      </c>
      <c r="I11" s="14">
        <f>SUM('[2]Air France'!$EL$38:$EW$38)</f>
        <v>28</v>
      </c>
      <c r="J11" s="14">
        <f>SUM([2]Condor!$EL$38:$EW$38)</f>
        <v>0</v>
      </c>
      <c r="K11" s="14">
        <f>SUM('[2]Air Georgian'!$EL$38:$EW$38)</f>
        <v>0</v>
      </c>
      <c r="L11" s="14">
        <f>SUM('[2]Jazz Air'!$EL$38:$EW$38)</f>
        <v>39</v>
      </c>
      <c r="M11" s="14">
        <f>SUM('[2]Charter Misc'!$EL$38:$EW$38)+SUM([2]Ryan!$EL$38:$EW$38)+SUM([2]Omni!$EL$38:$EW$38)</f>
        <v>0</v>
      </c>
      <c r="N11" s="230">
        <f>SUM(B11:M11)</f>
        <v>28170</v>
      </c>
    </row>
    <row r="12" spans="1:15" ht="15.75" thickBot="1" x14ac:dyDescent="0.3">
      <c r="A12" s="54" t="s">
        <v>37</v>
      </c>
      <c r="B12" s="232">
        <f t="shared" ref="B12:M12" si="3">SUM(B10:B11)</f>
        <v>45506</v>
      </c>
      <c r="C12" s="232">
        <f t="shared" si="3"/>
        <v>3609</v>
      </c>
      <c r="D12" s="232">
        <f t="shared" si="3"/>
        <v>1767</v>
      </c>
      <c r="E12" s="232">
        <f t="shared" si="3"/>
        <v>683</v>
      </c>
      <c r="F12" s="232">
        <f t="shared" si="3"/>
        <v>1809</v>
      </c>
      <c r="G12" s="232">
        <f t="shared" si="3"/>
        <v>1905</v>
      </c>
      <c r="H12" s="232">
        <f t="shared" si="3"/>
        <v>1298</v>
      </c>
      <c r="I12" s="232">
        <f t="shared" si="3"/>
        <v>83</v>
      </c>
      <c r="J12" s="232">
        <f t="shared" ref="J12" si="4">SUM(J10:J11)</f>
        <v>0</v>
      </c>
      <c r="K12" s="232">
        <f t="shared" si="3"/>
        <v>0</v>
      </c>
      <c r="L12" s="232">
        <f t="shared" ref="L12" si="5">SUM(L10:L11)</f>
        <v>63</v>
      </c>
      <c r="M12" s="232">
        <f t="shared" si="3"/>
        <v>0</v>
      </c>
      <c r="N12" s="233">
        <f>SUM(B12:M12)</f>
        <v>56723</v>
      </c>
    </row>
    <row r="14" spans="1:15" ht="30.75" customHeight="1" thickBot="1" x14ac:dyDescent="0.25">
      <c r="B14" s="12" t="s">
        <v>21</v>
      </c>
      <c r="C14" s="12" t="s">
        <v>96</v>
      </c>
      <c r="D14" s="12" t="s">
        <v>101</v>
      </c>
      <c r="E14" s="214" t="s">
        <v>53</v>
      </c>
      <c r="F14" s="12" t="s">
        <v>97</v>
      </c>
      <c r="G14" s="12" t="s">
        <v>51</v>
      </c>
      <c r="H14" s="12" t="s">
        <v>134</v>
      </c>
      <c r="I14" s="12" t="s">
        <v>167</v>
      </c>
      <c r="J14" s="12" t="s">
        <v>174</v>
      </c>
      <c r="K14" s="12" t="s">
        <v>98</v>
      </c>
      <c r="L14" s="12"/>
      <c r="M14" s="12" t="s">
        <v>150</v>
      </c>
      <c r="N14" s="214" t="s">
        <v>173</v>
      </c>
    </row>
    <row r="15" spans="1:15" ht="15.75" thickBot="1" x14ac:dyDescent="0.3">
      <c r="A15" s="566" t="s">
        <v>151</v>
      </c>
      <c r="B15" s="567"/>
      <c r="C15" s="567"/>
      <c r="D15" s="567"/>
      <c r="E15" s="567"/>
      <c r="F15" s="567"/>
      <c r="G15" s="567"/>
      <c r="H15" s="567"/>
      <c r="I15" s="567"/>
      <c r="J15" s="567"/>
      <c r="K15" s="567"/>
      <c r="L15" s="567"/>
      <c r="M15" s="567"/>
      <c r="N15" s="568"/>
      <c r="O15" s="397"/>
    </row>
    <row r="16" spans="1:15" x14ac:dyDescent="0.2">
      <c r="A16" s="53" t="s">
        <v>25</v>
      </c>
      <c r="B16" s="20">
        <f>SUM([2]Delta!$EL$15:$EW$15)</f>
        <v>4581</v>
      </c>
      <c r="C16" s="20">
        <f>SUM([2]Pinnacle!$EL$15:$EW$15)</f>
        <v>2392</v>
      </c>
      <c r="D16" s="20">
        <f>SUM([2]Compass!$EL$15:$EW$15)</f>
        <v>1065</v>
      </c>
      <c r="E16" s="20">
        <f>SUM('[2]Atlantic Southeast'!$EL$15:$EW$15)</f>
        <v>451</v>
      </c>
      <c r="F16" s="20">
        <f>SUM('[2]Sky West'!$EL$15:$EW$15)</f>
        <v>1400</v>
      </c>
      <c r="G16" s="20">
        <f>SUM('[2]Sun Country'!$EL$15:$EW$15)</f>
        <v>1177</v>
      </c>
      <c r="H16" s="20">
        <f>SUM([2]Icelandair!$EL$15:$EW$15)</f>
        <v>209</v>
      </c>
      <c r="I16" s="20">
        <f>SUM('[2]Air France'!$EL$15:$EW$15)</f>
        <v>125</v>
      </c>
      <c r="J16" s="20">
        <f>SUM([2]Condor!$EL$15:$EW$15)</f>
        <v>42</v>
      </c>
      <c r="K16" s="20">
        <f>SUM('[2]Air Georgian'!$EL$15:$EW$15)</f>
        <v>1015</v>
      </c>
      <c r="L16" s="20">
        <f>SUM('[2]Jazz Air'!$EL$15:$EW$15)</f>
        <v>92</v>
      </c>
      <c r="M16" s="20">
        <f>SUM('[2]Charter Misc'!$EL$15:$EW$15)+SUM([2]Ryan!$EL$15:$EW$15)+SUM([2]Omni!$EL$15:$EW$15)</f>
        <v>7</v>
      </c>
      <c r="N16" s="229">
        <f>SUM(B16:M16)</f>
        <v>12556</v>
      </c>
    </row>
    <row r="17" spans="1:17" x14ac:dyDescent="0.2">
      <c r="A17" s="53" t="s">
        <v>26</v>
      </c>
      <c r="B17" s="20">
        <f>SUM([2]Delta!$EL$16:$EW$16)</f>
        <v>4584</v>
      </c>
      <c r="C17" s="20">
        <f>SUM([2]Pinnacle!$EL$16:$EW$16)</f>
        <v>2492</v>
      </c>
      <c r="D17" s="20">
        <f>SUM([2]Compass!$EL$16:$EW$16)</f>
        <v>1066</v>
      </c>
      <c r="E17" s="20">
        <f>SUM('[2]Atlantic Southeast'!$EL$16:$EW$16)</f>
        <v>375</v>
      </c>
      <c r="F17" s="20">
        <f>SUM('[2]Sky West'!$EL$16:$EW$16)</f>
        <v>1405</v>
      </c>
      <c r="G17" s="20">
        <f>SUM('[2]Sun Country'!$EL$16:$EW$16)</f>
        <v>1173</v>
      </c>
      <c r="H17" s="20">
        <f>SUM([2]Icelandair!$EL$16:$EW$16)</f>
        <v>209</v>
      </c>
      <c r="I17" s="20">
        <f>SUM('[2]Air France'!$EL$16:$EW$16)</f>
        <v>125</v>
      </c>
      <c r="J17" s="20">
        <f>SUM([2]Condor!$EL$16:$EW$16)</f>
        <v>42</v>
      </c>
      <c r="K17" s="20">
        <f>SUM('[2]Air Georgian'!$EL$16:$EW$16)</f>
        <v>1014</v>
      </c>
      <c r="L17" s="20">
        <f>SUM('[2]Jazz Air'!$EL$16:$EW$16)</f>
        <v>93</v>
      </c>
      <c r="M17" s="20">
        <f>SUM('[2]Charter Misc'!$EL$16:$EW$16)+SUM([2]Ryan!$EL$16:$EW$16)+SUM([2]Omni!$EL$16:$EW$16)</f>
        <v>5</v>
      </c>
      <c r="N17" s="229">
        <f>SUM(B17:M17)</f>
        <v>12583</v>
      </c>
    </row>
    <row r="18" spans="1:17" x14ac:dyDescent="0.2">
      <c r="A18" s="53"/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29"/>
    </row>
    <row r="19" spans="1:17" ht="15.75" thickBot="1" x14ac:dyDescent="0.3">
      <c r="A19" s="54" t="s">
        <v>31</v>
      </c>
      <c r="B19" s="343">
        <f t="shared" ref="B19:N19" si="6">+SUM(B16:B17)</f>
        <v>9165</v>
      </c>
      <c r="C19" s="343">
        <f t="shared" si="6"/>
        <v>4884</v>
      </c>
      <c r="D19" s="343">
        <f t="shared" si="6"/>
        <v>2131</v>
      </c>
      <c r="E19" s="343">
        <f>+SUM(E16:E17)</f>
        <v>826</v>
      </c>
      <c r="F19" s="343">
        <f>+SUM(F16:F17)</f>
        <v>2805</v>
      </c>
      <c r="G19" s="343">
        <f t="shared" si="6"/>
        <v>2350</v>
      </c>
      <c r="H19" s="343">
        <f t="shared" si="6"/>
        <v>418</v>
      </c>
      <c r="I19" s="343">
        <f t="shared" si="6"/>
        <v>250</v>
      </c>
      <c r="J19" s="343">
        <f t="shared" ref="J19" si="7">+SUM(J16:J17)</f>
        <v>84</v>
      </c>
      <c r="K19" s="343">
        <f t="shared" si="6"/>
        <v>2029</v>
      </c>
      <c r="L19" s="343">
        <f t="shared" ref="L19" si="8">+SUM(L16:L17)</f>
        <v>185</v>
      </c>
      <c r="M19" s="343">
        <f t="shared" si="6"/>
        <v>12</v>
      </c>
      <c r="N19" s="344">
        <f t="shared" si="6"/>
        <v>25139</v>
      </c>
    </row>
    <row r="22" spans="1:17" x14ac:dyDescent="0.2">
      <c r="A22" s="518"/>
      <c r="B22" s="351"/>
      <c r="C22" s="351"/>
      <c r="D22" s="351"/>
      <c r="E22" s="351"/>
      <c r="F22" s="351"/>
      <c r="I22" s="351"/>
      <c r="K22" s="351"/>
      <c r="L22" s="351"/>
      <c r="N22" s="351"/>
    </row>
    <row r="23" spans="1:17" x14ac:dyDescent="0.2">
      <c r="A23" s="518"/>
      <c r="G23" s="351"/>
      <c r="H23" s="351"/>
      <c r="J23" s="351"/>
      <c r="M23" s="351"/>
      <c r="N23" s="351"/>
    </row>
    <row r="24" spans="1:17" x14ac:dyDescent="0.2">
      <c r="B24" s="113"/>
      <c r="C24" s="113"/>
      <c r="D24" s="113"/>
      <c r="E24" s="113"/>
      <c r="F24" s="113"/>
      <c r="G24" s="113"/>
      <c r="H24" s="113"/>
      <c r="I24" s="113"/>
      <c r="J24" s="113"/>
      <c r="K24" s="113"/>
      <c r="L24" s="113"/>
    </row>
    <row r="26" spans="1:17" x14ac:dyDescent="0.2">
      <c r="A26" s="398"/>
      <c r="B26" s="414"/>
      <c r="C26" s="414"/>
      <c r="D26" s="414"/>
      <c r="E26" s="414"/>
      <c r="F26" s="414"/>
      <c r="G26" s="403"/>
      <c r="H26" s="403"/>
      <c r="I26" s="403"/>
      <c r="J26" s="403"/>
      <c r="K26" s="113"/>
      <c r="L26" s="113"/>
    </row>
    <row r="27" spans="1:17" x14ac:dyDescent="0.2">
      <c r="A27" s="398"/>
      <c r="B27" s="398"/>
      <c r="C27" s="398"/>
      <c r="D27" s="398"/>
      <c r="E27" s="398"/>
      <c r="F27" s="398"/>
      <c r="G27" s="398"/>
      <c r="H27" s="398"/>
      <c r="I27" s="398"/>
      <c r="J27" s="398"/>
    </row>
    <row r="28" spans="1:17" x14ac:dyDescent="0.2">
      <c r="A28" s="398"/>
      <c r="B28" s="399"/>
      <c r="C28" s="399"/>
      <c r="D28" s="399"/>
      <c r="E28" s="399"/>
      <c r="F28" s="399"/>
      <c r="G28" s="399"/>
      <c r="H28" s="399"/>
      <c r="I28" s="399"/>
      <c r="J28" s="399"/>
      <c r="K28" s="399"/>
      <c r="L28" s="399"/>
      <c r="M28" s="399"/>
      <c r="N28" s="399"/>
      <c r="O28" s="399"/>
      <c r="P28" s="399"/>
    </row>
    <row r="29" spans="1:17" x14ac:dyDescent="0.2">
      <c r="A29" s="400"/>
      <c r="B29" s="401"/>
      <c r="C29" s="402"/>
      <c r="D29" s="402"/>
      <c r="E29" s="402"/>
      <c r="F29" s="402"/>
      <c r="G29" s="402"/>
      <c r="H29" s="402"/>
      <c r="I29" s="402"/>
      <c r="J29" s="402"/>
      <c r="K29" s="402"/>
      <c r="L29" s="402"/>
      <c r="M29" s="402"/>
      <c r="N29" s="402"/>
      <c r="O29" s="402"/>
      <c r="P29" s="401"/>
    </row>
    <row r="30" spans="1:17" x14ac:dyDescent="0.2">
      <c r="A30" s="400"/>
      <c r="B30" s="402"/>
      <c r="C30" s="402"/>
      <c r="D30" s="402"/>
      <c r="E30" s="402"/>
      <c r="F30" s="402"/>
      <c r="G30" s="402"/>
      <c r="H30" s="402"/>
      <c r="I30" s="402"/>
      <c r="J30" s="402"/>
      <c r="K30" s="402"/>
      <c r="L30" s="402"/>
      <c r="M30" s="402"/>
      <c r="N30" s="401"/>
      <c r="O30" s="401"/>
      <c r="P30" s="401"/>
      <c r="Q30" s="113"/>
    </row>
    <row r="31" spans="1:17" x14ac:dyDescent="0.2">
      <c r="A31" s="400"/>
      <c r="B31" s="402"/>
      <c r="C31" s="402"/>
      <c r="D31" s="402"/>
      <c r="E31" s="402"/>
      <c r="F31" s="402"/>
      <c r="G31" s="402"/>
      <c r="H31" s="402"/>
      <c r="I31" s="402"/>
      <c r="J31" s="402"/>
      <c r="K31" s="402"/>
      <c r="L31" s="402"/>
      <c r="M31" s="402"/>
      <c r="N31" s="402"/>
      <c r="O31" s="402"/>
      <c r="P31" s="402"/>
    </row>
    <row r="32" spans="1:17" x14ac:dyDescent="0.2">
      <c r="A32" s="400"/>
      <c r="B32" s="402"/>
      <c r="C32" s="402"/>
      <c r="D32" s="402"/>
      <c r="E32" s="402"/>
      <c r="F32" s="402"/>
      <c r="G32" s="402"/>
      <c r="H32" s="402"/>
      <c r="I32" s="402"/>
      <c r="J32" s="402"/>
      <c r="K32" s="402"/>
      <c r="L32" s="402"/>
      <c r="M32" s="402"/>
      <c r="N32" s="402"/>
      <c r="O32" s="402"/>
      <c r="P32" s="402"/>
    </row>
    <row r="33" spans="1:16" x14ac:dyDescent="0.2">
      <c r="A33" s="400"/>
      <c r="B33" s="402"/>
      <c r="C33" s="402"/>
      <c r="D33" s="402"/>
      <c r="E33" s="402"/>
      <c r="F33" s="402"/>
      <c r="G33" s="402"/>
      <c r="H33" s="402"/>
      <c r="I33" s="402"/>
      <c r="J33" s="402"/>
      <c r="K33" s="402"/>
      <c r="L33" s="402"/>
      <c r="M33" s="402"/>
      <c r="N33" s="402"/>
      <c r="O33" s="402"/>
      <c r="P33" s="402"/>
    </row>
    <row r="34" spans="1:16" x14ac:dyDescent="0.2">
      <c r="A34" s="400"/>
      <c r="B34" s="402"/>
      <c r="C34" s="402"/>
      <c r="D34" s="402"/>
      <c r="E34" s="402"/>
      <c r="F34" s="402"/>
      <c r="G34" s="402"/>
      <c r="H34" s="402"/>
      <c r="I34" s="402"/>
      <c r="J34" s="402"/>
      <c r="K34" s="402"/>
      <c r="L34" s="402"/>
      <c r="M34" s="402"/>
      <c r="N34" s="402"/>
      <c r="O34" s="402"/>
      <c r="P34" s="402"/>
    </row>
    <row r="35" spans="1:16" x14ac:dyDescent="0.2">
      <c r="A35" s="400"/>
      <c r="B35" s="402"/>
      <c r="C35" s="402"/>
      <c r="D35" s="402"/>
      <c r="E35" s="402"/>
      <c r="F35" s="402"/>
      <c r="G35" s="402"/>
      <c r="H35" s="402"/>
      <c r="I35" s="402"/>
      <c r="J35" s="402"/>
      <c r="K35" s="402"/>
      <c r="L35" s="402"/>
      <c r="M35" s="402"/>
      <c r="N35" s="402"/>
      <c r="O35" s="402"/>
      <c r="P35" s="402"/>
    </row>
    <row r="36" spans="1:16" x14ac:dyDescent="0.2">
      <c r="A36" s="400"/>
      <c r="B36" s="402"/>
      <c r="C36" s="402"/>
      <c r="D36" s="402"/>
      <c r="E36" s="402"/>
      <c r="F36" s="402"/>
      <c r="G36" s="402"/>
      <c r="H36" s="402"/>
      <c r="I36" s="402"/>
      <c r="J36" s="402"/>
      <c r="K36" s="402"/>
      <c r="L36" s="402"/>
      <c r="M36" s="402"/>
      <c r="N36" s="402"/>
      <c r="O36" s="402"/>
      <c r="P36" s="402"/>
    </row>
    <row r="37" spans="1:16" x14ac:dyDescent="0.2">
      <c r="A37" s="400"/>
      <c r="B37" s="402"/>
      <c r="C37" s="402"/>
      <c r="D37" s="402"/>
      <c r="E37" s="402"/>
      <c r="F37" s="402"/>
      <c r="G37" s="402"/>
      <c r="H37" s="402"/>
      <c r="I37" s="402"/>
      <c r="J37" s="402"/>
      <c r="K37" s="402"/>
      <c r="L37" s="402"/>
      <c r="M37" s="402"/>
      <c r="N37" s="402"/>
      <c r="O37" s="402"/>
      <c r="P37" s="402"/>
    </row>
    <row r="38" spans="1:16" x14ac:dyDescent="0.2">
      <c r="A38" s="402"/>
      <c r="B38" s="402"/>
      <c r="C38" s="402"/>
      <c r="D38" s="402"/>
      <c r="E38" s="402"/>
      <c r="F38" s="402"/>
      <c r="G38" s="402"/>
      <c r="H38" s="402"/>
      <c r="I38" s="402"/>
      <c r="J38" s="402"/>
      <c r="K38" s="402"/>
      <c r="L38" s="402"/>
      <c r="M38" s="402"/>
      <c r="N38" s="402"/>
      <c r="O38" s="402"/>
      <c r="P38" s="402"/>
    </row>
  </sheetData>
  <mergeCells count="2">
    <mergeCell ref="A3:N3"/>
    <mergeCell ref="A15:N15"/>
  </mergeCells>
  <phoneticPr fontId="6" type="noConversion"/>
  <pageMargins left="0.75" right="0.75" top="1" bottom="1" header="0.5" footer="0.5"/>
  <pageSetup scale="68" orientation="landscape" r:id="rId1"/>
  <headerFooter alignWithMargins="0">
    <oddHeader>&amp;C&amp;"Arial,Bold"2016 Year End
International Passengers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52"/>
  <sheetViews>
    <sheetView topLeftCell="A7" zoomScaleNormal="100" workbookViewId="0">
      <selection activeCell="D9" sqref="D9"/>
    </sheetView>
  </sheetViews>
  <sheetFormatPr defaultRowHeight="12.75" x14ac:dyDescent="0.2"/>
  <cols>
    <col min="1" max="1" width="25.28515625" bestFit="1" customWidth="1"/>
    <col min="2" max="2" width="11.5703125" bestFit="1" customWidth="1"/>
    <col min="3" max="3" width="11.42578125" bestFit="1" customWidth="1"/>
    <col min="4" max="4" width="14" bestFit="1" customWidth="1"/>
    <col min="5" max="5" width="11.5703125" bestFit="1" customWidth="1"/>
    <col min="6" max="7" width="11.5703125" customWidth="1"/>
    <col min="8" max="8" width="12.7109375" bestFit="1" customWidth="1"/>
    <col min="9" max="9" width="14.28515625" bestFit="1" customWidth="1"/>
  </cols>
  <sheetData>
    <row r="1" spans="1:9" ht="13.5" thickBot="1" x14ac:dyDescent="0.25">
      <c r="B1" s="436" t="s">
        <v>20</v>
      </c>
      <c r="C1" s="436" t="s">
        <v>167</v>
      </c>
      <c r="D1" s="436" t="s">
        <v>21</v>
      </c>
      <c r="E1" s="436" t="s">
        <v>22</v>
      </c>
      <c r="F1" s="436" t="s">
        <v>163</v>
      </c>
      <c r="G1" s="436" t="s">
        <v>174</v>
      </c>
      <c r="H1" s="436" t="s">
        <v>24</v>
      </c>
      <c r="I1" s="433" t="s">
        <v>102</v>
      </c>
    </row>
    <row r="2" spans="1:9" ht="15" x14ac:dyDescent="0.25">
      <c r="A2" s="55" t="s">
        <v>3</v>
      </c>
      <c r="B2" s="434"/>
      <c r="C2" s="434"/>
      <c r="D2" s="434"/>
      <c r="E2" s="434"/>
      <c r="F2" s="434"/>
      <c r="G2" s="434"/>
      <c r="H2" s="434"/>
      <c r="I2" s="435"/>
    </row>
    <row r="3" spans="1:9" x14ac:dyDescent="0.2">
      <c r="A3" s="53" t="s">
        <v>32</v>
      </c>
      <c r="B3" s="11"/>
      <c r="C3" s="11"/>
      <c r="D3" s="11"/>
      <c r="E3" s="11"/>
      <c r="F3" s="11"/>
      <c r="G3" s="11"/>
      <c r="H3" s="11"/>
      <c r="I3" s="49"/>
    </row>
    <row r="4" spans="1:9" x14ac:dyDescent="0.2">
      <c r="A4" s="53" t="s">
        <v>33</v>
      </c>
      <c r="B4" s="20">
        <f>[2]American!$EX$32+[2]American!$EX$22</f>
        <v>1085498</v>
      </c>
      <c r="C4" s="20">
        <f>'[2]Air France'!$EX$32+'[2]Air France'!$EX$22</f>
        <v>30191</v>
      </c>
      <c r="D4" s="20">
        <f>[2]Delta!$EX$32+[2]Delta!$EX$22</f>
        <v>9340405</v>
      </c>
      <c r="E4" s="20">
        <f>[2]United!$EX$32+[2]United!$EX$22</f>
        <v>488677</v>
      </c>
      <c r="F4" s="20">
        <f>[2]Spirit!$EX$32+[2]Spirit!$EX$22</f>
        <v>594112</v>
      </c>
      <c r="G4" s="20">
        <f>[2]Condor!$EX$32+[2]Condor!$EX$22</f>
        <v>9717</v>
      </c>
      <c r="H4" s="20">
        <f>'Other Major Airline Stats'!J4</f>
        <v>2465668</v>
      </c>
      <c r="I4" s="229">
        <f>SUM(B4:H4)</f>
        <v>14014268</v>
      </c>
    </row>
    <row r="5" spans="1:9" x14ac:dyDescent="0.2">
      <c r="A5" s="53" t="s">
        <v>34</v>
      </c>
      <c r="B5" s="240">
        <f>[2]American!$EX$33+[2]American!$EX$23</f>
        <v>1063249</v>
      </c>
      <c r="C5" s="240">
        <f>'[2]Air France'!$EX$33+'[2]Air France'!$EX$23</f>
        <v>22654</v>
      </c>
      <c r="D5" s="240">
        <f>[2]Delta!$EX$33+[2]Delta!$EX$23</f>
        <v>9321182</v>
      </c>
      <c r="E5" s="240">
        <f>[2]United!$EX$33+[2]United!$EX$23</f>
        <v>489262</v>
      </c>
      <c r="F5" s="240">
        <f>[2]Spirit!$EX$33+[2]Spirit!$EX$23</f>
        <v>606511</v>
      </c>
      <c r="G5" s="240">
        <f>[2]Condor!$EX$33+[2]Condor!$EX$23</f>
        <v>9144</v>
      </c>
      <c r="H5" s="14">
        <f>'Other Major Airline Stats'!J5</f>
        <v>2490695</v>
      </c>
      <c r="I5" s="230">
        <f>SUM(B5:H5)</f>
        <v>14002697</v>
      </c>
    </row>
    <row r="6" spans="1:9" ht="15" x14ac:dyDescent="0.25">
      <c r="A6" s="51" t="s">
        <v>7</v>
      </c>
      <c r="B6" s="33">
        <f t="shared" ref="B6:H6" si="0">SUM(B4:B5)</f>
        <v>2148747</v>
      </c>
      <c r="C6" s="33">
        <f t="shared" si="0"/>
        <v>52845</v>
      </c>
      <c r="D6" s="33">
        <f t="shared" si="0"/>
        <v>18661587</v>
      </c>
      <c r="E6" s="33">
        <f t="shared" si="0"/>
        <v>977939</v>
      </c>
      <c r="F6" s="33">
        <f t="shared" si="0"/>
        <v>1200623</v>
      </c>
      <c r="G6" s="33">
        <f t="shared" ref="G6" si="1">SUM(G4:G5)</f>
        <v>18861</v>
      </c>
      <c r="H6" s="33">
        <f t="shared" si="0"/>
        <v>4956363</v>
      </c>
      <c r="I6" s="231">
        <f>SUM(I4:I5)</f>
        <v>28016965</v>
      </c>
    </row>
    <row r="7" spans="1:9" x14ac:dyDescent="0.2">
      <c r="A7" s="53"/>
      <c r="B7" s="20"/>
      <c r="C7" s="20"/>
      <c r="D7" s="20"/>
      <c r="E7" s="20"/>
      <c r="F7" s="20"/>
      <c r="G7" s="20"/>
      <c r="H7" s="20"/>
      <c r="I7" s="229"/>
    </row>
    <row r="8" spans="1:9" x14ac:dyDescent="0.2">
      <c r="A8" s="53" t="s">
        <v>35</v>
      </c>
      <c r="B8" s="20"/>
      <c r="C8" s="20"/>
      <c r="D8" s="20"/>
      <c r="E8" s="20"/>
      <c r="F8" s="20"/>
      <c r="G8" s="20"/>
      <c r="H8" s="20"/>
      <c r="I8" s="229"/>
    </row>
    <row r="9" spans="1:9" x14ac:dyDescent="0.2">
      <c r="A9" s="53" t="s">
        <v>33</v>
      </c>
      <c r="B9" s="365">
        <f>[2]American!$EX$37+[2]American!$EX$27</f>
        <v>36901</v>
      </c>
      <c r="C9" s="365">
        <f>'[2]Air France'!$EX$37+'[2]Air France'!$EX$27</f>
        <v>55</v>
      </c>
      <c r="D9" s="365">
        <f>[2]Delta!$EX$37+[2]Delta!$EX$27</f>
        <v>341450</v>
      </c>
      <c r="E9" s="365">
        <f>[2]United!$EX$37+[2]United!$EX$27</f>
        <v>14014</v>
      </c>
      <c r="F9" s="365">
        <f>[2]Spirit!$EX$37+[2]Spirit!$EX$27</f>
        <v>4999</v>
      </c>
      <c r="G9" s="365">
        <f>[2]Condor!$EX$37+[2]Condor!$EX$27</f>
        <v>0</v>
      </c>
      <c r="H9" s="20">
        <f>'Other Major Airline Stats'!J9</f>
        <v>42333</v>
      </c>
      <c r="I9" s="229">
        <f>SUM(B9:H9)</f>
        <v>439752</v>
      </c>
    </row>
    <row r="10" spans="1:9" x14ac:dyDescent="0.2">
      <c r="A10" s="53" t="s">
        <v>36</v>
      </c>
      <c r="B10" s="369">
        <f>+[2]American!$EX$38+[2]American!$EX$28</f>
        <v>39239</v>
      </c>
      <c r="C10" s="369">
        <f>+'[2]Air France'!$EX$38+'[2]Air France'!$EX$28</f>
        <v>28</v>
      </c>
      <c r="D10" s="369">
        <f>+[2]Delta!$EX$38+[2]Delta!$EX$28</f>
        <v>339269</v>
      </c>
      <c r="E10" s="369">
        <f>+[2]United!$EX$38+[2]United!$EX$28</f>
        <v>14513</v>
      </c>
      <c r="F10" s="369">
        <f>+[2]Spirit!$EX$38+[2]Spirit!$EX$28</f>
        <v>4780</v>
      </c>
      <c r="G10" s="369">
        <f>+[2]Condor!$EX$38+[2]Condor!$EX$28</f>
        <v>0</v>
      </c>
      <c r="H10" s="14">
        <f>'Other Major Airline Stats'!J10</f>
        <v>42904</v>
      </c>
      <c r="I10" s="230">
        <f>SUM(B10:H10)</f>
        <v>440733</v>
      </c>
    </row>
    <row r="11" spans="1:9" ht="15.75" thickBot="1" x14ac:dyDescent="0.3">
      <c r="A11" s="54" t="s">
        <v>37</v>
      </c>
      <c r="B11" s="232">
        <f t="shared" ref="B11:H11" si="2">SUM(B9:B10)</f>
        <v>76140</v>
      </c>
      <c r="C11" s="232">
        <f t="shared" si="2"/>
        <v>83</v>
      </c>
      <c r="D11" s="232">
        <f t="shared" si="2"/>
        <v>680719</v>
      </c>
      <c r="E11" s="232">
        <f t="shared" si="2"/>
        <v>28527</v>
      </c>
      <c r="F11" s="232">
        <f t="shared" si="2"/>
        <v>9779</v>
      </c>
      <c r="G11" s="232">
        <f t="shared" ref="G11" si="3">SUM(G9:G10)</f>
        <v>0</v>
      </c>
      <c r="H11" s="232">
        <f t="shared" si="2"/>
        <v>85237</v>
      </c>
      <c r="I11" s="233">
        <f>SUM(I9:I10)</f>
        <v>880485</v>
      </c>
    </row>
    <row r="13" spans="1:9" ht="13.5" thickBot="1" x14ac:dyDescent="0.25"/>
    <row r="14" spans="1:9" ht="15.75" thickTop="1" x14ac:dyDescent="0.25">
      <c r="A14" s="52" t="s">
        <v>9</v>
      </c>
      <c r="B14" s="24"/>
      <c r="C14" s="24"/>
      <c r="D14" s="24"/>
      <c r="E14" s="24"/>
      <c r="F14" s="24"/>
      <c r="G14" s="24"/>
      <c r="H14" s="24"/>
      <c r="I14" s="25"/>
    </row>
    <row r="15" spans="1:9" x14ac:dyDescent="0.2">
      <c r="A15" s="53" t="s">
        <v>25</v>
      </c>
      <c r="B15" s="20">
        <f>+[2]American!$EX$15+[2]American!$EX$4</f>
        <v>8665</v>
      </c>
      <c r="C15" s="20">
        <f>+'[2]Air France'!$EX$15+'[2]Air France'!$EX$4</f>
        <v>125</v>
      </c>
      <c r="D15" s="20">
        <f>+[2]Delta!$EX$15+[2]Delta!$EX$4</f>
        <v>68032</v>
      </c>
      <c r="E15" s="20">
        <f>+[2]United!$EX$15+[2]United!$EX$4</f>
        <v>3949</v>
      </c>
      <c r="F15" s="20">
        <f>+[2]Spirit!$EX$15+[2]Spirit!$EX$4</f>
        <v>4426</v>
      </c>
      <c r="G15" s="20">
        <f>+[2]Condor!$EX$15+[2]Condor!$EX$4</f>
        <v>42</v>
      </c>
      <c r="H15" s="20">
        <f>'Other Major Airline Stats'!J15</f>
        <v>20891</v>
      </c>
      <c r="I15" s="26">
        <f>SUM(B15:H15)</f>
        <v>106130</v>
      </c>
    </row>
    <row r="16" spans="1:9" x14ac:dyDescent="0.2">
      <c r="A16" s="53" t="s">
        <v>26</v>
      </c>
      <c r="B16" s="14">
        <f>+[2]American!$EX$5+[2]American!$EX$16</f>
        <v>8683</v>
      </c>
      <c r="C16" s="14">
        <f>+'[2]Air France'!$EX$5+'[2]Air France'!$EX$16</f>
        <v>125</v>
      </c>
      <c r="D16" s="14">
        <f>+[2]Delta!$EX$5+[2]Delta!$EX$16</f>
        <v>67927</v>
      </c>
      <c r="E16" s="14">
        <f>+[2]United!$EX$5+[2]United!$EX$16</f>
        <v>3949</v>
      </c>
      <c r="F16" s="14">
        <f>+[2]Spirit!$EX$5+[2]Spirit!$EX$16</f>
        <v>4425</v>
      </c>
      <c r="G16" s="14">
        <f>+[2]Condor!$EX$5+[2]Condor!$EX$16</f>
        <v>42</v>
      </c>
      <c r="H16" s="14">
        <f>'Other Major Airline Stats'!J16</f>
        <v>20882</v>
      </c>
      <c r="I16" s="32">
        <f>SUM(B16:H16)</f>
        <v>106033</v>
      </c>
    </row>
    <row r="17" spans="1:9" x14ac:dyDescent="0.2">
      <c r="A17" s="53" t="s">
        <v>27</v>
      </c>
      <c r="B17" s="236">
        <f t="shared" ref="B17:H17" si="4">SUM(B15:B16)</f>
        <v>17348</v>
      </c>
      <c r="C17" s="234">
        <f t="shared" si="4"/>
        <v>250</v>
      </c>
      <c r="D17" s="234">
        <f t="shared" si="4"/>
        <v>135959</v>
      </c>
      <c r="E17" s="234">
        <f t="shared" si="4"/>
        <v>7898</v>
      </c>
      <c r="F17" s="234">
        <f t="shared" si="4"/>
        <v>8851</v>
      </c>
      <c r="G17" s="234">
        <f t="shared" ref="G17" si="5">SUM(G15:G16)</f>
        <v>84</v>
      </c>
      <c r="H17" s="234">
        <f t="shared" si="4"/>
        <v>41773</v>
      </c>
      <c r="I17" s="235">
        <f>SUM(B17:H17)</f>
        <v>212163</v>
      </c>
    </row>
    <row r="18" spans="1:9" x14ac:dyDescent="0.2">
      <c r="A18" s="53"/>
      <c r="B18" s="20"/>
      <c r="C18" s="20"/>
      <c r="D18" s="20"/>
      <c r="E18" s="20"/>
      <c r="F18" s="20"/>
      <c r="G18" s="20"/>
      <c r="H18" s="20"/>
      <c r="I18" s="26"/>
    </row>
    <row r="19" spans="1:9" x14ac:dyDescent="0.2">
      <c r="A19" s="53" t="s">
        <v>28</v>
      </c>
      <c r="B19" s="20">
        <f>[2]American!$EX$8</f>
        <v>0</v>
      </c>
      <c r="C19" s="20">
        <f>'[2]Air France'!$EX$8</f>
        <v>0</v>
      </c>
      <c r="D19" s="20">
        <f>[2]Delta!$EX$8</f>
        <v>19</v>
      </c>
      <c r="E19" s="20">
        <f>[2]United!$EX$8</f>
        <v>0</v>
      </c>
      <c r="F19" s="20">
        <f>[2]Spirit!$EX$8</f>
        <v>0</v>
      </c>
      <c r="G19" s="20">
        <f>[2]Condor!$EX$8</f>
        <v>0</v>
      </c>
      <c r="H19" s="20">
        <f>'Other Major Airline Stats'!J19</f>
        <v>706</v>
      </c>
      <c r="I19" s="26">
        <f>SUM(B19:H19)</f>
        <v>725</v>
      </c>
    </row>
    <row r="20" spans="1:9" x14ac:dyDescent="0.2">
      <c r="A20" s="53" t="s">
        <v>29</v>
      </c>
      <c r="B20" s="14">
        <f>[2]American!$EX$9</f>
        <v>0</v>
      </c>
      <c r="C20" s="14">
        <f>'[2]Air France'!$EX$9</f>
        <v>0</v>
      </c>
      <c r="D20" s="14">
        <f>[2]Delta!$EX$9</f>
        <v>120</v>
      </c>
      <c r="E20" s="14">
        <f>[2]United!$EX$9</f>
        <v>0</v>
      </c>
      <c r="F20" s="14">
        <f>[2]Spirit!$EX$9</f>
        <v>0</v>
      </c>
      <c r="G20" s="14">
        <f>[2]Condor!$EX$9</f>
        <v>0</v>
      </c>
      <c r="H20" s="14">
        <f>'Other Major Airline Stats'!J20</f>
        <v>674</v>
      </c>
      <c r="I20" s="32">
        <f>SUM(B20:H20)</f>
        <v>794</v>
      </c>
    </row>
    <row r="21" spans="1:9" x14ac:dyDescent="0.2">
      <c r="A21" s="53" t="s">
        <v>30</v>
      </c>
      <c r="B21" s="236">
        <f t="shared" ref="B21:H21" si="6">SUM(B19:B20)</f>
        <v>0</v>
      </c>
      <c r="C21" s="234">
        <f t="shared" si="6"/>
        <v>0</v>
      </c>
      <c r="D21" s="234">
        <f t="shared" si="6"/>
        <v>139</v>
      </c>
      <c r="E21" s="234">
        <f t="shared" si="6"/>
        <v>0</v>
      </c>
      <c r="F21" s="234">
        <f t="shared" si="6"/>
        <v>0</v>
      </c>
      <c r="G21" s="234">
        <f t="shared" ref="G21" si="7">SUM(G19:G20)</f>
        <v>0</v>
      </c>
      <c r="H21" s="234">
        <f t="shared" si="6"/>
        <v>1380</v>
      </c>
      <c r="I21" s="159">
        <f>SUM(B21:H21)</f>
        <v>1519</v>
      </c>
    </row>
    <row r="22" spans="1:9" x14ac:dyDescent="0.2">
      <c r="A22" s="53"/>
      <c r="B22" s="20"/>
      <c r="C22" s="20"/>
      <c r="D22" s="20"/>
      <c r="E22" s="20"/>
      <c r="F22" s="20"/>
      <c r="G22" s="20"/>
      <c r="H22" s="20"/>
      <c r="I22" s="26"/>
    </row>
    <row r="23" spans="1:9" ht="15.75" thickBot="1" x14ac:dyDescent="0.3">
      <c r="A23" s="54" t="s">
        <v>31</v>
      </c>
      <c r="B23" s="27">
        <f t="shared" ref="B23:H23" si="8">B17+B21</f>
        <v>17348</v>
      </c>
      <c r="C23" s="27">
        <f t="shared" si="8"/>
        <v>250</v>
      </c>
      <c r="D23" s="27">
        <f>D17+D21</f>
        <v>136098</v>
      </c>
      <c r="E23" s="27">
        <f t="shared" si="8"/>
        <v>7898</v>
      </c>
      <c r="F23" s="27">
        <f>F17+F21</f>
        <v>8851</v>
      </c>
      <c r="G23" s="27">
        <f>G17+G21</f>
        <v>84</v>
      </c>
      <c r="H23" s="27">
        <f t="shared" si="8"/>
        <v>43153</v>
      </c>
      <c r="I23" s="28">
        <f>SUM(I17+I21)</f>
        <v>213682</v>
      </c>
    </row>
    <row r="25" spans="1:9" ht="13.5" thickBot="1" x14ac:dyDescent="0.25">
      <c r="B25" s="13"/>
      <c r="C25" s="13"/>
      <c r="D25" s="13"/>
      <c r="E25" s="13"/>
      <c r="F25" s="13"/>
      <c r="G25" s="13"/>
      <c r="H25" s="13"/>
    </row>
    <row r="26" spans="1:9" ht="15.75" thickTop="1" x14ac:dyDescent="0.25">
      <c r="A26" s="56" t="s">
        <v>161</v>
      </c>
      <c r="B26" s="30"/>
      <c r="C26" s="30"/>
      <c r="D26" s="30"/>
      <c r="E26" s="30"/>
      <c r="F26" s="30"/>
      <c r="G26" s="30"/>
      <c r="H26" s="30"/>
      <c r="I26" s="31"/>
    </row>
    <row r="27" spans="1:9" x14ac:dyDescent="0.2">
      <c r="A27" s="53" t="s">
        <v>38</v>
      </c>
      <c r="B27" s="1"/>
      <c r="C27" s="1"/>
      <c r="D27" s="1"/>
      <c r="E27" s="1"/>
      <c r="F27" s="1"/>
      <c r="G27" s="1"/>
      <c r="H27" s="1"/>
      <c r="I27" s="29"/>
    </row>
    <row r="28" spans="1:9" x14ac:dyDescent="0.2">
      <c r="A28" s="53" t="s">
        <v>39</v>
      </c>
      <c r="B28" s="20">
        <f>[2]American!$EX$47</f>
        <v>481979</v>
      </c>
      <c r="C28" s="20">
        <f>'[2]Air France'!$EX$47</f>
        <v>731705</v>
      </c>
      <c r="D28" s="20">
        <f>[2]Delta!$EX$47</f>
        <v>43950555</v>
      </c>
      <c r="E28" s="20">
        <f>[2]United!$EX$47</f>
        <v>544422</v>
      </c>
      <c r="F28" s="20">
        <f>[2]Spirit!$EX$47</f>
        <v>0</v>
      </c>
      <c r="G28" s="20">
        <f>[2]Condor!$EX$47</f>
        <v>17852</v>
      </c>
      <c r="H28" s="20">
        <f>'Other Major Airline Stats'!J28</f>
        <v>9363627</v>
      </c>
      <c r="I28" s="26">
        <f>SUM(B28:H28)</f>
        <v>55090140</v>
      </c>
    </row>
    <row r="29" spans="1:9" x14ac:dyDescent="0.2">
      <c r="A29" s="53" t="s">
        <v>40</v>
      </c>
      <c r="B29" s="14">
        <f>[2]American!$EX$48</f>
        <v>727674</v>
      </c>
      <c r="C29" s="14">
        <f>'[2]Air France'!$EX$48</f>
        <v>0</v>
      </c>
      <c r="D29" s="14">
        <f>[2]Delta!$EX$48</f>
        <v>9517824</v>
      </c>
      <c r="E29" s="14">
        <f>[2]United!$EX$48</f>
        <v>1751964</v>
      </c>
      <c r="F29" s="14">
        <f>[2]Spirit!$EX$48</f>
        <v>0</v>
      </c>
      <c r="G29" s="14">
        <f>[2]Condor!$EX$48</f>
        <v>286</v>
      </c>
      <c r="H29" s="14">
        <f>'Other Major Airline Stats'!J29</f>
        <v>3445336.5460000001</v>
      </c>
      <c r="I29" s="32">
        <f>SUM(B29:H29)</f>
        <v>15443084.546</v>
      </c>
    </row>
    <row r="30" spans="1:9" x14ac:dyDescent="0.2">
      <c r="A30" s="57" t="s">
        <v>41</v>
      </c>
      <c r="B30" s="236">
        <f t="shared" ref="B30:H30" si="9">SUM(B28:B29)</f>
        <v>1209653</v>
      </c>
      <c r="C30" s="236">
        <f t="shared" si="9"/>
        <v>731705</v>
      </c>
      <c r="D30" s="236">
        <f t="shared" si="9"/>
        <v>53468379</v>
      </c>
      <c r="E30" s="236">
        <f t="shared" si="9"/>
        <v>2296386</v>
      </c>
      <c r="F30" s="236">
        <f t="shared" si="9"/>
        <v>0</v>
      </c>
      <c r="G30" s="236">
        <f t="shared" ref="G30" si="10">SUM(G28:G29)</f>
        <v>18138</v>
      </c>
      <c r="H30" s="236">
        <f t="shared" si="9"/>
        <v>12808963.546</v>
      </c>
      <c r="I30" s="26">
        <f>SUM(B30:H30)</f>
        <v>70533224.546000004</v>
      </c>
    </row>
    <row r="31" spans="1:9" x14ac:dyDescent="0.2">
      <c r="A31" s="53"/>
      <c r="B31" s="20"/>
      <c r="C31" s="20"/>
      <c r="D31" s="20"/>
      <c r="E31" s="20"/>
      <c r="F31" s="20"/>
      <c r="G31" s="20"/>
      <c r="H31" s="20"/>
      <c r="I31" s="26"/>
    </row>
    <row r="32" spans="1:9" x14ac:dyDescent="0.2">
      <c r="A32" s="53" t="s">
        <v>42</v>
      </c>
      <c r="B32" s="20"/>
      <c r="C32" s="20"/>
      <c r="D32" s="20"/>
      <c r="E32" s="20"/>
      <c r="F32" s="20"/>
      <c r="G32" s="20"/>
      <c r="H32" s="20"/>
      <c r="I32" s="26"/>
    </row>
    <row r="33" spans="1:9" x14ac:dyDescent="0.2">
      <c r="A33" s="53" t="s">
        <v>39</v>
      </c>
      <c r="B33" s="20">
        <f>[2]American!$EX$52</f>
        <v>170137</v>
      </c>
      <c r="C33" s="20">
        <f>'[2]Air France'!$EX$52</f>
        <v>69720</v>
      </c>
      <c r="D33" s="20">
        <f>[2]Delta!$EX$52</f>
        <v>28193726</v>
      </c>
      <c r="E33" s="20">
        <f>[2]United!$EX$52</f>
        <v>518863</v>
      </c>
      <c r="F33" s="20">
        <f>[2]Spirit!$EX$52</f>
        <v>0</v>
      </c>
      <c r="G33" s="20">
        <f>[2]Condor!$EX$52</f>
        <v>56461</v>
      </c>
      <c r="H33" s="20">
        <f>'Other Major Airline Stats'!J33</f>
        <v>3413820</v>
      </c>
      <c r="I33" s="26">
        <f>SUM(B33:H33)</f>
        <v>32422727</v>
      </c>
    </row>
    <row r="34" spans="1:9" x14ac:dyDescent="0.2">
      <c r="A34" s="53" t="s">
        <v>40</v>
      </c>
      <c r="B34" s="14">
        <f>[2]American!$EX$53</f>
        <v>1027623</v>
      </c>
      <c r="C34" s="14">
        <f>'[2]Air France'!$EX$53</f>
        <v>0</v>
      </c>
      <c r="D34" s="14">
        <f>[2]Delta!$EX$53</f>
        <v>9732432</v>
      </c>
      <c r="E34" s="14">
        <f>[2]United!$EX$53</f>
        <v>2245293</v>
      </c>
      <c r="F34" s="14">
        <f>[2]Spirit!$EX$53</f>
        <v>0</v>
      </c>
      <c r="G34" s="14">
        <f>[2]Condor!$EX$53</f>
        <v>0</v>
      </c>
      <c r="H34" s="14">
        <f>'Other Major Airline Stats'!J34</f>
        <v>4900281</v>
      </c>
      <c r="I34" s="32">
        <f>SUM(B34:H34)</f>
        <v>17905629</v>
      </c>
    </row>
    <row r="35" spans="1:9" x14ac:dyDescent="0.2">
      <c r="A35" s="57" t="s">
        <v>43</v>
      </c>
      <c r="B35" s="236">
        <f t="shared" ref="B35:H35" si="11">SUM(B33:B34)</f>
        <v>1197760</v>
      </c>
      <c r="C35" s="236">
        <f t="shared" si="11"/>
        <v>69720</v>
      </c>
      <c r="D35" s="236">
        <f t="shared" si="11"/>
        <v>37926158</v>
      </c>
      <c r="E35" s="236">
        <f t="shared" si="11"/>
        <v>2764156</v>
      </c>
      <c r="F35" s="236">
        <f t="shared" si="11"/>
        <v>0</v>
      </c>
      <c r="G35" s="236">
        <f t="shared" ref="G35" si="12">SUM(G33:G34)</f>
        <v>56461</v>
      </c>
      <c r="H35" s="236">
        <f t="shared" si="11"/>
        <v>8314101</v>
      </c>
      <c r="I35" s="26">
        <f>SUM(B35:H35)</f>
        <v>50328356</v>
      </c>
    </row>
    <row r="36" spans="1:9" x14ac:dyDescent="0.2">
      <c r="A36" s="53"/>
      <c r="B36" s="20"/>
      <c r="C36" s="20"/>
      <c r="D36" s="20"/>
      <c r="E36" s="20"/>
      <c r="F36" s="20"/>
      <c r="G36" s="20"/>
      <c r="H36" s="20"/>
      <c r="I36" s="26"/>
    </row>
    <row r="37" spans="1:9" x14ac:dyDescent="0.2">
      <c r="A37" s="53" t="s">
        <v>44</v>
      </c>
      <c r="B37" s="20"/>
      <c r="C37" s="20"/>
      <c r="D37" s="20"/>
      <c r="E37" s="20"/>
      <c r="F37" s="20"/>
      <c r="G37" s="20"/>
      <c r="H37" s="20"/>
      <c r="I37" s="26"/>
    </row>
    <row r="38" spans="1:9" x14ac:dyDescent="0.2">
      <c r="A38" s="53" t="s">
        <v>39</v>
      </c>
      <c r="B38" s="20">
        <f>[2]American!$EX$57</f>
        <v>0</v>
      </c>
      <c r="C38" s="20">
        <f>'[2]Air France'!$EX$57</f>
        <v>0</v>
      </c>
      <c r="D38" s="20">
        <f>[2]Delta!$EX$57</f>
        <v>0</v>
      </c>
      <c r="E38" s="20">
        <f>[2]United!$EX$57</f>
        <v>0</v>
      </c>
      <c r="F38" s="20">
        <f>[2]Spirit!$EX$57</f>
        <v>0</v>
      </c>
      <c r="G38" s="20">
        <f>[2]Condor!$EX$57</f>
        <v>0</v>
      </c>
      <c r="H38" s="20">
        <f>'Other Major Airline Stats'!J38</f>
        <v>0</v>
      </c>
      <c r="I38" s="26">
        <f>SUM(B38:H38)</f>
        <v>0</v>
      </c>
    </row>
    <row r="39" spans="1:9" x14ac:dyDescent="0.2">
      <c r="A39" s="53" t="s">
        <v>40</v>
      </c>
      <c r="B39" s="14">
        <f>[2]American!$EX$58</f>
        <v>0</v>
      </c>
      <c r="C39" s="14">
        <f>'[2]Air France'!$EX$58</f>
        <v>0</v>
      </c>
      <c r="D39" s="14">
        <f>[2]Delta!$EX$58</f>
        <v>0</v>
      </c>
      <c r="E39" s="14">
        <f>[2]United!$EX$58</f>
        <v>0</v>
      </c>
      <c r="F39" s="14">
        <f>[2]Spirit!$EX$58</f>
        <v>0</v>
      </c>
      <c r="G39" s="14">
        <f>[2]Condor!$EX$58</f>
        <v>0</v>
      </c>
      <c r="H39" s="14">
        <f>'Other Major Airline Stats'!J39</f>
        <v>0</v>
      </c>
      <c r="I39" s="32">
        <f>SUM(B39:H39)</f>
        <v>0</v>
      </c>
    </row>
    <row r="40" spans="1:9" x14ac:dyDescent="0.2">
      <c r="A40" s="57" t="s">
        <v>45</v>
      </c>
      <c r="B40" s="236">
        <f t="shared" ref="B40:H40" si="13">SUM(B38:B39)</f>
        <v>0</v>
      </c>
      <c r="C40" s="236">
        <f t="shared" si="13"/>
        <v>0</v>
      </c>
      <c r="D40" s="236">
        <f t="shared" si="13"/>
        <v>0</v>
      </c>
      <c r="E40" s="236">
        <f t="shared" si="13"/>
        <v>0</v>
      </c>
      <c r="F40" s="236">
        <f t="shared" si="13"/>
        <v>0</v>
      </c>
      <c r="G40" s="236">
        <f t="shared" ref="G40" si="14">SUM(G38:G39)</f>
        <v>0</v>
      </c>
      <c r="H40" s="236">
        <f t="shared" si="13"/>
        <v>0</v>
      </c>
      <c r="I40" s="26">
        <f>SUM(B40:H40)</f>
        <v>0</v>
      </c>
    </row>
    <row r="41" spans="1:9" x14ac:dyDescent="0.2">
      <c r="A41" s="53"/>
      <c r="B41" s="20"/>
      <c r="C41" s="20"/>
      <c r="D41" s="20"/>
      <c r="E41" s="20"/>
      <c r="F41" s="20"/>
      <c r="G41" s="20"/>
      <c r="H41" s="20"/>
      <c r="I41" s="26"/>
    </row>
    <row r="42" spans="1:9" x14ac:dyDescent="0.2">
      <c r="A42" s="53" t="s">
        <v>46</v>
      </c>
      <c r="B42" s="20"/>
      <c r="C42" s="20"/>
      <c r="D42" s="20"/>
      <c r="E42" s="20"/>
      <c r="F42" s="20"/>
      <c r="G42" s="20"/>
      <c r="H42" s="20"/>
      <c r="I42" s="26"/>
    </row>
    <row r="43" spans="1:9" x14ac:dyDescent="0.2">
      <c r="A43" s="53" t="s">
        <v>47</v>
      </c>
      <c r="B43" s="20">
        <f t="shared" ref="B43:H44" si="15">B28+B33+B38</f>
        <v>652116</v>
      </c>
      <c r="C43" s="20">
        <f t="shared" si="15"/>
        <v>801425</v>
      </c>
      <c r="D43" s="20">
        <f t="shared" si="15"/>
        <v>72144281</v>
      </c>
      <c r="E43" s="20">
        <f t="shared" si="15"/>
        <v>1063285</v>
      </c>
      <c r="F43" s="20">
        <f>F28+F33+F38</f>
        <v>0</v>
      </c>
      <c r="G43" s="20">
        <f>G28+G33+G38</f>
        <v>74313</v>
      </c>
      <c r="H43" s="20">
        <f t="shared" si="15"/>
        <v>12777447</v>
      </c>
      <c r="I43" s="26">
        <f>SUM(B43:H43)</f>
        <v>87512867</v>
      </c>
    </row>
    <row r="44" spans="1:9" x14ac:dyDescent="0.2">
      <c r="A44" s="53" t="s">
        <v>40</v>
      </c>
      <c r="B44" s="14">
        <f t="shared" si="15"/>
        <v>1755297</v>
      </c>
      <c r="C44" s="14">
        <f t="shared" si="15"/>
        <v>0</v>
      </c>
      <c r="D44" s="14">
        <f t="shared" si="15"/>
        <v>19250256</v>
      </c>
      <c r="E44" s="14">
        <f t="shared" si="15"/>
        <v>3997257</v>
      </c>
      <c r="F44" s="14">
        <f>F29+F34+F39</f>
        <v>0</v>
      </c>
      <c r="G44" s="14">
        <f>G29+G34+G39</f>
        <v>286</v>
      </c>
      <c r="H44" s="14">
        <f t="shared" si="15"/>
        <v>8345617.5460000001</v>
      </c>
      <c r="I44" s="26">
        <f>SUM(B44:H44)</f>
        <v>33348713.546</v>
      </c>
    </row>
    <row r="45" spans="1:9" ht="15.75" thickBot="1" x14ac:dyDescent="0.3">
      <c r="A45" s="54" t="s">
        <v>48</v>
      </c>
      <c r="B45" s="237">
        <f t="shared" ref="B45:H45" si="16">SUM(B43:B44)</f>
        <v>2407413</v>
      </c>
      <c r="C45" s="237">
        <f t="shared" si="16"/>
        <v>801425</v>
      </c>
      <c r="D45" s="237">
        <f t="shared" si="16"/>
        <v>91394537</v>
      </c>
      <c r="E45" s="237">
        <f t="shared" si="16"/>
        <v>5060542</v>
      </c>
      <c r="F45" s="237">
        <f t="shared" si="16"/>
        <v>0</v>
      </c>
      <c r="G45" s="237">
        <f t="shared" ref="G45" si="17">SUM(G43:G44)</f>
        <v>74599</v>
      </c>
      <c r="H45" s="237">
        <f t="shared" si="16"/>
        <v>21123064.546</v>
      </c>
      <c r="I45" s="238">
        <f>SUM(B45:H45)</f>
        <v>120861580.546</v>
      </c>
    </row>
    <row r="46" spans="1:9" x14ac:dyDescent="0.2">
      <c r="B46" s="13"/>
      <c r="C46" s="13"/>
      <c r="D46" s="13"/>
      <c r="E46" s="13"/>
      <c r="F46" s="13"/>
      <c r="G46" s="13"/>
      <c r="H46" s="13"/>
    </row>
    <row r="48" spans="1:9" x14ac:dyDescent="0.2">
      <c r="A48" t="s">
        <v>135</v>
      </c>
      <c r="D48" s="254">
        <f>[2]Delta!$EX$70+[2]Delta!$EX$73</f>
        <v>4230505</v>
      </c>
      <c r="H48" s="254">
        <f>'Other Major Airline Stats'!J48</f>
        <v>2068283</v>
      </c>
      <c r="I48" s="348">
        <f>SUM(B48:H48)</f>
        <v>6298788</v>
      </c>
    </row>
    <row r="49" spans="1:9" x14ac:dyDescent="0.2">
      <c r="A49" t="s">
        <v>136</v>
      </c>
      <c r="D49" s="255">
        <f>[2]Delta!$EX$71+[2]Delta!$EX$74</f>
        <v>5090677</v>
      </c>
      <c r="H49" s="254">
        <f>'Other Major Airline Stats'!J49</f>
        <v>96291</v>
      </c>
      <c r="I49" s="348">
        <f>SUM(B49:H49)</f>
        <v>5186968</v>
      </c>
    </row>
    <row r="50" spans="1:9" ht="13.5" thickBot="1" x14ac:dyDescent="0.25">
      <c r="A50" t="s">
        <v>109</v>
      </c>
      <c r="D50" s="281">
        <f>SUM(D48:D49)</f>
        <v>9321182</v>
      </c>
      <c r="H50" s="281">
        <f>SUM(H48:H49)</f>
        <v>2164574</v>
      </c>
      <c r="I50" s="348">
        <f>SUM(B50:H50)</f>
        <v>11485756</v>
      </c>
    </row>
    <row r="51" spans="1:9" ht="13.5" thickTop="1" x14ac:dyDescent="0.2"/>
    <row r="52" spans="1:9" x14ac:dyDescent="0.2">
      <c r="D52" s="2"/>
      <c r="H52" s="2"/>
      <c r="I52" s="2"/>
    </row>
  </sheetData>
  <phoneticPr fontId="6" type="noConversion"/>
  <printOptions horizontalCentered="1"/>
  <pageMargins left="0.25" right="0.25" top="0.5" bottom="0.25" header="0" footer="0"/>
  <pageSetup scale="86" orientation="landscape" r:id="rId1"/>
  <headerFooter alignWithMargins="0">
    <oddHeader>&amp;C&amp;"Arial,Bold"2016 Year End 
Major Airlines</oddHeader>
    <oddFooter>&amp;RPage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V52"/>
  <sheetViews>
    <sheetView zoomScale="85" zoomScaleNormal="85" workbookViewId="0">
      <selection activeCell="F52" sqref="F52"/>
    </sheetView>
  </sheetViews>
  <sheetFormatPr defaultRowHeight="12.75" x14ac:dyDescent="0.2"/>
  <cols>
    <col min="1" max="1" width="26.140625" bestFit="1" customWidth="1"/>
    <col min="2" max="2" width="9.85546875" customWidth="1"/>
    <col min="3" max="3" width="9.85546875" bestFit="1" customWidth="1"/>
    <col min="4" max="4" width="11.85546875" bestFit="1" customWidth="1"/>
    <col min="5" max="6" width="11.85546875" customWidth="1"/>
    <col min="7" max="7" width="10.140625" bestFit="1" customWidth="1"/>
    <col min="8" max="8" width="11.5703125" bestFit="1" customWidth="1"/>
    <col min="9" max="10" width="12.7109375" bestFit="1" customWidth="1"/>
  </cols>
  <sheetData>
    <row r="1" spans="1:10" ht="45.75" customHeight="1" thickBot="1" x14ac:dyDescent="0.25">
      <c r="A1" s="113"/>
      <c r="B1" s="468" t="s">
        <v>106</v>
      </c>
      <c r="C1" s="470" t="s">
        <v>49</v>
      </c>
      <c r="D1" s="470" t="s">
        <v>164</v>
      </c>
      <c r="E1" s="468" t="s">
        <v>181</v>
      </c>
      <c r="F1" s="468" t="s">
        <v>182</v>
      </c>
      <c r="G1" s="470" t="s">
        <v>50</v>
      </c>
      <c r="H1" s="468" t="s">
        <v>115</v>
      </c>
      <c r="I1" s="468" t="s">
        <v>51</v>
      </c>
      <c r="J1" s="467" t="s">
        <v>103</v>
      </c>
    </row>
    <row r="2" spans="1:10" ht="15" x14ac:dyDescent="0.25">
      <c r="A2" s="55" t="s">
        <v>3</v>
      </c>
      <c r="B2" s="239"/>
      <c r="C2" s="239"/>
      <c r="D2" s="239"/>
      <c r="E2" s="239"/>
      <c r="F2" s="239"/>
      <c r="G2" s="239"/>
      <c r="H2" s="239"/>
      <c r="I2" s="239"/>
      <c r="J2" s="437"/>
    </row>
    <row r="3" spans="1:10" x14ac:dyDescent="0.2">
      <c r="A3" s="53" t="s">
        <v>32</v>
      </c>
      <c r="B3" s="101"/>
      <c r="C3" s="101"/>
      <c r="D3" s="101"/>
      <c r="E3" s="101"/>
      <c r="F3" s="101"/>
      <c r="G3" s="101"/>
      <c r="H3" s="101"/>
      <c r="I3" s="101"/>
      <c r="J3" s="135"/>
    </row>
    <row r="4" spans="1:10" x14ac:dyDescent="0.2">
      <c r="A4" s="53" t="s">
        <v>33</v>
      </c>
      <c r="B4" s="20">
        <f>[2]Alaska!$EX$22+[2]Alaska!$EX$32</f>
        <v>117800</v>
      </c>
      <c r="C4" s="129">
        <f>[2]Frontier!$EX$22+[2]Frontier!$EX$32</f>
        <v>164273</v>
      </c>
      <c r="D4" s="129">
        <f>'[2]Great Lakes'!$EX$22+'[2]Great Lakes'!$EX$32</f>
        <v>789</v>
      </c>
      <c r="E4" s="129">
        <f>'[2]Air Choice One'!$EX$22+'[2]Air Choice One'!$EX$32</f>
        <v>1618</v>
      </c>
      <c r="F4" s="129">
        <f>'[2]Boutique Air'!$EX$22+'[2]Boutique Air'!$EX$32</f>
        <v>3242</v>
      </c>
      <c r="G4" s="129">
        <f>[2]Icelandair!$EX$32+[2]Icelandair!$EX$22</f>
        <v>35064</v>
      </c>
      <c r="H4" s="101">
        <f>[2]Southwest!$EX$22+[2]Southwest!$EX$32</f>
        <v>1056083</v>
      </c>
      <c r="I4" s="101">
        <f>'[2]Sun Country'!$EX$32+'[2]Sun Country'!$EX$22</f>
        <v>1086799</v>
      </c>
      <c r="J4" s="130">
        <f>SUM(B4:I4)</f>
        <v>2465668</v>
      </c>
    </row>
    <row r="5" spans="1:10" x14ac:dyDescent="0.2">
      <c r="A5" s="53" t="s">
        <v>34</v>
      </c>
      <c r="B5" s="20">
        <f>[2]Alaska!$EX$23+[2]Alaska!$EX$33</f>
        <v>117617</v>
      </c>
      <c r="C5" s="129">
        <f>[2]Frontier!$EX$23+[2]Frontier!$EX$33</f>
        <v>163525</v>
      </c>
      <c r="D5" s="129">
        <f>'[2]Great Lakes'!$EX$23+'[2]Great Lakes'!$EX$33</f>
        <v>768</v>
      </c>
      <c r="E5" s="129">
        <f>'[2]Air Choice One'!$EX$23+'[2]Air Choice One'!$EX$33</f>
        <v>1495</v>
      </c>
      <c r="F5" s="129">
        <f>'[2]Boutique Air'!$EX$23+'[2]Boutique Air'!$EX$33</f>
        <v>3216</v>
      </c>
      <c r="G5" s="129">
        <f>[2]Icelandair!$EX$33+[2]Icelandair!$EX$23</f>
        <v>39500</v>
      </c>
      <c r="H5" s="101">
        <f>[2]Southwest!$EX$23+[2]Southwest!$EX$33</f>
        <v>1053554</v>
      </c>
      <c r="I5" s="101">
        <f>'[2]Sun Country'!$EX$23+'[2]Sun Country'!$EX$33</f>
        <v>1111020</v>
      </c>
      <c r="J5" s="130">
        <f>SUM(B5:I5)</f>
        <v>2490695</v>
      </c>
    </row>
    <row r="6" spans="1:10" ht="15" x14ac:dyDescent="0.25">
      <c r="A6" s="51" t="s">
        <v>7</v>
      </c>
      <c r="B6" s="137">
        <f t="shared" ref="B6:I6" si="0">SUM(B4:B5)</f>
        <v>235417</v>
      </c>
      <c r="C6" s="137">
        <f t="shared" si="0"/>
        <v>327798</v>
      </c>
      <c r="D6" s="137">
        <f t="shared" si="0"/>
        <v>1557</v>
      </c>
      <c r="E6" s="137">
        <f t="shared" ref="E6:F6" si="1">SUM(E4:E5)</f>
        <v>3113</v>
      </c>
      <c r="F6" s="137">
        <f t="shared" si="1"/>
        <v>6458</v>
      </c>
      <c r="G6" s="137">
        <f t="shared" si="0"/>
        <v>74564</v>
      </c>
      <c r="H6" s="137">
        <f t="shared" si="0"/>
        <v>2109637</v>
      </c>
      <c r="I6" s="137">
        <f t="shared" si="0"/>
        <v>2197819</v>
      </c>
      <c r="J6" s="138">
        <f>SUM(J4:J5)</f>
        <v>4956363</v>
      </c>
    </row>
    <row r="7" spans="1:10" x14ac:dyDescent="0.2">
      <c r="A7" s="53"/>
      <c r="B7" s="136"/>
      <c r="C7" s="136"/>
      <c r="D7" s="136"/>
      <c r="E7" s="136"/>
      <c r="F7" s="136"/>
      <c r="G7" s="136"/>
      <c r="H7" s="136"/>
      <c r="I7" s="136"/>
      <c r="J7" s="130"/>
    </row>
    <row r="8" spans="1:10" x14ac:dyDescent="0.2">
      <c r="A8" s="53" t="s">
        <v>35</v>
      </c>
      <c r="B8" s="136"/>
      <c r="C8" s="136"/>
      <c r="D8" s="136"/>
      <c r="E8" s="136"/>
      <c r="F8" s="136"/>
      <c r="G8" s="136"/>
      <c r="H8" s="136"/>
      <c r="I8" s="136"/>
      <c r="J8" s="130"/>
    </row>
    <row r="9" spans="1:10" x14ac:dyDescent="0.2">
      <c r="A9" s="53" t="s">
        <v>33</v>
      </c>
      <c r="B9" s="365">
        <f>[2]Alaska!$EX$27</f>
        <v>4215</v>
      </c>
      <c r="C9" s="368">
        <f>[2]Frontier!$EX$27</f>
        <v>1417</v>
      </c>
      <c r="D9" s="368">
        <f>'[2]Great Lakes'!$EX$27</f>
        <v>104</v>
      </c>
      <c r="E9" s="368">
        <f>'[2]Air Choice One'!$EX$27</f>
        <v>0</v>
      </c>
      <c r="F9" s="368">
        <f>'[2]Boutique Air'!$EX$27</f>
        <v>0</v>
      </c>
      <c r="G9" s="368">
        <f>[2]Icelandair!$EX$37</f>
        <v>611</v>
      </c>
      <c r="H9" s="368">
        <f>[2]Southwest!$EX$27</f>
        <v>14585</v>
      </c>
      <c r="I9" s="368">
        <f>'[2]Sun Country'!$EX$37+'[2]Sun Country'!$EX$27</f>
        <v>21401</v>
      </c>
      <c r="J9" s="130">
        <f>SUM(B9:I9)</f>
        <v>42333</v>
      </c>
    </row>
    <row r="10" spans="1:10" x14ac:dyDescent="0.2">
      <c r="A10" s="53" t="s">
        <v>36</v>
      </c>
      <c r="B10" s="369">
        <f>[2]Alaska!$EX$28</f>
        <v>4767</v>
      </c>
      <c r="C10" s="370">
        <f>[2]Frontier!$EX$28</f>
        <v>1589</v>
      </c>
      <c r="D10" s="370">
        <f>'[2]Great Lakes'!$EX$28</f>
        <v>130</v>
      </c>
      <c r="E10" s="370">
        <f>'[2]Air Choice One'!$EX$28</f>
        <v>0</v>
      </c>
      <c r="F10" s="370">
        <f>'[2]Boutique Air'!$EX$28</f>
        <v>0</v>
      </c>
      <c r="G10" s="370">
        <f>[2]Icelandair!$EX$38</f>
        <v>687</v>
      </c>
      <c r="H10" s="370">
        <f>[2]Southwest!$EX$28</f>
        <v>15412</v>
      </c>
      <c r="I10" s="370">
        <f>+'[2]Sun Country'!$EX$38+'[2]Sun Country'!$EX$28</f>
        <v>20319</v>
      </c>
      <c r="J10" s="130">
        <f>SUM(B10:I10)</f>
        <v>42904</v>
      </c>
    </row>
    <row r="11" spans="1:10" ht="15.75" thickBot="1" x14ac:dyDescent="0.3">
      <c r="A11" s="54" t="s">
        <v>37</v>
      </c>
      <c r="B11" s="133">
        <f t="shared" ref="B11:I11" si="2">SUM(B9:B10)</f>
        <v>8982</v>
      </c>
      <c r="C11" s="133">
        <f t="shared" si="2"/>
        <v>3006</v>
      </c>
      <c r="D11" s="133">
        <f t="shared" si="2"/>
        <v>234</v>
      </c>
      <c r="E11" s="133">
        <f t="shared" ref="E11:F11" si="3">SUM(E9:E10)</f>
        <v>0</v>
      </c>
      <c r="F11" s="133">
        <f t="shared" si="3"/>
        <v>0</v>
      </c>
      <c r="G11" s="133">
        <f t="shared" si="2"/>
        <v>1298</v>
      </c>
      <c r="H11" s="133">
        <f t="shared" si="2"/>
        <v>29997</v>
      </c>
      <c r="I11" s="133">
        <f t="shared" si="2"/>
        <v>41720</v>
      </c>
      <c r="J11" s="140">
        <f>SUM(J9:J10)</f>
        <v>85237</v>
      </c>
    </row>
    <row r="12" spans="1:10" ht="15" x14ac:dyDescent="0.25">
      <c r="A12" s="50"/>
      <c r="B12" s="241"/>
      <c r="C12" s="241"/>
      <c r="D12" s="241"/>
      <c r="E12" s="241"/>
      <c r="F12" s="241"/>
      <c r="G12" s="241"/>
      <c r="H12" s="241"/>
      <c r="I12" s="241"/>
      <c r="J12" s="242"/>
    </row>
    <row r="13" spans="1:10" ht="13.5" thickBot="1" x14ac:dyDescent="0.25"/>
    <row r="14" spans="1:10" ht="15.75" thickTop="1" x14ac:dyDescent="0.25">
      <c r="A14" s="52" t="s">
        <v>9</v>
      </c>
      <c r="B14" s="127"/>
      <c r="C14" s="127"/>
      <c r="D14" s="127"/>
      <c r="E14" s="127"/>
      <c r="F14" s="127"/>
      <c r="G14" s="127"/>
      <c r="H14" s="127"/>
      <c r="I14" s="127"/>
      <c r="J14" s="128"/>
    </row>
    <row r="15" spans="1:10" x14ac:dyDescent="0.2">
      <c r="A15" s="53" t="s">
        <v>25</v>
      </c>
      <c r="B15" s="20">
        <f>[2]Alaska!$EX$4</f>
        <v>794</v>
      </c>
      <c r="C15" s="129">
        <f>[2]Frontier!$EX$4</f>
        <v>1081</v>
      </c>
      <c r="D15" s="129">
        <f>'[2]Great Lakes'!$EX$4</f>
        <v>286</v>
      </c>
      <c r="E15" s="129">
        <f>'[2]Air Choice One'!$EX$4</f>
        <v>339</v>
      </c>
      <c r="F15" s="129">
        <f>'[2]Boutique Air'!$EX$4</f>
        <v>492</v>
      </c>
      <c r="G15" s="129">
        <f>[2]Icelandair!$EX$15</f>
        <v>209</v>
      </c>
      <c r="H15" s="88">
        <f>[2]Southwest!$EX$4</f>
        <v>8595</v>
      </c>
      <c r="I15" s="101">
        <f>+'[2]Sun Country'!$EX$15+'[2]Sun Country'!$EX$4</f>
        <v>9095</v>
      </c>
      <c r="J15" s="130">
        <f>SUM(B15:I15)</f>
        <v>20891</v>
      </c>
    </row>
    <row r="16" spans="1:10" x14ac:dyDescent="0.2">
      <c r="A16" s="53" t="s">
        <v>26</v>
      </c>
      <c r="B16" s="14">
        <f>[2]Alaska!$EX$5</f>
        <v>794</v>
      </c>
      <c r="C16" s="129">
        <f>[2]Frontier!$EX$5</f>
        <v>1083</v>
      </c>
      <c r="D16" s="129">
        <f>'[2]Great Lakes'!$EX$5</f>
        <v>285</v>
      </c>
      <c r="E16" s="129">
        <f>'[2]Air Choice One'!$EX$5</f>
        <v>339</v>
      </c>
      <c r="F16" s="129">
        <f>'[2]Boutique Air'!$EX$5</f>
        <v>491</v>
      </c>
      <c r="G16" s="129">
        <f>[2]Icelandair!$EX$16</f>
        <v>209</v>
      </c>
      <c r="H16" s="88">
        <f>[2]Southwest!$EX$5</f>
        <v>8578</v>
      </c>
      <c r="I16" s="101">
        <f>+'[2]Sun Country'!$EX$5+'[2]Sun Country'!$EX$16</f>
        <v>9103</v>
      </c>
      <c r="J16" s="130">
        <f>SUM(B16:I16)</f>
        <v>20882</v>
      </c>
    </row>
    <row r="17" spans="1:256" x14ac:dyDescent="0.2">
      <c r="A17" s="57" t="s">
        <v>27</v>
      </c>
      <c r="B17" s="131">
        <f t="shared" ref="B17:I17" si="4">SUM(B15:B16)</f>
        <v>1588</v>
      </c>
      <c r="C17" s="131">
        <f t="shared" si="4"/>
        <v>2164</v>
      </c>
      <c r="D17" s="131">
        <f t="shared" si="4"/>
        <v>571</v>
      </c>
      <c r="E17" s="131">
        <f t="shared" ref="E17:F17" si="5">SUM(E15:E16)</f>
        <v>678</v>
      </c>
      <c r="F17" s="131">
        <f t="shared" si="5"/>
        <v>983</v>
      </c>
      <c r="G17" s="131">
        <f t="shared" si="4"/>
        <v>418</v>
      </c>
      <c r="H17" s="131">
        <f t="shared" si="4"/>
        <v>17173</v>
      </c>
      <c r="I17" s="131">
        <f t="shared" si="4"/>
        <v>18198</v>
      </c>
      <c r="J17" s="132">
        <f>SUM(B17:I17)</f>
        <v>41773</v>
      </c>
    </row>
    <row r="18" spans="1:256" x14ac:dyDescent="0.2">
      <c r="A18" s="57"/>
      <c r="B18" s="99"/>
      <c r="C18" s="99"/>
      <c r="D18" s="99"/>
      <c r="E18" s="99"/>
      <c r="F18" s="99"/>
      <c r="G18" s="99"/>
      <c r="H18" s="99"/>
      <c r="I18" s="99"/>
      <c r="J18" s="130"/>
    </row>
    <row r="19" spans="1:256" x14ac:dyDescent="0.2">
      <c r="A19" s="53" t="s">
        <v>28</v>
      </c>
      <c r="B19" s="20">
        <f>[2]Alaska!$EX$8</f>
        <v>0</v>
      </c>
      <c r="C19" s="129">
        <f>[2]Frontier!$EX$8</f>
        <v>0</v>
      </c>
      <c r="D19" s="129">
        <f>'[2]Great Lakes'!$EX$8</f>
        <v>0</v>
      </c>
      <c r="E19" s="129">
        <f>'[2]Air Choice One'!$EX$8</f>
        <v>0</v>
      </c>
      <c r="F19" s="129">
        <f>'[2]Boutique Air'!$EX$8</f>
        <v>5</v>
      </c>
      <c r="G19" s="129">
        <f>[2]Icelandair!$EX$8</f>
        <v>0</v>
      </c>
      <c r="H19" s="101">
        <f>[2]Southwest!$EX$8</f>
        <v>22</v>
      </c>
      <c r="I19" s="101">
        <f>'[2]Sun Country'!$EX$8</f>
        <v>679</v>
      </c>
      <c r="J19" s="130">
        <f>SUM(B19:I19)</f>
        <v>706</v>
      </c>
    </row>
    <row r="20" spans="1:256" x14ac:dyDescent="0.2">
      <c r="A20" s="53" t="s">
        <v>29</v>
      </c>
      <c r="B20" s="14">
        <f>[2]Alaska!$EX$9</f>
        <v>0</v>
      </c>
      <c r="C20" s="129">
        <f>[2]Frontier!$EX$9</f>
        <v>0</v>
      </c>
      <c r="D20" s="129">
        <f>'[2]Great Lakes'!$EX$9</f>
        <v>0</v>
      </c>
      <c r="E20" s="129">
        <f>'[2]Air Choice One'!$EX$9</f>
        <v>0</v>
      </c>
      <c r="F20" s="129">
        <f>'[2]Boutique Air'!$EX$9</f>
        <v>4</v>
      </c>
      <c r="G20" s="129">
        <f>[2]Icelandair!$EX$9</f>
        <v>0</v>
      </c>
      <c r="H20" s="101">
        <f>[2]Southwest!$EX$9</f>
        <v>2</v>
      </c>
      <c r="I20" s="101">
        <f>'[2]Sun Country'!$EX$9</f>
        <v>668</v>
      </c>
      <c r="J20" s="130">
        <f>SUM(B20:I20)</f>
        <v>674</v>
      </c>
    </row>
    <row r="21" spans="1:256" x14ac:dyDescent="0.2">
      <c r="A21" s="57" t="s">
        <v>30</v>
      </c>
      <c r="B21" s="131">
        <f t="shared" ref="B21:I21" si="6">SUM(B19:B20)</f>
        <v>0</v>
      </c>
      <c r="C21" s="131">
        <f t="shared" si="6"/>
        <v>0</v>
      </c>
      <c r="D21" s="131">
        <f t="shared" si="6"/>
        <v>0</v>
      </c>
      <c r="E21" s="131">
        <f t="shared" ref="E21:F21" si="7">SUM(E19:E20)</f>
        <v>0</v>
      </c>
      <c r="F21" s="131">
        <f t="shared" si="7"/>
        <v>9</v>
      </c>
      <c r="G21" s="131">
        <f t="shared" si="6"/>
        <v>0</v>
      </c>
      <c r="H21" s="131">
        <f t="shared" si="6"/>
        <v>24</v>
      </c>
      <c r="I21" s="131">
        <f t="shared" si="6"/>
        <v>1347</v>
      </c>
      <c r="J21" s="132">
        <f>SUM(B21:I21)</f>
        <v>1380</v>
      </c>
    </row>
    <row r="22" spans="1:256" x14ac:dyDescent="0.2">
      <c r="A22" s="57"/>
      <c r="B22" s="99"/>
      <c r="C22" s="99"/>
      <c r="D22" s="99"/>
      <c r="E22" s="99"/>
      <c r="F22" s="99"/>
      <c r="G22" s="99"/>
      <c r="H22" s="99"/>
      <c r="I22" s="99"/>
      <c r="J22" s="130"/>
    </row>
    <row r="23" spans="1:256" ht="15.75" thickBot="1" x14ac:dyDescent="0.3">
      <c r="A23" s="54" t="s">
        <v>31</v>
      </c>
      <c r="B23" s="133">
        <f t="shared" ref="B23:H23" si="8">B21+B17</f>
        <v>1588</v>
      </c>
      <c r="C23" s="133">
        <f t="shared" si="8"/>
        <v>2164</v>
      </c>
      <c r="D23" s="133">
        <f t="shared" si="8"/>
        <v>571</v>
      </c>
      <c r="E23" s="133">
        <f t="shared" ref="E23:F23" si="9">E21+E17</f>
        <v>678</v>
      </c>
      <c r="F23" s="133">
        <f t="shared" si="9"/>
        <v>992</v>
      </c>
      <c r="G23" s="133">
        <f t="shared" si="8"/>
        <v>418</v>
      </c>
      <c r="H23" s="133">
        <f t="shared" si="8"/>
        <v>17197</v>
      </c>
      <c r="I23" s="133">
        <f>I17+I21</f>
        <v>19545</v>
      </c>
      <c r="J23" s="134">
        <f>J17+J21</f>
        <v>43153</v>
      </c>
    </row>
    <row r="24" spans="1:256" x14ac:dyDescent="0.2">
      <c r="A24" s="20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  <c r="AY24" s="20"/>
      <c r="AZ24" s="20"/>
      <c r="BA24" s="20"/>
      <c r="BB24" s="20"/>
      <c r="BC24" s="20"/>
      <c r="BD24" s="20"/>
      <c r="BE24" s="20"/>
      <c r="BF24" s="20"/>
      <c r="BG24" s="20"/>
      <c r="BH24" s="20"/>
      <c r="BI24" s="20"/>
      <c r="BJ24" s="20"/>
      <c r="BK24" s="20"/>
      <c r="BL24" s="20"/>
      <c r="BM24" s="20"/>
      <c r="BN24" s="20"/>
      <c r="BO24" s="20"/>
      <c r="BP24" s="20"/>
      <c r="BQ24" s="20"/>
      <c r="BR24" s="20"/>
      <c r="BS24" s="20"/>
      <c r="BT24" s="20"/>
      <c r="BU24" s="20"/>
      <c r="BV24" s="20"/>
      <c r="BW24" s="20"/>
      <c r="BX24" s="20"/>
      <c r="BY24" s="20"/>
      <c r="BZ24" s="20"/>
      <c r="CA24" s="20"/>
      <c r="CB24" s="20"/>
      <c r="CC24" s="20"/>
      <c r="CD24" s="20"/>
      <c r="CE24" s="20"/>
      <c r="CF24" s="20"/>
      <c r="CG24" s="20"/>
      <c r="CH24" s="20"/>
      <c r="CI24" s="20"/>
      <c r="CJ24" s="20"/>
      <c r="CK24" s="20"/>
      <c r="CL24" s="20"/>
      <c r="CM24" s="20"/>
      <c r="CN24" s="20"/>
      <c r="CO24" s="20"/>
      <c r="CP24" s="20"/>
      <c r="CQ24" s="20"/>
      <c r="CR24" s="20"/>
      <c r="CS24" s="20"/>
      <c r="CT24" s="20"/>
      <c r="CU24" s="20"/>
      <c r="CV24" s="20"/>
      <c r="CW24" s="20"/>
      <c r="CX24" s="20"/>
      <c r="CY24" s="20"/>
      <c r="CZ24" s="20"/>
      <c r="DA24" s="20"/>
      <c r="DB24" s="20"/>
      <c r="DC24" s="20"/>
      <c r="DD24" s="20"/>
      <c r="DE24" s="20"/>
      <c r="DF24" s="20"/>
      <c r="DG24" s="20"/>
      <c r="DH24" s="20"/>
      <c r="DI24" s="20"/>
      <c r="DJ24" s="20"/>
      <c r="DK24" s="20"/>
      <c r="DL24" s="20"/>
      <c r="DM24" s="20"/>
      <c r="DN24" s="20"/>
      <c r="DO24" s="20"/>
      <c r="DP24" s="20"/>
      <c r="DQ24" s="20"/>
      <c r="DR24" s="20"/>
      <c r="DS24" s="20"/>
      <c r="DT24" s="20"/>
      <c r="DU24" s="20"/>
      <c r="DV24" s="20"/>
      <c r="DW24" s="20"/>
      <c r="DX24" s="20"/>
      <c r="DY24" s="20"/>
      <c r="DZ24" s="20"/>
      <c r="EA24" s="20"/>
      <c r="EB24" s="20"/>
      <c r="EC24" s="20"/>
      <c r="ED24" s="20"/>
      <c r="EE24" s="20"/>
      <c r="EF24" s="20"/>
      <c r="EG24" s="20"/>
      <c r="EH24" s="20"/>
      <c r="EI24" s="20"/>
      <c r="EJ24" s="20"/>
      <c r="EK24" s="20"/>
      <c r="EL24" s="20"/>
      <c r="EM24" s="20"/>
      <c r="EN24" s="20"/>
      <c r="EO24" s="20"/>
      <c r="EP24" s="20"/>
      <c r="EQ24" s="20"/>
      <c r="ER24" s="20"/>
      <c r="ES24" s="20"/>
      <c r="ET24" s="20"/>
      <c r="EU24" s="20"/>
      <c r="EV24" s="20"/>
      <c r="EW24" s="20"/>
      <c r="EX24" s="20"/>
      <c r="EY24" s="20"/>
      <c r="EZ24" s="20"/>
      <c r="FA24" s="20"/>
      <c r="FB24" s="20"/>
      <c r="FC24" s="20"/>
      <c r="FD24" s="20"/>
      <c r="FE24" s="20"/>
      <c r="FF24" s="20"/>
      <c r="FG24" s="20"/>
      <c r="FH24" s="20"/>
      <c r="FI24" s="20"/>
      <c r="FJ24" s="20"/>
      <c r="FK24" s="20"/>
      <c r="FL24" s="20"/>
      <c r="FM24" s="20"/>
      <c r="FN24" s="20"/>
      <c r="FO24" s="20"/>
      <c r="FP24" s="20"/>
      <c r="FQ24" s="20"/>
      <c r="FR24" s="20"/>
      <c r="FS24" s="20"/>
      <c r="FT24" s="20"/>
      <c r="FU24" s="20"/>
      <c r="FV24" s="20"/>
      <c r="FW24" s="20"/>
      <c r="FX24" s="20"/>
      <c r="FY24" s="20"/>
      <c r="FZ24" s="20"/>
      <c r="GA24" s="20"/>
      <c r="GB24" s="20"/>
      <c r="GC24" s="20"/>
      <c r="GD24" s="20"/>
      <c r="GE24" s="20"/>
      <c r="GF24" s="20"/>
      <c r="GG24" s="20"/>
      <c r="GH24" s="20"/>
      <c r="GI24" s="20"/>
      <c r="GJ24" s="20"/>
      <c r="GK24" s="20"/>
      <c r="GL24" s="20"/>
      <c r="GM24" s="20"/>
      <c r="GN24" s="20"/>
      <c r="GO24" s="20"/>
      <c r="GP24" s="20"/>
      <c r="GQ24" s="20"/>
      <c r="GR24" s="20"/>
      <c r="GS24" s="20"/>
      <c r="GT24" s="20"/>
      <c r="GU24" s="20"/>
      <c r="GV24" s="20"/>
      <c r="GW24" s="20"/>
      <c r="GX24" s="20"/>
      <c r="GY24" s="20"/>
      <c r="GZ24" s="20"/>
      <c r="HA24" s="20"/>
      <c r="HB24" s="20"/>
      <c r="HC24" s="20"/>
      <c r="HD24" s="20"/>
      <c r="HE24" s="20"/>
      <c r="HF24" s="20"/>
      <c r="HG24" s="20"/>
      <c r="HH24" s="20"/>
      <c r="HI24" s="20"/>
      <c r="HJ24" s="20"/>
      <c r="HK24" s="20"/>
      <c r="HL24" s="20"/>
      <c r="HM24" s="20"/>
      <c r="HN24" s="20"/>
      <c r="HO24" s="20"/>
      <c r="HP24" s="20"/>
      <c r="HQ24" s="20"/>
      <c r="HR24" s="20"/>
      <c r="HS24" s="20"/>
      <c r="HT24" s="20"/>
      <c r="HU24" s="20"/>
      <c r="HV24" s="20"/>
      <c r="HW24" s="20"/>
      <c r="HX24" s="20"/>
      <c r="HY24" s="20"/>
      <c r="HZ24" s="20"/>
      <c r="IA24" s="20"/>
      <c r="IB24" s="20"/>
      <c r="IC24" s="20"/>
      <c r="ID24" s="20"/>
      <c r="IE24" s="20"/>
      <c r="IF24" s="20"/>
      <c r="IG24" s="20"/>
      <c r="IH24" s="20"/>
      <c r="II24" s="20"/>
      <c r="IJ24" s="20"/>
      <c r="IK24" s="20"/>
      <c r="IL24" s="20"/>
      <c r="IM24" s="20"/>
      <c r="IN24" s="20"/>
      <c r="IO24" s="20"/>
      <c r="IP24" s="20"/>
      <c r="IQ24" s="20"/>
      <c r="IR24" s="20"/>
      <c r="IS24" s="20"/>
      <c r="IT24" s="20"/>
      <c r="IU24" s="20"/>
      <c r="IV24" s="20"/>
    </row>
    <row r="25" spans="1:256" ht="13.5" thickBot="1" x14ac:dyDescent="0.25">
      <c r="B25" s="141"/>
      <c r="C25" s="141"/>
      <c r="D25" s="141"/>
      <c r="E25" s="141"/>
      <c r="F25" s="141"/>
      <c r="G25" s="141"/>
      <c r="H25" s="141"/>
      <c r="I25" s="141"/>
      <c r="J25" s="113"/>
    </row>
    <row r="26" spans="1:256" ht="15.75" thickTop="1" x14ac:dyDescent="0.25">
      <c r="A26" s="56" t="s">
        <v>161</v>
      </c>
      <c r="B26" s="142"/>
      <c r="C26" s="142"/>
      <c r="D26" s="142"/>
      <c r="E26" s="142"/>
      <c r="F26" s="142"/>
      <c r="G26" s="142"/>
      <c r="H26" s="142"/>
      <c r="I26" s="142"/>
      <c r="J26" s="143"/>
    </row>
    <row r="27" spans="1:256" x14ac:dyDescent="0.2">
      <c r="A27" s="53" t="s">
        <v>38</v>
      </c>
      <c r="B27" s="144"/>
      <c r="C27" s="144"/>
      <c r="D27" s="144"/>
      <c r="E27" s="144"/>
      <c r="F27" s="144"/>
      <c r="G27" s="144"/>
      <c r="H27" s="144"/>
      <c r="I27" s="144"/>
      <c r="J27" s="135"/>
    </row>
    <row r="28" spans="1:256" x14ac:dyDescent="0.2">
      <c r="A28" s="53" t="s">
        <v>39</v>
      </c>
      <c r="B28" s="20">
        <f>[2]Alaska!$EX$47</f>
        <v>221079</v>
      </c>
      <c r="C28" s="129">
        <f>[2]Frontier!$EX$47</f>
        <v>0</v>
      </c>
      <c r="D28" s="129">
        <f>'[2]Great Lakes'!$EX$47</f>
        <v>0</v>
      </c>
      <c r="E28" s="129">
        <f>'[2]Air Choice One'!$EX$47</f>
        <v>0</v>
      </c>
      <c r="F28" s="129">
        <f>'[2]Boutique Air'!$EX$47</f>
        <v>0</v>
      </c>
      <c r="G28" s="129">
        <f>[2]Icelandair!$EX$47</f>
        <v>588767</v>
      </c>
      <c r="H28" s="101">
        <f>[2]Southwest!$EX$47</f>
        <v>4190155</v>
      </c>
      <c r="I28" s="101">
        <f>'[2]Sun Country'!$EX$47</f>
        <v>4363626</v>
      </c>
      <c r="J28" s="130">
        <f>SUM(B28:I28)</f>
        <v>9363627</v>
      </c>
    </row>
    <row r="29" spans="1:256" x14ac:dyDescent="0.2">
      <c r="A29" s="53" t="s">
        <v>40</v>
      </c>
      <c r="B29" s="14">
        <f>[2]Alaska!$EX$48</f>
        <v>0</v>
      </c>
      <c r="C29" s="129">
        <f>[2]Frontier!$EX$48</f>
        <v>0</v>
      </c>
      <c r="D29" s="129">
        <f>'[2]Great Lakes'!$EX$48</f>
        <v>0</v>
      </c>
      <c r="E29" s="129">
        <f>'[2]Air Choice One'!$EX$48</f>
        <v>0</v>
      </c>
      <c r="F29" s="129">
        <f>'[2]Boutique Air'!$EX$48</f>
        <v>0</v>
      </c>
      <c r="G29" s="129">
        <f>[2]Icelandair!$EX$48</f>
        <v>0</v>
      </c>
      <c r="H29" s="101">
        <f>[2]Southwest!$EX$48</f>
        <v>0</v>
      </c>
      <c r="I29" s="101">
        <f>'[2]Sun Country'!$EX$48</f>
        <v>3445336.5460000001</v>
      </c>
      <c r="J29" s="130">
        <f>SUM(B29:I29)</f>
        <v>3445336.5460000001</v>
      </c>
    </row>
    <row r="30" spans="1:256" x14ac:dyDescent="0.2">
      <c r="A30" s="57" t="s">
        <v>41</v>
      </c>
      <c r="B30" s="145">
        <f t="shared" ref="B30:I30" si="10">SUM(B28:B29)</f>
        <v>221079</v>
      </c>
      <c r="C30" s="145">
        <f t="shared" si="10"/>
        <v>0</v>
      </c>
      <c r="D30" s="145">
        <f t="shared" si="10"/>
        <v>0</v>
      </c>
      <c r="E30" s="145">
        <f t="shared" ref="E30:F30" si="11">SUM(E28:E29)</f>
        <v>0</v>
      </c>
      <c r="F30" s="145">
        <f t="shared" si="11"/>
        <v>0</v>
      </c>
      <c r="G30" s="145">
        <f t="shared" si="10"/>
        <v>588767</v>
      </c>
      <c r="H30" s="145">
        <f t="shared" si="10"/>
        <v>4190155</v>
      </c>
      <c r="I30" s="145">
        <f t="shared" si="10"/>
        <v>7808962.5460000001</v>
      </c>
      <c r="J30" s="146">
        <f>SUM(B30:I30)</f>
        <v>12808963.546</v>
      </c>
    </row>
    <row r="31" spans="1:256" x14ac:dyDescent="0.2">
      <c r="A31" s="53"/>
      <c r="B31" s="136"/>
      <c r="C31" s="136"/>
      <c r="D31" s="136"/>
      <c r="E31" s="136"/>
      <c r="F31" s="136"/>
      <c r="G31" s="136"/>
      <c r="H31" s="136"/>
      <c r="I31" s="136"/>
      <c r="J31" s="130"/>
    </row>
    <row r="32" spans="1:256" x14ac:dyDescent="0.2">
      <c r="A32" s="53" t="s">
        <v>42</v>
      </c>
      <c r="B32" s="129"/>
      <c r="C32" s="129"/>
      <c r="D32" s="129"/>
      <c r="E32" s="129"/>
      <c r="F32" s="129"/>
      <c r="G32" s="129"/>
      <c r="H32" s="101"/>
      <c r="I32" s="101"/>
      <c r="J32" s="130"/>
    </row>
    <row r="33" spans="1:10" x14ac:dyDescent="0.2">
      <c r="A33" s="53" t="s">
        <v>39</v>
      </c>
      <c r="B33" s="20">
        <f>[2]Alaska!$EX$52</f>
        <v>103436</v>
      </c>
      <c r="C33" s="129">
        <f>[2]Frontier!$EX$52</f>
        <v>0</v>
      </c>
      <c r="D33" s="129">
        <f>'[2]Great Lakes'!$EX$52</f>
        <v>0</v>
      </c>
      <c r="E33" s="129">
        <f>'[2]Air Choice One'!$EX$52</f>
        <v>0</v>
      </c>
      <c r="F33" s="129">
        <f>'[2]Boutique Air'!$EX$52</f>
        <v>0</v>
      </c>
      <c r="G33" s="129">
        <f>[2]Icelandair!$EX$52</f>
        <v>7589</v>
      </c>
      <c r="H33" s="101">
        <f>[2]Southwest!$EX$52</f>
        <v>1331192</v>
      </c>
      <c r="I33" s="101">
        <f>'[2]Sun Country'!$EX$52</f>
        <v>1971603</v>
      </c>
      <c r="J33" s="130">
        <f>SUM(B33:I33)</f>
        <v>3413820</v>
      </c>
    </row>
    <row r="34" spans="1:10" x14ac:dyDescent="0.2">
      <c r="A34" s="53" t="s">
        <v>40</v>
      </c>
      <c r="B34" s="14">
        <f>[2]Alaska!$EX$53</f>
        <v>0</v>
      </c>
      <c r="C34" s="129">
        <f>[2]Frontier!$EX$53</f>
        <v>0</v>
      </c>
      <c r="D34" s="129">
        <f>'[2]Great Lakes'!$EX$53</f>
        <v>0</v>
      </c>
      <c r="E34" s="129">
        <f>'[2]Air Choice One'!$EX$53</f>
        <v>0</v>
      </c>
      <c r="F34" s="129">
        <f>'[2]Boutique Air'!$EX$53</f>
        <v>0</v>
      </c>
      <c r="G34" s="129">
        <f>[2]Icelandair!$EX$53</f>
        <v>0</v>
      </c>
      <c r="H34" s="101">
        <f>[2]Southwest!$EX$53</f>
        <v>0</v>
      </c>
      <c r="I34" s="101">
        <f>'[2]Sun Country'!$EX$53</f>
        <v>4900281</v>
      </c>
      <c r="J34" s="147">
        <f>SUM(B34:I34)</f>
        <v>4900281</v>
      </c>
    </row>
    <row r="35" spans="1:10" x14ac:dyDescent="0.2">
      <c r="A35" s="57" t="s">
        <v>43</v>
      </c>
      <c r="B35" s="148">
        <f t="shared" ref="B35:I35" si="12">SUM(B33:B34)</f>
        <v>103436</v>
      </c>
      <c r="C35" s="148">
        <f t="shared" si="12"/>
        <v>0</v>
      </c>
      <c r="D35" s="148">
        <f t="shared" si="12"/>
        <v>0</v>
      </c>
      <c r="E35" s="148">
        <f t="shared" ref="E35:F35" si="13">SUM(E33:E34)</f>
        <v>0</v>
      </c>
      <c r="F35" s="148">
        <f t="shared" si="13"/>
        <v>0</v>
      </c>
      <c r="G35" s="148">
        <f t="shared" si="12"/>
        <v>7589</v>
      </c>
      <c r="H35" s="148">
        <f t="shared" si="12"/>
        <v>1331192</v>
      </c>
      <c r="I35" s="148">
        <f t="shared" si="12"/>
        <v>6871884</v>
      </c>
      <c r="J35" s="149">
        <f>SUM(B35:I35)</f>
        <v>8314101</v>
      </c>
    </row>
    <row r="36" spans="1:10" x14ac:dyDescent="0.2">
      <c r="A36" s="53"/>
      <c r="B36" s="136"/>
      <c r="C36" s="136"/>
      <c r="D36" s="136"/>
      <c r="E36" s="136"/>
      <c r="F36" s="136"/>
      <c r="G36" s="136"/>
      <c r="H36" s="136"/>
      <c r="I36" s="136"/>
      <c r="J36" s="130"/>
    </row>
    <row r="37" spans="1:10" x14ac:dyDescent="0.2">
      <c r="A37" s="53" t="s">
        <v>44</v>
      </c>
      <c r="B37" s="136"/>
      <c r="C37" s="136"/>
      <c r="D37" s="136"/>
      <c r="E37" s="136"/>
      <c r="F37" s="136"/>
      <c r="G37" s="136"/>
      <c r="H37" s="136"/>
      <c r="I37" s="136"/>
      <c r="J37" s="130"/>
    </row>
    <row r="38" spans="1:10" x14ac:dyDescent="0.2">
      <c r="A38" s="53" t="s">
        <v>39</v>
      </c>
      <c r="B38" s="20">
        <f>[2]Alaska!$EX$57</f>
        <v>0</v>
      </c>
      <c r="C38" s="136">
        <f>[2]Frontier!$EX$57</f>
        <v>0</v>
      </c>
      <c r="D38" s="136">
        <f>'[2]Great Lakes'!$EX$57</f>
        <v>0</v>
      </c>
      <c r="E38" s="136">
        <f>'[2]Air Choice One'!$EX$57</f>
        <v>0</v>
      </c>
      <c r="F38" s="136">
        <f>'[2]Boutique Air'!$EX$57</f>
        <v>0</v>
      </c>
      <c r="G38" s="136">
        <f>[2]Icelandair!$EX$57</f>
        <v>0</v>
      </c>
      <c r="H38" s="136">
        <f>[2]Southwest!$EX$57</f>
        <v>0</v>
      </c>
      <c r="I38" s="136">
        <f>'[2]Sun Country'!$EX$57</f>
        <v>0</v>
      </c>
      <c r="J38" s="130">
        <f>SUM(B38:I38)</f>
        <v>0</v>
      </c>
    </row>
    <row r="39" spans="1:10" x14ac:dyDescent="0.2">
      <c r="A39" s="53" t="s">
        <v>40</v>
      </c>
      <c r="B39" s="14">
        <f>[2]Alaska!$EX$58</f>
        <v>0</v>
      </c>
      <c r="C39" s="139">
        <f>[2]Frontier!$EX$58</f>
        <v>0</v>
      </c>
      <c r="D39" s="139">
        <f>'[2]Great Lakes'!$EX$58</f>
        <v>0</v>
      </c>
      <c r="E39" s="139">
        <f>'[2]Air Choice One'!$EX$58</f>
        <v>0</v>
      </c>
      <c r="F39" s="139">
        <f>'[2]Boutique Air'!$EX$58</f>
        <v>0</v>
      </c>
      <c r="G39" s="139">
        <f>[2]Icelandair!$EX$58</f>
        <v>0</v>
      </c>
      <c r="H39" s="139">
        <f>[2]Southwest!$EX$58</f>
        <v>0</v>
      </c>
      <c r="I39" s="139">
        <f>'[2]Sun Country'!$EX$58</f>
        <v>0</v>
      </c>
      <c r="J39" s="147">
        <f>SUM(B39:I39)</f>
        <v>0</v>
      </c>
    </row>
    <row r="40" spans="1:10" x14ac:dyDescent="0.2">
      <c r="A40" s="57" t="s">
        <v>45</v>
      </c>
      <c r="B40" s="150">
        <f t="shared" ref="B40:I40" si="14">SUM(B38:B39)</f>
        <v>0</v>
      </c>
      <c r="C40" s="150">
        <f t="shared" si="14"/>
        <v>0</v>
      </c>
      <c r="D40" s="150">
        <f t="shared" si="14"/>
        <v>0</v>
      </c>
      <c r="E40" s="150">
        <f t="shared" ref="E40:F40" si="15">SUM(E38:E39)</f>
        <v>0</v>
      </c>
      <c r="F40" s="150">
        <f t="shared" si="15"/>
        <v>0</v>
      </c>
      <c r="G40" s="150">
        <f t="shared" si="14"/>
        <v>0</v>
      </c>
      <c r="H40" s="150">
        <f t="shared" si="14"/>
        <v>0</v>
      </c>
      <c r="I40" s="150">
        <f t="shared" si="14"/>
        <v>0</v>
      </c>
      <c r="J40" s="130">
        <f>SUM(B40:I40)</f>
        <v>0</v>
      </c>
    </row>
    <row r="41" spans="1:10" x14ac:dyDescent="0.2">
      <c r="A41" s="53"/>
      <c r="B41" s="136"/>
      <c r="C41" s="136"/>
      <c r="D41" s="136"/>
      <c r="E41" s="136"/>
      <c r="F41" s="136"/>
      <c r="G41" s="136"/>
      <c r="H41" s="136"/>
      <c r="I41" s="136"/>
      <c r="J41" s="130"/>
    </row>
    <row r="42" spans="1:10" x14ac:dyDescent="0.2">
      <c r="A42" s="53" t="s">
        <v>46</v>
      </c>
      <c r="B42" s="136"/>
      <c r="C42" s="136"/>
      <c r="D42" s="136"/>
      <c r="E42" s="136"/>
      <c r="F42" s="136"/>
      <c r="G42" s="136"/>
      <c r="H42" s="136"/>
      <c r="I42" s="136"/>
      <c r="J42" s="130"/>
    </row>
    <row r="43" spans="1:10" x14ac:dyDescent="0.2">
      <c r="A43" s="53" t="s">
        <v>47</v>
      </c>
      <c r="B43" s="136">
        <f t="shared" ref="B43:I43" si="16">B28+B33+B38</f>
        <v>324515</v>
      </c>
      <c r="C43" s="136">
        <f t="shared" si="16"/>
        <v>0</v>
      </c>
      <c r="D43" s="136">
        <f>D28+D33+D38</f>
        <v>0</v>
      </c>
      <c r="E43" s="136">
        <f t="shared" ref="E43:F43" si="17">E28+E33+E38</f>
        <v>0</v>
      </c>
      <c r="F43" s="136">
        <f t="shared" si="17"/>
        <v>0</v>
      </c>
      <c r="G43" s="136">
        <f t="shared" si="16"/>
        <v>596356</v>
      </c>
      <c r="H43" s="136">
        <f t="shared" si="16"/>
        <v>5521347</v>
      </c>
      <c r="I43" s="136">
        <f t="shared" si="16"/>
        <v>6335229</v>
      </c>
      <c r="J43" s="130">
        <f>SUM(B43:I43)</f>
        <v>12777447</v>
      </c>
    </row>
    <row r="44" spans="1:10" x14ac:dyDescent="0.2">
      <c r="A44" s="53" t="s">
        <v>40</v>
      </c>
      <c r="B44" s="139">
        <f t="shared" ref="B44:H44" si="18">+B39+B34+B29</f>
        <v>0</v>
      </c>
      <c r="C44" s="139">
        <f t="shared" si="18"/>
        <v>0</v>
      </c>
      <c r="D44" s="139">
        <f t="shared" si="18"/>
        <v>0</v>
      </c>
      <c r="E44" s="139">
        <f t="shared" ref="E44:F44" si="19">+E39+E34+E29</f>
        <v>0</v>
      </c>
      <c r="F44" s="139">
        <f t="shared" si="19"/>
        <v>0</v>
      </c>
      <c r="G44" s="139">
        <f t="shared" si="18"/>
        <v>0</v>
      </c>
      <c r="H44" s="139">
        <f t="shared" si="18"/>
        <v>0</v>
      </c>
      <c r="I44" s="139">
        <f>I29+I34+I39</f>
        <v>8345617.5460000001</v>
      </c>
      <c r="J44" s="130">
        <f>SUM(B44:I44)</f>
        <v>8345617.5460000001</v>
      </c>
    </row>
    <row r="45" spans="1:10" ht="15.75" thickBot="1" x14ac:dyDescent="0.3">
      <c r="A45" s="54" t="s">
        <v>48</v>
      </c>
      <c r="B45" s="151">
        <f t="shared" ref="B45:H45" si="20">B43+B44</f>
        <v>324515</v>
      </c>
      <c r="C45" s="151">
        <f t="shared" si="20"/>
        <v>0</v>
      </c>
      <c r="D45" s="151">
        <f t="shared" si="20"/>
        <v>0</v>
      </c>
      <c r="E45" s="151">
        <f t="shared" ref="E45:F45" si="21">E43+E44</f>
        <v>0</v>
      </c>
      <c r="F45" s="151">
        <f t="shared" si="21"/>
        <v>0</v>
      </c>
      <c r="G45" s="151">
        <f t="shared" si="20"/>
        <v>596356</v>
      </c>
      <c r="H45" s="151">
        <f t="shared" si="20"/>
        <v>5521347</v>
      </c>
      <c r="I45" s="151">
        <f>SUM(I43:I44)</f>
        <v>14680846.546</v>
      </c>
      <c r="J45" s="152">
        <f>SUM(B45:I45)</f>
        <v>21123064.546</v>
      </c>
    </row>
    <row r="48" spans="1:10" x14ac:dyDescent="0.2">
      <c r="A48" t="s">
        <v>135</v>
      </c>
      <c r="H48" s="254">
        <f>[2]Southwest!$EX$70+[2]Southwest!$EX$73</f>
        <v>1047682</v>
      </c>
      <c r="I48" s="254">
        <f>'[2]Sun Country'!$EX$70+'[2]Sun Country'!$EX$73</f>
        <v>1020601</v>
      </c>
      <c r="J48" s="424">
        <f>SUM(B48:I48)</f>
        <v>2068283</v>
      </c>
    </row>
    <row r="49" spans="1:10" x14ac:dyDescent="0.2">
      <c r="A49" t="s">
        <v>136</v>
      </c>
      <c r="H49" s="255">
        <f>[2]Southwest!$EX$71+[2]Southwest!$EX$74</f>
        <v>5872</v>
      </c>
      <c r="I49" s="255">
        <f>'[2]Sun Country'!$EX$71+'[2]Sun Country'!$EX$74</f>
        <v>90419</v>
      </c>
      <c r="J49" s="424">
        <f>SUM(B49:I49)</f>
        <v>96291</v>
      </c>
    </row>
    <row r="50" spans="1:10" ht="13.5" thickBot="1" x14ac:dyDescent="0.25">
      <c r="A50" t="s">
        <v>109</v>
      </c>
      <c r="H50" s="281">
        <f>SUM(H48:H49)</f>
        <v>1053554</v>
      </c>
      <c r="I50" s="281">
        <f>SUM(I48:I49)</f>
        <v>1111020</v>
      </c>
      <c r="J50" s="424">
        <f>SUM(B50:I50)</f>
        <v>2164574</v>
      </c>
    </row>
    <row r="51" spans="1:10" ht="13.5" thickTop="1" x14ac:dyDescent="0.2"/>
    <row r="52" spans="1:10" x14ac:dyDescent="0.2">
      <c r="H52" s="2"/>
    </row>
  </sheetData>
  <phoneticPr fontId="6" type="noConversion"/>
  <printOptions horizontalCentered="1"/>
  <pageMargins left="0.25" right="0.25" top="0.5" bottom="0.25" header="0" footer="0"/>
  <pageSetup scale="83" orientation="landscape" r:id="rId1"/>
  <headerFooter alignWithMargins="0">
    <oddHeader>&amp;C&amp;"Arial,Bold"2016 Year End
Major Airlines Continued</oddHeader>
    <oddFooter>&amp;RPage &amp;P of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P52"/>
  <sheetViews>
    <sheetView zoomScaleNormal="10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J57" sqref="J57"/>
    </sheetView>
  </sheetViews>
  <sheetFormatPr defaultRowHeight="12.75" x14ac:dyDescent="0.2"/>
  <cols>
    <col min="1" max="1" width="25.28515625" bestFit="1" customWidth="1"/>
    <col min="2" max="2" width="12.140625" bestFit="1" customWidth="1"/>
    <col min="3" max="3" width="11.42578125" customWidth="1"/>
    <col min="4" max="5" width="11.85546875" customWidth="1"/>
    <col min="6" max="6" width="12.140625" bestFit="1" customWidth="1"/>
    <col min="7" max="9" width="12.140625" customWidth="1"/>
    <col min="10" max="10" width="10.42578125" bestFit="1" customWidth="1"/>
    <col min="11" max="11" width="12.140625" bestFit="1" customWidth="1"/>
    <col min="12" max="12" width="12.85546875" bestFit="1" customWidth="1"/>
  </cols>
  <sheetData>
    <row r="1" spans="1:16" s="6" customFormat="1" ht="40.5" customHeight="1" thickBot="1" x14ac:dyDescent="0.25">
      <c r="A1" s="221"/>
      <c r="B1" s="469" t="s">
        <v>165</v>
      </c>
      <c r="C1" s="469" t="s">
        <v>187</v>
      </c>
      <c r="D1" s="469" t="s">
        <v>172</v>
      </c>
      <c r="E1" s="469" t="s">
        <v>189</v>
      </c>
      <c r="F1" s="469" t="s">
        <v>145</v>
      </c>
      <c r="G1" s="469" t="s">
        <v>146</v>
      </c>
      <c r="H1" s="469" t="s">
        <v>183</v>
      </c>
      <c r="I1" s="469" t="s">
        <v>185</v>
      </c>
      <c r="J1" s="469" t="s">
        <v>184</v>
      </c>
      <c r="K1" s="469" t="s">
        <v>100</v>
      </c>
      <c r="L1" s="469" t="s">
        <v>102</v>
      </c>
    </row>
    <row r="2" spans="1:16" ht="15.75" thickTop="1" x14ac:dyDescent="0.25">
      <c r="A2" s="220" t="s">
        <v>3</v>
      </c>
      <c r="B2" s="222"/>
      <c r="C2" s="109"/>
      <c r="D2" s="109"/>
      <c r="E2" s="109"/>
      <c r="F2" s="108"/>
      <c r="G2" s="108"/>
      <c r="H2" s="108"/>
      <c r="I2" s="108"/>
      <c r="J2" s="108"/>
      <c r="K2" s="108"/>
      <c r="L2" s="110"/>
    </row>
    <row r="3" spans="1:16" x14ac:dyDescent="0.2">
      <c r="A3" s="53" t="s">
        <v>32</v>
      </c>
      <c r="B3" s="223"/>
      <c r="C3" s="115"/>
      <c r="D3" s="115"/>
      <c r="E3" s="115"/>
      <c r="F3" s="113"/>
      <c r="G3" s="113"/>
      <c r="H3" s="113"/>
      <c r="I3" s="113"/>
      <c r="J3" s="113"/>
      <c r="K3" s="113"/>
      <c r="L3" s="92"/>
    </row>
    <row r="4" spans="1:16" x14ac:dyDescent="0.2">
      <c r="A4" s="53" t="s">
        <v>33</v>
      </c>
      <c r="B4" s="223">
        <f>[2]Pinnacle!$EX$32+[2]Pinnacle!$EX$22</f>
        <v>1249851</v>
      </c>
      <c r="C4" s="113">
        <f>'[2]American Eagle'!$EX$32+'[2]American Eagle'!$EX$22</f>
        <v>4549</v>
      </c>
      <c r="D4" s="115">
        <f>[2]MESA_UA!$EX$32+[2]MESA_UA!$EX$22</f>
        <v>105694</v>
      </c>
      <c r="E4" s="115">
        <f>[2]MESA!$EX$32+[2]MESA!$EX$22</f>
        <v>590</v>
      </c>
      <c r="F4" s="113">
        <f>'[2]Sky West_UA'!$EX$32+'[2]Sky West_UA'!$EX$22</f>
        <v>135038</v>
      </c>
      <c r="G4" s="113">
        <f>'[2]Sky West'!$EX$32+'[2]Sky West'!$EX$22</f>
        <v>1497919</v>
      </c>
      <c r="H4" s="113">
        <f>'[2]Sky West_AS'!$EX$32+'[2]Sky West_AS'!$EX$22</f>
        <v>20620</v>
      </c>
      <c r="I4" s="113">
        <f>[2]Republic_UA!$EX$32+[2]Republic_UA!$EX$22</f>
        <v>72433</v>
      </c>
      <c r="J4" s="113">
        <f>[2]Republic!$EX$32+[2]Republic!$EX$22</f>
        <v>116337</v>
      </c>
      <c r="K4" s="113">
        <f>'Other Regional'!M4</f>
        <v>966603</v>
      </c>
      <c r="L4" s="92">
        <f>SUM(B4:K4)</f>
        <v>4169634</v>
      </c>
      <c r="P4" s="9"/>
    </row>
    <row r="5" spans="1:16" s="10" customFormat="1" x14ac:dyDescent="0.2">
      <c r="A5" s="53" t="s">
        <v>34</v>
      </c>
      <c r="B5" s="223">
        <f>[2]Pinnacle!$EX$33+[2]Pinnacle!$EX$23</f>
        <v>1243837</v>
      </c>
      <c r="C5" s="113">
        <f>'[2]American Eagle'!$EX$33+'[2]American Eagle'!$EX$23</f>
        <v>4790</v>
      </c>
      <c r="D5" s="115">
        <f>[2]MESA_UA!$EX$33+[2]MESA_UA!$EX$23</f>
        <v>104635</v>
      </c>
      <c r="E5" s="115">
        <f>[2]MESA!$EX$33+[2]MESA!$EX$23</f>
        <v>489</v>
      </c>
      <c r="F5" s="113">
        <f>'[2]Sky West_UA'!$EX$33+'[2]Sky West_UA'!$EX$23</f>
        <v>134425</v>
      </c>
      <c r="G5" s="113">
        <f>'[2]Sky West'!$EX$33+'[2]Sky West'!$EX$23</f>
        <v>1498323</v>
      </c>
      <c r="H5" s="113">
        <f>'[2]Sky West_AS'!$EX$33+'[2]Sky West_AS'!$EX$23</f>
        <v>20375</v>
      </c>
      <c r="I5" s="113">
        <f>[2]Republic_UA!$EX$33+[2]Republic_UA!$EX$23</f>
        <v>69364</v>
      </c>
      <c r="J5" s="113">
        <f>[2]Republic!$EX$33+[2]Republic!$EX$23</f>
        <v>115508</v>
      </c>
      <c r="K5" s="113">
        <f>'Other Regional'!M5</f>
        <v>963219</v>
      </c>
      <c r="L5" s="98">
        <f>SUM(B5:K5)</f>
        <v>4154965</v>
      </c>
    </row>
    <row r="6" spans="1:16" ht="15" thickBot="1" x14ac:dyDescent="0.25">
      <c r="A6" s="64" t="s">
        <v>7</v>
      </c>
      <c r="B6" s="116">
        <f t="shared" ref="B6:J6" si="0">SUM(B4:B5)</f>
        <v>2493688</v>
      </c>
      <c r="C6" s="116">
        <f t="shared" si="0"/>
        <v>9339</v>
      </c>
      <c r="D6" s="116">
        <f t="shared" si="0"/>
        <v>210329</v>
      </c>
      <c r="E6" s="116">
        <f t="shared" ref="E6" si="1">SUM(E4:E5)</f>
        <v>1079</v>
      </c>
      <c r="F6" s="116">
        <f t="shared" si="0"/>
        <v>269463</v>
      </c>
      <c r="G6" s="116">
        <f t="shared" si="0"/>
        <v>2996242</v>
      </c>
      <c r="H6" s="116">
        <f t="shared" ref="H6:I6" si="2">SUM(H4:H5)</f>
        <v>40995</v>
      </c>
      <c r="I6" s="116">
        <f t="shared" si="2"/>
        <v>141797</v>
      </c>
      <c r="J6" s="116">
        <f t="shared" si="0"/>
        <v>231845</v>
      </c>
      <c r="K6" s="116">
        <f>SUM(K4:K5)</f>
        <v>1929822</v>
      </c>
      <c r="L6" s="117">
        <f>SUM(B6:K6)</f>
        <v>8324599</v>
      </c>
    </row>
    <row r="7" spans="1:16" ht="13.5" thickTop="1" x14ac:dyDescent="0.2">
      <c r="A7" s="53"/>
      <c r="B7" s="223"/>
      <c r="C7" s="113"/>
      <c r="D7" s="115"/>
      <c r="E7" s="115"/>
      <c r="F7" s="113"/>
      <c r="G7" s="113"/>
      <c r="H7" s="113"/>
      <c r="I7" s="113"/>
      <c r="J7" s="113"/>
      <c r="K7" s="113"/>
      <c r="L7" s="118"/>
    </row>
    <row r="8" spans="1:16" s="10" customFormat="1" x14ac:dyDescent="0.2">
      <c r="A8" s="53" t="s">
        <v>35</v>
      </c>
      <c r="B8" s="223"/>
      <c r="C8" s="113"/>
      <c r="D8" s="115"/>
      <c r="E8" s="115"/>
      <c r="F8" s="113"/>
      <c r="G8" s="113"/>
      <c r="H8" s="113"/>
      <c r="I8" s="113"/>
      <c r="J8" s="113"/>
      <c r="K8" s="113"/>
      <c r="L8" s="92"/>
    </row>
    <row r="9" spans="1:16" x14ac:dyDescent="0.2">
      <c r="A9" s="53" t="s">
        <v>33</v>
      </c>
      <c r="B9" s="367">
        <f>[2]Pinnacle!$EX$37+[2]Pinnacle!$EX$27</f>
        <v>42706</v>
      </c>
      <c r="C9" s="366">
        <f>'[2]American Eagle'!$EX$37+'[2]American Eagle'!$EX$27</f>
        <v>345</v>
      </c>
      <c r="D9" s="115">
        <f>[2]MESA_UA!$EX$37+[2]MESA_UA!$EX$27</f>
        <v>3400</v>
      </c>
      <c r="E9" s="115">
        <f>[2]MESA!$EX$37+[2]MESA!$EX$27</f>
        <v>25</v>
      </c>
      <c r="F9" s="366">
        <f>'[2]Sky West_UA'!$EX$37+'[2]Sky West_UA'!$EX$27</f>
        <v>2932</v>
      </c>
      <c r="G9" s="366">
        <f>'[2]Sky West'!$EX$37+'[2]Sky West'!$EX$27</f>
        <v>55341</v>
      </c>
      <c r="H9" s="366">
        <f>'[2]Sky West_AS'!$EX$37+'[2]Sky West_AS'!$EX$27</f>
        <v>791</v>
      </c>
      <c r="I9" s="366">
        <f>[2]Republic_UA!$EX$37+[2]Republic_UA!$EX$27</f>
        <v>1493</v>
      </c>
      <c r="J9" s="366">
        <f>[2]Republic!$EX$37+[2]Republic!$EX$27</f>
        <v>2174</v>
      </c>
      <c r="K9" s="113">
        <f>'Other Regional'!M9</f>
        <v>30337</v>
      </c>
      <c r="L9" s="92">
        <f>SUM(B9:K9)</f>
        <v>139544</v>
      </c>
    </row>
    <row r="10" spans="1:16" x14ac:dyDescent="0.2">
      <c r="A10" s="53" t="s">
        <v>36</v>
      </c>
      <c r="B10" s="367">
        <f>+[2]Pinnacle!$EX$38+[2]Pinnacle!$EX$28</f>
        <v>42264</v>
      </c>
      <c r="C10" s="366">
        <f>+'[2]American Eagle'!$EX$38+'[2]American Eagle'!$EX$28</f>
        <v>328</v>
      </c>
      <c r="D10" s="115">
        <f>+[2]MESA_UA!$EX$38+[2]MESA_UA!$EX$28</f>
        <v>3457</v>
      </c>
      <c r="E10" s="115">
        <f>+[2]MESA!$EX$38+[2]MESA!$EX$28</f>
        <v>22</v>
      </c>
      <c r="F10" s="366">
        <f>+'[2]Sky West_UA'!$EX$38+'[2]Sky West_UA'!$EX$28</f>
        <v>2932</v>
      </c>
      <c r="G10" s="366">
        <f>+'[2]Sky West'!$EX$38+'[2]Sky West'!$EX$28</f>
        <v>54567</v>
      </c>
      <c r="H10" s="366">
        <f>+'[2]Sky West_AS'!$EX$38+'[2]Sky West_AS'!$EX$28</f>
        <v>904</v>
      </c>
      <c r="I10" s="366">
        <f>+[2]Republic_UA!$EX$38+[2]Republic_UA!$EX$28</f>
        <v>1579</v>
      </c>
      <c r="J10" s="366">
        <f>+[2]Republic!$EX$38+[2]Republic!$EX$28</f>
        <v>2518</v>
      </c>
      <c r="K10" s="113">
        <f>'Other Regional'!M10</f>
        <v>30062</v>
      </c>
      <c r="L10" s="98">
        <f>SUM(B10:K10)</f>
        <v>138633</v>
      </c>
    </row>
    <row r="11" spans="1:16" ht="15" thickBot="1" x14ac:dyDescent="0.25">
      <c r="A11" s="65" t="s">
        <v>37</v>
      </c>
      <c r="B11" s="119">
        <f t="shared" ref="B11:J11" si="3">SUM(B9:B10)</f>
        <v>84970</v>
      </c>
      <c r="C11" s="119">
        <f t="shared" si="3"/>
        <v>673</v>
      </c>
      <c r="D11" s="119">
        <f t="shared" si="3"/>
        <v>6857</v>
      </c>
      <c r="E11" s="119">
        <f t="shared" ref="E11" si="4">SUM(E9:E10)</f>
        <v>47</v>
      </c>
      <c r="F11" s="119">
        <f t="shared" si="3"/>
        <v>5864</v>
      </c>
      <c r="G11" s="119">
        <f t="shared" si="3"/>
        <v>109908</v>
      </c>
      <c r="H11" s="119">
        <f t="shared" ref="H11:I11" si="5">SUM(H9:H10)</f>
        <v>1695</v>
      </c>
      <c r="I11" s="119">
        <f t="shared" si="5"/>
        <v>3072</v>
      </c>
      <c r="J11" s="119">
        <f t="shared" si="3"/>
        <v>4692</v>
      </c>
      <c r="K11" s="119">
        <f>SUM(K9:K10)</f>
        <v>60399</v>
      </c>
      <c r="L11" s="120">
        <f>SUM(B11:K11)</f>
        <v>278177</v>
      </c>
    </row>
    <row r="12" spans="1:16" ht="14.25" x14ac:dyDescent="0.2">
      <c r="A12" s="326"/>
      <c r="B12" s="327"/>
      <c r="C12" s="327"/>
      <c r="D12" s="327"/>
      <c r="E12" s="327"/>
      <c r="F12" s="327"/>
      <c r="G12" s="327"/>
      <c r="H12" s="327"/>
      <c r="I12" s="327"/>
      <c r="J12" s="327"/>
      <c r="K12" s="327"/>
      <c r="L12" s="327"/>
    </row>
    <row r="13" spans="1:16" ht="13.5" thickBot="1" x14ac:dyDescent="0.25">
      <c r="B13" s="172"/>
    </row>
    <row r="14" spans="1:16" ht="15.75" thickTop="1" x14ac:dyDescent="0.25">
      <c r="A14" s="52" t="s">
        <v>9</v>
      </c>
      <c r="B14" s="224"/>
      <c r="C14" s="85"/>
      <c r="D14" s="86"/>
      <c r="E14" s="86"/>
      <c r="F14" s="85"/>
      <c r="G14" s="85"/>
      <c r="H14" s="85"/>
      <c r="I14" s="85"/>
      <c r="J14" s="85"/>
      <c r="K14" s="85"/>
      <c r="L14" s="87"/>
    </row>
    <row r="15" spans="1:16" x14ac:dyDescent="0.2">
      <c r="A15" s="53" t="s">
        <v>55</v>
      </c>
      <c r="B15" s="225">
        <f>+[2]Pinnacle!$EX$15+[2]Pinnacle!$EX$4</f>
        <v>23238</v>
      </c>
      <c r="C15" s="91">
        <f>+'[2]American Eagle'!$EX$15+'[2]American Eagle'!$EX$4</f>
        <v>93</v>
      </c>
      <c r="D15" s="90">
        <f>+[2]MESA_UA!$EX$15+[2]MESA_UA!$EX$4</f>
        <v>1784</v>
      </c>
      <c r="E15" s="90">
        <f>+[2]MESA!$EX$15+[2]MESA!$EX$4</f>
        <v>7</v>
      </c>
      <c r="F15" s="88">
        <f>+'[2]Sky West_UA'!$EX$15+'[2]Sky West_UA'!$EX$4</f>
        <v>2021</v>
      </c>
      <c r="G15" s="88">
        <f>+'[2]Sky West'!$EX$15+'[2]Sky West'!$EX$4</f>
        <v>33141</v>
      </c>
      <c r="H15" s="88">
        <f>+'[2]Sky West_AS'!$EX$15+'[2]Sky West_AS'!$EX$4</f>
        <v>305</v>
      </c>
      <c r="I15" s="91">
        <f>+[2]Republic_UA!$EX$15+[2]Republic_UA!$EX$4</f>
        <v>1173</v>
      </c>
      <c r="J15" s="91">
        <f>+[2]Republic!$EX$15+[2]Republic!$EX$4</f>
        <v>2035</v>
      </c>
      <c r="K15" s="89">
        <f>'Other Regional'!M15</f>
        <v>16874</v>
      </c>
      <c r="L15" s="92">
        <f>SUM(B15:K15)</f>
        <v>80671</v>
      </c>
    </row>
    <row r="16" spans="1:16" x14ac:dyDescent="0.2">
      <c r="A16" s="53" t="s">
        <v>56</v>
      </c>
      <c r="B16" s="226">
        <f>+[2]Pinnacle!$EX$5+[2]Pinnacle!$EX$16</f>
        <v>23214</v>
      </c>
      <c r="C16" s="96">
        <f>+'[2]American Eagle'!$EX$5+'[2]American Eagle'!$EX$16</f>
        <v>95</v>
      </c>
      <c r="D16" s="95">
        <f>+[2]MESA_UA!$EX$5+[2]MESA_UA!$EX$16</f>
        <v>1784</v>
      </c>
      <c r="E16" s="95">
        <f>+[2]MESA!$EX$5+[2]MESA!$EX$16</f>
        <v>7</v>
      </c>
      <c r="F16" s="93">
        <f>+'[2]Sky West_UA'!$EX$5+'[2]Sky West_UA'!$EX$16</f>
        <v>2021</v>
      </c>
      <c r="G16" s="93">
        <f>+'[2]Sky West'!$EX$5+'[2]Sky West'!$EX$16</f>
        <v>33083</v>
      </c>
      <c r="H16" s="93">
        <f>+'[2]Sky West_AS'!$EX$5+'[2]Sky West_AS'!$EX$16</f>
        <v>305</v>
      </c>
      <c r="I16" s="96">
        <f>+[2]Republic_UA!$EX$5+[2]Republic_UA!$EX$16</f>
        <v>1173</v>
      </c>
      <c r="J16" s="96">
        <f>+[2]Republic!$EX$5+[2]Republic!$EX$16</f>
        <v>2035</v>
      </c>
      <c r="K16" s="89">
        <f>'Other Regional'!M16</f>
        <v>16854</v>
      </c>
      <c r="L16" s="98">
        <f>SUM(B16:K16)</f>
        <v>80571</v>
      </c>
    </row>
    <row r="17" spans="1:12" x14ac:dyDescent="0.2">
      <c r="A17" s="62" t="s">
        <v>57</v>
      </c>
      <c r="B17" s="99">
        <f t="shared" ref="B17:J17" si="6">SUM(B15:B16)</f>
        <v>46452</v>
      </c>
      <c r="C17" s="99">
        <f t="shared" si="6"/>
        <v>188</v>
      </c>
      <c r="D17" s="99">
        <f t="shared" si="6"/>
        <v>3568</v>
      </c>
      <c r="E17" s="99">
        <f t="shared" ref="E17" si="7">SUM(E15:E16)</f>
        <v>14</v>
      </c>
      <c r="F17" s="99">
        <f t="shared" si="6"/>
        <v>4042</v>
      </c>
      <c r="G17" s="99">
        <f t="shared" si="6"/>
        <v>66224</v>
      </c>
      <c r="H17" s="99">
        <f t="shared" ref="H17:I17" si="8">SUM(H15:H16)</f>
        <v>610</v>
      </c>
      <c r="I17" s="99">
        <f t="shared" si="8"/>
        <v>2346</v>
      </c>
      <c r="J17" s="99">
        <f t="shared" si="6"/>
        <v>4070</v>
      </c>
      <c r="K17" s="99">
        <f>SUM(K15:K16)</f>
        <v>33728</v>
      </c>
      <c r="L17" s="100">
        <f>SUM(B17:K17)</f>
        <v>161242</v>
      </c>
    </row>
    <row r="18" spans="1:12" x14ac:dyDescent="0.2">
      <c r="A18" s="62"/>
      <c r="B18" s="99"/>
      <c r="C18" s="99"/>
      <c r="D18" s="99"/>
      <c r="E18" s="99"/>
      <c r="F18" s="99"/>
      <c r="G18" s="99"/>
      <c r="H18" s="99"/>
      <c r="I18" s="99"/>
      <c r="J18" s="99"/>
      <c r="K18" s="99"/>
      <c r="L18" s="100"/>
    </row>
    <row r="19" spans="1:12" x14ac:dyDescent="0.2">
      <c r="A19" s="53" t="s">
        <v>58</v>
      </c>
      <c r="B19" s="171">
        <f>[2]Pinnacle!$EX$8</f>
        <v>4</v>
      </c>
      <c r="C19" s="101">
        <f>'[2]American Eagle'!$EX$8</f>
        <v>0</v>
      </c>
      <c r="D19" s="102">
        <f>[2]MESA_UA!$EX$8</f>
        <v>0</v>
      </c>
      <c r="E19" s="102">
        <f>[2]MESA!$EX$8</f>
        <v>0</v>
      </c>
      <c r="F19" s="101">
        <f>'[2]Sky West_UA'!$EX$8</f>
        <v>0</v>
      </c>
      <c r="G19" s="101">
        <f>'[2]Sky West'!$EX$8</f>
        <v>3</v>
      </c>
      <c r="H19" s="101">
        <f>'[2]Sky West_AS'!$EX$8</f>
        <v>0</v>
      </c>
      <c r="I19" s="101">
        <f>[2]Republic_UA!$EX$8</f>
        <v>0</v>
      </c>
      <c r="J19" s="101">
        <f>[2]Republic!$EX$8</f>
        <v>0</v>
      </c>
      <c r="K19" s="101">
        <f>'Other Regional'!M19</f>
        <v>1</v>
      </c>
      <c r="L19" s="92">
        <f>SUM(B19:K19)</f>
        <v>8</v>
      </c>
    </row>
    <row r="20" spans="1:12" x14ac:dyDescent="0.2">
      <c r="A20" s="53" t="s">
        <v>59</v>
      </c>
      <c r="B20" s="227">
        <f>[2]Pinnacle!$EX$9</f>
        <v>26</v>
      </c>
      <c r="C20" s="103">
        <f>'[2]American Eagle'!$EX$9</f>
        <v>0</v>
      </c>
      <c r="D20" s="104">
        <f>[2]MESA_UA!$EX$9</f>
        <v>0</v>
      </c>
      <c r="E20" s="104">
        <f>[2]MESA!$EX$9</f>
        <v>0</v>
      </c>
      <c r="F20" s="103">
        <f>'[2]Sky West_UA'!$EX$9</f>
        <v>0</v>
      </c>
      <c r="G20" s="103">
        <f>'[2]Sky West'!$EX$9</f>
        <v>58</v>
      </c>
      <c r="H20" s="103">
        <f>'[2]Sky West_AS'!$EX$9</f>
        <v>0</v>
      </c>
      <c r="I20" s="103">
        <f>[2]Republic_UA!$EX$9</f>
        <v>0</v>
      </c>
      <c r="J20" s="103">
        <f>[2]Republic!$EX$9</f>
        <v>0</v>
      </c>
      <c r="K20" s="103">
        <f>'Other Regional'!M20</f>
        <v>25</v>
      </c>
      <c r="L20" s="98">
        <f>SUM(B20:K20)</f>
        <v>109</v>
      </c>
    </row>
    <row r="21" spans="1:12" x14ac:dyDescent="0.2">
      <c r="A21" s="62" t="s">
        <v>60</v>
      </c>
      <c r="B21" s="99">
        <f t="shared" ref="B21:J21" si="9">SUM(B19:B20)</f>
        <v>30</v>
      </c>
      <c r="C21" s="99">
        <f t="shared" si="9"/>
        <v>0</v>
      </c>
      <c r="D21" s="99">
        <f t="shared" si="9"/>
        <v>0</v>
      </c>
      <c r="E21" s="99">
        <f t="shared" ref="E21" si="10">SUM(E19:E20)</f>
        <v>0</v>
      </c>
      <c r="F21" s="99">
        <f t="shared" si="9"/>
        <v>0</v>
      </c>
      <c r="G21" s="99">
        <f t="shared" si="9"/>
        <v>61</v>
      </c>
      <c r="H21" s="99">
        <f t="shared" ref="H21:I21" si="11">SUM(H19:H20)</f>
        <v>0</v>
      </c>
      <c r="I21" s="99">
        <f t="shared" si="11"/>
        <v>0</v>
      </c>
      <c r="J21" s="99">
        <f t="shared" si="9"/>
        <v>0</v>
      </c>
      <c r="K21" s="99">
        <f>SUM(K19:K20)</f>
        <v>26</v>
      </c>
      <c r="L21" s="100">
        <f>SUM(B21:K21)</f>
        <v>117</v>
      </c>
    </row>
    <row r="22" spans="1:12" x14ac:dyDescent="0.2">
      <c r="A22" s="62"/>
      <c r="B22" s="99"/>
      <c r="C22" s="99"/>
      <c r="D22" s="99"/>
      <c r="E22" s="99"/>
      <c r="F22" s="99"/>
      <c r="G22" s="99"/>
      <c r="H22" s="99"/>
      <c r="I22" s="99"/>
      <c r="J22" s="99"/>
      <c r="K22" s="99"/>
      <c r="L22" s="100"/>
    </row>
    <row r="23" spans="1:12" ht="15.75" thickBot="1" x14ac:dyDescent="0.3">
      <c r="A23" s="63" t="s">
        <v>31</v>
      </c>
      <c r="B23" s="119">
        <f>B17+B21</f>
        <v>46482</v>
      </c>
      <c r="C23" s="105">
        <f t="shared" ref="C23:K23" si="12">C17+C21</f>
        <v>188</v>
      </c>
      <c r="D23" s="105">
        <f>D17+D21</f>
        <v>3568</v>
      </c>
      <c r="E23" s="105">
        <f>E17+E21</f>
        <v>14</v>
      </c>
      <c r="F23" s="105">
        <f t="shared" si="12"/>
        <v>4042</v>
      </c>
      <c r="G23" s="105">
        <f t="shared" si="12"/>
        <v>66285</v>
      </c>
      <c r="H23" s="105">
        <f t="shared" ref="H23:I23" si="13">H17+H21</f>
        <v>610</v>
      </c>
      <c r="I23" s="105">
        <f t="shared" si="13"/>
        <v>2346</v>
      </c>
      <c r="J23" s="105">
        <f t="shared" si="12"/>
        <v>4070</v>
      </c>
      <c r="K23" s="105">
        <f t="shared" si="12"/>
        <v>33754</v>
      </c>
      <c r="L23" s="106">
        <f>L17+L21</f>
        <v>161359</v>
      </c>
    </row>
    <row r="24" spans="1:12" ht="15" x14ac:dyDescent="0.25">
      <c r="A24" s="328"/>
      <c r="B24" s="327"/>
      <c r="C24" s="107"/>
      <c r="D24" s="107"/>
      <c r="E24" s="107"/>
      <c r="F24" s="107"/>
      <c r="G24" s="107"/>
      <c r="H24" s="107"/>
      <c r="I24" s="107"/>
      <c r="J24" s="107"/>
      <c r="K24" s="107"/>
      <c r="L24" s="329"/>
    </row>
    <row r="25" spans="1:12" ht="13.5" thickBot="1" x14ac:dyDescent="0.25">
      <c r="B25" s="172"/>
    </row>
    <row r="26" spans="1:12" ht="15.75" thickTop="1" x14ac:dyDescent="0.25">
      <c r="A26" s="56" t="s">
        <v>99</v>
      </c>
      <c r="B26" s="228"/>
      <c r="C26" s="121"/>
      <c r="D26" s="122"/>
      <c r="E26" s="122"/>
      <c r="F26" s="121"/>
      <c r="G26" s="121"/>
      <c r="H26" s="121"/>
      <c r="I26" s="121"/>
      <c r="J26" s="121"/>
      <c r="K26" s="121"/>
      <c r="L26" s="123"/>
    </row>
    <row r="27" spans="1:12" x14ac:dyDescent="0.2">
      <c r="A27" s="66" t="s">
        <v>38</v>
      </c>
      <c r="B27" s="223"/>
      <c r="C27" s="113"/>
      <c r="D27" s="115"/>
      <c r="E27" s="115"/>
      <c r="F27" s="113"/>
      <c r="G27" s="113"/>
      <c r="H27" s="113"/>
      <c r="I27" s="113"/>
      <c r="J27" s="113"/>
      <c r="K27" s="113"/>
      <c r="L27" s="92"/>
    </row>
    <row r="28" spans="1:12" x14ac:dyDescent="0.2">
      <c r="A28" s="66" t="s">
        <v>39</v>
      </c>
      <c r="B28" s="223">
        <f>[2]Pinnacle!$EX$47</f>
        <v>0</v>
      </c>
      <c r="C28" s="113">
        <f>'[2]American Eagle'!$EX$47</f>
        <v>0</v>
      </c>
      <c r="D28" s="115">
        <f>[2]MESA_UA!$EX$47</f>
        <v>0</v>
      </c>
      <c r="E28" s="115">
        <f>[2]MESA!$EX$47</f>
        <v>0</v>
      </c>
      <c r="F28" s="113">
        <f>'[2]Sky West_UA'!$EX$47</f>
        <v>0</v>
      </c>
      <c r="G28" s="113">
        <f>'[2]Sky West'!$EX$47</f>
        <v>0</v>
      </c>
      <c r="H28" s="113">
        <f>'[2]Sky West_AS'!$EX$47</f>
        <v>11747</v>
      </c>
      <c r="I28" s="113">
        <f>[2]Republic_UA!$EX$47</f>
        <v>0</v>
      </c>
      <c r="J28" s="113">
        <f>[2]Republic!$EX$47</f>
        <v>1939</v>
      </c>
      <c r="K28" s="113">
        <f>'Other Regional'!M28</f>
        <v>1230</v>
      </c>
      <c r="L28" s="92">
        <f>SUM(B28:K28)</f>
        <v>14916</v>
      </c>
    </row>
    <row r="29" spans="1:12" x14ac:dyDescent="0.2">
      <c r="A29" s="66" t="s">
        <v>40</v>
      </c>
      <c r="B29" s="223">
        <f>[2]Pinnacle!$EX$48</f>
        <v>0</v>
      </c>
      <c r="C29" s="113">
        <f>'[2]American Eagle'!$EX$48</f>
        <v>0</v>
      </c>
      <c r="D29" s="115">
        <f>[2]MESA_UA!$EX$48</f>
        <v>0</v>
      </c>
      <c r="E29" s="115">
        <f>[2]MESA!$EX$48</f>
        <v>0</v>
      </c>
      <c r="F29" s="113">
        <f>'[2]Sky West_UA'!$EX$48</f>
        <v>0</v>
      </c>
      <c r="G29" s="113">
        <f>'[2]Sky West'!$EX$48</f>
        <v>0</v>
      </c>
      <c r="H29" s="113">
        <f>'[2]Sky West_AS'!$EX$48</f>
        <v>0</v>
      </c>
      <c r="I29" s="113">
        <f>[2]Republic_UA!$EX$48</f>
        <v>0</v>
      </c>
      <c r="J29" s="113">
        <f>[2]Republic!$EX$48</f>
        <v>0</v>
      </c>
      <c r="K29" s="113">
        <f>'Other Regional'!M29</f>
        <v>0</v>
      </c>
      <c r="L29" s="92">
        <f>SUM(B29:K29)</f>
        <v>0</v>
      </c>
    </row>
    <row r="30" spans="1:12" ht="15" thickBot="1" x14ac:dyDescent="0.25">
      <c r="A30" s="64" t="s">
        <v>41</v>
      </c>
      <c r="B30" s="116">
        <f t="shared" ref="B30:K30" si="14">SUM(B28:B29)</f>
        <v>0</v>
      </c>
      <c r="C30" s="116">
        <f t="shared" si="14"/>
        <v>0</v>
      </c>
      <c r="D30" s="116">
        <f t="shared" si="14"/>
        <v>0</v>
      </c>
      <c r="E30" s="116">
        <f t="shared" ref="E30" si="15">SUM(E28:E29)</f>
        <v>0</v>
      </c>
      <c r="F30" s="116">
        <f t="shared" si="14"/>
        <v>0</v>
      </c>
      <c r="G30" s="116">
        <f t="shared" si="14"/>
        <v>0</v>
      </c>
      <c r="H30" s="116">
        <f t="shared" ref="H30:I30" si="16">SUM(H28:H29)</f>
        <v>11747</v>
      </c>
      <c r="I30" s="116">
        <f t="shared" si="16"/>
        <v>0</v>
      </c>
      <c r="J30" s="116">
        <f t="shared" si="14"/>
        <v>1939</v>
      </c>
      <c r="K30" s="116">
        <f t="shared" si="14"/>
        <v>1230</v>
      </c>
      <c r="L30" s="117">
        <f>SUM(B30:K30)</f>
        <v>14916</v>
      </c>
    </row>
    <row r="31" spans="1:12" ht="13.5" thickTop="1" x14ac:dyDescent="0.2">
      <c r="A31" s="66"/>
      <c r="B31" s="223"/>
      <c r="C31" s="113"/>
      <c r="D31" s="115"/>
      <c r="E31" s="115"/>
      <c r="F31" s="113"/>
      <c r="G31" s="113"/>
      <c r="H31" s="113"/>
      <c r="I31" s="113"/>
      <c r="J31" s="113"/>
      <c r="K31" s="113"/>
      <c r="L31" s="92"/>
    </row>
    <row r="32" spans="1:12" x14ac:dyDescent="0.2">
      <c r="A32" s="66" t="s">
        <v>42</v>
      </c>
      <c r="B32" s="223"/>
      <c r="C32" s="113"/>
      <c r="D32" s="115"/>
      <c r="E32" s="115"/>
      <c r="F32" s="113"/>
      <c r="G32" s="113"/>
      <c r="H32" s="113"/>
      <c r="I32" s="113"/>
      <c r="J32" s="113"/>
      <c r="L32" s="92"/>
    </row>
    <row r="33" spans="1:12" x14ac:dyDescent="0.2">
      <c r="A33" s="66" t="s">
        <v>61</v>
      </c>
      <c r="B33" s="223">
        <f>[2]Pinnacle!$EX$52</f>
        <v>0</v>
      </c>
      <c r="C33" s="113">
        <f>'[2]American Eagle'!$EX$52</f>
        <v>0</v>
      </c>
      <c r="D33" s="115">
        <f>[2]MESA_UA!$EX$52</f>
        <v>0</v>
      </c>
      <c r="E33" s="115">
        <f>[2]MESA!$EX$52</f>
        <v>0</v>
      </c>
      <c r="F33" s="113">
        <f>'[2]Sky West_UA'!$EX$52</f>
        <v>0</v>
      </c>
      <c r="G33" s="113">
        <f>'[2]Sky West'!$EX$52</f>
        <v>0</v>
      </c>
      <c r="H33" s="113">
        <f>'[2]Sky West_AS'!$EX$52</f>
        <v>192</v>
      </c>
      <c r="I33" s="113">
        <f>[2]Republic_UA!$EX$52</f>
        <v>0</v>
      </c>
      <c r="J33" s="113">
        <f>[2]Republic!$EX$52</f>
        <v>552</v>
      </c>
      <c r="K33" s="113">
        <f>'Other Regional'!M33</f>
        <v>0</v>
      </c>
      <c r="L33" s="92">
        <f>SUM(B33:K33)</f>
        <v>744</v>
      </c>
    </row>
    <row r="34" spans="1:12" x14ac:dyDescent="0.2">
      <c r="A34" s="66" t="s">
        <v>62</v>
      </c>
      <c r="B34" s="223">
        <f>[2]Pinnacle!$EX$53</f>
        <v>0</v>
      </c>
      <c r="C34" s="113">
        <f>'[2]American Eagle'!$EX$53</f>
        <v>0</v>
      </c>
      <c r="D34" s="115">
        <f>[2]MESA_UA!$EX$53</f>
        <v>0</v>
      </c>
      <c r="E34" s="115">
        <f>[2]MESA!$EX$53</f>
        <v>0</v>
      </c>
      <c r="F34" s="113">
        <f>'[2]Sky West_UA'!$EX$53</f>
        <v>0</v>
      </c>
      <c r="G34" s="113">
        <f>'[2]Sky West'!$EX$53</f>
        <v>0</v>
      </c>
      <c r="H34" s="113">
        <f>'[2]Sky West_AS'!$EX$53</f>
        <v>0</v>
      </c>
      <c r="I34" s="113">
        <f>[2]Republic_UA!$EX$53</f>
        <v>0</v>
      </c>
      <c r="J34" s="113">
        <f>[2]Republic!$EX$53</f>
        <v>0</v>
      </c>
      <c r="K34" s="113">
        <f>'Other Regional'!M34</f>
        <v>0</v>
      </c>
      <c r="L34" s="92">
        <f>SUM(B34:K34)</f>
        <v>0</v>
      </c>
    </row>
    <row r="35" spans="1:12" ht="15" thickBot="1" x14ac:dyDescent="0.25">
      <c r="A35" s="64" t="s">
        <v>43</v>
      </c>
      <c r="B35" s="116">
        <f t="shared" ref="B35:K35" si="17">SUM(B33:B34)</f>
        <v>0</v>
      </c>
      <c r="C35" s="116">
        <f t="shared" si="17"/>
        <v>0</v>
      </c>
      <c r="D35" s="116">
        <f t="shared" si="17"/>
        <v>0</v>
      </c>
      <c r="E35" s="116">
        <f t="shared" ref="E35" si="18">SUM(E33:E34)</f>
        <v>0</v>
      </c>
      <c r="F35" s="116">
        <f t="shared" si="17"/>
        <v>0</v>
      </c>
      <c r="G35" s="116">
        <f t="shared" si="17"/>
        <v>0</v>
      </c>
      <c r="H35" s="116">
        <f t="shared" ref="H35:I35" si="19">SUM(H33:H34)</f>
        <v>192</v>
      </c>
      <c r="I35" s="116">
        <f t="shared" si="19"/>
        <v>0</v>
      </c>
      <c r="J35" s="116">
        <f t="shared" si="17"/>
        <v>552</v>
      </c>
      <c r="K35" s="116">
        <f t="shared" si="17"/>
        <v>0</v>
      </c>
      <c r="L35" s="117">
        <f>SUM(B35:K35)</f>
        <v>744</v>
      </c>
    </row>
    <row r="36" spans="1:12" ht="13.5" thickTop="1" x14ac:dyDescent="0.2">
      <c r="A36" s="66"/>
      <c r="B36" s="223"/>
      <c r="C36" s="113"/>
      <c r="D36" s="115"/>
      <c r="E36" s="115"/>
      <c r="F36" s="113"/>
      <c r="G36" s="113"/>
      <c r="H36" s="113"/>
      <c r="I36" s="113"/>
      <c r="J36" s="113"/>
      <c r="K36" s="113"/>
      <c r="L36" s="92"/>
    </row>
    <row r="37" spans="1:12" x14ac:dyDescent="0.2">
      <c r="A37" s="66" t="s">
        <v>44</v>
      </c>
      <c r="B37" s="223"/>
      <c r="C37" s="113"/>
      <c r="D37" s="115"/>
      <c r="E37" s="115"/>
      <c r="F37" s="113"/>
      <c r="G37" s="113"/>
      <c r="H37" s="113"/>
      <c r="I37" s="113"/>
      <c r="J37" s="113"/>
      <c r="K37" s="113"/>
      <c r="L37" s="92"/>
    </row>
    <row r="38" spans="1:12" x14ac:dyDescent="0.2">
      <c r="A38" s="66" t="s">
        <v>39</v>
      </c>
      <c r="B38" s="223">
        <f>[2]Pinnacle!$EX$57</f>
        <v>0</v>
      </c>
      <c r="C38" s="113">
        <f>'[2]American Eagle'!$EX$57</f>
        <v>0</v>
      </c>
      <c r="D38" s="115">
        <f>[2]MESA_UA!$EX$57</f>
        <v>0</v>
      </c>
      <c r="E38" s="115">
        <f>[2]MESA!$EX$57</f>
        <v>0</v>
      </c>
      <c r="F38" s="113">
        <f>'[2]Sky West_UA'!$EX$57</f>
        <v>0</v>
      </c>
      <c r="G38" s="113">
        <f>'[2]Sky West'!$EX$57</f>
        <v>0</v>
      </c>
      <c r="H38" s="113">
        <f>'[2]Sky West_AS'!$EX$57</f>
        <v>0</v>
      </c>
      <c r="I38" s="113">
        <f>[2]Republic_UA!$EX$57</f>
        <v>0</v>
      </c>
      <c r="J38" s="113">
        <f>[2]Republic!$EX$57</f>
        <v>0</v>
      </c>
      <c r="K38" s="113">
        <f>'Other Regional'!M38</f>
        <v>0</v>
      </c>
      <c r="L38" s="92">
        <f>SUM(B38:K38)</f>
        <v>0</v>
      </c>
    </row>
    <row r="39" spans="1:12" x14ac:dyDescent="0.2">
      <c r="A39" s="66" t="s">
        <v>40</v>
      </c>
      <c r="B39" s="223">
        <f>[2]Pinnacle!$EX$58</f>
        <v>0</v>
      </c>
      <c r="C39" s="113">
        <f>'[2]American Eagle'!$EX$58</f>
        <v>0</v>
      </c>
      <c r="D39" s="115">
        <f>[2]MESA_UA!$EX$58</f>
        <v>0</v>
      </c>
      <c r="E39" s="115">
        <f>[2]MESA!$EX$58</f>
        <v>0</v>
      </c>
      <c r="F39" s="113">
        <f>'[2]Sky West_UA'!$EX$58</f>
        <v>0</v>
      </c>
      <c r="G39" s="113">
        <f>'[2]Sky West'!$EX$58</f>
        <v>0</v>
      </c>
      <c r="H39" s="113">
        <f>'[2]Sky West_AS'!$EX$58</f>
        <v>0</v>
      </c>
      <c r="I39" s="113">
        <f>[2]Republic_UA!$EX$58</f>
        <v>0</v>
      </c>
      <c r="J39" s="113">
        <f>[2]Republic!$EX$58</f>
        <v>0</v>
      </c>
      <c r="K39" s="113">
        <f>'Other Regional'!M39</f>
        <v>0</v>
      </c>
      <c r="L39" s="92">
        <f>SUM(B39:K39)</f>
        <v>0</v>
      </c>
    </row>
    <row r="40" spans="1:12" x14ac:dyDescent="0.2">
      <c r="A40" s="67" t="s">
        <v>45</v>
      </c>
      <c r="B40" s="148">
        <f t="shared" ref="B40:K40" si="20">SUM(B38:B39)</f>
        <v>0</v>
      </c>
      <c r="C40" s="124">
        <f t="shared" si="20"/>
        <v>0</v>
      </c>
      <c r="D40" s="124">
        <f t="shared" si="20"/>
        <v>0</v>
      </c>
      <c r="E40" s="124">
        <f t="shared" ref="E40" si="21">SUM(E38:E39)</f>
        <v>0</v>
      </c>
      <c r="F40" s="124">
        <f t="shared" si="20"/>
        <v>0</v>
      </c>
      <c r="G40" s="124">
        <f t="shared" si="20"/>
        <v>0</v>
      </c>
      <c r="H40" s="124">
        <f t="shared" ref="H40:I40" si="22">SUM(H38:H39)</f>
        <v>0</v>
      </c>
      <c r="I40" s="124">
        <f t="shared" si="22"/>
        <v>0</v>
      </c>
      <c r="J40" s="124">
        <f t="shared" si="20"/>
        <v>0</v>
      </c>
      <c r="K40" s="124">
        <f t="shared" si="20"/>
        <v>0</v>
      </c>
      <c r="L40" s="126">
        <f>SUM(B40:K40)</f>
        <v>0</v>
      </c>
    </row>
    <row r="41" spans="1:12" x14ac:dyDescent="0.2">
      <c r="A41" s="66"/>
      <c r="B41" s="223"/>
      <c r="C41" s="113"/>
      <c r="D41" s="115"/>
      <c r="E41" s="115"/>
      <c r="F41" s="113"/>
      <c r="G41" s="113"/>
      <c r="H41" s="113"/>
      <c r="I41" s="113"/>
      <c r="J41" s="113"/>
      <c r="K41" s="113"/>
      <c r="L41" s="92"/>
    </row>
    <row r="42" spans="1:12" x14ac:dyDescent="0.2">
      <c r="A42" s="66" t="s">
        <v>46</v>
      </c>
      <c r="B42" s="223"/>
      <c r="C42" s="113"/>
      <c r="D42" s="115"/>
      <c r="E42" s="115"/>
      <c r="F42" s="113"/>
      <c r="G42" s="113"/>
      <c r="H42" s="113"/>
      <c r="I42" s="113"/>
      <c r="J42" s="113"/>
      <c r="K42" s="113"/>
      <c r="L42" s="92"/>
    </row>
    <row r="43" spans="1:12" x14ac:dyDescent="0.2">
      <c r="A43" s="66" t="s">
        <v>47</v>
      </c>
      <c r="B43" s="223">
        <f t="shared" ref="B43:J44" si="23">B28+B33+B38</f>
        <v>0</v>
      </c>
      <c r="C43" s="113">
        <f t="shared" ref="C43:E44" si="24">C28+C33+C38</f>
        <v>0</v>
      </c>
      <c r="D43" s="113">
        <f t="shared" si="24"/>
        <v>0</v>
      </c>
      <c r="E43" s="113">
        <f t="shared" si="24"/>
        <v>0</v>
      </c>
      <c r="F43" s="113">
        <f t="shared" si="23"/>
        <v>0</v>
      </c>
      <c r="G43" s="113">
        <f t="shared" si="23"/>
        <v>0</v>
      </c>
      <c r="H43" s="113">
        <f t="shared" ref="H43:I43" si="25">H28+H33+H38</f>
        <v>11939</v>
      </c>
      <c r="I43" s="113">
        <f t="shared" si="25"/>
        <v>0</v>
      </c>
      <c r="J43" s="113">
        <f t="shared" si="23"/>
        <v>2491</v>
      </c>
      <c r="K43" s="113">
        <f>K38+K33+K28</f>
        <v>1230</v>
      </c>
      <c r="L43" s="92">
        <f>SUM(B43:K43)</f>
        <v>15660</v>
      </c>
    </row>
    <row r="44" spans="1:12" x14ac:dyDescent="0.2">
      <c r="A44" s="66" t="s">
        <v>40</v>
      </c>
      <c r="B44" s="223">
        <f t="shared" si="23"/>
        <v>0</v>
      </c>
      <c r="C44" s="113">
        <f t="shared" si="24"/>
        <v>0</v>
      </c>
      <c r="D44" s="113">
        <f t="shared" si="24"/>
        <v>0</v>
      </c>
      <c r="E44" s="113">
        <f t="shared" si="24"/>
        <v>0</v>
      </c>
      <c r="F44" s="113">
        <f t="shared" si="23"/>
        <v>0</v>
      </c>
      <c r="G44" s="113">
        <f t="shared" si="23"/>
        <v>0</v>
      </c>
      <c r="H44" s="113">
        <f t="shared" ref="H44:I44" si="26">H29+H34+H39</f>
        <v>0</v>
      </c>
      <c r="I44" s="113">
        <f t="shared" si="26"/>
        <v>0</v>
      </c>
      <c r="J44" s="113">
        <f t="shared" si="23"/>
        <v>0</v>
      </c>
      <c r="K44" s="113">
        <f>K39+K34+K29</f>
        <v>0</v>
      </c>
      <c r="L44" s="92">
        <f>SUM(B44:K44)</f>
        <v>0</v>
      </c>
    </row>
    <row r="45" spans="1:12" ht="15" thickBot="1" x14ac:dyDescent="0.25">
      <c r="A45" s="65" t="s">
        <v>48</v>
      </c>
      <c r="B45" s="119">
        <f t="shared" ref="B45:J45" si="27">SUM(B43:B44)</f>
        <v>0</v>
      </c>
      <c r="C45" s="119">
        <f t="shared" si="27"/>
        <v>0</v>
      </c>
      <c r="D45" s="119">
        <f t="shared" si="27"/>
        <v>0</v>
      </c>
      <c r="E45" s="119">
        <f t="shared" ref="E45" si="28">SUM(E43:E44)</f>
        <v>0</v>
      </c>
      <c r="F45" s="119">
        <f t="shared" si="27"/>
        <v>0</v>
      </c>
      <c r="G45" s="119">
        <f t="shared" si="27"/>
        <v>0</v>
      </c>
      <c r="H45" s="119">
        <f t="shared" ref="H45:I45" si="29">SUM(H43:H44)</f>
        <v>11939</v>
      </c>
      <c r="I45" s="119">
        <f t="shared" si="29"/>
        <v>0</v>
      </c>
      <c r="J45" s="119">
        <f t="shared" si="27"/>
        <v>2491</v>
      </c>
      <c r="K45" s="119">
        <f>SUM(K40,K35,K30)</f>
        <v>1230</v>
      </c>
      <c r="L45" s="120">
        <f>SUM(B45:K45)</f>
        <v>15660</v>
      </c>
    </row>
    <row r="48" spans="1:12" x14ac:dyDescent="0.2">
      <c r="A48" t="s">
        <v>110</v>
      </c>
      <c r="B48" s="331">
        <f>[2]Pinnacle!$EX$70+[2]Pinnacle!$EX$73</f>
        <v>397682</v>
      </c>
      <c r="G48" s="332">
        <f>'[2]Sky West'!$EX$70+'[2]Sky West'!$EX$73</f>
        <v>380728</v>
      </c>
      <c r="H48" s="21"/>
      <c r="I48" s="21"/>
      <c r="L48" s="349">
        <f>SUM(B48:K48)</f>
        <v>778410</v>
      </c>
    </row>
    <row r="49" spans="1:12" x14ac:dyDescent="0.2">
      <c r="A49" t="s">
        <v>111</v>
      </c>
      <c r="B49" s="330">
        <f>+[2]Pinnacle!$EX$71+[2]Pinnacle!$EX$74</f>
        <v>846155</v>
      </c>
      <c r="G49" s="332">
        <f>+'[2]Sky West'!$EX$71+'[2]Sky West'!$EX$74</f>
        <v>1117595</v>
      </c>
      <c r="H49" s="21"/>
      <c r="I49" s="21"/>
      <c r="L49" s="349">
        <f>SUM(B49:K49)</f>
        <v>1963750</v>
      </c>
    </row>
    <row r="50" spans="1:12" ht="13.5" thickBot="1" x14ac:dyDescent="0.25">
      <c r="A50" t="s">
        <v>109</v>
      </c>
      <c r="B50" s="337">
        <f>SUM(B48:B49)</f>
        <v>1243837</v>
      </c>
      <c r="C50" s="9"/>
      <c r="D50" s="9"/>
      <c r="E50" s="9"/>
      <c r="F50" s="9"/>
      <c r="G50" s="338">
        <f>SUM(G48:G49)</f>
        <v>1498323</v>
      </c>
      <c r="H50" s="339"/>
      <c r="I50" s="339"/>
      <c r="L50" s="349">
        <f>SUM(B50:K50)</f>
        <v>2742160</v>
      </c>
    </row>
    <row r="51" spans="1:12" ht="13.5" thickTop="1" x14ac:dyDescent="0.2">
      <c r="L51" s="19"/>
    </row>
    <row r="52" spans="1:12" x14ac:dyDescent="0.2">
      <c r="B52" s="113"/>
      <c r="G52" s="113"/>
      <c r="H52" s="113"/>
      <c r="I52" s="113"/>
      <c r="L52" s="129"/>
    </row>
  </sheetData>
  <phoneticPr fontId="6" type="noConversion"/>
  <printOptions horizontalCentered="1"/>
  <pageMargins left="0.25" right="0.25" top="0.5" bottom="0.25" header="0" footer="0"/>
  <pageSetup scale="82" orientation="landscape" r:id="rId1"/>
  <headerFooter alignWithMargins="0">
    <oddHeader>&amp;C&amp;"Arial,Bold"2016 Year End
Regional Carriers</oddHeader>
    <oddFooter>&amp;RPage &amp;P of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52"/>
  <sheetViews>
    <sheetView zoomScaleNormal="10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M48" sqref="M48"/>
    </sheetView>
  </sheetViews>
  <sheetFormatPr defaultRowHeight="12.75" x14ac:dyDescent="0.2"/>
  <cols>
    <col min="1" max="1" width="25.28515625" bestFit="1" customWidth="1"/>
    <col min="2" max="2" width="10.42578125" bestFit="1" customWidth="1"/>
    <col min="3" max="3" width="10.42578125" customWidth="1"/>
    <col min="4" max="4" width="9.28515625" bestFit="1" customWidth="1"/>
    <col min="5" max="5" width="9.28515625" customWidth="1"/>
    <col min="6" max="6" width="10.5703125" customWidth="1"/>
    <col min="7" max="7" width="12.140625" bestFit="1" customWidth="1"/>
    <col min="8" max="8" width="9.85546875" customWidth="1"/>
    <col min="9" max="9" width="11.42578125" customWidth="1"/>
    <col min="10" max="11" width="11.85546875" customWidth="1"/>
    <col min="12" max="12" width="11.28515625" customWidth="1"/>
    <col min="13" max="13" width="12.140625" bestFit="1" customWidth="1"/>
  </cols>
  <sheetData>
    <row r="1" spans="1:16" s="6" customFormat="1" ht="51.75" thickBot="1" x14ac:dyDescent="0.25">
      <c r="A1" s="221"/>
      <c r="B1" s="468" t="s">
        <v>148</v>
      </c>
      <c r="C1" s="468" t="s">
        <v>147</v>
      </c>
      <c r="D1" s="468" t="s">
        <v>186</v>
      </c>
      <c r="E1" s="468" t="s">
        <v>192</v>
      </c>
      <c r="F1" s="468" t="s">
        <v>188</v>
      </c>
      <c r="G1" s="468" t="s">
        <v>149</v>
      </c>
      <c r="H1" s="468" t="s">
        <v>166</v>
      </c>
      <c r="I1" s="468" t="s">
        <v>190</v>
      </c>
      <c r="J1" s="468" t="s">
        <v>191</v>
      </c>
      <c r="K1" s="468" t="s">
        <v>177</v>
      </c>
      <c r="L1" s="468" t="s">
        <v>171</v>
      </c>
      <c r="M1" s="468" t="s">
        <v>102</v>
      </c>
    </row>
    <row r="2" spans="1:16" ht="15.75" thickTop="1" x14ac:dyDescent="0.25">
      <c r="A2" s="220" t="s">
        <v>3</v>
      </c>
      <c r="B2" s="239"/>
      <c r="C2" s="239"/>
      <c r="D2" s="239"/>
      <c r="E2" s="239"/>
      <c r="F2" s="239"/>
      <c r="G2" s="239"/>
      <c r="H2" s="431"/>
      <c r="I2" s="431"/>
      <c r="J2" s="431"/>
      <c r="K2" s="431"/>
      <c r="L2" s="239"/>
      <c r="M2" s="432"/>
    </row>
    <row r="3" spans="1:16" x14ac:dyDescent="0.2">
      <c r="A3" s="53" t="s">
        <v>32</v>
      </c>
      <c r="B3" s="111"/>
      <c r="C3" s="111"/>
      <c r="D3" s="112"/>
      <c r="E3" s="112"/>
      <c r="F3" s="112"/>
      <c r="G3" s="113"/>
      <c r="H3" s="114"/>
      <c r="I3" s="114"/>
      <c r="J3" s="115"/>
      <c r="K3" s="115"/>
      <c r="L3" s="113"/>
      <c r="M3" s="92"/>
      <c r="P3" s="9"/>
    </row>
    <row r="4" spans="1:16" x14ac:dyDescent="0.2">
      <c r="A4" s="53" t="s">
        <v>33</v>
      </c>
      <c r="B4" s="114">
        <f>'[2]Shuttle America'!$EX$32+'[2]Shuttle America'!$EX$22</f>
        <v>18181</v>
      </c>
      <c r="C4" s="114">
        <f>'[2]Shuttle America_Delta'!$EX$32+'[2]Shuttle America_Delta'!$EX$22</f>
        <v>55616</v>
      </c>
      <c r="D4" s="114">
        <f>'[2]Air Georgian'!$EX$32+'[2]Air Georgian'!$EX$22</f>
        <v>42655</v>
      </c>
      <c r="E4" s="114">
        <f>'[2]Jazz Air'!$EX$32+'[2]Jazz Air'!$EX$22</f>
        <v>3553</v>
      </c>
      <c r="F4" s="113">
        <f>[2]PSA!$EX$32+[2]PSA!$EX$22</f>
        <v>4439</v>
      </c>
      <c r="G4" s="113">
        <f>[2]Compass!$EX$32+[2]Compass!$EX$22</f>
        <v>508720</v>
      </c>
      <c r="H4" s="114">
        <f>'[2]Atlantic Southeast'!$EX$32+'[2]Atlantic Southeast'!$EX$22</f>
        <v>242779</v>
      </c>
      <c r="I4" s="114">
        <f>'[2]Continental Express'!$EX$32+'[2]Continental Express'!$EX$22</f>
        <v>38199</v>
      </c>
      <c r="J4" s="115">
        <f>'[2]Air Wisconsin'!$EX$32+'[2]Air Wisconsin'!$EX$22</f>
        <v>1843</v>
      </c>
      <c r="K4" s="115">
        <f>'[2]Go Jet'!$EX$32+'[2]Go Jet'!$EX$22</f>
        <v>39510</v>
      </c>
      <c r="L4" s="115">
        <f>'[2]Go Jet_UA'!$EX$32+'[2]Go Jet_UA'!$EX$22</f>
        <v>11108</v>
      </c>
      <c r="M4" s="92">
        <f>SUM(B4:L4)</f>
        <v>966603</v>
      </c>
      <c r="P4" s="9"/>
    </row>
    <row r="5" spans="1:16" s="10" customFormat="1" x14ac:dyDescent="0.2">
      <c r="A5" s="53" t="s">
        <v>34</v>
      </c>
      <c r="B5" s="114">
        <f>'[2]Shuttle America'!$EX$33+'[2]Shuttle America'!$EX$23</f>
        <v>20252</v>
      </c>
      <c r="C5" s="114">
        <f>'[2]Shuttle America_Delta'!$EX$33+'[2]Shuttle America_Delta'!$EX$23</f>
        <v>54335</v>
      </c>
      <c r="D5" s="114">
        <f>'[2]Air Georgian'!$EX$33+'[2]Air Georgian'!$EX$23</f>
        <v>39868</v>
      </c>
      <c r="E5" s="114">
        <f>'[2]Jazz Air'!$EX$33+'[2]Jazz Air'!$EX$23</f>
        <v>3206</v>
      </c>
      <c r="F5" s="113">
        <f>[2]PSA!$EX$33+[2]PSA!$EX$23</f>
        <v>3972</v>
      </c>
      <c r="G5" s="113">
        <f>[2]Compass!$EX$33+[2]Compass!$EX$23</f>
        <v>514828</v>
      </c>
      <c r="H5" s="114">
        <f>'[2]Atlantic Southeast'!$EX$33+'[2]Atlantic Southeast'!$EX$23</f>
        <v>235633</v>
      </c>
      <c r="I5" s="114">
        <f>'[2]Continental Express'!$EX$33+'[2]Continental Express'!$EX$23</f>
        <v>38450</v>
      </c>
      <c r="J5" s="115">
        <f>'[2]Air Wisconsin'!$EX$33+'[2]Air Wisconsin'!$EX$23</f>
        <v>2031</v>
      </c>
      <c r="K5" s="115">
        <f>'[2]Go Jet'!$EX$33+'[2]Go Jet'!$EX$23</f>
        <v>40307</v>
      </c>
      <c r="L5" s="115">
        <f>'[2]Go Jet_UA'!$EX$33+'[2]Go Jet_UA'!$EX$23</f>
        <v>10337</v>
      </c>
      <c r="M5" s="98">
        <f>SUM(B5:L5)</f>
        <v>963219</v>
      </c>
    </row>
    <row r="6" spans="1:16" ht="15" thickBot="1" x14ac:dyDescent="0.25">
      <c r="A6" s="64" t="s">
        <v>7</v>
      </c>
      <c r="B6" s="116">
        <f t="shared" ref="B6:L6" si="0">SUM(B4:B5)</f>
        <v>38433</v>
      </c>
      <c r="C6" s="116">
        <f t="shared" si="0"/>
        <v>109951</v>
      </c>
      <c r="D6" s="116">
        <f t="shared" ref="D6:F6" si="1">SUM(D4:D5)</f>
        <v>82523</v>
      </c>
      <c r="E6" s="116">
        <f t="shared" ref="E6" si="2">SUM(E4:E5)</f>
        <v>6759</v>
      </c>
      <c r="F6" s="116">
        <f t="shared" si="1"/>
        <v>8411</v>
      </c>
      <c r="G6" s="116">
        <f t="shared" si="0"/>
        <v>1023548</v>
      </c>
      <c r="H6" s="116">
        <f t="shared" si="0"/>
        <v>478412</v>
      </c>
      <c r="I6" s="116">
        <f t="shared" si="0"/>
        <v>76649</v>
      </c>
      <c r="J6" s="116">
        <f t="shared" si="0"/>
        <v>3874</v>
      </c>
      <c r="K6" s="116">
        <f t="shared" ref="K6" si="3">SUM(K4:K5)</f>
        <v>79817</v>
      </c>
      <c r="L6" s="116">
        <f t="shared" si="0"/>
        <v>21445</v>
      </c>
      <c r="M6" s="117">
        <f>SUM(B6:L6)</f>
        <v>1929822</v>
      </c>
    </row>
    <row r="7" spans="1:16" ht="13.5" thickTop="1" x14ac:dyDescent="0.2">
      <c r="A7" s="53"/>
      <c r="B7" s="114"/>
      <c r="C7" s="114"/>
      <c r="D7" s="114"/>
      <c r="E7" s="114"/>
      <c r="F7" s="113"/>
      <c r="G7" s="113"/>
      <c r="H7" s="114"/>
      <c r="I7" s="114"/>
      <c r="J7" s="115"/>
      <c r="K7" s="115"/>
      <c r="L7" s="115"/>
      <c r="M7" s="118"/>
    </row>
    <row r="8" spans="1:16" s="10" customFormat="1" x14ac:dyDescent="0.2">
      <c r="A8" s="53" t="s">
        <v>35</v>
      </c>
      <c r="B8" s="114"/>
      <c r="C8" s="114"/>
      <c r="D8" s="114"/>
      <c r="E8" s="114"/>
      <c r="F8" s="113"/>
      <c r="G8" s="113"/>
      <c r="H8" s="114"/>
      <c r="I8" s="114"/>
      <c r="J8" s="115"/>
      <c r="K8" s="115"/>
      <c r="L8" s="115"/>
      <c r="M8" s="92"/>
    </row>
    <row r="9" spans="1:16" x14ac:dyDescent="0.2">
      <c r="A9" s="53" t="s">
        <v>33</v>
      </c>
      <c r="B9" s="115">
        <f>'[2]Shuttle America'!$EX$37+'[2]Shuttle America'!$EX$27</f>
        <v>205</v>
      </c>
      <c r="C9" s="115">
        <f>'[2]Shuttle America_Delta'!$EX$37+'[2]Shuttle America_Delta'!$EX$27</f>
        <v>1958</v>
      </c>
      <c r="D9" s="115">
        <f>'[2]Air Georgian'!$EX$37+'[2]Air Georgian'!$EX$27</f>
        <v>0</v>
      </c>
      <c r="E9" s="115">
        <f>'[2]Jazz Air'!$EX$37+'[2]Jazz Air'!$EX$27</f>
        <v>24</v>
      </c>
      <c r="F9" s="366">
        <f>[2]PSA!$EX$37+[2]PSA!$EX$27</f>
        <v>141</v>
      </c>
      <c r="G9" s="366">
        <f>[2]Compass!$EX$37+[2]Compass!$EX$27</f>
        <v>18086</v>
      </c>
      <c r="H9" s="115">
        <f>'[2]Atlantic Southeast'!$EX$37+'[2]Atlantic Southeast'!$EX$27</f>
        <v>7116</v>
      </c>
      <c r="I9" s="115">
        <f>'[2]Continental Express'!$EX$37+'[2]Continental Express'!$EX$27</f>
        <v>1140</v>
      </c>
      <c r="J9" s="115">
        <f>'[2]Air Wisconsin'!$EX$37+'[2]Air Wisconsin'!$EX$27</f>
        <v>103</v>
      </c>
      <c r="K9" s="115">
        <f>'[2]Go Jet'!$EX$37+'[2]Go Jet'!$EX$27</f>
        <v>1211</v>
      </c>
      <c r="L9" s="115">
        <f>'[2]Go Jet_UA'!$EX$37+'[2]Go Jet_UA'!$EX$27</f>
        <v>353</v>
      </c>
      <c r="M9" s="92">
        <f>SUM(B9:L9)</f>
        <v>30337</v>
      </c>
    </row>
    <row r="10" spans="1:16" x14ac:dyDescent="0.2">
      <c r="A10" s="53" t="s">
        <v>36</v>
      </c>
      <c r="B10" s="115">
        <f>+'[2]Shuttle America'!$EX$38+'[2]Shuttle America'!$EX$28</f>
        <v>149</v>
      </c>
      <c r="C10" s="115">
        <f>+'[2]Shuttle America_Delta'!$EX$38+'[2]Shuttle America_Delta'!$EX$28</f>
        <v>1889</v>
      </c>
      <c r="D10" s="115">
        <f>+'[2]Air Georgian'!$EX$38+'[2]Air Georgian'!$EX$28</f>
        <v>0</v>
      </c>
      <c r="E10" s="115">
        <f>+'[2]Jazz Air'!$EX$38+'[2]Jazz Air'!$EX$28</f>
        <v>39</v>
      </c>
      <c r="F10" s="366">
        <f>+[2]PSA!$EX$38+[2]PSA!$EX$28</f>
        <v>149</v>
      </c>
      <c r="G10" s="366">
        <f>+[2]Compass!$EX$38+[2]Compass!$EX$28</f>
        <v>18464</v>
      </c>
      <c r="H10" s="115">
        <f>+'[2]Atlantic Southeast'!$EX$38+'[2]Atlantic Southeast'!$EX$28</f>
        <v>6912</v>
      </c>
      <c r="I10" s="115">
        <f>+'[2]Continental Express'!$EX$38+'[2]Continental Express'!$EX$28</f>
        <v>978</v>
      </c>
      <c r="J10" s="115">
        <f>+'[2]Air Wisconsin'!$EX$38+'[2]Air Wisconsin'!$EX$28</f>
        <v>117</v>
      </c>
      <c r="K10" s="115">
        <f>+'[2]Go Jet'!$EX$38+'[2]Go Jet'!$EX$28</f>
        <v>1108</v>
      </c>
      <c r="L10" s="115">
        <f>+'[2]Go Jet_UA'!$EX$38+'[2]Go Jet_UA'!$EX$28</f>
        <v>257</v>
      </c>
      <c r="M10" s="98">
        <f>SUM(B10:L10)</f>
        <v>30062</v>
      </c>
    </row>
    <row r="11" spans="1:16" ht="15" thickBot="1" x14ac:dyDescent="0.25">
      <c r="A11" s="65" t="s">
        <v>37</v>
      </c>
      <c r="B11" s="119">
        <f t="shared" ref="B11:L11" si="4">SUM(B9:B10)</f>
        <v>354</v>
      </c>
      <c r="C11" s="119">
        <f t="shared" si="4"/>
        <v>3847</v>
      </c>
      <c r="D11" s="119">
        <f t="shared" ref="D11:F11" si="5">SUM(D9:D10)</f>
        <v>0</v>
      </c>
      <c r="E11" s="119">
        <f t="shared" ref="E11" si="6">SUM(E9:E10)</f>
        <v>63</v>
      </c>
      <c r="F11" s="119">
        <f t="shared" si="5"/>
        <v>290</v>
      </c>
      <c r="G11" s="119">
        <f t="shared" si="4"/>
        <v>36550</v>
      </c>
      <c r="H11" s="119">
        <f t="shared" si="4"/>
        <v>14028</v>
      </c>
      <c r="I11" s="119">
        <f t="shared" si="4"/>
        <v>2118</v>
      </c>
      <c r="J11" s="119">
        <f t="shared" si="4"/>
        <v>220</v>
      </c>
      <c r="K11" s="119">
        <f t="shared" ref="K11" si="7">SUM(K9:K10)</f>
        <v>2319</v>
      </c>
      <c r="L11" s="119">
        <f t="shared" si="4"/>
        <v>610</v>
      </c>
      <c r="M11" s="120">
        <f>SUM(B11:L11)</f>
        <v>60399</v>
      </c>
    </row>
    <row r="12" spans="1:16" ht="14.25" x14ac:dyDescent="0.2">
      <c r="A12" s="326"/>
      <c r="B12" s="327"/>
      <c r="C12" s="327"/>
      <c r="D12" s="327"/>
      <c r="E12" s="327"/>
      <c r="F12" s="327"/>
      <c r="G12" s="327"/>
      <c r="H12" s="327"/>
      <c r="I12" s="327"/>
      <c r="J12" s="327"/>
      <c r="K12" s="327"/>
      <c r="L12" s="327"/>
      <c r="M12" s="327"/>
    </row>
    <row r="13" spans="1:16" ht="13.5" thickBot="1" x14ac:dyDescent="0.25"/>
    <row r="14" spans="1:16" ht="15.75" thickTop="1" x14ac:dyDescent="0.25">
      <c r="A14" s="52" t="s">
        <v>9</v>
      </c>
      <c r="B14" s="85"/>
      <c r="C14" s="85"/>
      <c r="D14" s="85"/>
      <c r="E14" s="85"/>
      <c r="F14" s="85"/>
      <c r="G14" s="85"/>
      <c r="H14" s="86"/>
      <c r="I14" s="86"/>
      <c r="J14" s="86"/>
      <c r="K14" s="86"/>
      <c r="L14" s="86"/>
      <c r="M14" s="87"/>
    </row>
    <row r="15" spans="1:16" x14ac:dyDescent="0.2">
      <c r="A15" s="53" t="s">
        <v>55</v>
      </c>
      <c r="B15" s="88">
        <f>+'[2]Shuttle America'!$EX$15+'[2]Shuttle America'!$EX$4</f>
        <v>333</v>
      </c>
      <c r="C15" s="88">
        <f>+'[2]Shuttle America_Delta'!$EX$15+'[2]Shuttle America_Delta'!$EX$4</f>
        <v>952</v>
      </c>
      <c r="D15" s="88">
        <f>+'[2]Air Georgian'!$EX$15+'[2]Air Georgian'!$EX$4</f>
        <v>1015</v>
      </c>
      <c r="E15" s="88">
        <f>+'[2]Jazz Air'!$EX$15+'[2]Jazz Air'!$EX$4</f>
        <v>92</v>
      </c>
      <c r="F15" s="88">
        <f>+[2]PSA!$EX$15+[2]PSA!$EX$4</f>
        <v>71</v>
      </c>
      <c r="G15" s="88">
        <f>+[2]Compass!$EX$15+[2]Compass!$EX$4</f>
        <v>8673</v>
      </c>
      <c r="H15" s="89">
        <f>+'[2]Atlantic Southeast'!$EX$15+'[2]Atlantic Southeast'!$EX$4</f>
        <v>4250</v>
      </c>
      <c r="I15" s="89">
        <f>+'[2]Continental Express'!$EX$15+'[2]Continental Express'!$EX$4</f>
        <v>597</v>
      </c>
      <c r="J15" s="90">
        <f>+'[2]Air Wisconsin'!$EX$15+'[2]Air Wisconsin'!$EX$4</f>
        <v>54</v>
      </c>
      <c r="K15" s="90">
        <f>+'[2]Go Jet'!$EX$15+'[2]Go Jet'!$EX$4</f>
        <v>665</v>
      </c>
      <c r="L15" s="90">
        <f>+'[2]Go Jet_UA'!$EX$15+'[2]Go Jet_UA'!$EX$4</f>
        <v>172</v>
      </c>
      <c r="M15" s="92">
        <f>SUM(B15:L15)</f>
        <v>16874</v>
      </c>
    </row>
    <row r="16" spans="1:16" x14ac:dyDescent="0.2">
      <c r="A16" s="53" t="s">
        <v>56</v>
      </c>
      <c r="B16" s="93">
        <f>+'[2]Shuttle America'!$EX$5+'[2]Shuttle America'!$EX$16</f>
        <v>333</v>
      </c>
      <c r="C16" s="93">
        <f>+'[2]Shuttle America_Delta'!$EX$5+'[2]Shuttle America_Delta'!$EX$16</f>
        <v>951</v>
      </c>
      <c r="D16" s="93">
        <f>+'[2]Air Georgian'!$EX$5+'[2]Air Georgian'!$EX$16</f>
        <v>1014</v>
      </c>
      <c r="E16" s="93">
        <f>+'[2]Jazz Air'!$EX$5+'[2]Jazz Air'!$EX$16</f>
        <v>93</v>
      </c>
      <c r="F16" s="93">
        <f>+[2]PSA!$EX$5+[2]PSA!$EX$16</f>
        <v>71</v>
      </c>
      <c r="G16" s="93">
        <f>+[2]Compass!$EX$5+[2]Compass!$EX$16</f>
        <v>8658</v>
      </c>
      <c r="H16" s="94">
        <f>+'[2]Atlantic Southeast'!$EX$5+'[2]Atlantic Southeast'!$EX$16</f>
        <v>4247</v>
      </c>
      <c r="I16" s="94">
        <f>+'[2]Continental Express'!$EX$5+'[2]Continental Express'!$EX$16</f>
        <v>597</v>
      </c>
      <c r="J16" s="95">
        <f>+'[2]Air Wisconsin'!$EX$5+'[2]Air Wisconsin'!$EX$16</f>
        <v>54</v>
      </c>
      <c r="K16" s="95">
        <f>+'[2]Go Jet'!$EX$5+'[2]Go Jet'!$EX$16</f>
        <v>664</v>
      </c>
      <c r="L16" s="95">
        <f>+'[2]Go Jet_UA'!$EX$5+'[2]Go Jet_UA'!$EX$16</f>
        <v>172</v>
      </c>
      <c r="M16" s="98">
        <f>SUM(B16:L16)</f>
        <v>16854</v>
      </c>
    </row>
    <row r="17" spans="1:13" x14ac:dyDescent="0.2">
      <c r="A17" s="62" t="s">
        <v>57</v>
      </c>
      <c r="B17" s="99">
        <f t="shared" ref="B17:L17" si="8">SUM(B15:B16)</f>
        <v>666</v>
      </c>
      <c r="C17" s="99">
        <f t="shared" si="8"/>
        <v>1903</v>
      </c>
      <c r="D17" s="99">
        <f t="shared" ref="D17:F17" si="9">SUM(D15:D16)</f>
        <v>2029</v>
      </c>
      <c r="E17" s="99">
        <f t="shared" ref="E17" si="10">SUM(E15:E16)</f>
        <v>185</v>
      </c>
      <c r="F17" s="99">
        <f t="shared" si="9"/>
        <v>142</v>
      </c>
      <c r="G17" s="99">
        <f t="shared" si="8"/>
        <v>17331</v>
      </c>
      <c r="H17" s="99">
        <f t="shared" si="8"/>
        <v>8497</v>
      </c>
      <c r="I17" s="99">
        <f t="shared" si="8"/>
        <v>1194</v>
      </c>
      <c r="J17" s="99">
        <f t="shared" si="8"/>
        <v>108</v>
      </c>
      <c r="K17" s="99">
        <f t="shared" ref="K17" si="11">SUM(K15:K16)</f>
        <v>1329</v>
      </c>
      <c r="L17" s="99">
        <f t="shared" si="8"/>
        <v>344</v>
      </c>
      <c r="M17" s="100">
        <f>SUM(B17:L17)</f>
        <v>33728</v>
      </c>
    </row>
    <row r="18" spans="1:13" x14ac:dyDescent="0.2">
      <c r="A18" s="62"/>
      <c r="B18" s="99"/>
      <c r="C18" s="99"/>
      <c r="D18" s="99"/>
      <c r="E18" s="99"/>
      <c r="F18" s="99"/>
      <c r="G18" s="99"/>
      <c r="H18" s="99"/>
      <c r="I18" s="99"/>
      <c r="J18" s="99"/>
      <c r="K18" s="99"/>
      <c r="L18" s="99"/>
      <c r="M18" s="100"/>
    </row>
    <row r="19" spans="1:13" x14ac:dyDescent="0.2">
      <c r="A19" s="53" t="s">
        <v>58</v>
      </c>
      <c r="B19" s="101">
        <f>'[2]Shuttle America'!$EX$8</f>
        <v>0</v>
      </c>
      <c r="C19" s="101">
        <f>'[2]Shuttle America_Delta'!$EX$8</f>
        <v>0</v>
      </c>
      <c r="D19" s="101">
        <f>'[2]Air Georgian'!$EX$8</f>
        <v>0</v>
      </c>
      <c r="E19" s="101">
        <f>'[2]Jazz Air'!$EX$8</f>
        <v>0</v>
      </c>
      <c r="F19" s="101">
        <f>[2]PSA!$EX$8</f>
        <v>0</v>
      </c>
      <c r="G19" s="101">
        <f>[2]Compass!$EX$8</f>
        <v>0</v>
      </c>
      <c r="H19" s="91">
        <f>'[2]Atlantic Southeast'!$EX$8</f>
        <v>1</v>
      </c>
      <c r="I19" s="91">
        <f>'[2]Continental Express'!$EX$8</f>
        <v>0</v>
      </c>
      <c r="J19" s="102">
        <f>'[2]Air Wisconsin'!$EX$8</f>
        <v>0</v>
      </c>
      <c r="K19" s="102">
        <f>'[2]Go Jet'!$EX$8</f>
        <v>0</v>
      </c>
      <c r="L19" s="102">
        <f>'[2]Go Jet_UA'!$EX$8</f>
        <v>0</v>
      </c>
      <c r="M19" s="92">
        <f>SUM(B19:L19)</f>
        <v>1</v>
      </c>
    </row>
    <row r="20" spans="1:13" x14ac:dyDescent="0.2">
      <c r="A20" s="53" t="s">
        <v>59</v>
      </c>
      <c r="B20" s="103">
        <f>'[2]Shuttle America'!$EX$9</f>
        <v>0</v>
      </c>
      <c r="C20" s="103">
        <f>'[2]Shuttle America_Delta'!$EX$9</f>
        <v>1</v>
      </c>
      <c r="D20" s="103">
        <f>'[2]Air Georgian'!$EX$9</f>
        <v>0</v>
      </c>
      <c r="E20" s="103">
        <f>'[2]Jazz Air'!$EX$9</f>
        <v>0</v>
      </c>
      <c r="F20" s="103">
        <f>[2]PSA!$EX$9</f>
        <v>0</v>
      </c>
      <c r="G20" s="103">
        <f>[2]Compass!$EX$9</f>
        <v>18</v>
      </c>
      <c r="H20" s="96">
        <f>'[2]Atlantic Southeast'!$EX$9</f>
        <v>6</v>
      </c>
      <c r="I20" s="96">
        <f>'[2]Continental Express'!$EX$9</f>
        <v>0</v>
      </c>
      <c r="J20" s="104">
        <f>'[2]Air Wisconsin'!$EX$9</f>
        <v>0</v>
      </c>
      <c r="K20" s="104">
        <f>'[2]Go Jet'!$EX$9</f>
        <v>0</v>
      </c>
      <c r="L20" s="104">
        <f>'[2]Go Jet_UA'!$EX$9</f>
        <v>0</v>
      </c>
      <c r="M20" s="98">
        <f>SUM(B20:L20)</f>
        <v>25</v>
      </c>
    </row>
    <row r="21" spans="1:13" x14ac:dyDescent="0.2">
      <c r="A21" s="62" t="s">
        <v>60</v>
      </c>
      <c r="B21" s="99">
        <f>SUM(B19:B20)</f>
        <v>0</v>
      </c>
      <c r="C21" s="99">
        <f t="shared" ref="C21:L21" si="12">SUM(C19:C20)</f>
        <v>1</v>
      </c>
      <c r="D21" s="99">
        <f t="shared" ref="D21:F21" si="13">SUM(D19:D20)</f>
        <v>0</v>
      </c>
      <c r="E21" s="99">
        <f t="shared" ref="E21" si="14">SUM(E19:E20)</f>
        <v>0</v>
      </c>
      <c r="F21" s="99">
        <f t="shared" si="13"/>
        <v>0</v>
      </c>
      <c r="G21" s="99">
        <f t="shared" si="12"/>
        <v>18</v>
      </c>
      <c r="H21" s="99">
        <f t="shared" si="12"/>
        <v>7</v>
      </c>
      <c r="I21" s="99">
        <f t="shared" si="12"/>
        <v>0</v>
      </c>
      <c r="J21" s="99">
        <f t="shared" si="12"/>
        <v>0</v>
      </c>
      <c r="K21" s="99">
        <f t="shared" ref="K21" si="15">SUM(K19:K20)</f>
        <v>0</v>
      </c>
      <c r="L21" s="99">
        <f t="shared" si="12"/>
        <v>0</v>
      </c>
      <c r="M21" s="100">
        <f>SUM(B21:L21)</f>
        <v>26</v>
      </c>
    </row>
    <row r="22" spans="1:13" x14ac:dyDescent="0.2">
      <c r="A22" s="62"/>
      <c r="B22" s="99"/>
      <c r="C22" s="99"/>
      <c r="D22" s="99"/>
      <c r="E22" s="99"/>
      <c r="F22" s="99"/>
      <c r="G22" s="99"/>
      <c r="H22" s="99"/>
      <c r="I22" s="99"/>
      <c r="J22" s="99"/>
      <c r="K22" s="99"/>
      <c r="L22" s="99"/>
      <c r="M22" s="100"/>
    </row>
    <row r="23" spans="1:13" ht="15.75" thickBot="1" x14ac:dyDescent="0.3">
      <c r="A23" s="63" t="s">
        <v>31</v>
      </c>
      <c r="B23" s="105">
        <f>B17+B21</f>
        <v>666</v>
      </c>
      <c r="C23" s="105">
        <f t="shared" ref="C23:M23" si="16">C17+C21</f>
        <v>1904</v>
      </c>
      <c r="D23" s="105">
        <f t="shared" ref="D23:F23" si="17">D17+D21</f>
        <v>2029</v>
      </c>
      <c r="E23" s="105">
        <f t="shared" ref="E23" si="18">E17+E21</f>
        <v>185</v>
      </c>
      <c r="F23" s="105">
        <f t="shared" si="17"/>
        <v>142</v>
      </c>
      <c r="G23" s="105">
        <f t="shared" si="16"/>
        <v>17349</v>
      </c>
      <c r="H23" s="105">
        <f t="shared" si="16"/>
        <v>8504</v>
      </c>
      <c r="I23" s="105">
        <f t="shared" si="16"/>
        <v>1194</v>
      </c>
      <c r="J23" s="105">
        <f t="shared" si="16"/>
        <v>108</v>
      </c>
      <c r="K23" s="105">
        <f t="shared" ref="K23" si="19">K17+K21</f>
        <v>1329</v>
      </c>
      <c r="L23" s="105">
        <f t="shared" si="16"/>
        <v>344</v>
      </c>
      <c r="M23" s="106">
        <f t="shared" si="16"/>
        <v>33754</v>
      </c>
    </row>
    <row r="24" spans="1:13" ht="15" x14ac:dyDescent="0.25">
      <c r="A24" s="328"/>
      <c r="B24" s="107"/>
      <c r="C24" s="107"/>
      <c r="D24" s="107"/>
      <c r="E24" s="107"/>
      <c r="F24" s="107"/>
      <c r="G24" s="107"/>
      <c r="H24" s="107"/>
      <c r="I24" s="107"/>
      <c r="J24" s="107"/>
      <c r="K24" s="107"/>
      <c r="L24" s="107"/>
      <c r="M24" s="329"/>
    </row>
    <row r="25" spans="1:13" ht="13.5" thickBot="1" x14ac:dyDescent="0.25"/>
    <row r="26" spans="1:13" ht="15.75" thickTop="1" x14ac:dyDescent="0.25">
      <c r="A26" s="56" t="s">
        <v>99</v>
      </c>
      <c r="B26" s="121"/>
      <c r="C26" s="121"/>
      <c r="D26" s="121"/>
      <c r="E26" s="121"/>
      <c r="F26" s="121"/>
      <c r="G26" s="121"/>
      <c r="H26" s="122"/>
      <c r="I26" s="122"/>
      <c r="J26" s="122"/>
      <c r="K26" s="122"/>
      <c r="L26" s="122"/>
      <c r="M26" s="123"/>
    </row>
    <row r="27" spans="1:13" x14ac:dyDescent="0.2">
      <c r="A27" s="66" t="s">
        <v>38</v>
      </c>
      <c r="B27" s="113"/>
      <c r="C27" s="113"/>
      <c r="D27" s="113"/>
      <c r="E27" s="113"/>
      <c r="F27" s="113"/>
      <c r="G27" s="113"/>
      <c r="H27" s="114"/>
      <c r="I27" s="114"/>
      <c r="J27" s="115"/>
      <c r="K27" s="115"/>
      <c r="L27" s="115"/>
      <c r="M27" s="92"/>
    </row>
    <row r="28" spans="1:13" x14ac:dyDescent="0.2">
      <c r="A28" s="66" t="s">
        <v>39</v>
      </c>
      <c r="B28" s="113">
        <f>'[2]Shuttle America'!$EX$47</f>
        <v>0</v>
      </c>
      <c r="C28" s="113">
        <f>'[2]Shuttle America_Delta'!$EX$47</f>
        <v>1007</v>
      </c>
      <c r="D28" s="113">
        <f>'[2]Air Georgian'!$EX$47</f>
        <v>0</v>
      </c>
      <c r="E28" s="113">
        <f>'[2]Jazz Air'!$EX$47</f>
        <v>0</v>
      </c>
      <c r="F28" s="113">
        <f>[2]PSA!$EX$47</f>
        <v>0</v>
      </c>
      <c r="G28" s="113">
        <f>[2]Compass!$EX$47</f>
        <v>0</v>
      </c>
      <c r="H28" s="114">
        <f>'[2]Atlantic Southeast'!$EX$47</f>
        <v>0</v>
      </c>
      <c r="I28" s="114">
        <f>'[2]Continental Express'!$EX$47</f>
        <v>0</v>
      </c>
      <c r="J28" s="115">
        <f>'[2]Air Wisconsin'!$EX$47</f>
        <v>0</v>
      </c>
      <c r="K28" s="115">
        <f>'[2]Go Jet'!$EX$47</f>
        <v>223</v>
      </c>
      <c r="L28" s="115">
        <f>'[2]Go Jet_UA'!$EX$47</f>
        <v>0</v>
      </c>
      <c r="M28" s="92">
        <f>SUM(B28:L28)</f>
        <v>1230</v>
      </c>
    </row>
    <row r="29" spans="1:13" x14ac:dyDescent="0.2">
      <c r="A29" s="66" t="s">
        <v>40</v>
      </c>
      <c r="B29" s="113">
        <f>'[2]Shuttle America'!$EX$48</f>
        <v>0</v>
      </c>
      <c r="C29" s="113">
        <f>'[2]Shuttle America_Delta'!$EX$48</f>
        <v>0</v>
      </c>
      <c r="D29" s="113">
        <f>'[2]Air Georgian'!$EX$48</f>
        <v>0</v>
      </c>
      <c r="E29" s="113">
        <f>'[2]Jazz Air'!$EX$48</f>
        <v>0</v>
      </c>
      <c r="F29" s="113">
        <f>[2]PSA!$EX$48</f>
        <v>0</v>
      </c>
      <c r="G29" s="113">
        <f>[2]Compass!$EX$48</f>
        <v>0</v>
      </c>
      <c r="H29" s="114">
        <f>'[2]Atlantic Southeast'!$EX$48</f>
        <v>0</v>
      </c>
      <c r="I29" s="114">
        <f>'[2]Continental Express'!$EX$48</f>
        <v>0</v>
      </c>
      <c r="J29" s="115">
        <f>'[2]Air Wisconsin'!$EX$48</f>
        <v>0</v>
      </c>
      <c r="K29" s="115">
        <f>'[2]Go Jet'!$EX$48</f>
        <v>0</v>
      </c>
      <c r="L29" s="115">
        <f>'[2]Go Jet_UA'!$EX$48</f>
        <v>0</v>
      </c>
      <c r="M29" s="92">
        <f>SUM(B29:L29)</f>
        <v>0</v>
      </c>
    </row>
    <row r="30" spans="1:13" ht="15" thickBot="1" x14ac:dyDescent="0.25">
      <c r="A30" s="64" t="s">
        <v>41</v>
      </c>
      <c r="B30" s="116">
        <f t="shared" ref="B30:L30" si="20">SUM(B28:B29)</f>
        <v>0</v>
      </c>
      <c r="C30" s="116">
        <f t="shared" si="20"/>
        <v>1007</v>
      </c>
      <c r="D30" s="116">
        <f t="shared" ref="D30:F30" si="21">SUM(D28:D29)</f>
        <v>0</v>
      </c>
      <c r="E30" s="116">
        <f t="shared" ref="E30" si="22">SUM(E28:E29)</f>
        <v>0</v>
      </c>
      <c r="F30" s="116">
        <f t="shared" si="21"/>
        <v>0</v>
      </c>
      <c r="G30" s="116">
        <f t="shared" si="20"/>
        <v>0</v>
      </c>
      <c r="H30" s="116">
        <f t="shared" si="20"/>
        <v>0</v>
      </c>
      <c r="I30" s="116">
        <f t="shared" si="20"/>
        <v>0</v>
      </c>
      <c r="J30" s="116">
        <f t="shared" si="20"/>
        <v>0</v>
      </c>
      <c r="K30" s="116">
        <f t="shared" ref="K30" si="23">SUM(K28:K29)</f>
        <v>223</v>
      </c>
      <c r="L30" s="116">
        <f t="shared" si="20"/>
        <v>0</v>
      </c>
      <c r="M30" s="117">
        <f>SUM(B30:L30)</f>
        <v>1230</v>
      </c>
    </row>
    <row r="31" spans="1:13" ht="6" customHeight="1" thickTop="1" x14ac:dyDescent="0.2">
      <c r="A31" s="66"/>
      <c r="B31" s="113"/>
      <c r="C31" s="113"/>
      <c r="D31" s="113"/>
      <c r="E31" s="113"/>
      <c r="F31" s="113"/>
      <c r="G31" s="113"/>
      <c r="H31" s="114"/>
      <c r="I31" s="114"/>
      <c r="J31" s="115"/>
      <c r="K31" s="113"/>
      <c r="L31" s="113"/>
      <c r="M31" s="92"/>
    </row>
    <row r="32" spans="1:13" x14ac:dyDescent="0.2">
      <c r="A32" s="66" t="s">
        <v>42</v>
      </c>
      <c r="B32" s="113"/>
      <c r="C32" s="113"/>
      <c r="D32" s="113"/>
      <c r="E32" s="113"/>
      <c r="F32" s="113"/>
      <c r="G32" s="113"/>
      <c r="H32" s="114"/>
      <c r="I32" s="114"/>
      <c r="J32" s="115"/>
      <c r="K32" s="113"/>
      <c r="L32" s="113"/>
      <c r="M32" s="92"/>
    </row>
    <row r="33" spans="1:13" x14ac:dyDescent="0.2">
      <c r="A33" s="66" t="s">
        <v>61</v>
      </c>
      <c r="B33" s="113">
        <f>'[2]Shuttle America'!$EX$52</f>
        <v>0</v>
      </c>
      <c r="C33" s="113">
        <f>'[2]Shuttle America_Delta'!$EX$52</f>
        <v>0</v>
      </c>
      <c r="D33" s="113">
        <f>'[2]Air Georgian'!$EX$52</f>
        <v>0</v>
      </c>
      <c r="E33" s="113">
        <f>'[2]Jazz Air'!$EX$52</f>
        <v>0</v>
      </c>
      <c r="F33" s="113">
        <f>[2]PSA!$EX$52</f>
        <v>0</v>
      </c>
      <c r="G33" s="113">
        <f>[2]Compass!$EX$52</f>
        <v>0</v>
      </c>
      <c r="H33" s="114">
        <f>'[2]Atlantic Southeast'!$EX$52</f>
        <v>0</v>
      </c>
      <c r="I33" s="114">
        <f>'[2]Continental Express'!$EX$52</f>
        <v>0</v>
      </c>
      <c r="J33" s="115">
        <f>'[2]Air Wisconsin'!$EX$52</f>
        <v>0</v>
      </c>
      <c r="K33" s="113">
        <f>'[2]Go Jet'!$EX$52</f>
        <v>0</v>
      </c>
      <c r="L33" s="113">
        <f>'[2]Go Jet_UA'!$EX$52</f>
        <v>0</v>
      </c>
      <c r="M33" s="92">
        <f>SUM(B33:L33)</f>
        <v>0</v>
      </c>
    </row>
    <row r="34" spans="1:13" x14ac:dyDescent="0.2">
      <c r="A34" s="66" t="s">
        <v>62</v>
      </c>
      <c r="B34" s="113">
        <f>'[2]Shuttle America'!$EX$53</f>
        <v>0</v>
      </c>
      <c r="C34" s="113">
        <f>'[2]Shuttle America_Delta'!$EX$53</f>
        <v>0</v>
      </c>
      <c r="D34" s="113">
        <f>'[2]Air Georgian'!$EX$53</f>
        <v>0</v>
      </c>
      <c r="E34" s="113">
        <f>'[2]Jazz Air'!$EX$53</f>
        <v>0</v>
      </c>
      <c r="F34" s="113">
        <f>[2]PSA!$EX$53</f>
        <v>0</v>
      </c>
      <c r="G34" s="113">
        <f>[2]Compass!$EX$53</f>
        <v>0</v>
      </c>
      <c r="H34" s="114">
        <f>'[2]Atlantic Southeast'!$EX$53</f>
        <v>0</v>
      </c>
      <c r="I34" s="114">
        <f>'[2]Continental Express'!$EX$53</f>
        <v>0</v>
      </c>
      <c r="J34" s="115">
        <f>'[2]Air Wisconsin'!$EX$53</f>
        <v>0</v>
      </c>
      <c r="K34" s="113">
        <f>'[2]Go Jet'!$EX$53</f>
        <v>0</v>
      </c>
      <c r="L34" s="113">
        <f>'[2]Go Jet_UA'!$EX$53</f>
        <v>0</v>
      </c>
      <c r="M34" s="92">
        <f>SUM(B34:L34)</f>
        <v>0</v>
      </c>
    </row>
    <row r="35" spans="1:13" ht="15" thickBot="1" x14ac:dyDescent="0.25">
      <c r="A35" s="64" t="s">
        <v>43</v>
      </c>
      <c r="B35" s="116">
        <f t="shared" ref="B35:L35" si="24">SUM(B33:B34)</f>
        <v>0</v>
      </c>
      <c r="C35" s="116">
        <f t="shared" si="24"/>
        <v>0</v>
      </c>
      <c r="D35" s="116">
        <f t="shared" ref="D35:F35" si="25">SUM(D33:D34)</f>
        <v>0</v>
      </c>
      <c r="E35" s="116">
        <f t="shared" ref="E35" si="26">SUM(E33:E34)</f>
        <v>0</v>
      </c>
      <c r="F35" s="116">
        <f t="shared" si="25"/>
        <v>0</v>
      </c>
      <c r="G35" s="116">
        <f t="shared" si="24"/>
        <v>0</v>
      </c>
      <c r="H35" s="116">
        <f t="shared" si="24"/>
        <v>0</v>
      </c>
      <c r="I35" s="116">
        <f t="shared" si="24"/>
        <v>0</v>
      </c>
      <c r="J35" s="116">
        <f t="shared" si="24"/>
        <v>0</v>
      </c>
      <c r="K35" s="116">
        <f t="shared" ref="K35" si="27">SUM(K33:K34)</f>
        <v>0</v>
      </c>
      <c r="L35" s="116">
        <f t="shared" si="24"/>
        <v>0</v>
      </c>
      <c r="M35" s="117">
        <f>SUM(B35:L35)</f>
        <v>0</v>
      </c>
    </row>
    <row r="36" spans="1:13" ht="7.5" customHeight="1" thickTop="1" x14ac:dyDescent="0.2">
      <c r="A36" s="66"/>
      <c r="B36" s="113"/>
      <c r="C36" s="113"/>
      <c r="D36" s="113"/>
      <c r="E36" s="113"/>
      <c r="F36" s="113"/>
      <c r="G36" s="113"/>
      <c r="H36" s="114"/>
      <c r="I36" s="114"/>
      <c r="J36" s="115"/>
      <c r="K36" s="113"/>
      <c r="L36" s="113"/>
      <c r="M36" s="92"/>
    </row>
    <row r="37" spans="1:13" x14ac:dyDescent="0.2">
      <c r="A37" s="66" t="s">
        <v>44</v>
      </c>
      <c r="B37" s="113"/>
      <c r="C37" s="113"/>
      <c r="D37" s="113"/>
      <c r="E37" s="113"/>
      <c r="F37" s="113"/>
      <c r="G37" s="113"/>
      <c r="H37" s="114"/>
      <c r="I37" s="114"/>
      <c r="J37" s="115"/>
      <c r="K37" s="113"/>
      <c r="L37" s="113"/>
      <c r="M37" s="92"/>
    </row>
    <row r="38" spans="1:13" x14ac:dyDescent="0.2">
      <c r="A38" s="66" t="s">
        <v>39</v>
      </c>
      <c r="B38" s="113">
        <f>'[2]Shuttle America'!$EX$57</f>
        <v>0</v>
      </c>
      <c r="C38" s="113">
        <f>'[2]Shuttle America_Delta'!$EX$57</f>
        <v>0</v>
      </c>
      <c r="D38" s="113">
        <f>'[2]Air Georgian'!$EX$57</f>
        <v>0</v>
      </c>
      <c r="E38" s="113">
        <f>'[2]Jazz Air'!$EX$57</f>
        <v>0</v>
      </c>
      <c r="F38" s="113">
        <f>[2]PSA!$EX$57</f>
        <v>0</v>
      </c>
      <c r="G38" s="113">
        <f>[2]Compass!$EX$57</f>
        <v>0</v>
      </c>
      <c r="H38" s="114">
        <f>'[2]Atlantic Southeast'!$EX$57</f>
        <v>0</v>
      </c>
      <c r="I38" s="114">
        <f>'[2]Continental Express'!$EX$57</f>
        <v>0</v>
      </c>
      <c r="J38" s="115">
        <f>'[2]Air Wisconsin'!$EX$57</f>
        <v>0</v>
      </c>
      <c r="K38" s="113">
        <f>'[2]Go Jet'!$EX$57</f>
        <v>0</v>
      </c>
      <c r="L38" s="113">
        <f>'[2]Go Jet_UA'!$EX$57</f>
        <v>0</v>
      </c>
      <c r="M38" s="92">
        <f>SUM(B38:L38)</f>
        <v>0</v>
      </c>
    </row>
    <row r="39" spans="1:13" x14ac:dyDescent="0.2">
      <c r="A39" s="66" t="s">
        <v>40</v>
      </c>
      <c r="B39" s="113">
        <f>'[2]Shuttle America'!$EX$58</f>
        <v>0</v>
      </c>
      <c r="C39" s="113">
        <f>'[2]Shuttle America_Delta'!$EX$58</f>
        <v>0</v>
      </c>
      <c r="D39" s="113">
        <f>'[2]Air Georgian'!$EX$58</f>
        <v>0</v>
      </c>
      <c r="E39" s="113">
        <f>'[2]Jazz Air'!$EX$58</f>
        <v>0</v>
      </c>
      <c r="F39" s="113">
        <f>[2]PSA!$EX$58</f>
        <v>0</v>
      </c>
      <c r="G39" s="113">
        <f>[2]Compass!$EX$58</f>
        <v>0</v>
      </c>
      <c r="H39" s="114">
        <f>'[2]Atlantic Southeast'!$EX$58</f>
        <v>0</v>
      </c>
      <c r="I39" s="114">
        <f>'[2]Continental Express'!$EX$58</f>
        <v>0</v>
      </c>
      <c r="J39" s="115">
        <f>'[2]Air Wisconsin'!$EX$58</f>
        <v>0</v>
      </c>
      <c r="K39" s="113">
        <f>'[2]Go Jet'!$EX$58</f>
        <v>0</v>
      </c>
      <c r="L39" s="113">
        <f>'[2]Go Jet_UA'!$EX$58</f>
        <v>0</v>
      </c>
      <c r="M39" s="92">
        <f>SUM(B39:L39)</f>
        <v>0</v>
      </c>
    </row>
    <row r="40" spans="1:13" x14ac:dyDescent="0.2">
      <c r="A40" s="67" t="s">
        <v>45</v>
      </c>
      <c r="B40" s="124">
        <f t="shared" ref="B40:L40" si="28">SUM(B38:B39)</f>
        <v>0</v>
      </c>
      <c r="C40" s="124">
        <f t="shared" si="28"/>
        <v>0</v>
      </c>
      <c r="D40" s="124">
        <f t="shared" ref="D40:F40" si="29">SUM(D38:D39)</f>
        <v>0</v>
      </c>
      <c r="E40" s="124">
        <f t="shared" ref="E40" si="30">SUM(E38:E39)</f>
        <v>0</v>
      </c>
      <c r="F40" s="124">
        <f t="shared" si="29"/>
        <v>0</v>
      </c>
      <c r="G40" s="124">
        <f t="shared" si="28"/>
        <v>0</v>
      </c>
      <c r="H40" s="125">
        <f t="shared" si="28"/>
        <v>0</v>
      </c>
      <c r="I40" s="125">
        <f t="shared" si="28"/>
        <v>0</v>
      </c>
      <c r="J40" s="124">
        <f t="shared" si="28"/>
        <v>0</v>
      </c>
      <c r="K40" s="124">
        <f t="shared" ref="K40" si="31">SUM(K38:K39)</f>
        <v>0</v>
      </c>
      <c r="L40" s="124">
        <f t="shared" si="28"/>
        <v>0</v>
      </c>
      <c r="M40" s="126">
        <f>SUM(B40:L40)</f>
        <v>0</v>
      </c>
    </row>
    <row r="41" spans="1:13" x14ac:dyDescent="0.2">
      <c r="A41" s="66"/>
      <c r="B41" s="113"/>
      <c r="C41" s="113"/>
      <c r="D41" s="113"/>
      <c r="E41" s="113"/>
      <c r="F41" s="113"/>
      <c r="G41" s="113"/>
      <c r="H41" s="114"/>
      <c r="I41" s="114"/>
      <c r="J41" s="115"/>
      <c r="K41" s="113"/>
      <c r="L41" s="113"/>
      <c r="M41" s="92"/>
    </row>
    <row r="42" spans="1:13" x14ac:dyDescent="0.2">
      <c r="A42" s="66" t="s">
        <v>46</v>
      </c>
      <c r="B42" s="113"/>
      <c r="C42" s="113"/>
      <c r="D42" s="113"/>
      <c r="E42" s="113"/>
      <c r="F42" s="113"/>
      <c r="G42" s="113"/>
      <c r="H42" s="114"/>
      <c r="I42" s="114"/>
      <c r="J42" s="115"/>
      <c r="K42" s="113"/>
      <c r="L42" s="113"/>
      <c r="M42" s="92"/>
    </row>
    <row r="43" spans="1:13" x14ac:dyDescent="0.2">
      <c r="A43" s="66" t="s">
        <v>47</v>
      </c>
      <c r="B43" s="113">
        <f t="shared" ref="B43:L43" si="32">B28+B33+B38</f>
        <v>0</v>
      </c>
      <c r="C43" s="113">
        <f t="shared" si="32"/>
        <v>1007</v>
      </c>
      <c r="D43" s="113">
        <f t="shared" ref="D43:F43" si="33">D28+D33+D38</f>
        <v>0</v>
      </c>
      <c r="E43" s="113">
        <f t="shared" ref="E43" si="34">E28+E33+E38</f>
        <v>0</v>
      </c>
      <c r="F43" s="113">
        <f t="shared" si="33"/>
        <v>0</v>
      </c>
      <c r="G43" s="113">
        <f t="shared" si="32"/>
        <v>0</v>
      </c>
      <c r="H43" s="113">
        <f t="shared" si="32"/>
        <v>0</v>
      </c>
      <c r="I43" s="113">
        <f t="shared" si="32"/>
        <v>0</v>
      </c>
      <c r="J43" s="113">
        <f t="shared" si="32"/>
        <v>0</v>
      </c>
      <c r="K43" s="113">
        <f t="shared" ref="K43" si="35">K28+K33+K38</f>
        <v>223</v>
      </c>
      <c r="L43" s="113">
        <f t="shared" si="32"/>
        <v>0</v>
      </c>
      <c r="M43" s="92">
        <f>SUM(B43:L43)</f>
        <v>1230</v>
      </c>
    </row>
    <row r="44" spans="1:13" x14ac:dyDescent="0.2">
      <c r="A44" s="66" t="s">
        <v>40</v>
      </c>
      <c r="B44" s="113">
        <f t="shared" ref="B44:L44" si="36">B29+B34+B39</f>
        <v>0</v>
      </c>
      <c r="C44" s="113">
        <f t="shared" si="36"/>
        <v>0</v>
      </c>
      <c r="D44" s="113">
        <f t="shared" ref="D44:F44" si="37">D29+D34+D39</f>
        <v>0</v>
      </c>
      <c r="E44" s="113">
        <f t="shared" ref="E44" si="38">E29+E34+E39</f>
        <v>0</v>
      </c>
      <c r="F44" s="113">
        <f t="shared" si="37"/>
        <v>0</v>
      </c>
      <c r="G44" s="113">
        <f t="shared" si="36"/>
        <v>0</v>
      </c>
      <c r="H44" s="113">
        <f t="shared" si="36"/>
        <v>0</v>
      </c>
      <c r="I44" s="113">
        <f t="shared" si="36"/>
        <v>0</v>
      </c>
      <c r="J44" s="113">
        <f t="shared" si="36"/>
        <v>0</v>
      </c>
      <c r="K44" s="113">
        <f t="shared" ref="K44" si="39">K29+K34+K39</f>
        <v>0</v>
      </c>
      <c r="L44" s="113">
        <f t="shared" si="36"/>
        <v>0</v>
      </c>
      <c r="M44" s="92">
        <f>SUM(B44:L44)</f>
        <v>0</v>
      </c>
    </row>
    <row r="45" spans="1:13" ht="15" thickBot="1" x14ac:dyDescent="0.25">
      <c r="A45" s="65" t="s">
        <v>48</v>
      </c>
      <c r="B45" s="119">
        <f t="shared" ref="B45:L45" si="40">SUM(B43:B44)</f>
        <v>0</v>
      </c>
      <c r="C45" s="119">
        <f t="shared" si="40"/>
        <v>1007</v>
      </c>
      <c r="D45" s="119">
        <f t="shared" ref="D45:F45" si="41">SUM(D43:D44)</f>
        <v>0</v>
      </c>
      <c r="E45" s="119">
        <f t="shared" ref="E45" si="42">SUM(E43:E44)</f>
        <v>0</v>
      </c>
      <c r="F45" s="119">
        <f t="shared" si="41"/>
        <v>0</v>
      </c>
      <c r="G45" s="119">
        <f t="shared" si="40"/>
        <v>0</v>
      </c>
      <c r="H45" s="119">
        <f t="shared" si="40"/>
        <v>0</v>
      </c>
      <c r="I45" s="119">
        <f t="shared" si="40"/>
        <v>0</v>
      </c>
      <c r="J45" s="119">
        <f t="shared" si="40"/>
        <v>0</v>
      </c>
      <c r="K45" s="119">
        <f t="shared" ref="K45" si="43">SUM(K43:K44)</f>
        <v>223</v>
      </c>
      <c r="L45" s="119">
        <f t="shared" si="40"/>
        <v>0</v>
      </c>
      <c r="M45" s="120">
        <f>SUM(B45:L45)</f>
        <v>1230</v>
      </c>
    </row>
    <row r="46" spans="1:13" ht="6.75" customHeight="1" x14ac:dyDescent="0.2">
      <c r="L46" s="11"/>
    </row>
    <row r="47" spans="1:13" x14ac:dyDescent="0.2">
      <c r="A47" s="274" t="s">
        <v>113</v>
      </c>
      <c r="C47" s="254">
        <f>'[2]Shuttle America_Delta'!$EX$70+'[2]Shuttle America_Delta'!$EX$73</f>
        <v>24185</v>
      </c>
      <c r="G47" s="254">
        <f>[2]Compass!$EX$70+[2]Compass!$EX$73</f>
        <v>204587</v>
      </c>
      <c r="H47" s="334">
        <f>'[2]Atlantic Southeast'!$EX$70+'[2]Atlantic Southeast'!$EX$73</f>
        <v>88114</v>
      </c>
      <c r="I47" s="321"/>
      <c r="J47" s="321"/>
      <c r="K47" s="334">
        <f>'[2]Go Jet'!$EX$70+'[2]Go Jet'!$EX$73</f>
        <v>19113</v>
      </c>
      <c r="L47" s="21"/>
      <c r="M47" s="350">
        <f>SUM(B47:L47)</f>
        <v>335999</v>
      </c>
    </row>
    <row r="48" spans="1:13" x14ac:dyDescent="0.2">
      <c r="A48" s="274" t="s">
        <v>114</v>
      </c>
      <c r="C48" s="254">
        <f>'[2]Shuttle America_Delta'!$EX$71+'[2]Shuttle America_Delta'!$EX$74</f>
        <v>30150</v>
      </c>
      <c r="G48" s="254">
        <f>[2]Compass!$EX$71+[2]Compass!$EX$74</f>
        <v>310241</v>
      </c>
      <c r="H48" s="334">
        <f>'[2]Atlantic Southeast'!$EX$71+'[2]Atlantic Southeast'!$EX$74</f>
        <v>147519</v>
      </c>
      <c r="I48" s="321"/>
      <c r="J48" s="321"/>
      <c r="K48" s="334">
        <f>'[2]Go Jet'!$EX$71+'[2]Go Jet'!$EX$74</f>
        <v>21194</v>
      </c>
      <c r="L48" s="21"/>
      <c r="M48" s="350">
        <f>SUM(B48:L48)</f>
        <v>509104</v>
      </c>
    </row>
    <row r="49" spans="3:13" ht="13.5" thickBot="1" x14ac:dyDescent="0.25">
      <c r="C49" s="333">
        <f>SUM(C47:C48)</f>
        <v>54335</v>
      </c>
      <c r="G49" s="333">
        <f>SUM(G47:G48)</f>
        <v>514828</v>
      </c>
      <c r="H49" s="335">
        <f>SUM(H47:H48)</f>
        <v>235633</v>
      </c>
      <c r="I49" s="336"/>
      <c r="J49" s="336"/>
      <c r="K49" s="335">
        <f>SUM(K47:K48)</f>
        <v>40307</v>
      </c>
      <c r="L49" s="339"/>
      <c r="M49" s="350">
        <f>SUM(B49:L49)</f>
        <v>845103</v>
      </c>
    </row>
    <row r="50" spans="3:13" ht="13.5" thickTop="1" x14ac:dyDescent="0.2">
      <c r="H50" s="19"/>
      <c r="L50" s="11"/>
      <c r="M50" s="19"/>
    </row>
    <row r="51" spans="3:13" x14ac:dyDescent="0.2">
      <c r="C51" s="113"/>
      <c r="G51" s="113"/>
      <c r="H51" s="113"/>
      <c r="M51" s="129"/>
    </row>
    <row r="52" spans="3:13" x14ac:dyDescent="0.2">
      <c r="M52" s="19"/>
    </row>
  </sheetData>
  <phoneticPr fontId="6" type="noConversion"/>
  <printOptions horizontalCentered="1"/>
  <pageMargins left="0.25" right="0.25" top="0.5" bottom="0.25" header="0" footer="0"/>
  <pageSetup scale="76" orientation="landscape" r:id="rId1"/>
  <headerFooter alignWithMargins="0">
    <oddHeader>&amp;C&amp;"Arial,Bold"2016 Year End
Regional Carriers Continued</oddHeader>
    <oddFooter>&amp;RPage &amp;P of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2:S44"/>
  <sheetViews>
    <sheetView topLeftCell="A10" zoomScaleNormal="100" workbookViewId="0">
      <selection activeCell="K29" sqref="K29"/>
    </sheetView>
  </sheetViews>
  <sheetFormatPr defaultColWidth="9.7109375" defaultRowHeight="12.75" x14ac:dyDescent="0.2"/>
  <cols>
    <col min="1" max="1" width="24.140625" customWidth="1"/>
    <col min="2" max="3" width="10.28515625" bestFit="1" customWidth="1"/>
    <col min="4" max="5" width="10.140625" bestFit="1" customWidth="1"/>
    <col min="6" max="6" width="9.42578125" customWidth="1"/>
    <col min="7" max="7" width="11" bestFit="1" customWidth="1"/>
    <col min="8" max="8" width="11.5703125" customWidth="1"/>
    <col min="9" max="10" width="11" bestFit="1" customWidth="1"/>
    <col min="11" max="11" width="9.7109375" customWidth="1"/>
    <col min="12" max="15" width="11" bestFit="1" customWidth="1"/>
    <col min="16" max="16" width="7.5703125" bestFit="1" customWidth="1"/>
  </cols>
  <sheetData>
    <row r="2" spans="1:9" ht="39" thickBot="1" x14ac:dyDescent="0.25">
      <c r="B2" s="441" t="s">
        <v>143</v>
      </c>
      <c r="C2" s="441" t="s">
        <v>200</v>
      </c>
      <c r="D2" s="441" t="s">
        <v>144</v>
      </c>
      <c r="E2" s="441" t="s">
        <v>77</v>
      </c>
      <c r="F2" s="433" t="s">
        <v>78</v>
      </c>
      <c r="G2" s="433" t="s">
        <v>79</v>
      </c>
    </row>
    <row r="3" spans="1:9" x14ac:dyDescent="0.2">
      <c r="A3" s="219" t="s">
        <v>3</v>
      </c>
      <c r="B3" s="438"/>
      <c r="C3" s="438"/>
      <c r="D3" s="439"/>
      <c r="E3" s="438"/>
      <c r="F3" s="439"/>
      <c r="G3" s="440"/>
    </row>
    <row r="4" spans="1:9" x14ac:dyDescent="0.2">
      <c r="A4" s="53" t="s">
        <v>32</v>
      </c>
      <c r="B4" s="168"/>
      <c r="C4" s="168"/>
      <c r="D4" s="356"/>
      <c r="E4" s="168"/>
      <c r="F4" s="356"/>
      <c r="G4" s="207"/>
    </row>
    <row r="5" spans="1:9" x14ac:dyDescent="0.2">
      <c r="A5" s="53" t="s">
        <v>33</v>
      </c>
      <c r="B5" s="392">
        <f>[2]Omni!$EX$22+[2]Omni!$EX$32</f>
        <v>763</v>
      </c>
      <c r="C5" s="392">
        <f>[2]Xtra!$EX$22+[2]Xtra!$EX$32</f>
        <v>145</v>
      </c>
      <c r="D5" s="393">
        <f>'[2]Charter Misc'!$EX$22+'[2]Charter Misc'!$EX$32</f>
        <v>1297</v>
      </c>
      <c r="E5" s="392">
        <f>+SUM(B5:D5)-F5</f>
        <v>1408</v>
      </c>
      <c r="F5" s="393">
        <f>[2]Ryan!$EX$32+[2]Omni!$EX$32+[2]Xtra!$EX$32+'[2]Charter Misc'!$EX$32</f>
        <v>797</v>
      </c>
      <c r="G5" s="322">
        <f>SUM(E5:F5)</f>
        <v>2205</v>
      </c>
    </row>
    <row r="6" spans="1:9" x14ac:dyDescent="0.2">
      <c r="A6" s="53" t="s">
        <v>34</v>
      </c>
      <c r="B6" s="392">
        <f>[2]Omni!$EX$23+[2]Omni!$EX$33</f>
        <v>1207</v>
      </c>
      <c r="C6" s="392">
        <f>[2]Xtra!$EX$23+[2]Xtra!$EX$33</f>
        <v>143</v>
      </c>
      <c r="D6" s="394">
        <f>'[2]Charter Misc'!$EX$23+'[2]Charter Misc'!$EX$33</f>
        <v>1740</v>
      </c>
      <c r="E6" s="392">
        <f>+SUM(B6:D6)-F6</f>
        <v>1674</v>
      </c>
      <c r="F6" s="394">
        <f>[2]Ryan!$EX$33+[2]Omni!$EX$33+[2]Xtra!$EX$33+'[2]Charter Misc'!$EX$33</f>
        <v>1416</v>
      </c>
      <c r="G6" s="322">
        <f>SUM(E6:F6)</f>
        <v>3090</v>
      </c>
      <c r="I6" s="351"/>
    </row>
    <row r="7" spans="1:9" ht="15" x14ac:dyDescent="0.25">
      <c r="A7" s="51" t="s">
        <v>7</v>
      </c>
      <c r="B7" s="389">
        <f t="shared" ref="B7:F7" si="0">SUM(B5:B6)</f>
        <v>1970</v>
      </c>
      <c r="C7" s="389">
        <f t="shared" ref="C7" si="1">SUM(C5:C6)</f>
        <v>288</v>
      </c>
      <c r="D7" s="390">
        <f t="shared" si="0"/>
        <v>3037</v>
      </c>
      <c r="E7" s="389">
        <f t="shared" si="0"/>
        <v>3082</v>
      </c>
      <c r="F7" s="390">
        <f t="shared" si="0"/>
        <v>2213</v>
      </c>
      <c r="G7" s="391">
        <f>SUM(E7:F7)</f>
        <v>5295</v>
      </c>
    </row>
    <row r="8" spans="1:9" ht="15" x14ac:dyDescent="0.25">
      <c r="A8" s="53"/>
      <c r="B8" s="353"/>
      <c r="C8" s="353"/>
      <c r="D8" s="357"/>
      <c r="E8" s="353"/>
      <c r="F8" s="357"/>
      <c r="G8" s="355"/>
    </row>
    <row r="9" spans="1:9" ht="15" x14ac:dyDescent="0.25">
      <c r="A9" s="53" t="s">
        <v>35</v>
      </c>
      <c r="B9" s="353"/>
      <c r="C9" s="353"/>
      <c r="D9" s="357"/>
      <c r="E9" s="353"/>
      <c r="F9" s="357"/>
      <c r="G9" s="355"/>
    </row>
    <row r="10" spans="1:9" x14ac:dyDescent="0.2">
      <c r="A10" s="53" t="s">
        <v>33</v>
      </c>
      <c r="B10" s="136">
        <f>[2]Omni!$EX$37+[2]Omni!$EX$27</f>
        <v>0</v>
      </c>
      <c r="C10" s="136">
        <f>[2]Xtra!$EX$37+[2]Xtra!$EX$27</f>
        <v>0</v>
      </c>
      <c r="D10" s="375">
        <f>'[2]Charter Misc'!$EX$37+'[2]Charter Misc'!$EX$27</f>
        <v>0</v>
      </c>
      <c r="E10" s="360">
        <f>+SUM(B10:D10)-F10</f>
        <v>0</v>
      </c>
      <c r="F10" s="376">
        <f>[2]Ryan!$EX$37+[2]Omni!$EX$37+[2]Xtra!$EX$37+'[2]Charter Misc'!$EX$37</f>
        <v>0</v>
      </c>
      <c r="G10" s="361">
        <f>SUM(E10:F10)</f>
        <v>0</v>
      </c>
    </row>
    <row r="11" spans="1:9" x14ac:dyDescent="0.2">
      <c r="A11" s="53" t="s">
        <v>36</v>
      </c>
      <c r="B11" s="139">
        <f>+[2]Omni!$EX$38+[2]Omni!$EX$28</f>
        <v>0</v>
      </c>
      <c r="C11" s="139">
        <f>+[2]Xtra!$EX$38+[2]Xtra!$EX$28</f>
        <v>0</v>
      </c>
      <c r="D11" s="377">
        <f>+'[2]Charter Misc'!$EX$38+'[2]Charter Misc'!$EX$28</f>
        <v>0</v>
      </c>
      <c r="E11" s="362">
        <f>+SUM(B11:D11)-F11</f>
        <v>0</v>
      </c>
      <c r="F11" s="377">
        <f>[2]Ryan!$EX$38+[2]Omni!$EX$38+[2]Xtra!$EX$38+'[2]Charter Misc'!$EX$38</f>
        <v>0</v>
      </c>
      <c r="G11" s="363">
        <f>SUM(E11:F11)</f>
        <v>0</v>
      </c>
    </row>
    <row r="12" spans="1:9" ht="15.75" thickBot="1" x14ac:dyDescent="0.3">
      <c r="A12" s="54" t="s">
        <v>37</v>
      </c>
      <c r="B12" s="358">
        <f t="shared" ref="B12:F12" si="2">SUM(B10:B11)</f>
        <v>0</v>
      </c>
      <c r="C12" s="358">
        <f t="shared" ref="C12" si="3">SUM(C10:C11)</f>
        <v>0</v>
      </c>
      <c r="D12" s="359">
        <f t="shared" si="2"/>
        <v>0</v>
      </c>
      <c r="E12" s="358">
        <f t="shared" si="2"/>
        <v>0</v>
      </c>
      <c r="F12" s="359">
        <f t="shared" si="2"/>
        <v>0</v>
      </c>
      <c r="G12" s="364">
        <f>SUM(E12:F12)</f>
        <v>0</v>
      </c>
    </row>
    <row r="13" spans="1:9" ht="15" x14ac:dyDescent="0.25">
      <c r="A13" s="352"/>
      <c r="B13" s="353"/>
      <c r="C13" s="353"/>
      <c r="D13" s="353"/>
      <c r="E13" s="353"/>
      <c r="F13" s="353"/>
      <c r="G13" s="354"/>
    </row>
    <row r="14" spans="1:9" ht="13.5" thickBot="1" x14ac:dyDescent="0.25">
      <c r="G14" s="323"/>
    </row>
    <row r="15" spans="1:9" x14ac:dyDescent="0.2">
      <c r="A15" s="166" t="s">
        <v>9</v>
      </c>
      <c r="B15" s="162"/>
      <c r="C15" s="162"/>
      <c r="D15" s="162"/>
      <c r="E15" s="162"/>
      <c r="F15" s="163"/>
      <c r="G15" s="324"/>
    </row>
    <row r="16" spans="1:9" x14ac:dyDescent="0.2">
      <c r="A16" s="167" t="s">
        <v>80</v>
      </c>
      <c r="B16" s="169">
        <f>[2]Omni!$EX$4+[2]Omni!$EX$8+[2]Omni!$EX$15</f>
        <v>9</v>
      </c>
      <c r="C16" s="169">
        <f>[2]Xtra!$EX$4+[2]Xtra!$EX$8+[2]Xtra!$EX$15</f>
        <v>2</v>
      </c>
      <c r="D16" s="169">
        <f>'[2]Charter Misc'!$EX$4+'[2]Charter Misc'!$EX$8+'[2]Charter Misc'!$EX$15</f>
        <v>23</v>
      </c>
      <c r="E16" s="169">
        <f>+SUM(B16:D16)-F16</f>
        <v>27</v>
      </c>
      <c r="F16" s="170">
        <f>[2]Ryan!$EX$15+[2]Omni!$EX$15+[2]Xtra!$EX$15+'[2]Charter Misc'!$EX$15</f>
        <v>7</v>
      </c>
      <c r="G16" s="322">
        <f>SUM(E16:F16)</f>
        <v>34</v>
      </c>
    </row>
    <row r="17" spans="1:19" x14ac:dyDescent="0.2">
      <c r="A17" s="167" t="s">
        <v>81</v>
      </c>
      <c r="B17" s="169">
        <f>[2]Omni!$EX$5+[2]Omni!$EX$9+[2]Omni!$EX$16</f>
        <v>10</v>
      </c>
      <c r="C17" s="169">
        <f>[2]Xtra!$EX$5+[2]Xtra!$EX$9+[2]Xtra!$EX$16</f>
        <v>2</v>
      </c>
      <c r="D17" s="169">
        <f>'[2]Charter Misc'!$EX$5+'[2]Charter Misc'!$EX$9+'[2]Charter Misc'!$EX$16</f>
        <v>22</v>
      </c>
      <c r="E17" s="169">
        <f>+SUM(B17:D17)-F17</f>
        <v>29</v>
      </c>
      <c r="F17" s="170">
        <f>[2]Ryan!$EX$16+[2]Omni!$EX$16+[2]Xtra!$EX$16+'[2]Charter Misc'!$EX$16</f>
        <v>5</v>
      </c>
      <c r="G17" s="322">
        <f>SUM(E17:F17)</f>
        <v>34</v>
      </c>
    </row>
    <row r="18" spans="1:19" ht="15.75" thickBot="1" x14ac:dyDescent="0.3">
      <c r="A18" s="218" t="s">
        <v>31</v>
      </c>
      <c r="B18" s="247">
        <f t="shared" ref="B18:F18" si="4">SUM(B16:B17)</f>
        <v>19</v>
      </c>
      <c r="C18" s="247">
        <f t="shared" ref="C18" si="5">SUM(C16:C17)</f>
        <v>4</v>
      </c>
      <c r="D18" s="247">
        <f t="shared" si="4"/>
        <v>45</v>
      </c>
      <c r="E18" s="247">
        <f>SUM(E16:E17)</f>
        <v>56</v>
      </c>
      <c r="F18" s="248">
        <f t="shared" si="4"/>
        <v>12</v>
      </c>
      <c r="G18" s="325">
        <f>SUM(E18:F18)</f>
        <v>68</v>
      </c>
    </row>
    <row r="24" spans="1:19" ht="23.25" customHeight="1" x14ac:dyDescent="0.2">
      <c r="B24" s="526" t="s">
        <v>154</v>
      </c>
      <c r="C24" s="527"/>
      <c r="D24" s="527"/>
      <c r="E24" s="527"/>
      <c r="F24" s="527"/>
      <c r="G24" s="527"/>
      <c r="H24" s="527"/>
      <c r="I24" s="527"/>
      <c r="J24" s="527"/>
      <c r="K24" s="527"/>
      <c r="L24" s="527"/>
      <c r="M24" s="527"/>
      <c r="N24" s="527"/>
      <c r="O24" s="527"/>
      <c r="P24" s="528"/>
    </row>
    <row r="25" spans="1:19" ht="13.5" thickBot="1" x14ac:dyDescent="0.25">
      <c r="A25" s="287"/>
      <c r="E25" s="201"/>
      <c r="G25" s="201"/>
      <c r="H25" s="201"/>
      <c r="L25" s="285"/>
      <c r="N25" s="284"/>
    </row>
    <row r="26" spans="1:19" ht="13.5" customHeight="1" thickBot="1" x14ac:dyDescent="0.25">
      <c r="A26" s="346"/>
      <c r="B26" s="529" t="s">
        <v>128</v>
      </c>
      <c r="C26" s="530"/>
      <c r="D26" s="530"/>
      <c r="E26" s="531"/>
      <c r="G26" s="529" t="s">
        <v>129</v>
      </c>
      <c r="H26" s="532"/>
      <c r="I26" s="532"/>
      <c r="J26" s="533"/>
      <c r="L26" s="534" t="s">
        <v>130</v>
      </c>
      <c r="M26" s="535"/>
      <c r="N26" s="535"/>
      <c r="O26" s="536"/>
    </row>
    <row r="27" spans="1:19" ht="13.5" thickBot="1" x14ac:dyDescent="0.25">
      <c r="A27" s="288" t="s">
        <v>155</v>
      </c>
      <c r="B27" s="283" t="s">
        <v>131</v>
      </c>
      <c r="C27" s="7" t="s">
        <v>132</v>
      </c>
      <c r="D27" s="7" t="s">
        <v>179</v>
      </c>
      <c r="E27" s="7" t="s">
        <v>175</v>
      </c>
      <c r="F27" s="289" t="s">
        <v>95</v>
      </c>
      <c r="G27" s="7" t="s">
        <v>131</v>
      </c>
      <c r="H27" s="7" t="s">
        <v>132</v>
      </c>
      <c r="I27" s="464" t="s">
        <v>179</v>
      </c>
      <c r="J27" s="464" t="s">
        <v>175</v>
      </c>
      <c r="K27" s="289" t="s">
        <v>95</v>
      </c>
      <c r="L27" s="283" t="s">
        <v>131</v>
      </c>
      <c r="M27" s="286" t="s">
        <v>132</v>
      </c>
      <c r="N27" s="464" t="s">
        <v>179</v>
      </c>
      <c r="O27" s="464" t="s">
        <v>175</v>
      </c>
      <c r="P27" s="289" t="s">
        <v>95</v>
      </c>
    </row>
    <row r="28" spans="1:19" ht="14.1" customHeight="1" x14ac:dyDescent="0.2">
      <c r="A28" s="371" t="s">
        <v>116</v>
      </c>
      <c r="B28" s="448">
        <f>[3]Charter!$B$21</f>
        <v>135014</v>
      </c>
      <c r="C28" s="449">
        <f>[3]Charter!$C21</f>
        <v>133261</v>
      </c>
      <c r="D28" s="450">
        <f t="shared" ref="D28:D35" si="6">SUM(B28:C28)</f>
        <v>268275</v>
      </c>
      <c r="E28" s="451">
        <f>+[3]Charter!$E21</f>
        <v>236565</v>
      </c>
      <c r="F28" s="445">
        <f t="shared" ref="F28:F39" si="7">(D28-E28)/E28</f>
        <v>0.13404349755881048</v>
      </c>
      <c r="G28" s="448">
        <f>L28-B28</f>
        <v>1203116</v>
      </c>
      <c r="H28" s="450">
        <f t="shared" ref="G28:H37" si="8">M28-C28</f>
        <v>1225993</v>
      </c>
      <c r="I28" s="450">
        <f t="shared" ref="I28:I38" si="9">SUM(G28:H28)</f>
        <v>2429109</v>
      </c>
      <c r="J28" s="451">
        <f>+[3]Charter!$J21</f>
        <v>2357435</v>
      </c>
      <c r="K28" s="445">
        <f t="shared" ref="K28:K39" si="10">(I28-J28)/J28</f>
        <v>3.0403383338246867E-2</v>
      </c>
      <c r="L28" s="448">
        <f>+[3]Charter!$L21</f>
        <v>1338130</v>
      </c>
      <c r="M28" s="450">
        <f>+[3]Charter!$M21</f>
        <v>1359254</v>
      </c>
      <c r="N28" s="450">
        <f>SUM(L28:M28)</f>
        <v>2697384</v>
      </c>
      <c r="O28" s="451">
        <f>+E28+J28</f>
        <v>2594000</v>
      </c>
      <c r="P28" s="445">
        <f>(N28-O28)/O28</f>
        <v>3.9855050115651505E-2</v>
      </c>
      <c r="R28" s="113"/>
      <c r="S28" s="113"/>
    </row>
    <row r="29" spans="1:19" ht="14.1" customHeight="1" x14ac:dyDescent="0.2">
      <c r="A29" s="372" t="s">
        <v>117</v>
      </c>
      <c r="B29" s="452">
        <f>[3]Charter!$B$22</f>
        <v>140758</v>
      </c>
      <c r="C29" s="453">
        <f>[3]Charter!$C22</f>
        <v>141113</v>
      </c>
      <c r="D29" s="454">
        <f t="shared" si="6"/>
        <v>281871</v>
      </c>
      <c r="E29" s="455">
        <f>+[3]Charter!$E22</f>
        <v>251730</v>
      </c>
      <c r="F29" s="446">
        <f t="shared" si="7"/>
        <v>0.11973543081873436</v>
      </c>
      <c r="G29" s="458">
        <f t="shared" si="8"/>
        <v>1175038</v>
      </c>
      <c r="H29" s="453">
        <f t="shared" si="8"/>
        <v>1184918</v>
      </c>
      <c r="I29" s="454">
        <f t="shared" si="9"/>
        <v>2359956</v>
      </c>
      <c r="J29" s="455">
        <f>+[3]Charter!$J22</f>
        <v>2278585</v>
      </c>
      <c r="K29" s="446">
        <f t="shared" si="10"/>
        <v>3.5711197958382068E-2</v>
      </c>
      <c r="L29" s="452">
        <f>+[3]Charter!$L22</f>
        <v>1315796</v>
      </c>
      <c r="M29" s="456">
        <f>+[3]Charter!$M22</f>
        <v>1326031</v>
      </c>
      <c r="N29" s="454">
        <f t="shared" ref="N29:N38" si="11">SUM(L29:M29)</f>
        <v>2641827</v>
      </c>
      <c r="O29" s="455">
        <f t="shared" ref="O29:O39" si="12">+E29+J29</f>
        <v>2530315</v>
      </c>
      <c r="P29" s="446">
        <f t="shared" ref="P29:P39" si="13">(N29-O29)/O29</f>
        <v>4.407040230168971E-2</v>
      </c>
      <c r="R29" s="113"/>
      <c r="S29" s="113"/>
    </row>
    <row r="30" spans="1:19" ht="14.1" customHeight="1" x14ac:dyDescent="0.2">
      <c r="A30" s="372" t="s">
        <v>118</v>
      </c>
      <c r="B30" s="452">
        <f>[3]Charter!$B$23</f>
        <v>170911</v>
      </c>
      <c r="C30" s="456">
        <f>[3]Charter!$C23</f>
        <v>169553</v>
      </c>
      <c r="D30" s="454">
        <f t="shared" si="6"/>
        <v>340464</v>
      </c>
      <c r="E30" s="457">
        <f>+[3]Charter!$E23</f>
        <v>312232</v>
      </c>
      <c r="F30" s="446">
        <f t="shared" si="7"/>
        <v>9.0419944144097972E-2</v>
      </c>
      <c r="G30" s="458">
        <f t="shared" si="8"/>
        <v>1482455</v>
      </c>
      <c r="H30" s="453">
        <f t="shared" si="8"/>
        <v>1493304</v>
      </c>
      <c r="I30" s="454">
        <f t="shared" si="9"/>
        <v>2975759</v>
      </c>
      <c r="J30" s="457">
        <f>+[3]Charter!$J23</f>
        <v>2912274</v>
      </c>
      <c r="K30" s="446">
        <f t="shared" si="10"/>
        <v>2.1799116429292022E-2</v>
      </c>
      <c r="L30" s="452">
        <f>+[3]Charter!$L23</f>
        <v>1653366</v>
      </c>
      <c r="M30" s="456">
        <f>+[3]Charter!$M23</f>
        <v>1662857</v>
      </c>
      <c r="N30" s="454">
        <f t="shared" si="11"/>
        <v>3316223</v>
      </c>
      <c r="O30" s="457">
        <f t="shared" si="12"/>
        <v>3224506</v>
      </c>
      <c r="P30" s="446">
        <f t="shared" si="13"/>
        <v>2.8443736808056799E-2</v>
      </c>
      <c r="R30" s="113"/>
      <c r="S30" s="113"/>
    </row>
    <row r="31" spans="1:19" ht="14.1" customHeight="1" x14ac:dyDescent="0.2">
      <c r="A31" s="372" t="s">
        <v>119</v>
      </c>
      <c r="B31" s="452">
        <f>[3]Charter!$B$24</f>
        <v>120288</v>
      </c>
      <c r="C31" s="456">
        <f>[3]Charter!$C24</f>
        <v>106367</v>
      </c>
      <c r="D31" s="454">
        <f t="shared" si="6"/>
        <v>226655</v>
      </c>
      <c r="E31" s="457">
        <f>+[3]Charter!$E24</f>
        <v>205270</v>
      </c>
      <c r="F31" s="446">
        <f t="shared" si="7"/>
        <v>0.10417986067131095</v>
      </c>
      <c r="G31" s="458">
        <f t="shared" si="8"/>
        <v>1421061</v>
      </c>
      <c r="H31" s="453">
        <f t="shared" si="8"/>
        <v>1355226</v>
      </c>
      <c r="I31" s="454">
        <f t="shared" si="9"/>
        <v>2776287</v>
      </c>
      <c r="J31" s="457">
        <f>+[3]Charter!$J24</f>
        <v>2699423</v>
      </c>
      <c r="K31" s="446">
        <f t="shared" si="10"/>
        <v>2.8474233197242522E-2</v>
      </c>
      <c r="L31" s="452">
        <f>+[3]Charter!$L24</f>
        <v>1541349</v>
      </c>
      <c r="M31" s="456">
        <f>+[3]Charter!$M24</f>
        <v>1461593</v>
      </c>
      <c r="N31" s="454">
        <f t="shared" si="11"/>
        <v>3002942</v>
      </c>
      <c r="O31" s="457">
        <f t="shared" si="12"/>
        <v>2904693</v>
      </c>
      <c r="P31" s="446">
        <f t="shared" si="13"/>
        <v>3.382422858456987E-2</v>
      </c>
      <c r="R31" s="113"/>
      <c r="S31" s="113"/>
    </row>
    <row r="32" spans="1:19" ht="14.1" customHeight="1" x14ac:dyDescent="0.2">
      <c r="A32" s="373" t="s">
        <v>120</v>
      </c>
      <c r="B32" s="452">
        <f>[3]Charter!$B25</f>
        <v>97442</v>
      </c>
      <c r="C32" s="456">
        <f>[3]Charter!$C25</f>
        <v>100703</v>
      </c>
      <c r="D32" s="454">
        <f t="shared" si="6"/>
        <v>198145</v>
      </c>
      <c r="E32" s="457">
        <f>+[3]Charter!$E25</f>
        <v>198399</v>
      </c>
      <c r="F32" s="447">
        <f t="shared" si="7"/>
        <v>-1.2802483883487315E-3</v>
      </c>
      <c r="G32" s="458">
        <f t="shared" si="8"/>
        <v>1494297</v>
      </c>
      <c r="H32" s="453">
        <f t="shared" si="8"/>
        <v>1471824</v>
      </c>
      <c r="I32" s="454">
        <f t="shared" si="9"/>
        <v>2966121</v>
      </c>
      <c r="J32" s="457">
        <f>+[3]Charter!$J25</f>
        <v>2835494</v>
      </c>
      <c r="K32" s="447">
        <f t="shared" si="10"/>
        <v>4.6068515750694587E-2</v>
      </c>
      <c r="L32" s="452">
        <f>+[3]Charter!$L25</f>
        <v>1591739</v>
      </c>
      <c r="M32" s="456">
        <f>+[3]Charter!$M25</f>
        <v>1572527</v>
      </c>
      <c r="N32" s="454">
        <f t="shared" si="11"/>
        <v>3164266</v>
      </c>
      <c r="O32" s="457">
        <f t="shared" si="12"/>
        <v>3033893</v>
      </c>
      <c r="P32" s="447">
        <f t="shared" si="13"/>
        <v>4.2972181286551635E-2</v>
      </c>
      <c r="R32" s="113"/>
      <c r="S32" s="113"/>
    </row>
    <row r="33" spans="1:19" ht="14.1" customHeight="1" x14ac:dyDescent="0.2">
      <c r="A33" s="372" t="s">
        <v>121</v>
      </c>
      <c r="B33" s="452">
        <f>[3]Charter!$B26</f>
        <v>120133</v>
      </c>
      <c r="C33" s="456">
        <f>[3]Charter!$C26</f>
        <v>124700</v>
      </c>
      <c r="D33" s="454">
        <f t="shared" si="6"/>
        <v>244833</v>
      </c>
      <c r="E33" s="457">
        <f>+[3]Charter!$E26</f>
        <v>221901</v>
      </c>
      <c r="F33" s="446">
        <f t="shared" si="7"/>
        <v>0.10334338285992402</v>
      </c>
      <c r="G33" s="458">
        <f t="shared" si="8"/>
        <v>1610217</v>
      </c>
      <c r="H33" s="453">
        <f t="shared" si="8"/>
        <v>1601820</v>
      </c>
      <c r="I33" s="454">
        <f t="shared" si="9"/>
        <v>3212037</v>
      </c>
      <c r="J33" s="457">
        <f>+[3]Charter!$J26</f>
        <v>3152360</v>
      </c>
      <c r="K33" s="446">
        <f t="shared" si="10"/>
        <v>1.8930896217437095E-2</v>
      </c>
      <c r="L33" s="452">
        <f>+[3]Charter!$L26</f>
        <v>1730350</v>
      </c>
      <c r="M33" s="456">
        <f>+[3]Charter!$M26</f>
        <v>1726520</v>
      </c>
      <c r="N33" s="454">
        <f t="shared" si="11"/>
        <v>3456870</v>
      </c>
      <c r="O33" s="457">
        <f t="shared" si="12"/>
        <v>3374261</v>
      </c>
      <c r="P33" s="446">
        <f t="shared" si="13"/>
        <v>2.4482101414205953E-2</v>
      </c>
      <c r="R33" s="113"/>
      <c r="S33" s="113"/>
    </row>
    <row r="34" spans="1:19" ht="14.1" customHeight="1" x14ac:dyDescent="0.2">
      <c r="A34" s="373" t="s">
        <v>122</v>
      </c>
      <c r="B34" s="452">
        <f>[3]Charter!$B27</f>
        <v>142826</v>
      </c>
      <c r="C34" s="456">
        <f>[3]Charter!$C27</f>
        <v>132539</v>
      </c>
      <c r="D34" s="454">
        <f t="shared" si="6"/>
        <v>275365</v>
      </c>
      <c r="E34" s="457">
        <f>+[3]Charter!$E27</f>
        <v>235974</v>
      </c>
      <c r="F34" s="447">
        <f t="shared" si="7"/>
        <v>0.16692940747709492</v>
      </c>
      <c r="G34" s="458">
        <f t="shared" si="8"/>
        <v>1680484</v>
      </c>
      <c r="H34" s="453">
        <f t="shared" si="8"/>
        <v>1691065</v>
      </c>
      <c r="I34" s="454">
        <f t="shared" si="9"/>
        <v>3371549</v>
      </c>
      <c r="J34" s="457">
        <f>+[3]Charter!$J27</f>
        <v>3333064</v>
      </c>
      <c r="K34" s="447">
        <f t="shared" si="10"/>
        <v>1.1546432951782504E-2</v>
      </c>
      <c r="L34" s="452">
        <f>+[3]Charter!$L27</f>
        <v>1823310</v>
      </c>
      <c r="M34" s="456">
        <f>+[3]Charter!$M27</f>
        <v>1823604</v>
      </c>
      <c r="N34" s="454">
        <f t="shared" si="11"/>
        <v>3646914</v>
      </c>
      <c r="O34" s="457">
        <f t="shared" si="12"/>
        <v>3569038</v>
      </c>
      <c r="P34" s="447">
        <f t="shared" si="13"/>
        <v>2.1819885358463541E-2</v>
      </c>
      <c r="R34" s="113"/>
      <c r="S34" s="113"/>
    </row>
    <row r="35" spans="1:19" ht="14.1" customHeight="1" x14ac:dyDescent="0.2">
      <c r="A35" s="372" t="s">
        <v>123</v>
      </c>
      <c r="B35" s="452">
        <f>[3]Charter!$B28</f>
        <v>131232</v>
      </c>
      <c r="C35" s="456">
        <f>[3]Charter!$C28</f>
        <v>123377</v>
      </c>
      <c r="D35" s="454">
        <f t="shared" si="6"/>
        <v>254609</v>
      </c>
      <c r="E35" s="457">
        <f>+[3]Charter!$E28</f>
        <v>237011</v>
      </c>
      <c r="F35" s="446">
        <f t="shared" si="7"/>
        <v>7.4249718367501924E-2</v>
      </c>
      <c r="G35" s="458">
        <f t="shared" si="8"/>
        <v>1645548</v>
      </c>
      <c r="H35" s="453">
        <f t="shared" si="8"/>
        <v>1645399</v>
      </c>
      <c r="I35" s="454">
        <f t="shared" si="9"/>
        <v>3290947</v>
      </c>
      <c r="J35" s="457">
        <f>+[3]Charter!$J28</f>
        <v>3290700</v>
      </c>
      <c r="K35" s="446">
        <f t="shared" si="10"/>
        <v>7.5060017625429236E-5</v>
      </c>
      <c r="L35" s="452">
        <f>+[3]Charter!$L28</f>
        <v>1776780</v>
      </c>
      <c r="M35" s="456">
        <f>+[3]Charter!$M28</f>
        <v>1768776</v>
      </c>
      <c r="N35" s="454">
        <f t="shared" si="11"/>
        <v>3545556</v>
      </c>
      <c r="O35" s="457">
        <f t="shared" si="12"/>
        <v>3527711</v>
      </c>
      <c r="P35" s="446">
        <f t="shared" si="13"/>
        <v>5.0585209502705866E-3</v>
      </c>
      <c r="R35" s="113"/>
      <c r="S35" s="113"/>
    </row>
    <row r="36" spans="1:19" ht="14.1" customHeight="1" x14ac:dyDescent="0.2">
      <c r="A36" s="373" t="s">
        <v>124</v>
      </c>
      <c r="B36" s="452">
        <f>[3]Charter!$B29</f>
        <v>105404</v>
      </c>
      <c r="C36" s="456">
        <f>[3]Charter!$C29</f>
        <v>101785</v>
      </c>
      <c r="D36" s="454">
        <f>SUM(B36:C36)</f>
        <v>207189</v>
      </c>
      <c r="E36" s="457">
        <f>+[3]Charter!$E29</f>
        <v>200482</v>
      </c>
      <c r="F36" s="447">
        <f t="shared" si="7"/>
        <v>3.3454374956355185E-2</v>
      </c>
      <c r="G36" s="458">
        <f>L36-B36</f>
        <v>1437447</v>
      </c>
      <c r="H36" s="453">
        <f t="shared" si="8"/>
        <v>1434314</v>
      </c>
      <c r="I36" s="454">
        <f t="shared" si="9"/>
        <v>2871761</v>
      </c>
      <c r="J36" s="457">
        <f>+[3]Charter!$J29</f>
        <v>2806358</v>
      </c>
      <c r="K36" s="447">
        <f t="shared" si="10"/>
        <v>2.3305294620287218E-2</v>
      </c>
      <c r="L36" s="452">
        <f>+[3]Charter!$L29</f>
        <v>1542851</v>
      </c>
      <c r="M36" s="456">
        <f>+[3]Charter!$M29</f>
        <v>1536099</v>
      </c>
      <c r="N36" s="454">
        <f t="shared" si="11"/>
        <v>3078950</v>
      </c>
      <c r="O36" s="457">
        <f t="shared" si="12"/>
        <v>3006840</v>
      </c>
      <c r="P36" s="447">
        <f t="shared" si="13"/>
        <v>2.3981987734631706E-2</v>
      </c>
      <c r="R36" s="113"/>
      <c r="S36" s="113"/>
    </row>
    <row r="37" spans="1:19" ht="14.1" customHeight="1" x14ac:dyDescent="0.2">
      <c r="A37" s="372" t="s">
        <v>125</v>
      </c>
      <c r="B37" s="452">
        <f>[3]Charter!$B30</f>
        <v>99841</v>
      </c>
      <c r="C37" s="456">
        <f>[3]Charter!$C30</f>
        <v>86529</v>
      </c>
      <c r="D37" s="454">
        <f>SUM(B37:C37)</f>
        <v>186370</v>
      </c>
      <c r="E37" s="457">
        <f>+[3]Charter!$E30</f>
        <v>193439</v>
      </c>
      <c r="F37" s="446">
        <f t="shared" si="7"/>
        <v>-3.6543820015612155E-2</v>
      </c>
      <c r="G37" s="458">
        <f t="shared" si="8"/>
        <v>1489621</v>
      </c>
      <c r="H37" s="453">
        <f t="shared" si="8"/>
        <v>1521830</v>
      </c>
      <c r="I37" s="454">
        <f t="shared" si="9"/>
        <v>3011451</v>
      </c>
      <c r="J37" s="457">
        <f>+[3]Charter!$J30</f>
        <v>2966040</v>
      </c>
      <c r="K37" s="446">
        <f t="shared" si="10"/>
        <v>1.5310312740219283E-2</v>
      </c>
      <c r="L37" s="452">
        <f>+[3]Charter!$L30</f>
        <v>1589462</v>
      </c>
      <c r="M37" s="456">
        <f>+[3]Charter!$M30</f>
        <v>1608359</v>
      </c>
      <c r="N37" s="454">
        <f t="shared" si="11"/>
        <v>3197821</v>
      </c>
      <c r="O37" s="457">
        <f t="shared" si="12"/>
        <v>3159479</v>
      </c>
      <c r="P37" s="446">
        <f t="shared" si="13"/>
        <v>1.2135545132599394E-2</v>
      </c>
      <c r="R37" s="113"/>
      <c r="S37" s="113"/>
    </row>
    <row r="38" spans="1:19" ht="14.1" customHeight="1" x14ac:dyDescent="0.2">
      <c r="A38" s="290" t="s">
        <v>126</v>
      </c>
      <c r="B38" s="452">
        <f>[3]Charter!$B31</f>
        <v>73317</v>
      </c>
      <c r="C38" s="456">
        <f>[3]Charter!$C31</f>
        <v>72638</v>
      </c>
      <c r="D38" s="454">
        <f>SUM(B38:C38)</f>
        <v>145955</v>
      </c>
      <c r="E38" s="457">
        <f>+[3]Charter!$E31</f>
        <v>192752</v>
      </c>
      <c r="F38" s="447">
        <f t="shared" si="7"/>
        <v>-0.24278347306383333</v>
      </c>
      <c r="G38" s="458">
        <f>L38-B38</f>
        <v>1359298</v>
      </c>
      <c r="H38" s="453">
        <f>M38-C38</f>
        <v>1365095</v>
      </c>
      <c r="I38" s="454">
        <f t="shared" si="9"/>
        <v>2724393</v>
      </c>
      <c r="J38" s="457">
        <f>+[3]Charter!$J31</f>
        <v>2644598</v>
      </c>
      <c r="K38" s="447">
        <f t="shared" si="10"/>
        <v>3.0172827779496165E-2</v>
      </c>
      <c r="L38" s="452">
        <f>+[3]Charter!$L31</f>
        <v>1432615</v>
      </c>
      <c r="M38" s="456">
        <f>+[3]Charter!$M31</f>
        <v>1437733</v>
      </c>
      <c r="N38" s="454">
        <f t="shared" si="11"/>
        <v>2870348</v>
      </c>
      <c r="O38" s="457">
        <f t="shared" si="12"/>
        <v>2837350</v>
      </c>
      <c r="P38" s="447">
        <f t="shared" si="13"/>
        <v>1.1629865895994502E-2</v>
      </c>
      <c r="R38" s="113"/>
      <c r="S38" s="113"/>
    </row>
    <row r="39" spans="1:19" ht="14.1" customHeight="1" x14ac:dyDescent="0.2">
      <c r="A39" s="291" t="s">
        <v>127</v>
      </c>
      <c r="B39" s="452">
        <f>[3]Charter!$B32</f>
        <v>88581</v>
      </c>
      <c r="C39" s="456">
        <f>[3]Charter!$C32</f>
        <v>100505</v>
      </c>
      <c r="D39" s="454">
        <f>SUM(B39:C39)</f>
        <v>189086</v>
      </c>
      <c r="E39" s="457">
        <f>+[3]Charter!$E32</f>
        <v>186089</v>
      </c>
      <c r="F39" s="347">
        <f t="shared" si="7"/>
        <v>1.6105196975640688E-2</v>
      </c>
      <c r="G39" s="458">
        <f>L39-B39</f>
        <v>1341074</v>
      </c>
      <c r="H39" s="453">
        <f>M39-C39</f>
        <v>1356260</v>
      </c>
      <c r="I39" s="454">
        <f>SUM(G39:H39)</f>
        <v>2697334</v>
      </c>
      <c r="J39" s="457">
        <f>+[3]Charter!$J32</f>
        <v>2635960</v>
      </c>
      <c r="K39" s="347">
        <f t="shared" si="10"/>
        <v>2.3283357865824975E-2</v>
      </c>
      <c r="L39" s="452">
        <f>+[3]Charter!$L32</f>
        <v>1429655</v>
      </c>
      <c r="M39" s="456">
        <f>+[3]Charter!$M32</f>
        <v>1456765</v>
      </c>
      <c r="N39" s="454">
        <f>SUM(L39:M39)</f>
        <v>2886420</v>
      </c>
      <c r="O39" s="457">
        <f t="shared" si="12"/>
        <v>2822049</v>
      </c>
      <c r="P39" s="347">
        <f t="shared" si="13"/>
        <v>2.2810022079701665E-2</v>
      </c>
      <c r="R39" s="113"/>
      <c r="S39" s="113"/>
    </row>
    <row r="40" spans="1:19" ht="13.5" thickBot="1" x14ac:dyDescent="0.25">
      <c r="A40" s="292" t="s">
        <v>133</v>
      </c>
      <c r="B40" s="293">
        <f>SUM(B28:B39)</f>
        <v>1425747</v>
      </c>
      <c r="C40" s="294">
        <f>SUM(C28:C39)</f>
        <v>1393070</v>
      </c>
      <c r="D40" s="294">
        <f>SUM(D28:D39)</f>
        <v>2818817</v>
      </c>
      <c r="E40" s="295">
        <f>SUM(E28:E39)</f>
        <v>2671844</v>
      </c>
      <c r="F40" s="296">
        <f>(D40-E40)/E40</f>
        <v>5.5008076818856194E-2</v>
      </c>
      <c r="G40" s="297">
        <f>SUM(G28:G39)</f>
        <v>17339656</v>
      </c>
      <c r="H40" s="294">
        <f>SUM(H28:H39)</f>
        <v>17347048</v>
      </c>
      <c r="I40" s="294">
        <f>SUM(I28:I39)</f>
        <v>34686704</v>
      </c>
      <c r="J40" s="298">
        <f>SUM(J28:J39)</f>
        <v>33912291</v>
      </c>
      <c r="K40" s="299">
        <f>(I40-J40)/J40</f>
        <v>2.2835761818627943E-2</v>
      </c>
      <c r="L40" s="297">
        <f>SUM(L28:L39)</f>
        <v>18765403</v>
      </c>
      <c r="M40" s="294">
        <f>SUM(M28:M39)</f>
        <v>18740118</v>
      </c>
      <c r="N40" s="294">
        <f>SUM(N28:N39)</f>
        <v>37505521</v>
      </c>
      <c r="O40" s="295">
        <f>SUM(O28:O39)</f>
        <v>36584135</v>
      </c>
      <c r="P40" s="300">
        <f>(N40-O40)/O40</f>
        <v>2.518539798740629E-2</v>
      </c>
    </row>
    <row r="41" spans="1:19" x14ac:dyDescent="0.2">
      <c r="L41" s="2"/>
    </row>
    <row r="42" spans="1:19" x14ac:dyDescent="0.2">
      <c r="B42" s="113"/>
      <c r="C42" s="113"/>
      <c r="D42" s="113"/>
      <c r="E42" s="113"/>
      <c r="F42" s="113"/>
      <c r="G42" s="113"/>
      <c r="H42" s="113"/>
      <c r="I42" s="113"/>
      <c r="J42" s="113"/>
      <c r="K42" s="113"/>
      <c r="L42" s="113"/>
      <c r="M42" s="113"/>
      <c r="N42" s="113"/>
      <c r="O42" s="113"/>
      <c r="P42" s="113"/>
    </row>
    <row r="43" spans="1:19" x14ac:dyDescent="0.2">
      <c r="B43" s="113"/>
      <c r="C43" s="113"/>
      <c r="D43" s="113"/>
      <c r="E43" s="113"/>
      <c r="F43" s="113"/>
      <c r="G43" s="113"/>
      <c r="H43" s="113"/>
      <c r="I43" s="113"/>
      <c r="J43" s="113"/>
      <c r="K43" s="113"/>
      <c r="L43" s="113"/>
      <c r="M43" s="113"/>
      <c r="N43" s="113"/>
      <c r="O43" s="113"/>
      <c r="P43" s="113"/>
    </row>
    <row r="44" spans="1:19" x14ac:dyDescent="0.2">
      <c r="C44" s="113"/>
    </row>
  </sheetData>
  <mergeCells count="4">
    <mergeCell ref="B24:P24"/>
    <mergeCell ref="B26:E26"/>
    <mergeCell ref="G26:J26"/>
    <mergeCell ref="L26:O26"/>
  </mergeCells>
  <phoneticPr fontId="6" type="noConversion"/>
  <conditionalFormatting sqref="P28:P39 K28:K39 F28:F39">
    <cfRule type="cellIs" dxfId="11" priority="1" stopIfTrue="1" operator="lessThan">
      <formula>0</formula>
    </cfRule>
  </conditionalFormatting>
  <printOptions horizontalCentered="1"/>
  <pageMargins left="0.25" right="0.25" top="0.5" bottom="0.25" header="0" footer="0"/>
  <pageSetup scale="74" orientation="landscape" r:id="rId1"/>
  <headerFooter alignWithMargins="0">
    <oddHeader>&amp;C&amp;"Arial,Bold"2016 Year End
Charter Airlines</oddHeader>
    <oddFooter>&amp;RPage  &amp;P of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M43"/>
  <sheetViews>
    <sheetView topLeftCell="A7" zoomScaleNormal="100" workbookViewId="0">
      <selection activeCell="L33" sqref="L33"/>
    </sheetView>
  </sheetViews>
  <sheetFormatPr defaultRowHeight="12.75" x14ac:dyDescent="0.2"/>
  <cols>
    <col min="1" max="1" width="24.85546875" bestFit="1" customWidth="1"/>
    <col min="2" max="2" width="11.28515625" bestFit="1" customWidth="1"/>
    <col min="3" max="4" width="12.28515625" bestFit="1" customWidth="1"/>
    <col min="5" max="5" width="1" customWidth="1"/>
    <col min="6" max="6" width="11.28515625" bestFit="1" customWidth="1"/>
    <col min="7" max="7" width="11.28515625" customWidth="1"/>
    <col min="9" max="9" width="11.28515625" bestFit="1" customWidth="1"/>
    <col min="10" max="10" width="10.28515625" bestFit="1" customWidth="1"/>
    <col min="11" max="11" width="11.28515625" bestFit="1" customWidth="1"/>
    <col min="12" max="12" width="12.28515625" bestFit="1" customWidth="1"/>
  </cols>
  <sheetData>
    <row r="1" spans="1:12" s="173" customFormat="1" ht="15.75" thickBot="1" x14ac:dyDescent="0.3">
      <c r="B1" s="542" t="s">
        <v>198</v>
      </c>
      <c r="C1" s="540"/>
      <c r="D1" s="541"/>
      <c r="E1" s="256"/>
      <c r="F1" s="540" t="s">
        <v>91</v>
      </c>
      <c r="G1" s="540"/>
      <c r="H1" s="540"/>
      <c r="I1" s="540"/>
      <c r="J1" s="540"/>
      <c r="K1" s="541"/>
    </row>
    <row r="2" spans="1:12" s="174" customFormat="1" ht="41.25" customHeight="1" thickBot="1" x14ac:dyDescent="0.25">
      <c r="A2" s="178"/>
      <c r="B2" s="22" t="s">
        <v>160</v>
      </c>
      <c r="C2" s="22" t="s">
        <v>82</v>
      </c>
      <c r="D2" s="22" t="s">
        <v>83</v>
      </c>
      <c r="E2" s="415"/>
      <c r="F2" s="459" t="s">
        <v>168</v>
      </c>
      <c r="G2" s="514" t="s">
        <v>199</v>
      </c>
      <c r="H2" s="84" t="s">
        <v>84</v>
      </c>
      <c r="I2" s="7" t="s">
        <v>156</v>
      </c>
      <c r="J2" s="165" t="s">
        <v>157</v>
      </c>
      <c r="K2" s="165" t="s">
        <v>105</v>
      </c>
      <c r="L2" s="165" t="s">
        <v>102</v>
      </c>
    </row>
    <row r="3" spans="1:12" ht="15" x14ac:dyDescent="0.25">
      <c r="A3" s="179" t="s">
        <v>9</v>
      </c>
      <c r="B3" s="180"/>
      <c r="C3" s="180"/>
      <c r="D3" s="180"/>
      <c r="E3" s="416"/>
      <c r="F3" s="41"/>
      <c r="G3" s="41"/>
      <c r="H3" s="41"/>
      <c r="I3" s="41"/>
      <c r="J3" s="41"/>
      <c r="K3" s="41"/>
      <c r="L3" s="181"/>
    </row>
    <row r="4" spans="1:12" x14ac:dyDescent="0.2">
      <c r="A4" s="47" t="s">
        <v>55</v>
      </c>
      <c r="B4" s="144">
        <f>[2]DHL!$EX$4</f>
        <v>259</v>
      </c>
      <c r="C4" s="144">
        <f>[2]FedEx!$EX$4+[2]FedEx!$EX$15</f>
        <v>1171</v>
      </c>
      <c r="D4" s="144">
        <f>[2]UPS!$EX$4+[2]UPS!$EX$15</f>
        <v>1320</v>
      </c>
      <c r="E4" s="417"/>
      <c r="F4" s="101">
        <f>'[2]Suburban Air Freight'!$EX$15</f>
        <v>252</v>
      </c>
      <c r="G4" s="101">
        <f>[2]IFL!$EX$4</f>
        <v>394</v>
      </c>
      <c r="H4" s="101">
        <f>[2]Bemidji!$EX$4</f>
        <v>3005</v>
      </c>
      <c r="I4" s="101">
        <f>'[2]CSA Air'!$EX$4</f>
        <v>279</v>
      </c>
      <c r="J4" s="101">
        <f>'[2]Mountain Cargo'!$EX$4</f>
        <v>253</v>
      </c>
      <c r="K4" s="101">
        <f>'[2]Misc Cargo'!$EX$4</f>
        <v>267</v>
      </c>
      <c r="L4" s="182">
        <f>SUM(B4:K4)</f>
        <v>7200</v>
      </c>
    </row>
    <row r="5" spans="1:12" x14ac:dyDescent="0.2">
      <c r="A5" s="47" t="s">
        <v>56</v>
      </c>
      <c r="B5" s="177">
        <f>[2]DHL!$EX$5</f>
        <v>259</v>
      </c>
      <c r="C5" s="177">
        <f>[2]FedEx!$EX$5</f>
        <v>1171</v>
      </c>
      <c r="D5" s="177">
        <f>[2]UPS!$EX$5+[2]UPS!$EX$16</f>
        <v>1320</v>
      </c>
      <c r="E5" s="417"/>
      <c r="F5" s="103">
        <f>'[2]Suburban Air Freight'!$EX$16</f>
        <v>252</v>
      </c>
      <c r="G5" s="103">
        <f>[2]IFL!$EX$5</f>
        <v>395</v>
      </c>
      <c r="H5" s="103">
        <f>[2]Bemidji!$EX$5</f>
        <v>3005</v>
      </c>
      <c r="I5" s="103">
        <f>'[2]CSA Air'!$EX$5</f>
        <v>279</v>
      </c>
      <c r="J5" s="103">
        <f>'[2]Mountain Cargo'!$EX$5</f>
        <v>253</v>
      </c>
      <c r="K5" s="103">
        <f>'[2]Misc Cargo'!$EX$5</f>
        <v>266</v>
      </c>
      <c r="L5" s="182">
        <f>SUM(B5:K5)</f>
        <v>7200</v>
      </c>
    </row>
    <row r="6" spans="1:12" s="172" customFormat="1" x14ac:dyDescent="0.2">
      <c r="A6" s="183" t="s">
        <v>57</v>
      </c>
      <c r="B6" s="184">
        <f>SUM(B4:B5)</f>
        <v>518</v>
      </c>
      <c r="C6" s="184">
        <f>SUM(C4:C5)</f>
        <v>2342</v>
      </c>
      <c r="D6" s="184">
        <f>SUM(D4:D5)</f>
        <v>2640</v>
      </c>
      <c r="E6" s="418"/>
      <c r="F6" s="171">
        <f t="shared" ref="F6:K6" si="0">SUM(F4:F5)</f>
        <v>504</v>
      </c>
      <c r="G6" s="171">
        <f t="shared" si="0"/>
        <v>789</v>
      </c>
      <c r="H6" s="171">
        <f t="shared" si="0"/>
        <v>6010</v>
      </c>
      <c r="I6" s="171">
        <f t="shared" si="0"/>
        <v>558</v>
      </c>
      <c r="J6" s="171">
        <f t="shared" si="0"/>
        <v>506</v>
      </c>
      <c r="K6" s="171">
        <f t="shared" si="0"/>
        <v>533</v>
      </c>
      <c r="L6" s="185">
        <f>SUM(B6:K6)</f>
        <v>14400</v>
      </c>
    </row>
    <row r="7" spans="1:12" x14ac:dyDescent="0.2">
      <c r="A7" s="47"/>
      <c r="B7" s="144"/>
      <c r="C7" s="144"/>
      <c r="D7" s="144"/>
      <c r="E7" s="417"/>
      <c r="F7" s="101"/>
      <c r="G7" s="101"/>
      <c r="H7" s="101"/>
      <c r="I7" s="101"/>
      <c r="J7" s="101"/>
      <c r="K7" s="101"/>
      <c r="L7" s="182"/>
    </row>
    <row r="8" spans="1:12" x14ac:dyDescent="0.2">
      <c r="A8" s="47" t="s">
        <v>58</v>
      </c>
      <c r="B8" s="144">
        <f>[2]DHL!$EX$8</f>
        <v>0</v>
      </c>
      <c r="C8" s="144">
        <f>[2]FedEx!$EX$8</f>
        <v>0</v>
      </c>
      <c r="D8" s="144">
        <f>[2]UPS!$EX$8</f>
        <v>0</v>
      </c>
      <c r="E8" s="417"/>
      <c r="F8" s="101"/>
      <c r="G8" s="101"/>
      <c r="H8" s="101"/>
      <c r="I8" s="101"/>
      <c r="J8" s="101"/>
      <c r="K8" s="101"/>
      <c r="L8" s="182">
        <f>SUM(B8:K8)</f>
        <v>0</v>
      </c>
    </row>
    <row r="9" spans="1:12" x14ac:dyDescent="0.2">
      <c r="A9" s="47" t="s">
        <v>59</v>
      </c>
      <c r="B9" s="177">
        <f>[2]DHL!$EX$9</f>
        <v>0</v>
      </c>
      <c r="C9" s="177">
        <f>[2]FedEx!$EX$9</f>
        <v>0</v>
      </c>
      <c r="D9" s="177">
        <f>[2]UPS!$EX$9</f>
        <v>0</v>
      </c>
      <c r="E9" s="417"/>
      <c r="F9" s="103"/>
      <c r="G9" s="103"/>
      <c r="H9" s="103"/>
      <c r="I9" s="103"/>
      <c r="J9" s="103"/>
      <c r="K9" s="103"/>
      <c r="L9" s="186">
        <f>SUM(B9:K9)</f>
        <v>0</v>
      </c>
    </row>
    <row r="10" spans="1:12" s="172" customFormat="1" x14ac:dyDescent="0.2">
      <c r="A10" s="183" t="s">
        <v>60</v>
      </c>
      <c r="B10" s="184">
        <f>SUM(B8:B9)</f>
        <v>0</v>
      </c>
      <c r="C10" s="184">
        <f>SUM(C8:C9)</f>
        <v>0</v>
      </c>
      <c r="D10" s="184">
        <f>SUM(D8:D9)</f>
        <v>0</v>
      </c>
      <c r="E10" s="418"/>
      <c r="F10" s="171">
        <f t="shared" ref="F10:K10" si="1">SUM(F8:F9)</f>
        <v>0</v>
      </c>
      <c r="G10" s="171">
        <f t="shared" si="1"/>
        <v>0</v>
      </c>
      <c r="H10" s="171">
        <f t="shared" si="1"/>
        <v>0</v>
      </c>
      <c r="I10" s="171">
        <f t="shared" si="1"/>
        <v>0</v>
      </c>
      <c r="J10" s="171">
        <f t="shared" si="1"/>
        <v>0</v>
      </c>
      <c r="K10" s="171">
        <f t="shared" si="1"/>
        <v>0</v>
      </c>
      <c r="L10" s="185">
        <f>SUM(B10:K10)</f>
        <v>0</v>
      </c>
    </row>
    <row r="11" spans="1:12" x14ac:dyDescent="0.2">
      <c r="A11" s="47"/>
      <c r="B11" s="144"/>
      <c r="C11" s="144"/>
      <c r="D11" s="144"/>
      <c r="E11" s="417"/>
      <c r="F11" s="101"/>
      <c r="G11" s="101"/>
      <c r="H11" s="101"/>
      <c r="I11" s="101"/>
      <c r="J11" s="101"/>
      <c r="K11" s="101"/>
      <c r="L11" s="154"/>
    </row>
    <row r="12" spans="1:12" ht="18" customHeight="1" thickBot="1" x14ac:dyDescent="0.25">
      <c r="A12" s="187" t="s">
        <v>31</v>
      </c>
      <c r="B12" s="188">
        <f>B6+B10</f>
        <v>518</v>
      </c>
      <c r="C12" s="188">
        <f>C6+C10</f>
        <v>2342</v>
      </c>
      <c r="D12" s="188">
        <f>D6+D10</f>
        <v>2640</v>
      </c>
      <c r="E12" s="419"/>
      <c r="F12" s="189">
        <f t="shared" ref="F12:K12" si="2">F6+F10</f>
        <v>504</v>
      </c>
      <c r="G12" s="189">
        <f t="shared" si="2"/>
        <v>789</v>
      </c>
      <c r="H12" s="189">
        <f t="shared" si="2"/>
        <v>6010</v>
      </c>
      <c r="I12" s="189">
        <f t="shared" si="2"/>
        <v>558</v>
      </c>
      <c r="J12" s="189">
        <f t="shared" si="2"/>
        <v>506</v>
      </c>
      <c r="K12" s="189">
        <f t="shared" si="2"/>
        <v>533</v>
      </c>
      <c r="L12" s="190">
        <f>SUM(B12:K12)</f>
        <v>14400</v>
      </c>
    </row>
    <row r="13" spans="1:12" ht="18" customHeight="1" thickBot="1" x14ac:dyDescent="0.25">
      <c r="A13" s="160"/>
      <c r="B13" s="175"/>
      <c r="C13" s="175"/>
      <c r="D13" s="175"/>
      <c r="E13" s="420"/>
      <c r="F13" s="176"/>
      <c r="G13" s="161"/>
      <c r="H13" s="161"/>
      <c r="I13" s="161"/>
      <c r="J13" s="161"/>
      <c r="K13" s="161"/>
      <c r="L13" s="5"/>
    </row>
    <row r="14" spans="1:12" ht="15" x14ac:dyDescent="0.25">
      <c r="A14" s="191" t="s">
        <v>92</v>
      </c>
      <c r="B14" s="192"/>
      <c r="C14" s="192"/>
      <c r="D14" s="192"/>
      <c r="E14" s="421"/>
      <c r="F14" s="158"/>
      <c r="G14" s="71"/>
      <c r="H14" s="71"/>
      <c r="I14" s="71"/>
      <c r="J14" s="71"/>
      <c r="K14" s="71"/>
      <c r="L14" s="193"/>
    </row>
    <row r="15" spans="1:12" x14ac:dyDescent="0.2">
      <c r="A15" s="194" t="s">
        <v>93</v>
      </c>
      <c r="B15" s="144"/>
      <c r="C15" s="144"/>
      <c r="D15" s="144"/>
      <c r="E15" s="417"/>
      <c r="F15" s="101"/>
      <c r="G15" s="5"/>
      <c r="H15" s="5"/>
      <c r="I15" s="5"/>
      <c r="J15" s="5"/>
      <c r="K15" s="5"/>
      <c r="L15" s="164"/>
    </row>
    <row r="16" spans="1:12" x14ac:dyDescent="0.2">
      <c r="A16" s="47" t="s">
        <v>39</v>
      </c>
      <c r="B16" s="144">
        <f>[2]DHL!$EX$47</f>
        <v>8147860</v>
      </c>
      <c r="C16" s="144">
        <f>[2]FedEx!$EX$47</f>
        <v>95431860</v>
      </c>
      <c r="D16" s="144">
        <f>[2]UPS!$EX$47</f>
        <v>62546013</v>
      </c>
      <c r="E16" s="417"/>
      <c r="F16" s="101">
        <f>'[2]Suburban Air Freight'!$EX$47</f>
        <v>231544</v>
      </c>
      <c r="G16" s="101">
        <f>[2]IFL!$EX$47</f>
        <v>518820</v>
      </c>
      <c r="H16" s="537" t="s">
        <v>85</v>
      </c>
      <c r="I16" s="101">
        <f>'[2]CSA Air'!$EX$47</f>
        <v>355078</v>
      </c>
      <c r="J16" s="101">
        <f>'[2]Mountain Cargo'!$EX$47</f>
        <v>655625</v>
      </c>
      <c r="K16" s="101">
        <f>'[2]Misc Cargo'!$EX$47</f>
        <v>507660</v>
      </c>
      <c r="L16" s="182">
        <f>SUM(B16:F16)+SUM(K16:K16)+J16+I16+G16</f>
        <v>168394460</v>
      </c>
    </row>
    <row r="17" spans="1:13" x14ac:dyDescent="0.2">
      <c r="A17" s="47" t="s">
        <v>40</v>
      </c>
      <c r="B17" s="144">
        <f>[2]DHL!$EX$48</f>
        <v>0</v>
      </c>
      <c r="C17" s="144">
        <f>[2]FedEx!$EX$48</f>
        <v>0</v>
      </c>
      <c r="D17" s="144">
        <f>[2]UPS!$EX$48</f>
        <v>38487</v>
      </c>
      <c r="E17" s="417"/>
      <c r="F17" s="101">
        <f>'[2]Suburban Air Freight'!$EX$48</f>
        <v>0</v>
      </c>
      <c r="G17" s="101">
        <f>[2]IFL!$EX$48</f>
        <v>0</v>
      </c>
      <c r="H17" s="538"/>
      <c r="I17" s="101">
        <f>'[2]CSA Air'!$EX$48</f>
        <v>0</v>
      </c>
      <c r="J17" s="101">
        <f>'[2]Mountain Cargo'!$EX$48</f>
        <v>0</v>
      </c>
      <c r="K17" s="101">
        <f>'[2]Misc Cargo'!$EX$48</f>
        <v>0</v>
      </c>
      <c r="L17" s="182">
        <f>SUM(B17:F17)+SUM(K17:K17)+J17+I17+G17</f>
        <v>38487</v>
      </c>
    </row>
    <row r="18" spans="1:13" ht="18" customHeight="1" x14ac:dyDescent="0.2">
      <c r="A18" s="195" t="s">
        <v>41</v>
      </c>
      <c r="B18" s="249">
        <f>SUM(B16:B17)</f>
        <v>8147860</v>
      </c>
      <c r="C18" s="249">
        <f>SUM(C16:C17)</f>
        <v>95431860</v>
      </c>
      <c r="D18" s="249">
        <f>SUM(D16:D17)</f>
        <v>62584500</v>
      </c>
      <c r="E18" s="422"/>
      <c r="F18" s="250">
        <f>SUM(F16:F17)</f>
        <v>231544</v>
      </c>
      <c r="G18" s="250">
        <f>SUM(G16:G17)</f>
        <v>518820</v>
      </c>
      <c r="H18" s="538"/>
      <c r="I18" s="250">
        <f>SUM(I16:I17)</f>
        <v>355078</v>
      </c>
      <c r="J18" s="250">
        <f>SUM(J16:J17)</f>
        <v>655625</v>
      </c>
      <c r="K18" s="250">
        <f>SUM(K16:K17)</f>
        <v>507660</v>
      </c>
      <c r="L18" s="196">
        <f>SUM(B18:G18)+SUM(K18:K18)+J18</f>
        <v>168077869</v>
      </c>
      <c r="M18" s="6"/>
    </row>
    <row r="19" spans="1:13" x14ac:dyDescent="0.2">
      <c r="A19" s="47"/>
      <c r="B19" s="144"/>
      <c r="C19" s="144"/>
      <c r="D19" s="144"/>
      <c r="E19" s="417"/>
      <c r="F19" s="101"/>
      <c r="G19" s="101"/>
      <c r="H19" s="538"/>
      <c r="I19" s="101"/>
      <c r="J19" s="101"/>
      <c r="K19" s="101"/>
      <c r="L19" s="182"/>
    </row>
    <row r="20" spans="1:13" x14ac:dyDescent="0.2">
      <c r="A20" s="197" t="s">
        <v>86</v>
      </c>
      <c r="B20" s="144"/>
      <c r="C20" s="144"/>
      <c r="D20" s="144"/>
      <c r="E20" s="417"/>
      <c r="F20" s="101"/>
      <c r="G20" s="101"/>
      <c r="H20" s="538"/>
      <c r="I20" s="101"/>
      <c r="J20" s="101"/>
      <c r="K20" s="101"/>
      <c r="L20" s="182"/>
    </row>
    <row r="21" spans="1:13" x14ac:dyDescent="0.2">
      <c r="A21" s="47" t="s">
        <v>61</v>
      </c>
      <c r="B21" s="144">
        <f>[2]DHL!$EX$52</f>
        <v>5652198</v>
      </c>
      <c r="C21" s="144">
        <f>[2]FedEx!$EX$52</f>
        <v>103966381</v>
      </c>
      <c r="D21" s="144">
        <f>[2]UPS!$EX$52</f>
        <v>50477964</v>
      </c>
      <c r="E21" s="417"/>
      <c r="F21" s="101">
        <f>'[2]Suburban Air Freight'!$EX$52</f>
        <v>853049</v>
      </c>
      <c r="G21" s="101">
        <f>[2]IFL!$EX$52</f>
        <v>516235</v>
      </c>
      <c r="H21" s="538"/>
      <c r="I21" s="101">
        <f>'[2]CSA Air'!$EX$52</f>
        <v>423247</v>
      </c>
      <c r="J21" s="101">
        <f>'[2]Mountain Cargo'!$EX$52</f>
        <v>1550698</v>
      </c>
      <c r="K21" s="101">
        <f>'[2]Misc Cargo'!$EX$52</f>
        <v>416512</v>
      </c>
      <c r="L21" s="182">
        <f>SUM(B21:G21)+SUM(K21:K21)+J21+I21</f>
        <v>163856284</v>
      </c>
    </row>
    <row r="22" spans="1:13" x14ac:dyDescent="0.2">
      <c r="A22" s="47" t="s">
        <v>62</v>
      </c>
      <c r="B22" s="144">
        <f>[2]DHL!$EX$53</f>
        <v>0</v>
      </c>
      <c r="C22" s="144">
        <f>[2]FedEx!$EX$53</f>
        <v>0</v>
      </c>
      <c r="D22" s="144">
        <f>[2]UPS!$EX$53</f>
        <v>3062720</v>
      </c>
      <c r="E22" s="417"/>
      <c r="F22" s="101">
        <f>'[2]Suburban Air Freight'!$EX$53</f>
        <v>0</v>
      </c>
      <c r="G22" s="101">
        <f>[2]IFL!$EX$53</f>
        <v>0</v>
      </c>
      <c r="H22" s="538"/>
      <c r="I22" s="101">
        <f>'[2]CSA Air'!$EX$53</f>
        <v>0</v>
      </c>
      <c r="J22" s="101">
        <f>'[2]Mountain Cargo'!$EX$53</f>
        <v>0</v>
      </c>
      <c r="K22" s="101">
        <f>'[2]Misc Cargo'!$EX$53</f>
        <v>0</v>
      </c>
      <c r="L22" s="182">
        <f>SUM(B22:G22)+SUM(K22:K22)+J22+I22</f>
        <v>3062720</v>
      </c>
    </row>
    <row r="23" spans="1:13" ht="18" customHeight="1" x14ac:dyDescent="0.2">
      <c r="A23" s="195" t="s">
        <v>43</v>
      </c>
      <c r="B23" s="249">
        <f>SUM(B21:B22)</f>
        <v>5652198</v>
      </c>
      <c r="C23" s="249">
        <f>SUM(C21:C22)</f>
        <v>103966381</v>
      </c>
      <c r="D23" s="249">
        <f>SUM(D21:D22)</f>
        <v>53540684</v>
      </c>
      <c r="E23" s="422"/>
      <c r="F23" s="250">
        <f>SUM(F21:F22)</f>
        <v>853049</v>
      </c>
      <c r="G23" s="250">
        <f>SUM(G21:G22)</f>
        <v>516235</v>
      </c>
      <c r="H23" s="538"/>
      <c r="I23" s="250">
        <f>SUM(I21:I22)</f>
        <v>423247</v>
      </c>
      <c r="J23" s="250">
        <f>SUM(J21:J22)</f>
        <v>1550698</v>
      </c>
      <c r="K23" s="250">
        <f>SUM(K21:K22)</f>
        <v>416512</v>
      </c>
      <c r="L23" s="196">
        <f>SUM(B23:G23)+SUM(K23:K23)+J23+I23</f>
        <v>166919004</v>
      </c>
    </row>
    <row r="24" spans="1:13" x14ac:dyDescent="0.2">
      <c r="A24" s="47"/>
      <c r="B24" s="144"/>
      <c r="C24" s="144"/>
      <c r="D24" s="144"/>
      <c r="E24" s="417"/>
      <c r="F24" s="101"/>
      <c r="G24" s="101"/>
      <c r="H24" s="538"/>
      <c r="I24" s="101"/>
      <c r="J24" s="101"/>
      <c r="K24" s="101"/>
      <c r="L24" s="182"/>
    </row>
    <row r="25" spans="1:13" x14ac:dyDescent="0.2">
      <c r="A25" s="197" t="s">
        <v>94</v>
      </c>
      <c r="B25" s="144"/>
      <c r="C25" s="144"/>
      <c r="D25" s="144"/>
      <c r="E25" s="417"/>
      <c r="F25" s="101"/>
      <c r="G25" s="101"/>
      <c r="H25" s="538"/>
      <c r="I25" s="101"/>
      <c r="J25" s="101"/>
      <c r="K25" s="101"/>
      <c r="L25" s="182"/>
    </row>
    <row r="26" spans="1:13" x14ac:dyDescent="0.2">
      <c r="A26" s="47" t="s">
        <v>61</v>
      </c>
      <c r="B26" s="144">
        <f>[2]DHL!$EX$57</f>
        <v>0</v>
      </c>
      <c r="C26" s="144">
        <f>[2]FedEx!$EX$57</f>
        <v>0</v>
      </c>
      <c r="D26" s="144">
        <f>[2]UPS!$EX$57</f>
        <v>0</v>
      </c>
      <c r="E26" s="417"/>
      <c r="F26" s="101">
        <f>'[2]Suburban Air Freight'!$EX$57</f>
        <v>0</v>
      </c>
      <c r="G26" s="101">
        <f>[2]IFL!$EX$57</f>
        <v>0</v>
      </c>
      <c r="H26" s="538"/>
      <c r="I26" s="101">
        <f>'[2]CSA Air'!$EX$57</f>
        <v>0</v>
      </c>
      <c r="J26" s="101">
        <f>'[2]Mountain Cargo'!$EX$57</f>
        <v>0</v>
      </c>
      <c r="K26" s="101">
        <f>'[2]Misc Cargo'!$EX$57</f>
        <v>0</v>
      </c>
      <c r="L26" s="182">
        <f>SUM(B26:G26)+SUM(K26:K26)+J26+I26</f>
        <v>0</v>
      </c>
    </row>
    <row r="27" spans="1:13" x14ac:dyDescent="0.2">
      <c r="A27" s="47" t="s">
        <v>62</v>
      </c>
      <c r="B27" s="144">
        <f>[2]DHL!$EX$58</f>
        <v>0</v>
      </c>
      <c r="C27" s="144">
        <f>[2]FedEx!$EX$58</f>
        <v>0</v>
      </c>
      <c r="D27" s="144">
        <f>[2]UPS!$EX$58</f>
        <v>0</v>
      </c>
      <c r="E27" s="417"/>
      <c r="F27" s="101">
        <f>'[2]Suburban Air Freight'!$EX$58</f>
        <v>0</v>
      </c>
      <c r="G27" s="101">
        <f>[2]IFL!$EX$58</f>
        <v>0</v>
      </c>
      <c r="H27" s="538"/>
      <c r="I27" s="101">
        <f>'[2]CSA Air'!$EX$58</f>
        <v>0</v>
      </c>
      <c r="J27" s="101">
        <f>'[2]Mountain Cargo'!$EX$58</f>
        <v>0</v>
      </c>
      <c r="K27" s="101">
        <f>'[2]Misc Cargo'!$EX$58</f>
        <v>0</v>
      </c>
      <c r="L27" s="186">
        <f>SUM(B27:G27)+SUM(K27:K27)+J27+I27</f>
        <v>0</v>
      </c>
    </row>
    <row r="28" spans="1:13" ht="18" customHeight="1" x14ac:dyDescent="0.2">
      <c r="A28" s="195" t="s">
        <v>45</v>
      </c>
      <c r="B28" s="249">
        <f>SUM(B26:B27)</f>
        <v>0</v>
      </c>
      <c r="C28" s="249">
        <f>SUM(C26:C27)</f>
        <v>0</v>
      </c>
      <c r="D28" s="249">
        <f>SUM(D26:D27)</f>
        <v>0</v>
      </c>
      <c r="E28" s="422"/>
      <c r="F28" s="250">
        <f>SUM(F26:F27)</f>
        <v>0</v>
      </c>
      <c r="G28" s="250">
        <f>SUM(G26:G27)</f>
        <v>0</v>
      </c>
      <c r="H28" s="538"/>
      <c r="I28" s="250">
        <f>SUM(I26:I27)</f>
        <v>0</v>
      </c>
      <c r="J28" s="250">
        <f>SUM(J26:J27)</f>
        <v>0</v>
      </c>
      <c r="K28" s="250">
        <f>SUM(K26:K27)</f>
        <v>0</v>
      </c>
      <c r="L28" s="462">
        <f>SUM(B28:G28)+SUM(K28:K28)+J28+I28</f>
        <v>0</v>
      </c>
    </row>
    <row r="29" spans="1:13" x14ac:dyDescent="0.2">
      <c r="A29" s="47"/>
      <c r="B29" s="144"/>
      <c r="C29" s="144"/>
      <c r="D29" s="144"/>
      <c r="E29" s="417"/>
      <c r="F29" s="101"/>
      <c r="G29" s="101"/>
      <c r="H29" s="538"/>
      <c r="I29" s="101"/>
      <c r="J29" s="101"/>
      <c r="K29" s="101"/>
      <c r="L29" s="182"/>
    </row>
    <row r="30" spans="1:13" x14ac:dyDescent="0.2">
      <c r="A30" s="198" t="s">
        <v>46</v>
      </c>
      <c r="B30" s="144"/>
      <c r="C30" s="144"/>
      <c r="D30" s="144"/>
      <c r="E30" s="417"/>
      <c r="F30" s="101"/>
      <c r="G30" s="101"/>
      <c r="H30" s="538"/>
      <c r="I30" s="101"/>
      <c r="J30" s="101"/>
      <c r="K30" s="101"/>
      <c r="L30" s="182"/>
    </row>
    <row r="31" spans="1:13" x14ac:dyDescent="0.2">
      <c r="A31" s="47" t="s">
        <v>87</v>
      </c>
      <c r="B31" s="144">
        <f>B26+B21+B16</f>
        <v>13800058</v>
      </c>
      <c r="C31" s="144">
        <f>C26+C21+C16</f>
        <v>199398241</v>
      </c>
      <c r="D31" s="144">
        <f>D26+D21+D16</f>
        <v>113023977</v>
      </c>
      <c r="E31" s="417"/>
      <c r="F31" s="101">
        <f>F26+F21+F16</f>
        <v>1084593</v>
      </c>
      <c r="G31" s="101">
        <f>G26+G21+G16</f>
        <v>1035055</v>
      </c>
      <c r="H31" s="538"/>
      <c r="I31" s="101">
        <f>I26+I21+I16</f>
        <v>778325</v>
      </c>
      <c r="J31" s="101">
        <f>J26+J21+J16</f>
        <v>2206323</v>
      </c>
      <c r="K31" s="101">
        <f>K26+K21+K16</f>
        <v>924172</v>
      </c>
      <c r="L31" s="182">
        <f>SUM(B31:G31)+SUM(K31:K31)+J31+I31</f>
        <v>332250744</v>
      </c>
    </row>
    <row r="32" spans="1:13" x14ac:dyDescent="0.2">
      <c r="A32" s="47" t="s">
        <v>62</v>
      </c>
      <c r="B32" s="144">
        <f>B27+B22+B17</f>
        <v>0</v>
      </c>
      <c r="C32" s="144">
        <f t="shared" ref="C32:D33" si="3">C27+C22+C17</f>
        <v>0</v>
      </c>
      <c r="D32" s="144">
        <f>D27+D22+D17</f>
        <v>3101207</v>
      </c>
      <c r="E32" s="417"/>
      <c r="F32" s="101">
        <f>F27+F22+F17</f>
        <v>0</v>
      </c>
      <c r="G32" s="101">
        <f t="shared" ref="G32" si="4">G27+G22+G17</f>
        <v>0</v>
      </c>
      <c r="H32" s="539"/>
      <c r="I32" s="101">
        <f t="shared" ref="I32:K33" si="5">I27+I22+I17</f>
        <v>0</v>
      </c>
      <c r="J32" s="101">
        <f t="shared" si="5"/>
        <v>0</v>
      </c>
      <c r="K32" s="101">
        <f t="shared" si="5"/>
        <v>0</v>
      </c>
      <c r="L32" s="463">
        <f>SUM(B32:G32)+SUM(K32:K32)+J32+I32</f>
        <v>3101207</v>
      </c>
    </row>
    <row r="33" spans="1:12" ht="18" customHeight="1" thickBot="1" x14ac:dyDescent="0.25">
      <c r="A33" s="187" t="s">
        <v>48</v>
      </c>
      <c r="B33" s="188">
        <f>B28+B23+B18</f>
        <v>13800058</v>
      </c>
      <c r="C33" s="188">
        <f t="shared" si="3"/>
        <v>199398241</v>
      </c>
      <c r="D33" s="188">
        <f t="shared" si="3"/>
        <v>116125184</v>
      </c>
      <c r="E33" s="423"/>
      <c r="F33" s="189">
        <f>F28+F23+F18</f>
        <v>1084593</v>
      </c>
      <c r="G33" s="189">
        <f t="shared" ref="G33" si="6">G28+G23+G18</f>
        <v>1035055</v>
      </c>
      <c r="H33" s="251"/>
      <c r="I33" s="189">
        <f t="shared" si="5"/>
        <v>778325</v>
      </c>
      <c r="J33" s="189">
        <f t="shared" si="5"/>
        <v>2206323</v>
      </c>
      <c r="K33" s="189">
        <f t="shared" si="5"/>
        <v>924172</v>
      </c>
      <c r="L33" s="461">
        <f>SUM(B33:K33)</f>
        <v>335351951</v>
      </c>
    </row>
    <row r="34" spans="1:12" x14ac:dyDescent="0.2"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x14ac:dyDescent="0.2">
      <c r="A35" t="s">
        <v>88</v>
      </c>
      <c r="B35" s="2"/>
      <c r="C35" s="2"/>
      <c r="D35" s="2"/>
      <c r="E35" s="2"/>
    </row>
    <row r="36" spans="1:12" x14ac:dyDescent="0.2">
      <c r="A36" t="s">
        <v>89</v>
      </c>
    </row>
    <row r="37" spans="1:12" x14ac:dyDescent="0.2">
      <c r="A37" t="s">
        <v>90</v>
      </c>
    </row>
    <row r="43" spans="1:12" ht="15" x14ac:dyDescent="0.25">
      <c r="H43" s="173"/>
      <c r="I43" s="173"/>
      <c r="J43" s="173"/>
    </row>
  </sheetData>
  <mergeCells count="3">
    <mergeCell ref="H16:H32"/>
    <mergeCell ref="F1:K1"/>
    <mergeCell ref="B1:D1"/>
  </mergeCells>
  <phoneticPr fontId="6" type="noConversion"/>
  <printOptions horizontalCentered="1"/>
  <pageMargins left="0.25" right="0.25" top="0.5" bottom="0.25" header="0" footer="0"/>
  <pageSetup scale="98" orientation="landscape" r:id="rId1"/>
  <headerFooter alignWithMargins="0">
    <oddHeader>&amp;C&amp;"Arial,Bold"2016 Year End
Cargo Carriers</oddHeader>
    <oddFooter>&amp;RPage &amp;P of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O33"/>
  <sheetViews>
    <sheetView zoomScaleNormal="100" workbookViewId="0">
      <selection activeCell="G5" sqref="G5"/>
    </sheetView>
  </sheetViews>
  <sheetFormatPr defaultRowHeight="12.75" x14ac:dyDescent="0.2"/>
  <cols>
    <col min="1" max="1" width="22.5703125" bestFit="1" customWidth="1"/>
    <col min="2" max="2" width="16.5703125" style="2" bestFit="1" customWidth="1"/>
    <col min="3" max="3" width="14" style="2" bestFit="1" customWidth="1"/>
    <col min="4" max="5" width="16.5703125" style="2" bestFit="1" customWidth="1"/>
    <col min="6" max="6" width="16.140625" style="37" bestFit="1" customWidth="1"/>
    <col min="7" max="7" width="16.140625" style="36" bestFit="1" customWidth="1"/>
    <col min="8" max="8" width="11.85546875" style="3" bestFit="1" customWidth="1"/>
    <col min="10" max="10" width="11.28515625" bestFit="1" customWidth="1"/>
  </cols>
  <sheetData>
    <row r="1" spans="1:15" s="40" customFormat="1" ht="12" customHeight="1" x14ac:dyDescent="0.2">
      <c r="A1" s="23"/>
      <c r="I1" s="39"/>
      <c r="J1" s="39"/>
      <c r="K1" s="39"/>
      <c r="L1" s="39"/>
      <c r="M1" s="39"/>
      <c r="N1" s="39"/>
      <c r="O1" s="39"/>
    </row>
    <row r="2" spans="1:15" s="39" customFormat="1" ht="19.5" customHeight="1" thickBot="1" x14ac:dyDescent="0.25">
      <c r="A2" s="23"/>
      <c r="B2" s="68" t="s">
        <v>64</v>
      </c>
      <c r="C2" s="68" t="s">
        <v>65</v>
      </c>
      <c r="D2" s="68" t="s">
        <v>66</v>
      </c>
      <c r="E2" s="68" t="s">
        <v>76</v>
      </c>
      <c r="F2" s="69" t="s">
        <v>180</v>
      </c>
      <c r="G2" s="69" t="s">
        <v>176</v>
      </c>
      <c r="H2" s="70" t="s">
        <v>67</v>
      </c>
    </row>
    <row r="3" spans="1:15" ht="20.25" customHeight="1" x14ac:dyDescent="0.2">
      <c r="A3" s="78" t="s">
        <v>68</v>
      </c>
      <c r="B3" s="80"/>
      <c r="C3" s="71"/>
      <c r="D3" s="71"/>
      <c r="E3" s="71"/>
      <c r="F3" s="72"/>
      <c r="G3" s="72"/>
      <c r="H3" s="73"/>
    </row>
    <row r="4" spans="1:15" x14ac:dyDescent="0.2">
      <c r="A4" s="53" t="s">
        <v>69</v>
      </c>
      <c r="B4" s="153"/>
      <c r="C4" s="101"/>
      <c r="D4" s="101"/>
      <c r="E4" s="101"/>
      <c r="F4" s="101"/>
      <c r="G4" s="129"/>
      <c r="H4" s="154"/>
    </row>
    <row r="5" spans="1:15" x14ac:dyDescent="0.2">
      <c r="A5" s="53" t="s">
        <v>70</v>
      </c>
      <c r="B5" s="153">
        <f>'Major Airline Stats'!I28</f>
        <v>55090140</v>
      </c>
      <c r="C5" s="101">
        <f>'Regional Major'!L28+'Other Regional'!M28</f>
        <v>16146</v>
      </c>
      <c r="D5" s="101">
        <f>Cargo!L16</f>
        <v>168394460</v>
      </c>
      <c r="E5" s="101">
        <f>SUM(B5:D5)</f>
        <v>223500746</v>
      </c>
      <c r="F5" s="101">
        <f>E5*0.00045359237</f>
        <v>101378.23307490801</v>
      </c>
      <c r="G5" s="129">
        <f>'[1]Cargo Summary'!$F$5</f>
        <v>88029.724033790772</v>
      </c>
      <c r="H5" s="82">
        <f>(F5-G5)/G5</f>
        <v>0.15163638404674917</v>
      </c>
      <c r="J5" s="34"/>
    </row>
    <row r="6" spans="1:15" x14ac:dyDescent="0.2">
      <c r="A6" s="53" t="s">
        <v>19</v>
      </c>
      <c r="B6" s="153">
        <f>'Major Airline Stats'!I29</f>
        <v>15443084.546</v>
      </c>
      <c r="C6" s="101">
        <f>'Regional Major'!L29+'Other Regional'!M29</f>
        <v>0</v>
      </c>
      <c r="D6" s="101">
        <f>Cargo!L17</f>
        <v>38487</v>
      </c>
      <c r="E6" s="101">
        <f>SUM(B6:D6)</f>
        <v>15481571.546</v>
      </c>
      <c r="F6" s="129">
        <f>E6*0.00045359237</f>
        <v>7022.3227288747039</v>
      </c>
      <c r="G6" s="129">
        <f>'[1]Cargo Summary'!$F$6</f>
        <v>8463.9279371777902</v>
      </c>
      <c r="H6" s="74">
        <f>(F6-G6)/G6</f>
        <v>-0.17032342654653729</v>
      </c>
      <c r="J6" s="34"/>
    </row>
    <row r="7" spans="1:15" ht="18" customHeight="1" thickBot="1" x14ac:dyDescent="0.25">
      <c r="A7" s="64" t="s">
        <v>73</v>
      </c>
      <c r="B7" s="155">
        <f t="shared" ref="B7:G7" si="0">SUM(B5:B6)</f>
        <v>70533224.546000004</v>
      </c>
      <c r="C7" s="116">
        <f t="shared" si="0"/>
        <v>16146</v>
      </c>
      <c r="D7" s="116">
        <f t="shared" si="0"/>
        <v>168432947</v>
      </c>
      <c r="E7" s="116">
        <f>SUM(E5:E6)</f>
        <v>238982317.546</v>
      </c>
      <c r="F7" s="116">
        <f t="shared" si="0"/>
        <v>108400.55580378271</v>
      </c>
      <c r="G7" s="116">
        <f t="shared" si="0"/>
        <v>96493.651970968567</v>
      </c>
      <c r="H7" s="75">
        <f>(F7-G7)/G7</f>
        <v>0.12339572178692648</v>
      </c>
      <c r="J7" s="34"/>
      <c r="L7" s="113"/>
    </row>
    <row r="8" spans="1:15" ht="13.5" thickTop="1" x14ac:dyDescent="0.2">
      <c r="A8" s="53"/>
      <c r="B8" s="153"/>
      <c r="C8" s="101"/>
      <c r="D8" s="101"/>
      <c r="E8" s="101"/>
      <c r="F8" s="129"/>
      <c r="G8" s="129"/>
      <c r="H8" s="76"/>
      <c r="J8" s="34"/>
    </row>
    <row r="9" spans="1:15" x14ac:dyDescent="0.2">
      <c r="A9" s="53" t="s">
        <v>71</v>
      </c>
      <c r="B9" s="153"/>
      <c r="C9" s="101"/>
      <c r="D9" s="101"/>
      <c r="E9" s="101"/>
      <c r="F9" s="129"/>
      <c r="G9" s="129"/>
      <c r="H9" s="76"/>
      <c r="J9" s="34"/>
    </row>
    <row r="10" spans="1:15" x14ac:dyDescent="0.2">
      <c r="A10" s="53" t="s">
        <v>70</v>
      </c>
      <c r="B10" s="153">
        <f>'Major Airline Stats'!I33</f>
        <v>32422727</v>
      </c>
      <c r="C10" s="101">
        <f>'Regional Major'!L33+'Other Regional'!M33</f>
        <v>744</v>
      </c>
      <c r="D10" s="101">
        <f>Cargo!L21</f>
        <v>163856284</v>
      </c>
      <c r="E10" s="101">
        <f>SUM(B10:D10)</f>
        <v>196279755</v>
      </c>
      <c r="F10" s="101">
        <f>E10*0.00045359237</f>
        <v>89030.999253469345</v>
      </c>
      <c r="G10" s="129">
        <f>'[1]Cargo Summary'!$F$10</f>
        <v>94816.085496168191</v>
      </c>
      <c r="H10" s="74">
        <f>(F10-G10)/G10</f>
        <v>-6.1013763776744813E-2</v>
      </c>
      <c r="J10" s="34"/>
    </row>
    <row r="11" spans="1:15" x14ac:dyDescent="0.2">
      <c r="A11" s="53" t="s">
        <v>19</v>
      </c>
      <c r="B11" s="153">
        <f>'Major Airline Stats'!I34</f>
        <v>17905629</v>
      </c>
      <c r="C11" s="101">
        <f>'Regional Major'!L34+'Other Regional'!M34</f>
        <v>0</v>
      </c>
      <c r="D11" s="101">
        <f>Cargo!L22</f>
        <v>3062720</v>
      </c>
      <c r="E11" s="101">
        <f>SUM(B11:D11)</f>
        <v>20968349</v>
      </c>
      <c r="F11" s="129">
        <f>E11*0.00045359237</f>
        <v>9511.0831178971293</v>
      </c>
      <c r="G11" s="129">
        <f>'[1]Cargo Summary'!$F$11</f>
        <v>8030.1847692889896</v>
      </c>
      <c r="H11" s="82">
        <f>(F11-G11)/G11</f>
        <v>0.18441647249161139</v>
      </c>
      <c r="J11" s="34"/>
    </row>
    <row r="12" spans="1:15" ht="18" customHeight="1" thickBot="1" x14ac:dyDescent="0.25">
      <c r="A12" s="64" t="s">
        <v>74</v>
      </c>
      <c r="B12" s="155">
        <f t="shared" ref="B12:G12" si="1">SUM(B10:B11)</f>
        <v>50328356</v>
      </c>
      <c r="C12" s="116">
        <f t="shared" si="1"/>
        <v>744</v>
      </c>
      <c r="D12" s="116">
        <f t="shared" si="1"/>
        <v>166919004</v>
      </c>
      <c r="E12" s="116">
        <f t="shared" si="1"/>
        <v>217248104</v>
      </c>
      <c r="F12" s="116">
        <f t="shared" si="1"/>
        <v>98542.082371366472</v>
      </c>
      <c r="G12" s="116">
        <f t="shared" si="1"/>
        <v>102846.27026545718</v>
      </c>
      <c r="H12" s="75">
        <f>(F12-G12)/G12</f>
        <v>-4.1850695051761595E-2</v>
      </c>
      <c r="J12" s="34"/>
      <c r="L12" s="113"/>
    </row>
    <row r="13" spans="1:15" ht="13.5" thickTop="1" x14ac:dyDescent="0.2">
      <c r="A13" s="53"/>
      <c r="B13" s="153"/>
      <c r="C13" s="101"/>
      <c r="D13" s="101"/>
      <c r="E13" s="101"/>
      <c r="F13" s="129"/>
      <c r="G13" s="129"/>
      <c r="H13" s="76"/>
      <c r="J13" s="34"/>
    </row>
    <row r="14" spans="1:15" x14ac:dyDescent="0.2">
      <c r="A14" s="53" t="s">
        <v>72</v>
      </c>
      <c r="B14" s="153"/>
      <c r="C14" s="101"/>
      <c r="D14" s="101"/>
      <c r="E14" s="101"/>
      <c r="F14" s="129"/>
      <c r="G14" s="129"/>
      <c r="H14" s="76"/>
      <c r="J14" s="34"/>
    </row>
    <row r="15" spans="1:15" x14ac:dyDescent="0.2">
      <c r="A15" s="53" t="s">
        <v>70</v>
      </c>
      <c r="B15" s="153">
        <f>'Major Airline Stats'!I38+'Other Major Airline Stats'!J38</f>
        <v>0</v>
      </c>
      <c r="C15" s="101">
        <f>'Regional Major'!L38+'Other Regional'!M38</f>
        <v>0</v>
      </c>
      <c r="D15" s="101">
        <f>Cargo!L26</f>
        <v>0</v>
      </c>
      <c r="E15" s="101">
        <f>SUM(B15:D15)</f>
        <v>0</v>
      </c>
      <c r="F15" s="101">
        <f>E15*0.00045359237</f>
        <v>0</v>
      </c>
      <c r="G15" s="129">
        <f>'[1]Cargo Summary'!$F$15</f>
        <v>0</v>
      </c>
      <c r="H15" s="74" t="e">
        <f>(F15-G15)/G15</f>
        <v>#DIV/0!</v>
      </c>
      <c r="I15" s="11"/>
      <c r="J15" s="34"/>
    </row>
    <row r="16" spans="1:15" ht="15" customHeight="1" x14ac:dyDescent="0.2">
      <c r="A16" s="53" t="s">
        <v>19</v>
      </c>
      <c r="B16" s="153">
        <f>'Major Airline Stats'!I39+'Other Major Airline Stats'!J39</f>
        <v>0</v>
      </c>
      <c r="C16" s="101">
        <f>'Regional Major'!L39+'Other Regional'!M39</f>
        <v>0</v>
      </c>
      <c r="D16" s="101">
        <f>Cargo!L27</f>
        <v>0</v>
      </c>
      <c r="E16" s="101">
        <f>SUM(B16:D16)</f>
        <v>0</v>
      </c>
      <c r="F16" s="101">
        <f>E16*0.00045359237</f>
        <v>0</v>
      </c>
      <c r="G16" s="129">
        <f>'[1]Cargo Summary'!$F$16</f>
        <v>0</v>
      </c>
      <c r="H16" s="74" t="e">
        <f>(F16-G16)/G16</f>
        <v>#DIV/0!</v>
      </c>
      <c r="I16" s="11"/>
      <c r="J16" s="34"/>
    </row>
    <row r="17" spans="1:10" ht="18" customHeight="1" thickBot="1" x14ac:dyDescent="0.25">
      <c r="A17" s="64" t="s">
        <v>75</v>
      </c>
      <c r="B17" s="155">
        <f t="shared" ref="B17:G17" si="2">SUM(B15:B16)</f>
        <v>0</v>
      </c>
      <c r="C17" s="116">
        <f t="shared" si="2"/>
        <v>0</v>
      </c>
      <c r="D17" s="116">
        <f t="shared" si="2"/>
        <v>0</v>
      </c>
      <c r="E17" s="116">
        <f t="shared" si="2"/>
        <v>0</v>
      </c>
      <c r="F17" s="116">
        <f t="shared" si="2"/>
        <v>0</v>
      </c>
      <c r="G17" s="116">
        <f t="shared" si="2"/>
        <v>0</v>
      </c>
      <c r="H17" s="75" t="e">
        <f>(F17-G17)/G17</f>
        <v>#DIV/0!</v>
      </c>
      <c r="J17" s="34"/>
    </row>
    <row r="18" spans="1:10" ht="13.5" thickTop="1" x14ac:dyDescent="0.2">
      <c r="A18" s="53"/>
      <c r="B18" s="153"/>
      <c r="C18" s="101"/>
      <c r="D18" s="101"/>
      <c r="E18" s="101"/>
      <c r="F18" s="129"/>
      <c r="G18" s="129"/>
      <c r="H18" s="76"/>
      <c r="J18" s="34"/>
    </row>
    <row r="19" spans="1:10" x14ac:dyDescent="0.2">
      <c r="A19" s="53" t="s">
        <v>17</v>
      </c>
      <c r="B19" s="153"/>
      <c r="C19" s="101"/>
      <c r="D19" s="101"/>
      <c r="E19" s="101"/>
      <c r="F19" s="129"/>
      <c r="G19" s="129"/>
      <c r="H19" s="76"/>
      <c r="J19" s="34"/>
    </row>
    <row r="20" spans="1:10" x14ac:dyDescent="0.2">
      <c r="A20" s="53" t="s">
        <v>70</v>
      </c>
      <c r="B20" s="153">
        <f>B15+B10+B5</f>
        <v>87512867</v>
      </c>
      <c r="C20" s="101">
        <f t="shared" ref="B20:D21" si="3">C15+C10+C5</f>
        <v>16890</v>
      </c>
      <c r="D20" s="101">
        <f t="shared" si="3"/>
        <v>332250744</v>
      </c>
      <c r="E20" s="101">
        <f>SUM(B20:D20)</f>
        <v>419780501</v>
      </c>
      <c r="F20" s="101">
        <f>E20*0.00045359237</f>
        <v>190409.23232837737</v>
      </c>
      <c r="G20" s="129">
        <f>+G5+G10</f>
        <v>182845.80952995896</v>
      </c>
      <c r="H20" s="74">
        <f>(F20-G20)/G20</f>
        <v>4.1365032197684344E-2</v>
      </c>
      <c r="J20" s="34"/>
    </row>
    <row r="21" spans="1:10" x14ac:dyDescent="0.2">
      <c r="A21" s="53" t="s">
        <v>19</v>
      </c>
      <c r="B21" s="153">
        <f t="shared" si="3"/>
        <v>33348713.546</v>
      </c>
      <c r="C21" s="101">
        <f t="shared" si="3"/>
        <v>0</v>
      </c>
      <c r="D21" s="101">
        <f t="shared" si="3"/>
        <v>3101207</v>
      </c>
      <c r="E21" s="101">
        <f>SUM(B21:D21)</f>
        <v>36449920.546000004</v>
      </c>
      <c r="F21" s="101">
        <f>E21*0.00045359237</f>
        <v>16533.405846771835</v>
      </c>
      <c r="G21" s="129">
        <f>+G6+G11</f>
        <v>16494.112706466782</v>
      </c>
      <c r="H21" s="74">
        <f>(F21-G21)/G21</f>
        <v>2.3822524439067205E-3</v>
      </c>
      <c r="J21" s="34"/>
    </row>
    <row r="22" spans="1:10" x14ac:dyDescent="0.2">
      <c r="A22" s="53" t="s">
        <v>94</v>
      </c>
      <c r="B22" s="153"/>
      <c r="C22" s="101"/>
      <c r="D22" s="101"/>
      <c r="E22" s="101"/>
      <c r="F22" s="101"/>
      <c r="G22" s="129">
        <f>+G17</f>
        <v>0</v>
      </c>
      <c r="H22" s="74"/>
      <c r="J22" s="34"/>
    </row>
    <row r="23" spans="1:10" ht="18" customHeight="1" thickBot="1" x14ac:dyDescent="0.25">
      <c r="A23" s="79" t="s">
        <v>63</v>
      </c>
      <c r="B23" s="156">
        <f>SUM(B20:B21)</f>
        <v>120861580.546</v>
      </c>
      <c r="C23" s="157">
        <f>SUM(C20:C21)</f>
        <v>16890</v>
      </c>
      <c r="D23" s="157">
        <f>SUM(D20:D21)</f>
        <v>335351951</v>
      </c>
      <c r="E23" s="157">
        <f>SUM(E20:E21)</f>
        <v>456230421.546</v>
      </c>
      <c r="F23" s="157">
        <f>SUM(F20:F21)</f>
        <v>206942.63817514922</v>
      </c>
      <c r="G23" s="157">
        <f>+SUM(G20:G22)</f>
        <v>199339.92223642574</v>
      </c>
      <c r="H23" s="77">
        <f>(F23-G23)/G23</f>
        <v>3.8139454723506529E-2</v>
      </c>
      <c r="J23" s="34"/>
    </row>
    <row r="24" spans="1:10" x14ac:dyDescent="0.2">
      <c r="F24" s="34"/>
      <c r="G24" s="8"/>
    </row>
    <row r="27" spans="1:10" x14ac:dyDescent="0.2">
      <c r="A27" s="38"/>
      <c r="B27" s="4"/>
    </row>
    <row r="33" spans="10:10" x14ac:dyDescent="0.2">
      <c r="J33" s="460"/>
    </row>
  </sheetData>
  <phoneticPr fontId="6" type="noConversion"/>
  <printOptions horizontalCentered="1"/>
  <pageMargins left="0.25" right="0.25" top="0.5" bottom="0.25" header="0" footer="0"/>
  <pageSetup orientation="landscape" r:id="rId1"/>
  <headerFooter alignWithMargins="0">
    <oddHeader>&amp;C&amp;"Arial,Bold"2016 Year End
Cargo Summary</oddHeader>
    <oddFooter>&amp;RPage &amp;P of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S4705"/>
  <sheetViews>
    <sheetView zoomScale="130" zoomScaleNormal="130" workbookViewId="0">
      <pane xSplit="1" ySplit="2" topLeftCell="B18" activePane="bottomRight" state="frozen"/>
      <selection pane="topRight" activeCell="B1" sqref="B1"/>
      <selection pane="bottomLeft" activeCell="A3" sqref="A3"/>
      <selection pane="bottomRight" activeCell="J32" sqref="J32"/>
    </sheetView>
  </sheetViews>
  <sheetFormatPr defaultRowHeight="12.75" x14ac:dyDescent="0.2"/>
  <cols>
    <col min="1" max="1" width="3.42578125" customWidth="1"/>
    <col min="2" max="2" width="20" bestFit="1" customWidth="1"/>
    <col min="3" max="3" width="13.140625" style="200" customWidth="1"/>
    <col min="4" max="4" width="13.42578125" style="2" customWidth="1"/>
    <col min="5" max="5" width="11.5703125" style="3" customWidth="1"/>
    <col min="6" max="6" width="9.85546875" style="3" bestFit="1" customWidth="1"/>
    <col min="7" max="7" width="8.5703125" style="3" bestFit="1" customWidth="1"/>
    <col min="8" max="8" width="4.140625" style="35" customWidth="1"/>
    <col min="9" max="9" width="19.85546875" style="206" customWidth="1"/>
    <col min="10" max="10" width="16.5703125" bestFit="1" customWidth="1"/>
    <col min="11" max="11" width="15.85546875" bestFit="1" customWidth="1"/>
    <col min="12" max="12" width="12.140625" bestFit="1" customWidth="1"/>
    <col min="13" max="13" width="8.5703125" bestFit="1" customWidth="1"/>
    <col min="15" max="15" width="3" customWidth="1"/>
    <col min="16" max="16" width="21.85546875" customWidth="1"/>
  </cols>
  <sheetData>
    <row r="1" spans="1:16" s="199" customFormat="1" ht="13.5" thickBot="1" x14ac:dyDescent="0.25">
      <c r="A1" s="549" t="s">
        <v>137</v>
      </c>
      <c r="B1" s="550"/>
      <c r="C1" s="442">
        <v>2016</v>
      </c>
      <c r="D1" s="443">
        <v>2015</v>
      </c>
      <c r="E1" s="212" t="s">
        <v>95</v>
      </c>
      <c r="F1" s="557" t="s">
        <v>158</v>
      </c>
      <c r="G1" s="558"/>
      <c r="H1" s="551" t="s">
        <v>138</v>
      </c>
      <c r="I1" s="552"/>
      <c r="J1" s="444">
        <v>2016</v>
      </c>
      <c r="K1" s="444">
        <v>2015</v>
      </c>
      <c r="L1" s="213" t="s">
        <v>95</v>
      </c>
      <c r="M1" s="559" t="s">
        <v>158</v>
      </c>
      <c r="N1" s="560"/>
    </row>
    <row r="2" spans="1:16" s="199" customFormat="1" ht="13.5" thickBot="1" x14ac:dyDescent="0.25">
      <c r="A2" s="553"/>
      <c r="B2" s="554"/>
      <c r="C2" s="555" t="s">
        <v>9</v>
      </c>
      <c r="D2" s="555"/>
      <c r="E2" s="556"/>
      <c r="F2" s="443">
        <v>2016</v>
      </c>
      <c r="G2" s="443">
        <v>2015</v>
      </c>
      <c r="H2" s="553"/>
      <c r="I2" s="554"/>
      <c r="J2" s="561" t="s">
        <v>139</v>
      </c>
      <c r="K2" s="561"/>
      <c r="L2" s="562"/>
      <c r="M2" s="380">
        <v>2016</v>
      </c>
      <c r="N2" s="380">
        <v>2015</v>
      </c>
    </row>
    <row r="3" spans="1:16" ht="13.5" thickBot="1" x14ac:dyDescent="0.25">
      <c r="A3" s="301"/>
      <c r="B3" s="302"/>
      <c r="C3" s="303"/>
      <c r="D3" s="282"/>
      <c r="E3" s="381"/>
      <c r="F3" s="496"/>
      <c r="G3" s="497"/>
      <c r="H3" s="304"/>
      <c r="I3" s="302"/>
      <c r="J3" s="305"/>
      <c r="K3" s="305"/>
      <c r="L3" s="382"/>
      <c r="M3" s="388"/>
      <c r="N3" s="383"/>
    </row>
    <row r="4" spans="1:16" ht="14.1" customHeight="1" x14ac:dyDescent="0.2">
      <c r="A4" s="409" t="s">
        <v>98</v>
      </c>
      <c r="B4" s="302"/>
      <c r="C4" s="407">
        <f>+SUM(C5:C6)</f>
        <v>2214</v>
      </c>
      <c r="D4" s="407">
        <f>SUM(D5:D6)</f>
        <v>1945</v>
      </c>
      <c r="E4" s="408">
        <f>(C4-D4)/D4</f>
        <v>0.13830334190231364</v>
      </c>
      <c r="F4" s="543">
        <f>+C4/$C$61</f>
        <v>5.9033545665673889E-3</v>
      </c>
      <c r="G4" s="543">
        <f>+D4/$D$61</f>
        <v>5.2793867768325849E-3</v>
      </c>
      <c r="H4" s="409" t="s">
        <v>98</v>
      </c>
      <c r="I4" s="425"/>
      <c r="J4" s="407">
        <f>SUM(J5:J6)</f>
        <v>89282</v>
      </c>
      <c r="K4" s="407">
        <f>SUM(K5:K6)</f>
        <v>82726</v>
      </c>
      <c r="L4" s="408">
        <f>(J4-K4)/K4</f>
        <v>7.9249570872518924E-2</v>
      </c>
      <c r="M4" s="543">
        <f>+J4/$J$61</f>
        <v>2.4567462203883136E-3</v>
      </c>
      <c r="N4" s="546">
        <f>+K4/$K$61</f>
        <v>2.330935206391709E-3</v>
      </c>
      <c r="P4" s="19"/>
    </row>
    <row r="5" spans="1:16" ht="14.1" customHeight="1" x14ac:dyDescent="0.2">
      <c r="A5" s="306"/>
      <c r="B5" s="471" t="s">
        <v>193</v>
      </c>
      <c r="C5" s="244">
        <f>SUM('[2]Jazz Air'!$EL$19:$EW$19)</f>
        <v>185</v>
      </c>
      <c r="D5" s="8">
        <f>SUM('[2]Jazz Air'!$DX$19:$EI$19)</f>
        <v>1945</v>
      </c>
      <c r="E5" s="512">
        <f t="shared" ref="E5:E6" si="0">(C5-D5)/D5</f>
        <v>-0.90488431876606679</v>
      </c>
      <c r="F5" s="544"/>
      <c r="G5" s="544"/>
      <c r="H5" s="306"/>
      <c r="I5" s="471" t="s">
        <v>193</v>
      </c>
      <c r="J5" s="244">
        <f>SUM('[2]Jazz Air'!$EL$41:$EW$41)</f>
        <v>6759</v>
      </c>
      <c r="K5" s="244">
        <f>SUM('[2]Jazz Air'!$DX$41:$EI$41)</f>
        <v>82726</v>
      </c>
      <c r="L5" s="512">
        <f t="shared" ref="L5:L8" si="1">(J5-K5)/K5</f>
        <v>-0.91829654522157489</v>
      </c>
      <c r="M5" s="544"/>
      <c r="N5" s="547"/>
      <c r="P5" s="19"/>
    </row>
    <row r="6" spans="1:16" ht="14.1" customHeight="1" thickBot="1" x14ac:dyDescent="0.25">
      <c r="A6" s="426"/>
      <c r="B6" s="508" t="s">
        <v>194</v>
      </c>
      <c r="C6" s="509">
        <f>SUM('[2]Air Georgian'!$EL$19:$EW$19)</f>
        <v>2029</v>
      </c>
      <c r="D6" s="318">
        <f>SUM('[2]Air Georgian'!$DX$19:$EI$19)</f>
        <v>0</v>
      </c>
      <c r="E6" s="513" t="e">
        <f t="shared" si="0"/>
        <v>#DIV/0!</v>
      </c>
      <c r="F6" s="545"/>
      <c r="G6" s="545"/>
      <c r="H6" s="426"/>
      <c r="I6" s="508" t="s">
        <v>194</v>
      </c>
      <c r="J6" s="509">
        <f>SUM('[2]Air Georgian'!$EL$41:$EW$41)</f>
        <v>82523</v>
      </c>
      <c r="K6" s="509">
        <f>SUM('[2]Air Georgian'!$DX$41:$EI$41)</f>
        <v>0</v>
      </c>
      <c r="L6" s="513" t="e">
        <f t="shared" si="1"/>
        <v>#DIV/0!</v>
      </c>
      <c r="M6" s="545"/>
      <c r="N6" s="548"/>
      <c r="P6" s="19"/>
    </row>
    <row r="7" spans="1:16" ht="14.1" customHeight="1" x14ac:dyDescent="0.2">
      <c r="A7" s="306"/>
      <c r="B7" s="49"/>
      <c r="C7" s="307"/>
      <c r="D7" s="307"/>
      <c r="E7" s="404"/>
      <c r="F7" s="488"/>
      <c r="G7" s="489"/>
      <c r="H7" s="306"/>
      <c r="I7" s="313"/>
      <c r="J7" s="8"/>
      <c r="K7" s="8"/>
      <c r="L7" s="405"/>
      <c r="M7" s="387"/>
      <c r="N7" s="385"/>
      <c r="P7" s="19"/>
    </row>
    <row r="8" spans="1:16" ht="14.1" customHeight="1" x14ac:dyDescent="0.2">
      <c r="A8" s="306" t="s">
        <v>181</v>
      </c>
      <c r="B8" s="49"/>
      <c r="C8" s="307">
        <f>SUM('[2]Air Choice One'!$EL$19:$EW$19)</f>
        <v>678</v>
      </c>
      <c r="D8" s="307">
        <f>SUM('[2]Air Choice One'!$DX$19:$EI$19)</f>
        <v>0</v>
      </c>
      <c r="E8" s="404" t="e">
        <f>(C8-D8)/D8</f>
        <v>#DIV/0!</v>
      </c>
      <c r="F8" s="473">
        <f>+C8/$C$61</f>
        <v>1.8078023469434009E-3</v>
      </c>
      <c r="G8" s="474">
        <f>+D8/$D$61</f>
        <v>0</v>
      </c>
      <c r="H8" s="306" t="s">
        <v>181</v>
      </c>
      <c r="I8" s="313"/>
      <c r="J8" s="307">
        <f>SUM('[2]Air Choice One'!$EL$41:$EW$41)</f>
        <v>3113</v>
      </c>
      <c r="K8" s="307">
        <f>SUM('[2]Air Choice One'!$DX$41:$EI$41)</f>
        <v>0</v>
      </c>
      <c r="L8" s="404" t="e">
        <f t="shared" si="1"/>
        <v>#DIV/0!</v>
      </c>
      <c r="M8" s="386">
        <f>+J8/$J$61</f>
        <v>8.565949445654018E-5</v>
      </c>
      <c r="N8" s="384">
        <f>+K8/$K$61</f>
        <v>0</v>
      </c>
      <c r="P8" s="19"/>
    </row>
    <row r="9" spans="1:16" ht="14.1" customHeight="1" x14ac:dyDescent="0.2">
      <c r="A9" s="306"/>
      <c r="B9" s="49"/>
      <c r="C9" s="307"/>
      <c r="D9" s="307"/>
      <c r="E9" s="404"/>
      <c r="F9" s="488"/>
      <c r="G9" s="489"/>
      <c r="H9" s="306"/>
      <c r="I9" s="313"/>
      <c r="J9" s="8"/>
      <c r="K9" s="8"/>
      <c r="L9" s="405"/>
      <c r="M9" s="387"/>
      <c r="N9" s="385"/>
      <c r="P9" s="19"/>
    </row>
    <row r="10" spans="1:16" ht="14.1" customHeight="1" x14ac:dyDescent="0.2">
      <c r="A10" s="306" t="s">
        <v>167</v>
      </c>
      <c r="B10" s="313"/>
      <c r="C10" s="307">
        <f>SUM('[2]Air France'!$EL$19:$EW$19)</f>
        <v>250</v>
      </c>
      <c r="D10" s="307">
        <f>SUM('[2]Air France'!$DX$19:$EI$19)</f>
        <v>244</v>
      </c>
      <c r="E10" s="404">
        <f>(C10-D10)/D10</f>
        <v>2.4590163934426229E-2</v>
      </c>
      <c r="F10" s="473">
        <f>+C10/$C$61</f>
        <v>6.6659378574609172E-4</v>
      </c>
      <c r="G10" s="474">
        <f>+D10/$D$61</f>
        <v>6.6229839256922915E-4</v>
      </c>
      <c r="H10" s="306" t="s">
        <v>167</v>
      </c>
      <c r="I10" s="313"/>
      <c r="J10" s="307">
        <f>SUM('[2]Air France'!$EL$41:$EW$41)</f>
        <v>52845</v>
      </c>
      <c r="K10" s="307">
        <f>SUM('[2]Air France'!$DX$41:$EI$41)</f>
        <v>60100</v>
      </c>
      <c r="L10" s="404">
        <f>(J10-K10)/K10</f>
        <v>-0.12071547420965058</v>
      </c>
      <c r="M10" s="386">
        <f>+J10/$J$61</f>
        <v>1.4541201363815822E-3</v>
      </c>
      <c r="N10" s="384">
        <f>+K10/$K$61</f>
        <v>1.6934120579278791E-3</v>
      </c>
      <c r="P10" s="19"/>
    </row>
    <row r="11" spans="1:16" ht="14.1" customHeight="1" thickBot="1" x14ac:dyDescent="0.25">
      <c r="A11" s="306"/>
      <c r="B11" s="313"/>
      <c r="C11" s="307"/>
      <c r="D11" s="307"/>
      <c r="E11" s="404"/>
      <c r="F11" s="488"/>
      <c r="G11" s="489"/>
      <c r="H11" s="306"/>
      <c r="I11" s="313"/>
      <c r="J11" s="8"/>
      <c r="K11" s="8"/>
      <c r="L11" s="405"/>
      <c r="M11" s="387"/>
      <c r="N11" s="385"/>
      <c r="P11" s="19"/>
    </row>
    <row r="12" spans="1:16" ht="14.1" customHeight="1" x14ac:dyDescent="0.2">
      <c r="A12" s="409" t="s">
        <v>106</v>
      </c>
      <c r="B12" s="425"/>
      <c r="C12" s="407">
        <f>+SUM(C13:C14)</f>
        <v>2198</v>
      </c>
      <c r="D12" s="407">
        <f>+SUM(D13:D14)</f>
        <v>1308</v>
      </c>
      <c r="E12" s="408">
        <f t="shared" ref="E12:E19" si="2">(C12-D12)/D12</f>
        <v>0.68042813455657492</v>
      </c>
      <c r="F12" s="543">
        <f>+C12/$C$61</f>
        <v>5.8606925642796385E-3</v>
      </c>
      <c r="G12" s="543">
        <f>+D12/$D$61</f>
        <v>3.5503536781989827E-3</v>
      </c>
      <c r="H12" s="409" t="s">
        <v>106</v>
      </c>
      <c r="I12" s="425"/>
      <c r="J12" s="407">
        <f>SUM(J13:J14)</f>
        <v>276412</v>
      </c>
      <c r="K12" s="407">
        <f>SUM(K13:K14)</f>
        <v>193548</v>
      </c>
      <c r="L12" s="408">
        <f t="shared" ref="L12:L22" si="3">(J12-K12)/K12</f>
        <v>0.42813152292971252</v>
      </c>
      <c r="M12" s="543">
        <f>+J12/$J$61</f>
        <v>7.605946733607833E-3</v>
      </c>
      <c r="N12" s="543">
        <f>+K12/$K$61</f>
        <v>5.453519417434694E-3</v>
      </c>
      <c r="P12" s="19"/>
    </row>
    <row r="13" spans="1:16" ht="14.1" customHeight="1" x14ac:dyDescent="0.2">
      <c r="A13" s="306"/>
      <c r="B13" s="472" t="s">
        <v>106</v>
      </c>
      <c r="C13" s="244">
        <f>SUM([2]Alaska!$EL$19:$EW$19)</f>
        <v>1588</v>
      </c>
      <c r="D13" s="244">
        <f>SUM([2]Alaska!$DX$19:$EI$19)</f>
        <v>1308</v>
      </c>
      <c r="E13" s="404">
        <f t="shared" si="2"/>
        <v>0.21406727828746178</v>
      </c>
      <c r="F13" s="544"/>
      <c r="G13" s="544"/>
      <c r="H13" s="306"/>
      <c r="I13" s="472" t="s">
        <v>106</v>
      </c>
      <c r="J13" s="244">
        <f>SUM([2]Alaska!$EL$41:$EW$41)</f>
        <v>235417</v>
      </c>
      <c r="K13" s="244">
        <f>SUM([2]Alaska!$DX$41:$EI$41)</f>
        <v>193548</v>
      </c>
      <c r="L13" s="405">
        <f t="shared" si="3"/>
        <v>0.2163235993138653</v>
      </c>
      <c r="M13" s="544"/>
      <c r="N13" s="544"/>
      <c r="P13" s="19"/>
    </row>
    <row r="14" spans="1:16" ht="14.1" customHeight="1" thickBot="1" x14ac:dyDescent="0.25">
      <c r="A14" s="306"/>
      <c r="B14" s="472" t="s">
        <v>97</v>
      </c>
      <c r="C14" s="244">
        <f>SUM('[2]Sky West_AS'!$EL$19:$EW$19)</f>
        <v>610</v>
      </c>
      <c r="D14" s="244">
        <f>SUM('[2]Sky West_AS'!$DX$19:$EI$19)</f>
        <v>0</v>
      </c>
      <c r="E14" s="404" t="e">
        <f t="shared" si="2"/>
        <v>#DIV/0!</v>
      </c>
      <c r="F14" s="544"/>
      <c r="G14" s="544"/>
      <c r="H14" s="306"/>
      <c r="I14" s="472" t="s">
        <v>97</v>
      </c>
      <c r="J14" s="244">
        <f>SUM('[2]Sky West_AS'!$EL$41:$EW$41)</f>
        <v>40995</v>
      </c>
      <c r="K14" s="244">
        <f>SUM('[2]Sky West_AS'!$DX$41:$EI$41)</f>
        <v>0</v>
      </c>
      <c r="L14" s="405" t="e">
        <f t="shared" si="3"/>
        <v>#DIV/0!</v>
      </c>
      <c r="M14" s="544"/>
      <c r="N14" s="544"/>
      <c r="P14" s="19"/>
    </row>
    <row r="15" spans="1:16" ht="14.1" customHeight="1" x14ac:dyDescent="0.2">
      <c r="A15" s="409" t="s">
        <v>20</v>
      </c>
      <c r="B15" s="485"/>
      <c r="C15" s="478">
        <f>SUM(C16:C22)</f>
        <v>21870</v>
      </c>
      <c r="D15" s="479">
        <f>SUM(D16:D22)</f>
        <v>19228</v>
      </c>
      <c r="E15" s="477">
        <f t="shared" si="2"/>
        <v>0.1374037861452049</v>
      </c>
      <c r="F15" s="543">
        <f>+C15/$C$61</f>
        <v>5.8313624377068107E-2</v>
      </c>
      <c r="G15" s="543">
        <f>+D15/$D$61</f>
        <v>5.2191284804594833E-2</v>
      </c>
      <c r="H15" s="409" t="s">
        <v>20</v>
      </c>
      <c r="I15" s="410"/>
      <c r="J15" s="412">
        <f>SUM(J16:J22)</f>
        <v>2403295</v>
      </c>
      <c r="K15" s="412">
        <f>SUM(K16:K22)</f>
        <v>2244409</v>
      </c>
      <c r="L15" s="408">
        <f t="shared" si="3"/>
        <v>7.0791910030658406E-2</v>
      </c>
      <c r="M15" s="546">
        <f>+J15/$J$61</f>
        <v>6.6130753205888446E-2</v>
      </c>
      <c r="N15" s="546">
        <f>+K15/$K$61</f>
        <v>6.3239754800696393E-2</v>
      </c>
      <c r="P15" s="19"/>
    </row>
    <row r="16" spans="1:16" ht="14.1" customHeight="1" x14ac:dyDescent="0.2">
      <c r="A16" s="47"/>
      <c r="B16" s="308" t="s">
        <v>20</v>
      </c>
      <c r="C16" s="259">
        <f>SUM([2]American!$EL$19:$EW$19)</f>
        <v>17348</v>
      </c>
      <c r="D16" s="480">
        <f>SUM([2]American!$DX$19:$EI$19)</f>
        <v>8719</v>
      </c>
      <c r="E16" s="76">
        <f t="shared" si="2"/>
        <v>0.98967771533432736</v>
      </c>
      <c r="F16" s="544"/>
      <c r="G16" s="544"/>
      <c r="H16" s="47"/>
      <c r="I16" s="308" t="s">
        <v>20</v>
      </c>
      <c r="J16" s="8">
        <f>SUM([2]American!$EL$41:$EW$41)</f>
        <v>2148747</v>
      </c>
      <c r="K16" s="8">
        <f>SUM([2]American!$DX$41:$EI$41)</f>
        <v>1182258</v>
      </c>
      <c r="L16" s="405">
        <f t="shared" si="3"/>
        <v>0.81749415102287315</v>
      </c>
      <c r="M16" s="547"/>
      <c r="N16" s="547"/>
      <c r="P16" s="19"/>
    </row>
    <row r="17" spans="1:19" ht="14.1" customHeight="1" x14ac:dyDescent="0.2">
      <c r="A17" s="47"/>
      <c r="B17" s="476" t="s">
        <v>23</v>
      </c>
      <c r="C17" s="259">
        <f>SUM('[2]US Airways'!$EL$19:$EW$19)</f>
        <v>0</v>
      </c>
      <c r="D17" s="480">
        <f>SUM('[2]US Airways'!$DX$19:$EI$19)</f>
        <v>8317</v>
      </c>
      <c r="E17" s="76">
        <f t="shared" si="2"/>
        <v>-1</v>
      </c>
      <c r="F17" s="544"/>
      <c r="G17" s="544"/>
      <c r="H17" s="47"/>
      <c r="I17" s="476" t="s">
        <v>23</v>
      </c>
      <c r="J17" s="8">
        <f>SUM('[2]US Airways'!$EL$41:$EW$41)</f>
        <v>0</v>
      </c>
      <c r="K17" s="8">
        <f>SUM('[2]US Airways'!$DX$41:$EI$41)</f>
        <v>924497</v>
      </c>
      <c r="L17" s="405">
        <f t="shared" si="3"/>
        <v>-1</v>
      </c>
      <c r="M17" s="547"/>
      <c r="N17" s="547"/>
      <c r="P17" s="19"/>
    </row>
    <row r="18" spans="1:19" ht="14.1" customHeight="1" x14ac:dyDescent="0.2">
      <c r="A18" s="47"/>
      <c r="B18" s="476" t="s">
        <v>195</v>
      </c>
      <c r="C18" s="259">
        <f>SUM('[2]American Eagle'!$EL$19:$EW$19)</f>
        <v>188</v>
      </c>
      <c r="D18" s="480">
        <f>SUM('[2]American Eagle'!$DX$19:$EI$19)</f>
        <v>1814</v>
      </c>
      <c r="E18" s="486">
        <f t="shared" si="2"/>
        <v>-0.89636163175303196</v>
      </c>
      <c r="F18" s="544"/>
      <c r="G18" s="544"/>
      <c r="H18" s="47"/>
      <c r="I18" s="476" t="s">
        <v>195</v>
      </c>
      <c r="J18" s="8">
        <f>SUM('[2]American Eagle'!$EL$41:$EW$41)</f>
        <v>9339</v>
      </c>
      <c r="K18" s="8">
        <f>SUM('[2]American Eagle'!$DX$41:$EI$41)</f>
        <v>116498</v>
      </c>
      <c r="L18" s="405">
        <f t="shared" si="3"/>
        <v>-0.91983553365723014</v>
      </c>
      <c r="M18" s="547"/>
      <c r="N18" s="547"/>
      <c r="P18" s="19"/>
    </row>
    <row r="19" spans="1:19" ht="14.1" customHeight="1" x14ac:dyDescent="0.2">
      <c r="A19" s="47"/>
      <c r="B19" s="308" t="s">
        <v>54</v>
      </c>
      <c r="C19" s="259">
        <f>SUM([2]Republic!$EL$19:$EW$19)</f>
        <v>4070</v>
      </c>
      <c r="D19" s="480">
        <f>SUM([2]Republic!$DX$19:$EI$19)</f>
        <v>220</v>
      </c>
      <c r="E19" s="76">
        <f t="shared" si="2"/>
        <v>17.5</v>
      </c>
      <c r="F19" s="544"/>
      <c r="G19" s="544"/>
      <c r="H19" s="47"/>
      <c r="I19" s="308" t="s">
        <v>54</v>
      </c>
      <c r="J19" s="8">
        <f>SUM([2]Republic!$EL$41:$EW$41)</f>
        <v>231845</v>
      </c>
      <c r="K19" s="8">
        <f>SUM([2]Republic!$DX$41:$EI$41)</f>
        <v>14205</v>
      </c>
      <c r="L19" s="405">
        <f t="shared" si="3"/>
        <v>15.321365716297079</v>
      </c>
      <c r="M19" s="547"/>
      <c r="N19" s="547"/>
      <c r="P19" s="19"/>
    </row>
    <row r="20" spans="1:19" ht="14.1" customHeight="1" x14ac:dyDescent="0.2">
      <c r="A20" s="47"/>
      <c r="B20" s="308" t="s">
        <v>196</v>
      </c>
      <c r="C20" s="259">
        <f>SUM([2]PSA!$EL$19:$EW$19)</f>
        <v>142</v>
      </c>
      <c r="D20" s="480">
        <f>SUM([2]PSA!$DX$19:$EI$19)</f>
        <v>0</v>
      </c>
      <c r="E20" s="76" t="e">
        <f t="shared" ref="E20:E21" si="4">(C20-D20)/D20</f>
        <v>#DIV/0!</v>
      </c>
      <c r="F20" s="544"/>
      <c r="G20" s="544"/>
      <c r="H20" s="47"/>
      <c r="I20" s="308" t="s">
        <v>196</v>
      </c>
      <c r="J20" s="8">
        <f>SUM([2]PSA!$EL$41:$EW$41)</f>
        <v>8411</v>
      </c>
      <c r="K20" s="8">
        <f>SUM([2]PSA!$DX$41:$EI$41)</f>
        <v>0</v>
      </c>
      <c r="L20" s="405" t="e">
        <f t="shared" si="3"/>
        <v>#DIV/0!</v>
      </c>
      <c r="M20" s="547"/>
      <c r="N20" s="547"/>
      <c r="P20" s="19"/>
    </row>
    <row r="21" spans="1:19" ht="14.1" customHeight="1" x14ac:dyDescent="0.2">
      <c r="A21" s="47"/>
      <c r="B21" s="308" t="s">
        <v>159</v>
      </c>
      <c r="C21" s="259">
        <f>SUM([2]MESA!$EL$19:$EW$19)</f>
        <v>14</v>
      </c>
      <c r="D21" s="480">
        <f>SUM([2]MESA!$DX$19:$EI$19)</f>
        <v>12</v>
      </c>
      <c r="E21" s="76">
        <f t="shared" si="4"/>
        <v>0.16666666666666666</v>
      </c>
      <c r="F21" s="544"/>
      <c r="G21" s="544"/>
      <c r="H21" s="47"/>
      <c r="I21" s="308" t="s">
        <v>159</v>
      </c>
      <c r="J21" s="8">
        <f>SUM([2]MESA!$EL$41:$EW$41)</f>
        <v>1079</v>
      </c>
      <c r="K21" s="8">
        <f>SUM([2]MESA!$DX$41:$EI$41)</f>
        <v>697</v>
      </c>
      <c r="L21" s="405">
        <f t="shared" si="3"/>
        <v>0.54806312769010046</v>
      </c>
      <c r="M21" s="547"/>
      <c r="N21" s="547"/>
      <c r="P21" s="19"/>
    </row>
    <row r="22" spans="1:19" ht="14.1" customHeight="1" thickBot="1" x14ac:dyDescent="0.25">
      <c r="A22" s="317"/>
      <c r="B22" s="427" t="s">
        <v>52</v>
      </c>
      <c r="C22" s="483">
        <f>SUM('[2]Air Wisconsin'!$EL$19:$EW$19)</f>
        <v>108</v>
      </c>
      <c r="D22" s="484">
        <f>SUM('[2]Air Wisconsin'!$DX$19:$EI$19)</f>
        <v>146</v>
      </c>
      <c r="E22" s="487">
        <f>(C22-D22)/D22</f>
        <v>-0.26027397260273971</v>
      </c>
      <c r="F22" s="545"/>
      <c r="G22" s="545"/>
      <c r="H22" s="317"/>
      <c r="I22" s="427" t="s">
        <v>52</v>
      </c>
      <c r="J22" s="483">
        <f>SUM('[2]Air Wisconsin'!$EL$41:$EW$41)</f>
        <v>3874</v>
      </c>
      <c r="K22" s="484">
        <f>SUM('[2]Air Wisconsin'!$DX$41:$EI$41)</f>
        <v>6254</v>
      </c>
      <c r="L22" s="406">
        <f t="shared" si="3"/>
        <v>-0.38055644387591941</v>
      </c>
      <c r="M22" s="548"/>
      <c r="N22" s="548"/>
      <c r="P22" s="19"/>
    </row>
    <row r="23" spans="1:19" ht="14.1" customHeight="1" x14ac:dyDescent="0.2">
      <c r="A23" s="47"/>
      <c r="B23" s="309"/>
      <c r="C23" s="259"/>
      <c r="D23" s="480"/>
      <c r="E23" s="76"/>
      <c r="F23" s="490"/>
      <c r="G23" s="490"/>
      <c r="H23" s="47"/>
      <c r="I23" s="309"/>
      <c r="J23" s="8"/>
      <c r="K23" s="8"/>
      <c r="L23" s="405"/>
      <c r="M23" s="465"/>
      <c r="N23" s="465"/>
      <c r="P23" s="19"/>
      <c r="Q23" s="8"/>
      <c r="R23" s="8"/>
      <c r="S23" s="11"/>
    </row>
    <row r="24" spans="1:19" ht="14.1" customHeight="1" x14ac:dyDescent="0.2">
      <c r="A24" s="306" t="s">
        <v>182</v>
      </c>
      <c r="B24" s="309"/>
      <c r="C24" s="481">
        <f>SUM('[2]Boutique Air'!$EL$19:$EW$19)</f>
        <v>992</v>
      </c>
      <c r="D24" s="482">
        <f>SUM('[2]Boutique Air'!$DX$19:$EI$19)</f>
        <v>0</v>
      </c>
      <c r="E24" s="76" t="e">
        <f>(C24-D24)/D24</f>
        <v>#DIV/0!</v>
      </c>
      <c r="F24" s="490">
        <f>+C24/$C$61</f>
        <v>2.6450441418404921E-3</v>
      </c>
      <c r="G24" s="490">
        <f>+D24/$D$61</f>
        <v>0</v>
      </c>
      <c r="H24" s="306" t="s">
        <v>182</v>
      </c>
      <c r="I24" s="309"/>
      <c r="J24" s="307">
        <f>SUM('[2]Boutique Air'!$EL$41:$EW$41)</f>
        <v>6458</v>
      </c>
      <c r="K24" s="307">
        <f>SUM('[2]Boutique Air'!$DX$41:$EI$41)</f>
        <v>0</v>
      </c>
      <c r="L24" s="404" t="e">
        <f t="shared" ref="L24:L35" si="5">(J24-K24)/K24</f>
        <v>#DIV/0!</v>
      </c>
      <c r="M24" s="386">
        <f>+J24/$J$61</f>
        <v>1.7770286386133518E-4</v>
      </c>
      <c r="N24" s="384">
        <f>+K24/$K$61</f>
        <v>0</v>
      </c>
      <c r="P24" s="19"/>
      <c r="Q24" s="8"/>
      <c r="R24" s="8"/>
      <c r="S24" s="11"/>
    </row>
    <row r="25" spans="1:19" ht="14.1" customHeight="1" x14ac:dyDescent="0.2">
      <c r="A25" s="47"/>
      <c r="B25" s="309"/>
      <c r="C25" s="259"/>
      <c r="D25" s="480"/>
      <c r="E25" s="76"/>
      <c r="F25" s="490"/>
      <c r="G25" s="490"/>
      <c r="H25" s="47"/>
      <c r="I25" s="309"/>
      <c r="J25" s="8"/>
      <c r="K25" s="8"/>
      <c r="L25" s="405"/>
      <c r="M25" s="465"/>
      <c r="N25" s="465"/>
      <c r="P25" s="19"/>
      <c r="Q25" s="8"/>
      <c r="R25" s="8"/>
      <c r="S25" s="11"/>
    </row>
    <row r="26" spans="1:19" ht="14.1" customHeight="1" x14ac:dyDescent="0.2">
      <c r="A26" s="306" t="s">
        <v>174</v>
      </c>
      <c r="B26" s="309"/>
      <c r="C26" s="481">
        <f>SUM([2]Condor!$EL$19:$EW$19)</f>
        <v>84</v>
      </c>
      <c r="D26" s="482">
        <f>SUM([2]Condor!$DX$19:$EI$19)</f>
        <v>44</v>
      </c>
      <c r="E26" s="76">
        <f>(C26-D26)/D26</f>
        <v>0.90909090909090906</v>
      </c>
      <c r="F26" s="490">
        <f>+C26/$C$61</f>
        <v>2.2397551201068684E-4</v>
      </c>
      <c r="G26" s="490">
        <f>+D26/$D$61</f>
        <v>1.1943085767641837E-4</v>
      </c>
      <c r="H26" s="306" t="s">
        <v>174</v>
      </c>
      <c r="I26" s="309"/>
      <c r="J26" s="307">
        <f>SUM([2]Condor!$EL$41:$EW$41)</f>
        <v>18861</v>
      </c>
      <c r="K26" s="307">
        <f>SUM([2]Condor!$DX$41:$EI$41)</f>
        <v>10581</v>
      </c>
      <c r="L26" s="405">
        <f t="shared" si="5"/>
        <v>0.78253473206691238</v>
      </c>
      <c r="M26" s="386">
        <f>+J26/$J$61</f>
        <v>5.1899252327170073E-4</v>
      </c>
      <c r="N26" s="384">
        <f>+K26/$K$61</f>
        <v>2.981363225446737E-4</v>
      </c>
      <c r="P26" s="19"/>
      <c r="S26" s="11"/>
    </row>
    <row r="27" spans="1:19" ht="14.1" customHeight="1" thickBot="1" x14ac:dyDescent="0.25">
      <c r="A27" s="47"/>
      <c r="B27" s="308"/>
      <c r="C27" s="483"/>
      <c r="D27" s="484"/>
      <c r="E27" s="76"/>
      <c r="F27" s="498"/>
      <c r="G27" s="498"/>
      <c r="H27" s="47"/>
      <c r="I27" s="308"/>
      <c r="J27" s="8"/>
      <c r="K27" s="8"/>
      <c r="L27" s="405"/>
      <c r="M27" s="466"/>
      <c r="N27" s="466"/>
      <c r="P27" s="19"/>
      <c r="Q27" s="8"/>
      <c r="R27" s="8"/>
      <c r="S27" s="11"/>
    </row>
    <row r="28" spans="1:19" ht="14.1" customHeight="1" x14ac:dyDescent="0.2">
      <c r="A28" s="409" t="s">
        <v>21</v>
      </c>
      <c r="B28" s="410"/>
      <c r="C28" s="412">
        <f>SUM(C29:C35)</f>
        <v>277951</v>
      </c>
      <c r="D28" s="412">
        <f>SUM(D29:D35)</f>
        <v>277797</v>
      </c>
      <c r="E28" s="408">
        <f>(C28-D28)/D28</f>
        <v>5.5436163817463831E-4</v>
      </c>
      <c r="F28" s="543">
        <f>+C28/$C$61</f>
        <v>0.7411216373676478</v>
      </c>
      <c r="G28" s="543">
        <f>+D28/$D$61</f>
        <v>0.75403486295309086</v>
      </c>
      <c r="H28" s="409" t="s">
        <v>21</v>
      </c>
      <c r="I28" s="410"/>
      <c r="J28" s="407">
        <f>SUM(J29:J35)</f>
        <v>25843245</v>
      </c>
      <c r="K28" s="407">
        <f>SUM(K29:K35)</f>
        <v>25844791</v>
      </c>
      <c r="L28" s="408">
        <f t="shared" si="5"/>
        <v>-5.9818630377007113E-5</v>
      </c>
      <c r="M28" s="546">
        <f>+J28/$J$61</f>
        <v>0.71112088076341462</v>
      </c>
      <c r="N28" s="546">
        <f>+K28/$K$61</f>
        <v>0.72821764915184573</v>
      </c>
      <c r="P28" s="310"/>
      <c r="S28" s="11"/>
    </row>
    <row r="29" spans="1:19" ht="14.1" customHeight="1" x14ac:dyDescent="0.2">
      <c r="A29" s="47"/>
      <c r="B29" s="308" t="s">
        <v>21</v>
      </c>
      <c r="C29" s="8">
        <f>SUM([2]Delta!$EL$19:$EW$19)</f>
        <v>136098</v>
      </c>
      <c r="D29" s="8">
        <f>SUM([2]Delta!$DX$19:$EI$19)</f>
        <v>131473</v>
      </c>
      <c r="E29" s="405">
        <f t="shared" ref="E29:E35" si="6">(C29-D29)/D29</f>
        <v>3.5178325587763265E-2</v>
      </c>
      <c r="F29" s="544"/>
      <c r="G29" s="544"/>
      <c r="H29" s="47"/>
      <c r="I29" s="308" t="s">
        <v>21</v>
      </c>
      <c r="J29" s="8">
        <f>SUM([2]Delta!$EL$41:$EW$41)</f>
        <v>18661587</v>
      </c>
      <c r="K29" s="8">
        <f>SUM([2]Delta!$DX$41:$EI$41)</f>
        <v>18286879</v>
      </c>
      <c r="L29" s="405">
        <f t="shared" si="5"/>
        <v>2.049053859874066E-2</v>
      </c>
      <c r="M29" s="547"/>
      <c r="N29" s="547"/>
      <c r="P29" s="19"/>
      <c r="S29" s="11"/>
    </row>
    <row r="30" spans="1:19" ht="14.1" customHeight="1" x14ac:dyDescent="0.2">
      <c r="A30" s="47"/>
      <c r="B30" s="309" t="s">
        <v>101</v>
      </c>
      <c r="C30" s="8">
        <f>SUM([2]Compass!$EL$19:$EW$19)</f>
        <v>17349</v>
      </c>
      <c r="D30" s="8">
        <f>SUM([2]Compass!$DX$19:$EI$19)</f>
        <v>16849</v>
      </c>
      <c r="E30" s="405">
        <f t="shared" si="6"/>
        <v>2.9675351652917088E-2</v>
      </c>
      <c r="F30" s="544"/>
      <c r="G30" s="544"/>
      <c r="H30" s="47"/>
      <c r="I30" s="309" t="s">
        <v>101</v>
      </c>
      <c r="J30" s="8">
        <f>SUM([2]Compass!$EL$41:$EW$41)</f>
        <v>1023548</v>
      </c>
      <c r="K30" s="8">
        <f>SUM([2]Compass!$DX$41:$EI$41)</f>
        <v>1017865</v>
      </c>
      <c r="L30" s="405">
        <f t="shared" si="5"/>
        <v>5.5832551468023755E-3</v>
      </c>
      <c r="M30" s="547"/>
      <c r="N30" s="547"/>
      <c r="P30" s="8"/>
      <c r="S30" s="11"/>
    </row>
    <row r="31" spans="1:19" ht="14.1" customHeight="1" x14ac:dyDescent="0.2">
      <c r="A31" s="47"/>
      <c r="B31" s="308" t="s">
        <v>169</v>
      </c>
      <c r="C31" s="8">
        <f>SUM([2]Pinnacle!$EL$19:$EW$19)</f>
        <v>46482</v>
      </c>
      <c r="D31" s="8">
        <f>SUM([2]Pinnacle!$DX$19:$EI$19)</f>
        <v>57749</v>
      </c>
      <c r="E31" s="405">
        <f t="shared" si="6"/>
        <v>-0.19510294550554988</v>
      </c>
      <c r="F31" s="544"/>
      <c r="G31" s="544"/>
      <c r="H31" s="47"/>
      <c r="I31" s="308" t="s">
        <v>169</v>
      </c>
      <c r="J31" s="8">
        <f>SUM([2]Pinnacle!$EL$41:$EW$41)</f>
        <v>2493688</v>
      </c>
      <c r="K31" s="8">
        <f>SUM([2]Pinnacle!$DX$41:$EI$41)</f>
        <v>3238137</v>
      </c>
      <c r="L31" s="405">
        <f t="shared" si="5"/>
        <v>-0.22990040260804284</v>
      </c>
      <c r="M31" s="547"/>
      <c r="N31" s="547"/>
      <c r="P31" s="19"/>
    </row>
    <row r="32" spans="1:19" ht="14.1" customHeight="1" x14ac:dyDescent="0.2">
      <c r="A32" s="47"/>
      <c r="B32" s="308" t="s">
        <v>170</v>
      </c>
      <c r="C32" s="8">
        <f>SUM('[2]Go Jet'!$EL$19:$EW$19)</f>
        <v>1329</v>
      </c>
      <c r="D32" s="8">
        <f>SUM('[2]Go Jet'!$DX$19:$EI$19)</f>
        <v>74</v>
      </c>
      <c r="E32" s="405">
        <f t="shared" si="6"/>
        <v>16.95945945945946</v>
      </c>
      <c r="F32" s="544"/>
      <c r="G32" s="544"/>
      <c r="H32" s="47"/>
      <c r="I32" s="308" t="s">
        <v>170</v>
      </c>
      <c r="J32" s="8">
        <f>SUM('[2]Go Jet'!$EL$41:$EW$41)</f>
        <v>79817</v>
      </c>
      <c r="K32" s="8">
        <f>SUM('[2]Go Jet'!$DX$41:$EI$41)</f>
        <v>4356</v>
      </c>
      <c r="L32" s="405">
        <f t="shared" si="5"/>
        <v>17.32346189164371</v>
      </c>
      <c r="M32" s="547"/>
      <c r="N32" s="547"/>
      <c r="P32" s="19"/>
    </row>
    <row r="33" spans="1:18" ht="14.1" customHeight="1" x14ac:dyDescent="0.2">
      <c r="A33" s="47"/>
      <c r="B33" s="308" t="s">
        <v>97</v>
      </c>
      <c r="C33" s="8">
        <f>SUM('[2]Sky West'!$EL$19:$EW$19)</f>
        <v>66285</v>
      </c>
      <c r="D33" s="8">
        <f>SUM('[2]Sky West'!$DX$19:$EI$19)</f>
        <v>54869</v>
      </c>
      <c r="E33" s="405">
        <f t="shared" si="6"/>
        <v>0.20805919553846433</v>
      </c>
      <c r="F33" s="544"/>
      <c r="G33" s="544"/>
      <c r="H33" s="47"/>
      <c r="I33" s="308" t="s">
        <v>97</v>
      </c>
      <c r="J33" s="8">
        <f>SUM('[2]Sky West'!$EL$41:$EW$41)</f>
        <v>2996242</v>
      </c>
      <c r="K33" s="8">
        <f>SUM('[2]Sky West'!$DX$41:$EI$41)</f>
        <v>2371208</v>
      </c>
      <c r="L33" s="405">
        <f t="shared" si="5"/>
        <v>0.26359307154834161</v>
      </c>
      <c r="M33" s="547"/>
      <c r="N33" s="547"/>
      <c r="P33" s="19"/>
    </row>
    <row r="34" spans="1:18" ht="14.1" customHeight="1" x14ac:dyDescent="0.2">
      <c r="A34" s="47"/>
      <c r="B34" s="308" t="s">
        <v>104</v>
      </c>
      <c r="C34" s="8">
        <f>SUM('[2]Shuttle America_Delta'!$EL$19:$EW$19)</f>
        <v>1904</v>
      </c>
      <c r="D34" s="8">
        <f>SUM('[2]Shuttle America_Delta'!$DX$19:$EI$19)</f>
        <v>4005</v>
      </c>
      <c r="E34" s="405">
        <f t="shared" si="6"/>
        <v>-0.52459425717852681</v>
      </c>
      <c r="F34" s="544"/>
      <c r="G34" s="544"/>
      <c r="H34" s="47"/>
      <c r="I34" s="308" t="s">
        <v>104</v>
      </c>
      <c r="J34" s="8">
        <f>SUM('[2]Shuttle America_Delta'!$EL$41:$EW$41)</f>
        <v>109951</v>
      </c>
      <c r="K34" s="8">
        <f>SUM('[2]Shuttle America_Delta'!$DX$41:$EI$41)</f>
        <v>203703</v>
      </c>
      <c r="L34" s="405">
        <f t="shared" si="5"/>
        <v>-0.46023868082453373</v>
      </c>
      <c r="M34" s="547"/>
      <c r="N34" s="547"/>
      <c r="P34" s="19"/>
    </row>
    <row r="35" spans="1:18" ht="14.1" customHeight="1" thickBot="1" x14ac:dyDescent="0.25">
      <c r="A35" s="317"/>
      <c r="B35" s="475" t="s">
        <v>197</v>
      </c>
      <c r="C35" s="318">
        <f>SUM('[2]Atlantic Southeast'!$EL$19:$EW$19)</f>
        <v>8504</v>
      </c>
      <c r="D35" s="318">
        <f>SUM('[2]Atlantic Southeast'!$DX$19:$EI$19)</f>
        <v>12778</v>
      </c>
      <c r="E35" s="406">
        <f t="shared" si="6"/>
        <v>-0.33448113945844421</v>
      </c>
      <c r="F35" s="545"/>
      <c r="G35" s="545"/>
      <c r="H35" s="317"/>
      <c r="I35" s="413" t="s">
        <v>53</v>
      </c>
      <c r="J35" s="318">
        <f>SUM('[2]Atlantic Southeast'!$EL$41:$EW$41)</f>
        <v>478412</v>
      </c>
      <c r="K35" s="318">
        <f>SUM('[2]Atlantic Southeast'!$DX$41:$EI$41)</f>
        <v>722643</v>
      </c>
      <c r="L35" s="406">
        <f t="shared" si="5"/>
        <v>-0.33796909400630742</v>
      </c>
      <c r="M35" s="548"/>
      <c r="N35" s="548"/>
      <c r="P35" s="310"/>
    </row>
    <row r="36" spans="1:18" ht="14.1" customHeight="1" x14ac:dyDescent="0.2">
      <c r="A36" s="47"/>
      <c r="B36" s="312"/>
      <c r="C36" s="8"/>
      <c r="D36" s="8"/>
      <c r="E36" s="405"/>
      <c r="F36" s="499"/>
      <c r="G36" s="500"/>
      <c r="H36" s="47"/>
      <c r="I36" s="312"/>
      <c r="J36" s="8"/>
      <c r="K36" s="8"/>
      <c r="L36" s="405"/>
      <c r="M36" s="387"/>
      <c r="N36" s="385"/>
      <c r="P36" s="310"/>
    </row>
    <row r="37" spans="1:18" s="6" customFormat="1" ht="14.1" customHeight="1" x14ac:dyDescent="0.2">
      <c r="A37" s="306" t="s">
        <v>49</v>
      </c>
      <c r="B37" s="313"/>
      <c r="C37" s="307">
        <f>SUM([2]Frontier!$EL$19:$EW$19)</f>
        <v>2164</v>
      </c>
      <c r="D37" s="307">
        <f>SUM([2]Frontier!$DX$19:$EI$19)</f>
        <v>3403</v>
      </c>
      <c r="E37" s="404">
        <f>(C37-D37)/D37</f>
        <v>-0.36409050837496326</v>
      </c>
      <c r="F37" s="473">
        <f>+C37/$C$61</f>
        <v>5.7700358094181703E-3</v>
      </c>
      <c r="G37" s="474">
        <f>+D37/$D$61</f>
        <v>9.2368911062011751E-3</v>
      </c>
      <c r="H37" s="306" t="s">
        <v>49</v>
      </c>
      <c r="I37" s="313"/>
      <c r="J37" s="307">
        <f>SUM([2]Frontier!$EL$41:$EW$41)</f>
        <v>327798</v>
      </c>
      <c r="K37" s="307">
        <f>SUM([2]Frontier!$DX$41:$EI$41)</f>
        <v>453762</v>
      </c>
      <c r="L37" s="404">
        <f>(J37-K37)/K37</f>
        <v>-0.27759927010194774</v>
      </c>
      <c r="M37" s="386">
        <f>+J37/$J$61</f>
        <v>9.0199200012415544E-3</v>
      </c>
      <c r="N37" s="384">
        <f>+K37/$K$61</f>
        <v>1.278545827336889E-2</v>
      </c>
      <c r="P37" s="314"/>
      <c r="Q37"/>
      <c r="R37"/>
    </row>
    <row r="38" spans="1:18" s="6" customFormat="1" ht="14.1" customHeight="1" x14ac:dyDescent="0.2">
      <c r="A38" s="306"/>
      <c r="B38" s="313"/>
      <c r="C38" s="307"/>
      <c r="D38" s="307"/>
      <c r="E38" s="404"/>
      <c r="F38" s="488"/>
      <c r="G38" s="489"/>
      <c r="H38" s="306"/>
      <c r="I38" s="313"/>
      <c r="J38" s="8"/>
      <c r="K38" s="8"/>
      <c r="L38" s="405"/>
      <c r="M38" s="387"/>
      <c r="N38" s="385"/>
      <c r="P38" s="314"/>
    </row>
    <row r="39" spans="1:18" s="6" customFormat="1" ht="14.1" customHeight="1" x14ac:dyDescent="0.2">
      <c r="A39" s="306" t="s">
        <v>164</v>
      </c>
      <c r="B39" s="313"/>
      <c r="C39" s="307">
        <f>SUM('[2]Great Lakes'!$EL$19:$EW$19)</f>
        <v>571</v>
      </c>
      <c r="D39" s="307">
        <f>SUM('[2]Great Lakes'!$DX$19:$EI$19)</f>
        <v>2648</v>
      </c>
      <c r="E39" s="404">
        <f>(C39-D39)/D39</f>
        <v>-0.78436555891238668</v>
      </c>
      <c r="F39" s="473">
        <f>+C39/$C$61</f>
        <v>1.5225002066440736E-3</v>
      </c>
      <c r="G39" s="474">
        <f>+D39/$D$61</f>
        <v>7.1875661619808153E-3</v>
      </c>
      <c r="H39" s="306" t="s">
        <v>164</v>
      </c>
      <c r="I39" s="313"/>
      <c r="J39" s="307">
        <f>SUM('[2]Great Lakes'!$EL$41:$EW$41)</f>
        <v>1557</v>
      </c>
      <c r="K39" s="307">
        <f>SUM('[2]Great Lakes'!$DX$41:$EI$41)</f>
        <v>8765</v>
      </c>
      <c r="L39" s="404">
        <f>(J39-K39)/K39</f>
        <v>-0.82236166571591562</v>
      </c>
      <c r="M39" s="386">
        <f>+J39/$J$61</f>
        <v>4.2843505579451673E-5</v>
      </c>
      <c r="N39" s="384">
        <f>+K39/$K$61</f>
        <v>2.4696766535337538E-4</v>
      </c>
      <c r="P39" s="314"/>
      <c r="Q39"/>
      <c r="R39"/>
    </row>
    <row r="40" spans="1:18" s="6" customFormat="1" ht="14.1" customHeight="1" x14ac:dyDescent="0.2">
      <c r="A40" s="306"/>
      <c r="B40" s="313"/>
      <c r="C40" s="307"/>
      <c r="D40" s="307"/>
      <c r="E40" s="404"/>
      <c r="F40" s="488"/>
      <c r="G40" s="489"/>
      <c r="H40" s="306"/>
      <c r="I40" s="313"/>
      <c r="J40" s="8"/>
      <c r="K40" s="8"/>
      <c r="L40" s="405"/>
      <c r="M40" s="387"/>
      <c r="N40" s="385"/>
      <c r="P40" s="314"/>
    </row>
    <row r="41" spans="1:18" s="6" customFormat="1" ht="14.1" customHeight="1" x14ac:dyDescent="0.2">
      <c r="A41" s="306" t="s">
        <v>50</v>
      </c>
      <c r="B41" s="313"/>
      <c r="C41" s="307">
        <f>SUM([2]Icelandair!$EL$19:$EW$19)</f>
        <v>418</v>
      </c>
      <c r="D41" s="307">
        <f>SUM([2]Icelandair!$DX$19:$EI$19)</f>
        <v>370</v>
      </c>
      <c r="E41" s="404">
        <f>(C41-D41)/D41</f>
        <v>0.12972972972972974</v>
      </c>
      <c r="F41" s="473">
        <f>+C41/$C$61</f>
        <v>1.1145448097674654E-3</v>
      </c>
      <c r="G41" s="474">
        <f>+D41/$D$61</f>
        <v>1.0043049395517E-3</v>
      </c>
      <c r="H41" s="306" t="s">
        <v>50</v>
      </c>
      <c r="I41" s="313"/>
      <c r="J41" s="307">
        <f>SUM([2]Icelandair!$EL$41:$EW$41)</f>
        <v>74564</v>
      </c>
      <c r="K41" s="307">
        <f>SUM([2]Icelandair!$DX$41:$EI$41)</f>
        <v>56795</v>
      </c>
      <c r="L41" s="404">
        <f>(J41-K41)/K41</f>
        <v>0.31286204771546788</v>
      </c>
      <c r="M41" s="386">
        <f>+J41/$J$61</f>
        <v>2.0517553950072155E-3</v>
      </c>
      <c r="N41" s="384">
        <f>+K41/$K$61</f>
        <v>1.6002884830285172E-3</v>
      </c>
      <c r="P41" s="19"/>
      <c r="Q41"/>
      <c r="R41"/>
    </row>
    <row r="42" spans="1:18" s="6" customFormat="1" ht="14.1" customHeight="1" x14ac:dyDescent="0.2">
      <c r="A42" s="315"/>
      <c r="B42" s="313"/>
      <c r="C42" s="307"/>
      <c r="D42" s="307"/>
      <c r="E42" s="404"/>
      <c r="F42" s="488"/>
      <c r="G42" s="489"/>
      <c r="H42" s="315"/>
      <c r="I42" s="313"/>
      <c r="J42" s="8"/>
      <c r="K42" s="8"/>
      <c r="L42" s="405"/>
      <c r="M42" s="387"/>
      <c r="N42" s="385"/>
      <c r="P42" s="19"/>
      <c r="Q42"/>
      <c r="R42"/>
    </row>
    <row r="43" spans="1:18" s="6" customFormat="1" ht="14.1" customHeight="1" x14ac:dyDescent="0.2">
      <c r="A43" s="306" t="s">
        <v>163</v>
      </c>
      <c r="B43" s="313"/>
      <c r="C43" s="307">
        <f>SUM([2]Spirit!$EL$19:$EW$19)</f>
        <v>8851</v>
      </c>
      <c r="D43" s="307">
        <f>SUM([2]Spirit!$DX$19:$EI$19)</f>
        <v>7501</v>
      </c>
      <c r="E43" s="404">
        <f>(C43-D43)/D43</f>
        <v>0.17997600319957338</v>
      </c>
      <c r="F43" s="473">
        <f>+C43/$C$61</f>
        <v>2.3600086390554633E-2</v>
      </c>
      <c r="G43" s="474">
        <f>+D43/$D$61</f>
        <v>2.0360246896154868E-2</v>
      </c>
      <c r="H43" s="306" t="s">
        <v>163</v>
      </c>
      <c r="I43" s="313"/>
      <c r="J43" s="307">
        <f>SUM([2]Spirit!$EL$41:$EW$41)</f>
        <v>1200623</v>
      </c>
      <c r="K43" s="307">
        <f>SUM([2]Spirit!$DX$41:$EI$41)</f>
        <v>1029510</v>
      </c>
      <c r="L43" s="404">
        <f>(J43-K43)/K43</f>
        <v>0.16620819613214052</v>
      </c>
      <c r="M43" s="386">
        <f>+J43/$J$61</f>
        <v>3.3037185741373154E-2</v>
      </c>
      <c r="N43" s="384">
        <f>+K43/$K$61</f>
        <v>2.9008064022584538E-2</v>
      </c>
      <c r="P43" s="19"/>
      <c r="Q43"/>
      <c r="R43"/>
    </row>
    <row r="44" spans="1:18" s="6" customFormat="1" ht="14.1" customHeight="1" x14ac:dyDescent="0.2">
      <c r="A44" s="315"/>
      <c r="B44" s="313"/>
      <c r="C44" s="307"/>
      <c r="D44" s="307"/>
      <c r="E44" s="404"/>
      <c r="F44" s="488"/>
      <c r="G44" s="489"/>
      <c r="H44" s="315"/>
      <c r="I44" s="313"/>
      <c r="J44" s="8"/>
      <c r="K44" s="8"/>
      <c r="L44" s="405"/>
      <c r="M44" s="387"/>
      <c r="N44" s="385"/>
      <c r="P44" s="19"/>
      <c r="Q44"/>
      <c r="R44"/>
    </row>
    <row r="45" spans="1:18" ht="14.1" customHeight="1" x14ac:dyDescent="0.2">
      <c r="A45" s="491" t="s">
        <v>115</v>
      </c>
      <c r="C45" s="481">
        <f>SUM([2]Southwest!$EL$19:$EW$19)</f>
        <v>17197</v>
      </c>
      <c r="D45" s="307">
        <f>SUM([2]Southwest!$DX$19:$EI$19)</f>
        <v>15874</v>
      </c>
      <c r="E45" s="404">
        <f>(C45-D45)/D45</f>
        <v>8.3343832682373692E-2</v>
      </c>
      <c r="F45" s="473">
        <f>+C45/$C$61</f>
        <v>4.5853653333902157E-2</v>
      </c>
      <c r="G45" s="474">
        <f>+D45/$D$61</f>
        <v>4.3087396244442397E-2</v>
      </c>
      <c r="H45" s="491" t="s">
        <v>115</v>
      </c>
      <c r="I45" s="49"/>
      <c r="J45" s="307">
        <f>SUM([2]Southwest!$EL$41:$EW$41)</f>
        <v>2109637</v>
      </c>
      <c r="K45" s="307">
        <f>SUM([2]Southwest!$DX$41:$EI$41)</f>
        <v>1885984</v>
      </c>
      <c r="L45" s="404">
        <f>(J45-K45)/K45</f>
        <v>0.11858690211581858</v>
      </c>
      <c r="M45" s="386">
        <f>+J45/$J$61</f>
        <v>5.8050253423325426E-2</v>
      </c>
      <c r="N45" s="384">
        <f>+K45/$K$61</f>
        <v>5.3140566500150629E-2</v>
      </c>
      <c r="P45" s="19"/>
      <c r="Q45" s="6"/>
      <c r="R45" s="6"/>
    </row>
    <row r="46" spans="1:18" ht="14.1" customHeight="1" x14ac:dyDescent="0.2">
      <c r="A46" s="306"/>
      <c r="B46" s="313"/>
      <c r="C46" s="307"/>
      <c r="D46" s="307"/>
      <c r="E46" s="404"/>
      <c r="F46" s="488"/>
      <c r="G46" s="489"/>
      <c r="H46" s="306"/>
      <c r="I46" s="313"/>
      <c r="J46" s="8"/>
      <c r="K46" s="8"/>
      <c r="L46" s="405"/>
      <c r="M46" s="387"/>
      <c r="N46" s="385"/>
      <c r="P46" s="19"/>
      <c r="Q46" s="6"/>
      <c r="R46" s="6"/>
    </row>
    <row r="47" spans="1:18" s="6" customFormat="1" ht="14.1" customHeight="1" x14ac:dyDescent="0.2">
      <c r="A47" s="306" t="s">
        <v>51</v>
      </c>
      <c r="B47" s="313"/>
      <c r="C47" s="307">
        <f>SUM('[2]Sun Country'!$EL$19:$EW$19)</f>
        <v>19545</v>
      </c>
      <c r="D47" s="307">
        <f>SUM('[2]Sun Country'!$DX$19:$EI$19)</f>
        <v>18492</v>
      </c>
      <c r="E47" s="404">
        <f>(C47-D47)/D47</f>
        <v>5.6943543153796239E-2</v>
      </c>
      <c r="F47" s="473">
        <f>+C47/$C$61</f>
        <v>5.2114302169629451E-2</v>
      </c>
      <c r="G47" s="474">
        <f>+D47/$D$61</f>
        <v>5.0193532276189286E-2</v>
      </c>
      <c r="H47" s="306" t="s">
        <v>51</v>
      </c>
      <c r="I47" s="313"/>
      <c r="J47" s="307">
        <f>SUM('[2]Sun Country'!$EL$41:$EW$41)</f>
        <v>2197819</v>
      </c>
      <c r="K47" s="307">
        <f>SUM('[2]Sun Country'!$DX$41:$EI$41)</f>
        <v>2051651</v>
      </c>
      <c r="L47" s="404">
        <f>(J47-K47)/K47</f>
        <v>7.124408586060689E-2</v>
      </c>
      <c r="M47" s="386">
        <f>+J47/$J$61</f>
        <v>6.0476731271114255E-2</v>
      </c>
      <c r="N47" s="384">
        <f>+K47/$K$61</f>
        <v>5.7808494876202841E-2</v>
      </c>
      <c r="P47" s="19"/>
      <c r="Q47"/>
      <c r="R47"/>
    </row>
    <row r="48" spans="1:18" s="6" customFormat="1" ht="14.1" customHeight="1" thickBot="1" x14ac:dyDescent="0.25">
      <c r="A48" s="306"/>
      <c r="B48" s="313"/>
      <c r="C48" s="307"/>
      <c r="D48" s="307"/>
      <c r="E48" s="404"/>
      <c r="F48" s="488"/>
      <c r="G48" s="489"/>
      <c r="H48" s="306"/>
      <c r="I48" s="313"/>
      <c r="J48" s="8"/>
      <c r="K48" s="8"/>
      <c r="L48" s="405"/>
      <c r="M48" s="387"/>
      <c r="N48" s="385"/>
      <c r="P48" s="19"/>
    </row>
    <row r="49" spans="1:18" s="6" customFormat="1" ht="14.1" customHeight="1" x14ac:dyDescent="0.2">
      <c r="A49" s="409" t="s">
        <v>22</v>
      </c>
      <c r="B49" s="410"/>
      <c r="C49" s="407">
        <f>SUM(C50:C56)</f>
        <v>20058</v>
      </c>
      <c r="D49" s="407">
        <f>SUM(D50:D56)</f>
        <v>19560</v>
      </c>
      <c r="E49" s="408">
        <f t="shared" ref="E49:E56" si="7">(C49-D49)/D49</f>
        <v>2.5460122699386502E-2</v>
      </c>
      <c r="F49" s="543">
        <f>+C49/$C$61</f>
        <v>5.3482152617980436E-2</v>
      </c>
      <c r="G49" s="543">
        <f>+D49/$D$61</f>
        <v>5.3092444912516898E-2</v>
      </c>
      <c r="H49" s="409" t="s">
        <v>22</v>
      </c>
      <c r="I49" s="410"/>
      <c r="J49" s="407">
        <f>SUM(J50:J56)</f>
        <v>1736055</v>
      </c>
      <c r="K49" s="407">
        <f>SUM(K50:K56)</f>
        <v>1567854</v>
      </c>
      <c r="L49" s="408">
        <f t="shared" ref="L49:L56" si="8">(J49-K49)/K49</f>
        <v>0.10728103509638015</v>
      </c>
      <c r="M49" s="546">
        <f>+J49/$J$61</f>
        <v>4.7770508721088616E-2</v>
      </c>
      <c r="N49" s="546">
        <f>+K49/$K$61</f>
        <v>4.4176753222470166E-2</v>
      </c>
      <c r="P49" s="19"/>
      <c r="Q49"/>
      <c r="R49"/>
    </row>
    <row r="50" spans="1:18" s="6" customFormat="1" ht="14.1" customHeight="1" x14ac:dyDescent="0.2">
      <c r="A50" s="316"/>
      <c r="B50" s="476" t="s">
        <v>22</v>
      </c>
      <c r="C50" s="8">
        <f>SUM([2]United!$EL$19:$EW$19)+SUM([2]Continental!$EL$19:$EW$19)</f>
        <v>7898</v>
      </c>
      <c r="D50" s="8">
        <f>SUM([2]United!$DX$19:$EI$19)+SUM([2]Continental!$DX$19:$EI$19)</f>
        <v>7242</v>
      </c>
      <c r="E50" s="405">
        <f t="shared" si="7"/>
        <v>9.0582711958022644E-2</v>
      </c>
      <c r="F50" s="544"/>
      <c r="G50" s="544"/>
      <c r="H50" s="316"/>
      <c r="I50" s="308" t="s">
        <v>22</v>
      </c>
      <c r="J50" s="8">
        <f>SUM([2]United!$EL$41:$EW$41)+SUM([2]Continental!$EL$41:$EW$41)</f>
        <v>977939</v>
      </c>
      <c r="K50" s="8">
        <f>SUM([2]United!$DX$41:$EI$41)+SUM([2]Continental!$DX$41:$EI$41)</f>
        <v>851638</v>
      </c>
      <c r="L50" s="405">
        <f t="shared" si="8"/>
        <v>0.1483036219614437</v>
      </c>
      <c r="M50" s="547"/>
      <c r="N50" s="547"/>
      <c r="P50" s="19"/>
      <c r="Q50"/>
      <c r="R50"/>
    </row>
    <row r="51" spans="1:18" s="6" customFormat="1" ht="14.1" customHeight="1" x14ac:dyDescent="0.2">
      <c r="A51" s="316"/>
      <c r="B51" s="476" t="s">
        <v>54</v>
      </c>
      <c r="C51" s="8">
        <f>SUM([2]Republic_UA!$EL$19:$EW$19)</f>
        <v>2346</v>
      </c>
      <c r="D51" s="8">
        <f>SUM([2]Republic_UA!$DX$19:$EI$19)</f>
        <v>0</v>
      </c>
      <c r="E51" s="405" t="e">
        <f t="shared" si="7"/>
        <v>#DIV/0!</v>
      </c>
      <c r="F51" s="544"/>
      <c r="G51" s="544"/>
      <c r="H51" s="316"/>
      <c r="I51" s="476" t="s">
        <v>54</v>
      </c>
      <c r="J51" s="8">
        <f>SUM([2]Republic_UA!$EL$41:$EW$41)</f>
        <v>141797</v>
      </c>
      <c r="K51" s="8">
        <f>SUM([2]Republic_UA!$DX$41:$EI$41)</f>
        <v>0</v>
      </c>
      <c r="L51" s="405" t="e">
        <f t="shared" si="8"/>
        <v>#DIV/0!</v>
      </c>
      <c r="M51" s="547"/>
      <c r="N51" s="547"/>
      <c r="P51" s="19"/>
      <c r="Q51"/>
      <c r="R51"/>
    </row>
    <row r="52" spans="1:18" s="6" customFormat="1" ht="14.1" customHeight="1" x14ac:dyDescent="0.2">
      <c r="A52" s="316"/>
      <c r="B52" s="308" t="s">
        <v>170</v>
      </c>
      <c r="C52" s="8">
        <f>SUM('[2]Go Jet_UA'!$EL$19:$EW$19)</f>
        <v>344</v>
      </c>
      <c r="D52" s="8">
        <f>SUM('[2]Go Jet_UA'!$DX$19:$EI$19)</f>
        <v>292</v>
      </c>
      <c r="E52" s="405">
        <f t="shared" si="7"/>
        <v>0.17808219178082191</v>
      </c>
      <c r="F52" s="544"/>
      <c r="G52" s="544"/>
      <c r="H52" s="316"/>
      <c r="I52" s="308" t="s">
        <v>170</v>
      </c>
      <c r="J52" s="8">
        <f>SUM('[2]Go Jet_UA'!$EL$41:$EW$41)</f>
        <v>21445</v>
      </c>
      <c r="K52" s="8">
        <f>SUM('[2]Go Jet_UA'!$DX$41:$EI$41)</f>
        <v>17949</v>
      </c>
      <c r="L52" s="405">
        <f t="shared" si="8"/>
        <v>0.19477408212156666</v>
      </c>
      <c r="M52" s="547"/>
      <c r="N52" s="547"/>
      <c r="P52" s="19"/>
      <c r="Q52"/>
      <c r="R52"/>
    </row>
    <row r="53" spans="1:18" s="6" customFormat="1" ht="14.1" customHeight="1" x14ac:dyDescent="0.2">
      <c r="A53" s="316"/>
      <c r="B53" s="308" t="s">
        <v>159</v>
      </c>
      <c r="C53" s="8">
        <f>SUM([2]MESA_UA!$EL$19:$EW$19)</f>
        <v>3568</v>
      </c>
      <c r="D53" s="8">
        <f>SUM([2]MESA_UA!$DX$19:$EI$19)</f>
        <v>2256</v>
      </c>
      <c r="E53" s="405">
        <f t="shared" si="7"/>
        <v>0.58156028368794321</v>
      </c>
      <c r="F53" s="544"/>
      <c r="G53" s="544"/>
      <c r="H53" s="316"/>
      <c r="I53" s="308" t="s">
        <v>159</v>
      </c>
      <c r="J53" s="8">
        <f>SUM([2]MESA_UA!$EL$41:$EW$41)</f>
        <v>210329</v>
      </c>
      <c r="K53" s="8">
        <f>SUM([2]MESA_UA!$DX$41:$EI$41)</f>
        <v>136219</v>
      </c>
      <c r="L53" s="405">
        <f>(J53-K53)/K53</f>
        <v>0.54405038944640616</v>
      </c>
      <c r="M53" s="547"/>
      <c r="N53" s="547"/>
      <c r="P53" s="19"/>
      <c r="Q53"/>
      <c r="R53"/>
    </row>
    <row r="54" spans="1:18" s="6" customFormat="1" ht="14.1" customHeight="1" x14ac:dyDescent="0.2">
      <c r="A54" s="316"/>
      <c r="B54" s="476" t="s">
        <v>197</v>
      </c>
      <c r="C54" s="8">
        <f>SUM('[2]Continental Express'!$EL$19:$EW$19)</f>
        <v>1194</v>
      </c>
      <c r="D54" s="8">
        <f>SUM('[2]Continental Express'!$DX$19:$EI$19)</f>
        <v>6446</v>
      </c>
      <c r="E54" s="405">
        <f t="shared" si="7"/>
        <v>-0.81476884889854173</v>
      </c>
      <c r="F54" s="544"/>
      <c r="G54" s="544"/>
      <c r="H54" s="316"/>
      <c r="I54" s="476" t="s">
        <v>197</v>
      </c>
      <c r="J54" s="8">
        <f>SUM('[2]Continental Express'!$EL$41:$EW$41)</f>
        <v>76649</v>
      </c>
      <c r="K54" s="8">
        <f>SUM('[2]Continental Express'!$DX$41:$EI$41)</f>
        <v>356526</v>
      </c>
      <c r="L54" s="405">
        <f t="shared" si="8"/>
        <v>-0.78501147181411735</v>
      </c>
      <c r="M54" s="547"/>
      <c r="N54" s="547"/>
      <c r="P54" s="19"/>
      <c r="Q54"/>
      <c r="R54"/>
    </row>
    <row r="55" spans="1:18" s="6" customFormat="1" ht="14.1" customHeight="1" x14ac:dyDescent="0.2">
      <c r="A55" s="316"/>
      <c r="B55" s="308" t="s">
        <v>97</v>
      </c>
      <c r="C55" s="8">
        <f>SUM('[2]Sky West_UA'!$EL$19:$EW$19)+SUM('[2]Sky West_CO'!$EL$19:$EW$19)</f>
        <v>4042</v>
      </c>
      <c r="D55" s="8">
        <f>SUM('[2]Sky West_UA'!$DX$19:$EI$19)+SUM('[2]Sky West_CO'!$DX$19:$EI$19)</f>
        <v>2074</v>
      </c>
      <c r="E55" s="405">
        <f t="shared" si="7"/>
        <v>0.94889103182256507</v>
      </c>
      <c r="F55" s="544"/>
      <c r="G55" s="544"/>
      <c r="H55" s="316"/>
      <c r="I55" s="308" t="s">
        <v>97</v>
      </c>
      <c r="J55" s="8">
        <f>SUM('[2]Sky West_UA'!$EL$41:$EW$41)+SUM('[2]Sky West_CO'!$EL$41:$EW$41)</f>
        <v>269463</v>
      </c>
      <c r="K55" s="8">
        <f>SUM('[2]Sky West_UA'!$DX$41:$EI$41)+SUM('[2]Sky West_CO'!$DX$41:$EI$41)</f>
        <v>131384</v>
      </c>
      <c r="L55" s="405">
        <f t="shared" si="8"/>
        <v>1.0509574986299701</v>
      </c>
      <c r="M55" s="547"/>
      <c r="N55" s="547"/>
      <c r="P55" s="19"/>
      <c r="Q55"/>
      <c r="R55"/>
    </row>
    <row r="56" spans="1:18" s="6" customFormat="1" ht="14.1" customHeight="1" thickBot="1" x14ac:dyDescent="0.25">
      <c r="A56" s="411"/>
      <c r="B56" s="374" t="s">
        <v>104</v>
      </c>
      <c r="C56" s="318">
        <f>SUM('[2]Shuttle America'!$EL$19:$EW$19)</f>
        <v>666</v>
      </c>
      <c r="D56" s="318">
        <f>SUM('[2]Shuttle America'!$DX$19:$EI$19)</f>
        <v>1250</v>
      </c>
      <c r="E56" s="406">
        <f t="shared" si="7"/>
        <v>-0.4672</v>
      </c>
      <c r="F56" s="545"/>
      <c r="G56" s="545"/>
      <c r="H56" s="411"/>
      <c r="I56" s="374" t="s">
        <v>104</v>
      </c>
      <c r="J56" s="318">
        <f>SUM('[2]Shuttle America'!$EL$41:$EW$41)</f>
        <v>38433</v>
      </c>
      <c r="K56" s="318">
        <f>SUM('[2]Shuttle America'!$DX$41:$EI$41)</f>
        <v>74138</v>
      </c>
      <c r="L56" s="406">
        <f t="shared" si="8"/>
        <v>-0.48160187757964878</v>
      </c>
      <c r="M56" s="548"/>
      <c r="N56" s="548"/>
      <c r="P56" s="19"/>
      <c r="Q56"/>
      <c r="R56"/>
    </row>
    <row r="57" spans="1:18" s="6" customFormat="1" ht="14.1" customHeight="1" x14ac:dyDescent="0.2">
      <c r="A57" s="316"/>
      <c r="B57" s="492"/>
      <c r="C57" s="494"/>
      <c r="D57" s="8"/>
      <c r="E57" s="495"/>
      <c r="F57" s="495"/>
      <c r="G57" s="495"/>
      <c r="H57" s="495"/>
      <c r="I57" s="495"/>
      <c r="J57" s="8"/>
      <c r="K57" s="8"/>
      <c r="L57" s="495"/>
      <c r="M57" s="510"/>
      <c r="N57" s="511"/>
      <c r="P57" s="19"/>
    </row>
    <row r="58" spans="1:18" s="203" customFormat="1" ht="14.1" customHeight="1" thickBot="1" x14ac:dyDescent="0.25">
      <c r="B58" s="211"/>
      <c r="C58" s="493"/>
      <c r="D58" s="307"/>
      <c r="E58" s="378"/>
      <c r="F58" s="378"/>
      <c r="G58" s="378"/>
      <c r="H58" s="319"/>
      <c r="I58" s="211"/>
      <c r="J58" s="204"/>
      <c r="K58" s="204"/>
      <c r="L58" s="204"/>
      <c r="M58" s="204"/>
      <c r="N58" s="204"/>
      <c r="P58" s="202"/>
      <c r="Q58"/>
    </row>
    <row r="59" spans="1:18" ht="14.1" customHeight="1" x14ac:dyDescent="0.2">
      <c r="B59" s="320" t="s">
        <v>140</v>
      </c>
      <c r="C59" s="502">
        <f>+C61-C60</f>
        <v>213682</v>
      </c>
      <c r="D59" s="501">
        <f>+D61-D60</f>
        <v>205635</v>
      </c>
      <c r="E59" s="505">
        <f>(C59-D59)/D59</f>
        <v>3.9132443407007562E-2</v>
      </c>
      <c r="F59" s="379"/>
      <c r="G59" s="379"/>
      <c r="I59" s="320" t="s">
        <v>140</v>
      </c>
      <c r="J59" s="502">
        <f>+J61-J60</f>
        <v>28016965</v>
      </c>
      <c r="K59" s="501">
        <f>+K61-K60</f>
        <v>26995968</v>
      </c>
      <c r="L59" s="428">
        <f>(J59-K59)/K59</f>
        <v>3.7820351542867441E-2</v>
      </c>
      <c r="M59" s="379"/>
      <c r="N59" s="379"/>
    </row>
    <row r="60" spans="1:18" ht="14.1" customHeight="1" x14ac:dyDescent="0.2">
      <c r="B60" s="311" t="s">
        <v>141</v>
      </c>
      <c r="C60" s="503">
        <f>C56+C35+C33+C31+C30+C4+C34+C18+C55+C54+C51+C52+C53+C32+C17+C19+C20+C21+C22+C14</f>
        <v>161359</v>
      </c>
      <c r="D60" s="503">
        <f>D56+D35+D33+D31+D30+D5+D34+D18+D55+D54+D51+D52+D53+D32+D19+D20+D21+D22+D14</f>
        <v>162779</v>
      </c>
      <c r="E60" s="506">
        <f>(C60-D60)/D60</f>
        <v>-8.7234839874922449E-3</v>
      </c>
      <c r="F60" s="379"/>
      <c r="G60" s="379"/>
      <c r="I60" s="311" t="s">
        <v>141</v>
      </c>
      <c r="J60" s="503">
        <f>J56+J35+J33+J31+J30+J4+J34+J18+J55+J54+J51+J52+J53+J32+J17+J19+J20+J21+J22+J14</f>
        <v>8324599</v>
      </c>
      <c r="K60" s="503">
        <f>K56+K35+K33+K31+K30+K5+K34+K18+K55+K54+K51+K52+K53+K32+K19+K20+K21+K22+K14</f>
        <v>8494508</v>
      </c>
      <c r="L60" s="429">
        <f>(J60-K60)/K60</f>
        <v>-2.0002217903614901E-2</v>
      </c>
      <c r="M60" s="379"/>
      <c r="N60" s="379"/>
    </row>
    <row r="61" spans="1:18" ht="14.1" customHeight="1" thickBot="1" x14ac:dyDescent="0.25">
      <c r="B61" s="311" t="s">
        <v>142</v>
      </c>
      <c r="C61" s="504">
        <f>C49+C47+C41+C37+C28+C15+C12+C4+C39+C43+C10+C26+C45+C8+C24</f>
        <v>375041</v>
      </c>
      <c r="D61" s="504">
        <f>D49+D47+D41+D37+D28+D15+D12+D4+D39+D43+D10+D26+D45+D8+D24</f>
        <v>368414</v>
      </c>
      <c r="E61" s="507">
        <f>(C61-D61)/D61</f>
        <v>1.7987915768673285E-2</v>
      </c>
      <c r="F61" s="379"/>
      <c r="G61" s="379"/>
      <c r="I61" s="311" t="s">
        <v>142</v>
      </c>
      <c r="J61" s="504">
        <f>J49+J47+J41+J37+J28+J15+J12+J4+J39+J43+J10+J26+J45+J8+J24</f>
        <v>36341564</v>
      </c>
      <c r="K61" s="504">
        <f>K49+K47+K41+K37+K28+K15+K12+K4+K39+K43+K10+K26+K45+K8+K24</f>
        <v>35490476</v>
      </c>
      <c r="L61" s="430">
        <f>(J61-K61)/K61</f>
        <v>2.3980743453539479E-2</v>
      </c>
      <c r="M61" s="379"/>
      <c r="N61" s="379"/>
    </row>
    <row r="62" spans="1:18" x14ac:dyDescent="0.2">
      <c r="B62" s="311"/>
      <c r="C62" s="205"/>
      <c r="D62" s="5"/>
      <c r="E62" s="35"/>
      <c r="F62" s="35"/>
      <c r="G62" s="35"/>
      <c r="I62" s="11"/>
      <c r="J62" s="4"/>
      <c r="K62" s="6"/>
      <c r="L62" s="6"/>
      <c r="M62" s="6"/>
      <c r="N62" s="6"/>
    </row>
    <row r="63" spans="1:18" x14ac:dyDescent="0.2">
      <c r="B63" s="211"/>
      <c r="C63" s="4"/>
      <c r="D63" s="6"/>
      <c r="E63"/>
      <c r="F63"/>
      <c r="G63"/>
      <c r="H63"/>
      <c r="I63"/>
      <c r="J63" s="2"/>
    </row>
    <row r="64" spans="1:18" x14ac:dyDescent="0.2">
      <c r="B64" s="311"/>
      <c r="C64" s="4"/>
      <c r="D64" s="4"/>
      <c r="E64"/>
      <c r="F64"/>
      <c r="G64"/>
      <c r="H64"/>
      <c r="I64"/>
      <c r="J64" s="2">
        <f>+J59-'Annual Summary'!D5</f>
        <v>0</v>
      </c>
      <c r="K64" s="2">
        <f>+K59-'Annual Summary'!E5</f>
        <v>0</v>
      </c>
    </row>
    <row r="65" spans="2:11" x14ac:dyDescent="0.2">
      <c r="B65" s="211"/>
      <c r="C65" s="4"/>
      <c r="D65" s="4"/>
      <c r="E65"/>
      <c r="F65"/>
      <c r="G65"/>
      <c r="H65"/>
      <c r="I65"/>
      <c r="J65" s="2">
        <f>+J60-'Annual Summary'!D6</f>
        <v>0</v>
      </c>
      <c r="K65" s="2">
        <f>+K60-'Annual Summary'!E6</f>
        <v>0</v>
      </c>
    </row>
    <row r="66" spans="2:11" x14ac:dyDescent="0.2">
      <c r="C66" s="6"/>
      <c r="D66" s="6"/>
      <c r="E66"/>
      <c r="F66"/>
      <c r="G66"/>
      <c r="H66"/>
      <c r="I66"/>
      <c r="J66" s="113"/>
    </row>
    <row r="67" spans="2:11" x14ac:dyDescent="0.2">
      <c r="C67" s="6"/>
      <c r="D67" s="6"/>
      <c r="E67"/>
      <c r="F67"/>
      <c r="G67"/>
      <c r="H67"/>
      <c r="I67"/>
    </row>
    <row r="68" spans="2:11" x14ac:dyDescent="0.2">
      <c r="C68" s="2"/>
      <c r="D68"/>
      <c r="E68"/>
      <c r="F68"/>
      <c r="G68"/>
      <c r="H68"/>
      <c r="I68"/>
    </row>
    <row r="69" spans="2:11" x14ac:dyDescent="0.2">
      <c r="C69"/>
      <c r="D69"/>
      <c r="E69"/>
      <c r="F69"/>
      <c r="G69"/>
      <c r="H69"/>
      <c r="I69"/>
    </row>
    <row r="70" spans="2:11" x14ac:dyDescent="0.2">
      <c r="C70"/>
      <c r="D70"/>
      <c r="E70"/>
      <c r="F70"/>
      <c r="G70"/>
      <c r="H70"/>
      <c r="I70"/>
    </row>
    <row r="71" spans="2:11" x14ac:dyDescent="0.2">
      <c r="C71"/>
      <c r="D71"/>
      <c r="E71"/>
      <c r="F71"/>
      <c r="G71"/>
      <c r="H71"/>
      <c r="I71"/>
    </row>
    <row r="72" spans="2:11" x14ac:dyDescent="0.2">
      <c r="C72"/>
      <c r="D72"/>
      <c r="E72"/>
      <c r="F72"/>
      <c r="G72"/>
      <c r="H72"/>
      <c r="I72"/>
    </row>
    <row r="73" spans="2:11" x14ac:dyDescent="0.2">
      <c r="C73"/>
      <c r="D73"/>
      <c r="E73"/>
      <c r="F73"/>
      <c r="G73"/>
      <c r="H73"/>
      <c r="I73"/>
    </row>
    <row r="74" spans="2:11" x14ac:dyDescent="0.2">
      <c r="C74"/>
      <c r="D74"/>
      <c r="E74"/>
      <c r="F74"/>
      <c r="G74"/>
      <c r="H74"/>
      <c r="I74"/>
    </row>
    <row r="75" spans="2:11" x14ac:dyDescent="0.2">
      <c r="C75"/>
      <c r="D75"/>
      <c r="E75"/>
      <c r="F75"/>
      <c r="G75"/>
      <c r="H75"/>
      <c r="I75"/>
    </row>
    <row r="76" spans="2:11" x14ac:dyDescent="0.2">
      <c r="C76"/>
      <c r="D76"/>
      <c r="E76"/>
      <c r="F76"/>
      <c r="G76"/>
      <c r="H76"/>
      <c r="I76"/>
    </row>
    <row r="77" spans="2:11" x14ac:dyDescent="0.2">
      <c r="C77"/>
      <c r="D77"/>
      <c r="E77"/>
      <c r="F77"/>
      <c r="G77"/>
      <c r="H77"/>
      <c r="I77"/>
    </row>
    <row r="78" spans="2:11" x14ac:dyDescent="0.2">
      <c r="C78"/>
      <c r="D78"/>
      <c r="E78"/>
      <c r="F78"/>
      <c r="G78"/>
      <c r="H78"/>
      <c r="I78"/>
    </row>
    <row r="79" spans="2:11" x14ac:dyDescent="0.2">
      <c r="C79"/>
      <c r="D79"/>
      <c r="E79"/>
      <c r="F79"/>
      <c r="G79"/>
      <c r="H79"/>
      <c r="I79"/>
    </row>
    <row r="80" spans="2:11" x14ac:dyDescent="0.2">
      <c r="C80"/>
      <c r="D80"/>
      <c r="E80"/>
      <c r="F80"/>
      <c r="G80"/>
      <c r="H80"/>
      <c r="I80"/>
    </row>
    <row r="81" spans="3:9" x14ac:dyDescent="0.2">
      <c r="C81"/>
      <c r="D81"/>
      <c r="E81"/>
      <c r="F81"/>
      <c r="G81"/>
      <c r="H81"/>
      <c r="I81"/>
    </row>
    <row r="82" spans="3:9" x14ac:dyDescent="0.2">
      <c r="C82"/>
      <c r="D82"/>
      <c r="E82"/>
      <c r="F82"/>
      <c r="G82"/>
      <c r="H82"/>
      <c r="I82"/>
    </row>
    <row r="83" spans="3:9" x14ac:dyDescent="0.2">
      <c r="C83"/>
      <c r="D83"/>
      <c r="E83"/>
      <c r="F83"/>
      <c r="G83"/>
      <c r="H83"/>
      <c r="I83"/>
    </row>
    <row r="84" spans="3:9" x14ac:dyDescent="0.2">
      <c r="C84"/>
      <c r="D84"/>
      <c r="E84"/>
      <c r="F84"/>
      <c r="G84"/>
      <c r="H84"/>
      <c r="I84"/>
    </row>
    <row r="85" spans="3:9" x14ac:dyDescent="0.2">
      <c r="C85"/>
      <c r="D85"/>
      <c r="E85"/>
      <c r="F85"/>
      <c r="G85"/>
      <c r="H85"/>
      <c r="I85"/>
    </row>
    <row r="86" spans="3:9" x14ac:dyDescent="0.2">
      <c r="C86"/>
      <c r="D86"/>
      <c r="E86"/>
      <c r="F86"/>
      <c r="G86"/>
      <c r="H86"/>
      <c r="I86"/>
    </row>
    <row r="87" spans="3:9" x14ac:dyDescent="0.2">
      <c r="C87"/>
      <c r="D87"/>
      <c r="E87"/>
      <c r="F87"/>
      <c r="G87"/>
      <c r="H87"/>
      <c r="I87"/>
    </row>
    <row r="88" spans="3:9" x14ac:dyDescent="0.2">
      <c r="C88"/>
      <c r="D88"/>
      <c r="E88"/>
      <c r="F88"/>
      <c r="G88"/>
      <c r="H88"/>
      <c r="I88"/>
    </row>
    <row r="89" spans="3:9" x14ac:dyDescent="0.2">
      <c r="C89"/>
      <c r="D89"/>
      <c r="E89"/>
      <c r="F89"/>
      <c r="G89"/>
      <c r="H89"/>
      <c r="I89"/>
    </row>
    <row r="90" spans="3:9" x14ac:dyDescent="0.2">
      <c r="C90"/>
      <c r="D90"/>
      <c r="E90"/>
      <c r="F90"/>
      <c r="G90"/>
      <c r="H90"/>
      <c r="I90"/>
    </row>
    <row r="91" spans="3:9" x14ac:dyDescent="0.2">
      <c r="C91"/>
      <c r="D91"/>
      <c r="E91"/>
      <c r="F91"/>
      <c r="G91"/>
      <c r="H91"/>
      <c r="I91"/>
    </row>
    <row r="92" spans="3:9" x14ac:dyDescent="0.2">
      <c r="C92"/>
      <c r="D92"/>
      <c r="E92"/>
      <c r="F92"/>
      <c r="G92"/>
      <c r="H92"/>
      <c r="I92"/>
    </row>
    <row r="93" spans="3:9" x14ac:dyDescent="0.2">
      <c r="C93"/>
      <c r="D93"/>
      <c r="E93"/>
      <c r="F93"/>
      <c r="G93"/>
      <c r="H93"/>
      <c r="I93"/>
    </row>
    <row r="94" spans="3:9" x14ac:dyDescent="0.2">
      <c r="C94"/>
      <c r="D94"/>
      <c r="E94"/>
      <c r="F94"/>
      <c r="G94"/>
      <c r="H94"/>
      <c r="I94"/>
    </row>
    <row r="95" spans="3:9" x14ac:dyDescent="0.2">
      <c r="C95"/>
      <c r="D95"/>
      <c r="E95"/>
      <c r="F95"/>
      <c r="G95"/>
      <c r="H95"/>
      <c r="I95"/>
    </row>
    <row r="96" spans="3:9" x14ac:dyDescent="0.2">
      <c r="C96"/>
      <c r="D96"/>
      <c r="E96"/>
      <c r="F96"/>
      <c r="G96"/>
      <c r="H96"/>
      <c r="I96"/>
    </row>
    <row r="97" spans="3:9" x14ac:dyDescent="0.2">
      <c r="C97"/>
      <c r="D97"/>
      <c r="E97"/>
      <c r="F97"/>
      <c r="G97"/>
      <c r="H97"/>
      <c r="I97"/>
    </row>
    <row r="98" spans="3:9" x14ac:dyDescent="0.2">
      <c r="C98"/>
      <c r="D98"/>
      <c r="E98"/>
      <c r="F98"/>
      <c r="G98"/>
      <c r="H98"/>
      <c r="I98"/>
    </row>
    <row r="99" spans="3:9" x14ac:dyDescent="0.2">
      <c r="C99"/>
      <c r="D99"/>
      <c r="E99"/>
      <c r="F99"/>
      <c r="G99"/>
      <c r="H99"/>
      <c r="I99"/>
    </row>
    <row r="100" spans="3:9" x14ac:dyDescent="0.2">
      <c r="C100"/>
      <c r="D100"/>
      <c r="E100"/>
      <c r="F100"/>
      <c r="G100"/>
      <c r="H100"/>
      <c r="I100"/>
    </row>
    <row r="101" spans="3:9" x14ac:dyDescent="0.2">
      <c r="C101"/>
      <c r="D101"/>
      <c r="E101"/>
      <c r="F101"/>
      <c r="G101"/>
      <c r="H101"/>
      <c r="I101"/>
    </row>
    <row r="102" spans="3:9" x14ac:dyDescent="0.2">
      <c r="C102"/>
      <c r="D102"/>
      <c r="E102"/>
      <c r="F102"/>
      <c r="G102"/>
      <c r="H102"/>
      <c r="I102"/>
    </row>
    <row r="103" spans="3:9" x14ac:dyDescent="0.2">
      <c r="C103"/>
      <c r="D103"/>
      <c r="E103"/>
      <c r="F103"/>
      <c r="G103"/>
      <c r="H103"/>
      <c r="I103"/>
    </row>
    <row r="104" spans="3:9" x14ac:dyDescent="0.2">
      <c r="C104"/>
      <c r="D104"/>
      <c r="E104"/>
      <c r="F104"/>
      <c r="G104"/>
      <c r="H104"/>
      <c r="I104"/>
    </row>
    <row r="105" spans="3:9" x14ac:dyDescent="0.2">
      <c r="C105"/>
      <c r="D105"/>
      <c r="E105"/>
      <c r="F105"/>
      <c r="G105"/>
      <c r="H105"/>
      <c r="I105"/>
    </row>
    <row r="106" spans="3:9" x14ac:dyDescent="0.2">
      <c r="C106"/>
      <c r="D106"/>
      <c r="E106"/>
      <c r="F106"/>
      <c r="G106"/>
      <c r="H106"/>
      <c r="I106"/>
    </row>
    <row r="107" spans="3:9" x14ac:dyDescent="0.2">
      <c r="C107"/>
      <c r="D107"/>
      <c r="E107"/>
      <c r="F107"/>
      <c r="G107"/>
      <c r="H107"/>
      <c r="I107"/>
    </row>
    <row r="108" spans="3:9" x14ac:dyDescent="0.2">
      <c r="C108"/>
      <c r="D108"/>
      <c r="E108"/>
      <c r="F108"/>
      <c r="G108"/>
      <c r="H108"/>
      <c r="I108"/>
    </row>
    <row r="109" spans="3:9" x14ac:dyDescent="0.2">
      <c r="C109"/>
      <c r="D109"/>
      <c r="E109"/>
      <c r="F109"/>
      <c r="G109"/>
      <c r="H109"/>
      <c r="I109"/>
    </row>
    <row r="110" spans="3:9" x14ac:dyDescent="0.2">
      <c r="C110"/>
      <c r="D110"/>
      <c r="E110"/>
      <c r="F110"/>
      <c r="G110"/>
      <c r="H110"/>
      <c r="I110"/>
    </row>
    <row r="111" spans="3:9" x14ac:dyDescent="0.2">
      <c r="C111"/>
      <c r="D111"/>
      <c r="E111"/>
      <c r="F111"/>
      <c r="G111"/>
      <c r="H111"/>
      <c r="I111"/>
    </row>
    <row r="112" spans="3:9" x14ac:dyDescent="0.2">
      <c r="C112"/>
      <c r="D112"/>
      <c r="E112"/>
      <c r="F112"/>
      <c r="G112"/>
      <c r="H112"/>
      <c r="I112"/>
    </row>
    <row r="113" spans="3:9" x14ac:dyDescent="0.2">
      <c r="C113"/>
      <c r="D113"/>
      <c r="E113"/>
      <c r="F113"/>
      <c r="G113"/>
      <c r="H113"/>
      <c r="I113"/>
    </row>
    <row r="114" spans="3:9" x14ac:dyDescent="0.2">
      <c r="C114"/>
      <c r="D114"/>
      <c r="E114"/>
      <c r="F114"/>
      <c r="G114"/>
      <c r="H114"/>
      <c r="I114"/>
    </row>
    <row r="115" spans="3:9" x14ac:dyDescent="0.2">
      <c r="C115"/>
      <c r="D115"/>
      <c r="E115"/>
      <c r="F115"/>
      <c r="G115"/>
      <c r="H115"/>
      <c r="I115"/>
    </row>
    <row r="116" spans="3:9" x14ac:dyDescent="0.2">
      <c r="C116"/>
      <c r="D116"/>
      <c r="E116"/>
      <c r="F116"/>
      <c r="G116"/>
      <c r="H116"/>
      <c r="I116"/>
    </row>
    <row r="117" spans="3:9" x14ac:dyDescent="0.2">
      <c r="C117"/>
      <c r="D117"/>
      <c r="E117"/>
      <c r="F117"/>
      <c r="G117"/>
      <c r="H117"/>
      <c r="I117"/>
    </row>
    <row r="118" spans="3:9" x14ac:dyDescent="0.2">
      <c r="C118"/>
      <c r="D118"/>
      <c r="E118"/>
      <c r="F118"/>
      <c r="G118"/>
      <c r="H118"/>
      <c r="I118"/>
    </row>
    <row r="119" spans="3:9" x14ac:dyDescent="0.2">
      <c r="C119"/>
      <c r="D119"/>
      <c r="E119"/>
      <c r="F119"/>
      <c r="G119"/>
      <c r="H119"/>
      <c r="I119"/>
    </row>
    <row r="120" spans="3:9" x14ac:dyDescent="0.2">
      <c r="C120"/>
      <c r="D120"/>
      <c r="E120"/>
      <c r="F120"/>
      <c r="G120"/>
      <c r="H120"/>
      <c r="I120"/>
    </row>
    <row r="121" spans="3:9" x14ac:dyDescent="0.2">
      <c r="C121"/>
      <c r="D121"/>
      <c r="E121"/>
      <c r="F121"/>
      <c r="G121"/>
      <c r="H121"/>
      <c r="I121"/>
    </row>
    <row r="122" spans="3:9" x14ac:dyDescent="0.2">
      <c r="C122"/>
      <c r="D122"/>
      <c r="E122"/>
      <c r="F122"/>
      <c r="G122"/>
      <c r="H122"/>
      <c r="I122"/>
    </row>
    <row r="123" spans="3:9" x14ac:dyDescent="0.2">
      <c r="C123"/>
      <c r="D123"/>
      <c r="E123"/>
      <c r="F123"/>
      <c r="G123"/>
      <c r="H123"/>
      <c r="I123"/>
    </row>
    <row r="124" spans="3:9" x14ac:dyDescent="0.2">
      <c r="C124"/>
      <c r="D124"/>
      <c r="E124"/>
      <c r="F124"/>
      <c r="G124"/>
      <c r="H124"/>
      <c r="I124"/>
    </row>
    <row r="125" spans="3:9" x14ac:dyDescent="0.2">
      <c r="C125"/>
      <c r="D125"/>
      <c r="E125"/>
      <c r="F125"/>
      <c r="G125"/>
      <c r="H125"/>
      <c r="I125"/>
    </row>
    <row r="126" spans="3:9" x14ac:dyDescent="0.2">
      <c r="C126"/>
      <c r="D126"/>
      <c r="E126"/>
      <c r="F126"/>
      <c r="G126"/>
      <c r="H126"/>
      <c r="I126"/>
    </row>
    <row r="127" spans="3:9" x14ac:dyDescent="0.2">
      <c r="C127"/>
      <c r="D127"/>
      <c r="E127"/>
      <c r="F127"/>
      <c r="G127"/>
      <c r="H127"/>
      <c r="I127"/>
    </row>
    <row r="128" spans="3:9" x14ac:dyDescent="0.2">
      <c r="C128"/>
      <c r="D128"/>
      <c r="E128"/>
      <c r="F128"/>
      <c r="G128"/>
      <c r="H128"/>
      <c r="I128"/>
    </row>
    <row r="129" spans="3:9" x14ac:dyDescent="0.2">
      <c r="C129"/>
      <c r="D129"/>
      <c r="E129"/>
      <c r="F129"/>
      <c r="G129"/>
      <c r="H129"/>
      <c r="I129"/>
    </row>
    <row r="130" spans="3:9" x14ac:dyDescent="0.2">
      <c r="C130"/>
      <c r="D130"/>
      <c r="E130"/>
      <c r="F130"/>
      <c r="G130"/>
      <c r="H130"/>
      <c r="I130"/>
    </row>
    <row r="131" spans="3:9" x14ac:dyDescent="0.2">
      <c r="C131"/>
      <c r="D131"/>
      <c r="E131"/>
      <c r="F131"/>
      <c r="G131"/>
      <c r="H131"/>
      <c r="I131"/>
    </row>
    <row r="132" spans="3:9" x14ac:dyDescent="0.2">
      <c r="C132"/>
      <c r="D132"/>
      <c r="E132"/>
      <c r="F132"/>
      <c r="G132"/>
      <c r="H132"/>
      <c r="I132"/>
    </row>
    <row r="133" spans="3:9" x14ac:dyDescent="0.2">
      <c r="C133"/>
      <c r="D133"/>
      <c r="E133"/>
      <c r="F133"/>
      <c r="G133"/>
      <c r="H133"/>
      <c r="I133"/>
    </row>
    <row r="134" spans="3:9" x14ac:dyDescent="0.2">
      <c r="C134"/>
      <c r="D134"/>
      <c r="E134"/>
      <c r="F134"/>
      <c r="G134"/>
      <c r="H134"/>
      <c r="I134"/>
    </row>
    <row r="135" spans="3:9" x14ac:dyDescent="0.2">
      <c r="C135"/>
      <c r="D135"/>
      <c r="E135"/>
      <c r="F135"/>
      <c r="G135"/>
      <c r="H135"/>
      <c r="I135"/>
    </row>
    <row r="136" spans="3:9" x14ac:dyDescent="0.2">
      <c r="C136"/>
      <c r="D136"/>
      <c r="E136"/>
      <c r="F136"/>
      <c r="G136"/>
      <c r="H136"/>
      <c r="I136"/>
    </row>
    <row r="137" spans="3:9" x14ac:dyDescent="0.2">
      <c r="C137"/>
      <c r="D137"/>
      <c r="E137"/>
      <c r="F137"/>
      <c r="G137"/>
      <c r="H137"/>
      <c r="I137"/>
    </row>
    <row r="138" spans="3:9" x14ac:dyDescent="0.2">
      <c r="C138" s="205"/>
      <c r="D138" s="5"/>
      <c r="E138" s="35"/>
      <c r="F138" s="35"/>
      <c r="G138" s="35"/>
      <c r="I138" s="11"/>
    </row>
    <row r="139" spans="3:9" x14ac:dyDescent="0.2">
      <c r="C139" s="205"/>
      <c r="D139" s="5"/>
      <c r="E139" s="35"/>
      <c r="F139" s="35"/>
      <c r="G139" s="35"/>
      <c r="I139" s="11"/>
    </row>
    <row r="140" spans="3:9" x14ac:dyDescent="0.2">
      <c r="C140" s="205"/>
      <c r="D140" s="5"/>
      <c r="E140" s="35"/>
      <c r="F140" s="35"/>
      <c r="G140" s="35"/>
      <c r="I140" s="11"/>
    </row>
    <row r="141" spans="3:9" x14ac:dyDescent="0.2">
      <c r="C141" s="205"/>
      <c r="D141" s="5"/>
      <c r="E141" s="35"/>
      <c r="F141" s="35"/>
      <c r="G141" s="35"/>
      <c r="I141" s="11"/>
    </row>
    <row r="142" spans="3:9" x14ac:dyDescent="0.2">
      <c r="C142" s="205"/>
      <c r="D142" s="5"/>
      <c r="E142" s="35"/>
      <c r="F142" s="35"/>
      <c r="G142" s="35"/>
      <c r="I142" s="11"/>
    </row>
    <row r="143" spans="3:9" x14ac:dyDescent="0.2">
      <c r="C143" s="205"/>
      <c r="D143" s="5"/>
      <c r="E143" s="35"/>
      <c r="F143" s="35"/>
      <c r="G143" s="35"/>
      <c r="I143" s="11"/>
    </row>
    <row r="144" spans="3:9" x14ac:dyDescent="0.2">
      <c r="C144" s="205"/>
      <c r="D144" s="5"/>
      <c r="E144" s="35"/>
      <c r="F144" s="35"/>
      <c r="G144" s="35"/>
      <c r="I144" s="11"/>
    </row>
    <row r="145" spans="3:9" x14ac:dyDescent="0.2">
      <c r="C145" s="205"/>
      <c r="D145" s="5"/>
      <c r="E145" s="35"/>
      <c r="F145" s="35"/>
      <c r="G145" s="35"/>
      <c r="I145" s="11"/>
    </row>
    <row r="146" spans="3:9" x14ac:dyDescent="0.2">
      <c r="C146" s="205"/>
      <c r="D146" s="5"/>
      <c r="E146" s="35"/>
      <c r="F146" s="35"/>
      <c r="G146" s="35"/>
      <c r="I146" s="11"/>
    </row>
    <row r="147" spans="3:9" x14ac:dyDescent="0.2">
      <c r="C147" s="205"/>
      <c r="D147" s="5"/>
      <c r="E147" s="35"/>
      <c r="F147" s="35"/>
      <c r="G147" s="35"/>
      <c r="I147" s="11"/>
    </row>
    <row r="148" spans="3:9" x14ac:dyDescent="0.2">
      <c r="C148" s="205"/>
      <c r="D148" s="5"/>
      <c r="E148" s="35"/>
      <c r="F148" s="35"/>
      <c r="G148" s="35"/>
      <c r="I148" s="11"/>
    </row>
    <row r="149" spans="3:9" x14ac:dyDescent="0.2">
      <c r="C149" s="205"/>
      <c r="D149" s="5"/>
      <c r="E149" s="35"/>
      <c r="F149" s="35"/>
      <c r="G149" s="35"/>
      <c r="I149" s="11"/>
    </row>
    <row r="150" spans="3:9" x14ac:dyDescent="0.2">
      <c r="C150" s="205"/>
      <c r="D150" s="5"/>
      <c r="E150" s="35"/>
      <c r="F150" s="35"/>
      <c r="G150" s="35"/>
      <c r="I150" s="11"/>
    </row>
    <row r="151" spans="3:9" x14ac:dyDescent="0.2">
      <c r="C151" s="205"/>
      <c r="D151" s="5"/>
      <c r="E151" s="35"/>
      <c r="F151" s="35"/>
      <c r="G151" s="35"/>
      <c r="I151" s="11"/>
    </row>
    <row r="152" spans="3:9" x14ac:dyDescent="0.2">
      <c r="C152" s="205"/>
      <c r="D152" s="5"/>
      <c r="E152" s="35"/>
      <c r="F152" s="35"/>
      <c r="G152" s="35"/>
      <c r="I152" s="11"/>
    </row>
    <row r="153" spans="3:9" x14ac:dyDescent="0.2">
      <c r="C153" s="205"/>
      <c r="D153" s="5"/>
      <c r="E153" s="35"/>
      <c r="F153" s="35"/>
      <c r="G153" s="35"/>
      <c r="I153" s="11"/>
    </row>
    <row r="154" spans="3:9" x14ac:dyDescent="0.2">
      <c r="C154" s="205"/>
      <c r="D154" s="5"/>
      <c r="E154" s="35"/>
      <c r="F154" s="35"/>
      <c r="G154" s="35"/>
      <c r="I154" s="11"/>
    </row>
    <row r="155" spans="3:9" x14ac:dyDescent="0.2">
      <c r="C155" s="205"/>
      <c r="D155" s="5"/>
      <c r="E155" s="35"/>
      <c r="F155" s="35"/>
      <c r="G155" s="35"/>
      <c r="I155" s="11"/>
    </row>
    <row r="156" spans="3:9" x14ac:dyDescent="0.2">
      <c r="C156" s="205"/>
      <c r="D156" s="5"/>
      <c r="E156" s="35"/>
      <c r="F156" s="35"/>
      <c r="G156" s="35"/>
      <c r="I156" s="11"/>
    </row>
    <row r="157" spans="3:9" x14ac:dyDescent="0.2">
      <c r="C157" s="205"/>
      <c r="D157" s="5"/>
      <c r="E157" s="35"/>
      <c r="F157" s="35"/>
      <c r="G157" s="35"/>
      <c r="I157" s="11"/>
    </row>
    <row r="158" spans="3:9" x14ac:dyDescent="0.2">
      <c r="C158" s="205"/>
      <c r="D158" s="5"/>
      <c r="E158" s="35"/>
      <c r="F158" s="35"/>
      <c r="G158" s="35"/>
      <c r="I158" s="11"/>
    </row>
    <row r="159" spans="3:9" x14ac:dyDescent="0.2">
      <c r="C159" s="205"/>
      <c r="D159" s="5"/>
      <c r="E159" s="35"/>
      <c r="F159" s="35"/>
      <c r="G159" s="35"/>
      <c r="I159" s="11"/>
    </row>
    <row r="160" spans="3:9" x14ac:dyDescent="0.2">
      <c r="C160" s="205"/>
      <c r="D160" s="5"/>
      <c r="E160" s="35"/>
      <c r="F160" s="35"/>
      <c r="G160" s="35"/>
      <c r="I160" s="11"/>
    </row>
    <row r="161" spans="3:9" x14ac:dyDescent="0.2">
      <c r="C161" s="205"/>
      <c r="D161" s="5"/>
      <c r="E161" s="35"/>
      <c r="F161" s="35"/>
      <c r="G161" s="35"/>
      <c r="I161" s="11"/>
    </row>
    <row r="162" spans="3:9" x14ac:dyDescent="0.2">
      <c r="C162" s="205"/>
      <c r="D162" s="5"/>
      <c r="E162" s="35"/>
      <c r="F162" s="35"/>
      <c r="G162" s="35"/>
      <c r="I162" s="11"/>
    </row>
    <row r="163" spans="3:9" x14ac:dyDescent="0.2">
      <c r="C163" s="205"/>
      <c r="D163" s="5"/>
      <c r="E163" s="35"/>
      <c r="F163" s="35"/>
      <c r="G163" s="35"/>
      <c r="I163" s="11"/>
    </row>
    <row r="164" spans="3:9" x14ac:dyDescent="0.2">
      <c r="C164" s="205"/>
      <c r="D164" s="5"/>
      <c r="E164" s="35"/>
      <c r="F164" s="35"/>
      <c r="G164" s="35"/>
      <c r="I164" s="11"/>
    </row>
    <row r="165" spans="3:9" x14ac:dyDescent="0.2">
      <c r="C165" s="205"/>
      <c r="D165" s="5"/>
      <c r="E165" s="35"/>
      <c r="F165" s="35"/>
      <c r="G165" s="35"/>
      <c r="I165" s="11"/>
    </row>
    <row r="166" spans="3:9" x14ac:dyDescent="0.2">
      <c r="C166" s="205"/>
      <c r="D166" s="5"/>
      <c r="E166" s="35"/>
      <c r="F166" s="35"/>
      <c r="G166" s="35"/>
      <c r="I166" s="11"/>
    </row>
    <row r="167" spans="3:9" x14ac:dyDescent="0.2">
      <c r="C167" s="205"/>
      <c r="D167" s="5"/>
      <c r="E167" s="35"/>
      <c r="F167" s="35"/>
      <c r="G167" s="35"/>
      <c r="I167" s="11"/>
    </row>
    <row r="168" spans="3:9" x14ac:dyDescent="0.2">
      <c r="C168" s="205"/>
      <c r="D168" s="5"/>
      <c r="E168" s="35"/>
      <c r="F168" s="35"/>
      <c r="G168" s="35"/>
      <c r="I168" s="11"/>
    </row>
    <row r="169" spans="3:9" x14ac:dyDescent="0.2">
      <c r="C169" s="205"/>
      <c r="D169" s="5"/>
      <c r="E169" s="35"/>
      <c r="F169" s="35"/>
      <c r="G169" s="35"/>
      <c r="I169" s="11"/>
    </row>
    <row r="170" spans="3:9" x14ac:dyDescent="0.2">
      <c r="C170" s="205"/>
      <c r="D170" s="5"/>
      <c r="E170" s="35"/>
      <c r="F170" s="35"/>
      <c r="G170" s="35"/>
      <c r="I170" s="11"/>
    </row>
    <row r="171" spans="3:9" x14ac:dyDescent="0.2">
      <c r="C171" s="205"/>
      <c r="D171" s="5"/>
      <c r="E171" s="35"/>
      <c r="F171" s="35"/>
      <c r="G171" s="35"/>
      <c r="I171" s="11"/>
    </row>
    <row r="172" spans="3:9" x14ac:dyDescent="0.2">
      <c r="C172" s="205"/>
      <c r="D172" s="5"/>
      <c r="E172" s="35"/>
      <c r="F172" s="35"/>
      <c r="G172" s="35"/>
      <c r="I172" s="11"/>
    </row>
    <row r="173" spans="3:9" x14ac:dyDescent="0.2">
      <c r="C173" s="205"/>
      <c r="D173" s="5"/>
      <c r="E173" s="35"/>
      <c r="F173" s="35"/>
      <c r="G173" s="35"/>
      <c r="I173" s="11"/>
    </row>
    <row r="174" spans="3:9" x14ac:dyDescent="0.2">
      <c r="C174" s="205"/>
      <c r="D174" s="5"/>
      <c r="E174" s="35"/>
      <c r="F174" s="35"/>
      <c r="G174" s="35"/>
      <c r="I174" s="11"/>
    </row>
    <row r="175" spans="3:9" x14ac:dyDescent="0.2">
      <c r="C175" s="205"/>
      <c r="D175" s="5"/>
      <c r="E175" s="35"/>
      <c r="F175" s="35"/>
      <c r="G175" s="35"/>
      <c r="I175" s="11"/>
    </row>
    <row r="176" spans="3:9" x14ac:dyDescent="0.2">
      <c r="C176" s="205"/>
      <c r="D176" s="5"/>
      <c r="E176" s="35"/>
      <c r="F176" s="35"/>
      <c r="G176" s="35"/>
      <c r="I176" s="11"/>
    </row>
    <row r="177" spans="3:9" x14ac:dyDescent="0.2">
      <c r="C177" s="205"/>
      <c r="D177" s="5"/>
      <c r="E177" s="35"/>
      <c r="F177" s="35"/>
      <c r="G177" s="35"/>
      <c r="I177" s="11"/>
    </row>
    <row r="178" spans="3:9" x14ac:dyDescent="0.2">
      <c r="C178" s="205"/>
      <c r="D178" s="5"/>
      <c r="E178" s="35"/>
      <c r="F178" s="35"/>
      <c r="G178" s="35"/>
      <c r="I178" s="11"/>
    </row>
    <row r="179" spans="3:9" x14ac:dyDescent="0.2">
      <c r="C179" s="205"/>
      <c r="D179" s="5"/>
      <c r="E179" s="35"/>
      <c r="F179" s="35"/>
      <c r="G179" s="35"/>
      <c r="I179" s="11"/>
    </row>
    <row r="180" spans="3:9" x14ac:dyDescent="0.2">
      <c r="C180" s="205"/>
      <c r="D180" s="5"/>
      <c r="E180" s="35"/>
      <c r="F180" s="35"/>
      <c r="G180" s="35"/>
      <c r="I180" s="11"/>
    </row>
    <row r="181" spans="3:9" x14ac:dyDescent="0.2">
      <c r="C181" s="205"/>
      <c r="D181" s="5"/>
      <c r="E181" s="35"/>
      <c r="F181" s="35"/>
      <c r="G181" s="35"/>
      <c r="I181" s="11"/>
    </row>
    <row r="182" spans="3:9" x14ac:dyDescent="0.2">
      <c r="C182" s="205"/>
      <c r="D182" s="5"/>
      <c r="E182" s="35"/>
      <c r="F182" s="35"/>
      <c r="G182" s="35"/>
      <c r="I182" s="11"/>
    </row>
    <row r="183" spans="3:9" x14ac:dyDescent="0.2">
      <c r="C183" s="205"/>
      <c r="D183" s="5"/>
      <c r="E183" s="35"/>
      <c r="F183" s="35"/>
      <c r="G183" s="35"/>
      <c r="I183" s="11"/>
    </row>
    <row r="184" spans="3:9" x14ac:dyDescent="0.2">
      <c r="C184" s="205"/>
      <c r="D184" s="5"/>
      <c r="E184" s="35"/>
      <c r="F184" s="35"/>
      <c r="G184" s="35"/>
      <c r="I184" s="11"/>
    </row>
    <row r="185" spans="3:9" x14ac:dyDescent="0.2">
      <c r="C185" s="205"/>
      <c r="D185" s="5"/>
      <c r="E185" s="35"/>
      <c r="F185" s="35"/>
      <c r="G185" s="35"/>
      <c r="I185" s="11"/>
    </row>
    <row r="186" spans="3:9" x14ac:dyDescent="0.2">
      <c r="C186" s="205"/>
      <c r="D186" s="5"/>
      <c r="E186" s="35"/>
      <c r="F186" s="35"/>
      <c r="G186" s="35"/>
      <c r="I186" s="11"/>
    </row>
    <row r="187" spans="3:9" x14ac:dyDescent="0.2">
      <c r="C187" s="205"/>
      <c r="D187" s="5"/>
      <c r="E187" s="35"/>
      <c r="F187" s="35"/>
      <c r="G187" s="35"/>
      <c r="I187" s="11"/>
    </row>
    <row r="188" spans="3:9" x14ac:dyDescent="0.2">
      <c r="C188" s="205"/>
      <c r="D188" s="5"/>
      <c r="E188" s="35"/>
      <c r="F188" s="35"/>
      <c r="G188" s="35"/>
      <c r="I188" s="11"/>
    </row>
    <row r="189" spans="3:9" x14ac:dyDescent="0.2">
      <c r="C189" s="205"/>
      <c r="D189" s="5"/>
      <c r="E189" s="35"/>
      <c r="F189" s="35"/>
      <c r="G189" s="35"/>
      <c r="I189" s="11"/>
    </row>
    <row r="190" spans="3:9" x14ac:dyDescent="0.2">
      <c r="C190" s="205"/>
      <c r="D190" s="5"/>
      <c r="E190" s="35"/>
      <c r="F190" s="35"/>
      <c r="G190" s="35"/>
      <c r="I190" s="11"/>
    </row>
    <row r="191" spans="3:9" x14ac:dyDescent="0.2">
      <c r="C191" s="205"/>
      <c r="D191" s="5"/>
      <c r="E191" s="35"/>
      <c r="F191" s="35"/>
      <c r="G191" s="35"/>
      <c r="I191" s="11"/>
    </row>
    <row r="192" spans="3:9" x14ac:dyDescent="0.2">
      <c r="C192" s="205"/>
      <c r="D192" s="5"/>
      <c r="E192" s="35"/>
      <c r="F192" s="35"/>
      <c r="G192" s="35"/>
      <c r="I192" s="11"/>
    </row>
    <row r="193" spans="3:9" x14ac:dyDescent="0.2">
      <c r="C193" s="205"/>
      <c r="D193" s="5"/>
      <c r="E193" s="35"/>
      <c r="F193" s="35"/>
      <c r="G193" s="35"/>
      <c r="I193" s="11"/>
    </row>
    <row r="194" spans="3:9" x14ac:dyDescent="0.2">
      <c r="C194" s="205"/>
      <c r="D194" s="5"/>
      <c r="E194" s="35"/>
      <c r="F194" s="35"/>
      <c r="G194" s="35"/>
      <c r="I194" s="11"/>
    </row>
    <row r="195" spans="3:9" x14ac:dyDescent="0.2">
      <c r="C195" s="205"/>
      <c r="D195" s="5"/>
      <c r="E195" s="35"/>
      <c r="F195" s="35"/>
      <c r="G195" s="35"/>
      <c r="I195" s="11"/>
    </row>
    <row r="196" spans="3:9" x14ac:dyDescent="0.2">
      <c r="C196" s="205"/>
      <c r="D196" s="5"/>
      <c r="E196" s="35"/>
      <c r="F196" s="35"/>
      <c r="G196" s="35"/>
      <c r="I196" s="11"/>
    </row>
    <row r="197" spans="3:9" x14ac:dyDescent="0.2">
      <c r="C197" s="205"/>
      <c r="D197" s="5"/>
      <c r="E197" s="35"/>
      <c r="F197" s="35"/>
      <c r="G197" s="35"/>
      <c r="I197" s="11"/>
    </row>
    <row r="198" spans="3:9" x14ac:dyDescent="0.2">
      <c r="C198" s="205"/>
      <c r="D198" s="5"/>
      <c r="E198" s="35"/>
      <c r="F198" s="35"/>
      <c r="G198" s="35"/>
      <c r="I198" s="11"/>
    </row>
    <row r="199" spans="3:9" x14ac:dyDescent="0.2">
      <c r="C199" s="205"/>
      <c r="D199" s="5"/>
      <c r="E199" s="35"/>
      <c r="F199" s="35"/>
      <c r="G199" s="35"/>
      <c r="I199" s="11"/>
    </row>
    <row r="200" spans="3:9" x14ac:dyDescent="0.2">
      <c r="C200" s="205"/>
      <c r="D200" s="5"/>
      <c r="E200" s="35"/>
      <c r="F200" s="35"/>
      <c r="G200" s="35"/>
      <c r="I200" s="11"/>
    </row>
    <row r="201" spans="3:9" x14ac:dyDescent="0.2">
      <c r="C201" s="205"/>
      <c r="D201" s="5"/>
      <c r="E201" s="35"/>
      <c r="F201" s="35"/>
      <c r="G201" s="35"/>
      <c r="I201" s="11"/>
    </row>
    <row r="202" spans="3:9" x14ac:dyDescent="0.2">
      <c r="C202" s="205"/>
      <c r="D202" s="5"/>
      <c r="E202" s="35"/>
      <c r="F202" s="35"/>
      <c r="G202" s="35"/>
      <c r="I202" s="11"/>
    </row>
    <row r="203" spans="3:9" x14ac:dyDescent="0.2">
      <c r="C203" s="205"/>
      <c r="D203" s="5"/>
      <c r="E203" s="35"/>
      <c r="F203" s="35"/>
      <c r="G203" s="35"/>
      <c r="I203" s="11"/>
    </row>
    <row r="204" spans="3:9" x14ac:dyDescent="0.2">
      <c r="C204" s="205"/>
      <c r="D204" s="5"/>
      <c r="E204" s="35"/>
      <c r="F204" s="35"/>
      <c r="G204" s="35"/>
      <c r="I204" s="11"/>
    </row>
    <row r="205" spans="3:9" x14ac:dyDescent="0.2">
      <c r="C205" s="205"/>
      <c r="D205" s="5"/>
      <c r="E205" s="35"/>
      <c r="F205" s="35"/>
      <c r="G205" s="35"/>
      <c r="I205" s="11"/>
    </row>
    <row r="206" spans="3:9" x14ac:dyDescent="0.2">
      <c r="C206" s="205"/>
      <c r="D206" s="5"/>
      <c r="E206" s="35"/>
      <c r="F206" s="35"/>
      <c r="G206" s="35"/>
      <c r="I206" s="11"/>
    </row>
    <row r="207" spans="3:9" x14ac:dyDescent="0.2">
      <c r="C207" s="205"/>
      <c r="D207" s="5"/>
      <c r="E207" s="35"/>
      <c r="F207" s="35"/>
      <c r="G207" s="35"/>
      <c r="I207" s="11"/>
    </row>
    <row r="208" spans="3:9" x14ac:dyDescent="0.2">
      <c r="C208" s="205"/>
      <c r="D208" s="5"/>
      <c r="E208" s="35"/>
      <c r="F208" s="35"/>
      <c r="G208" s="35"/>
      <c r="I208" s="11"/>
    </row>
    <row r="209" spans="3:9" x14ac:dyDescent="0.2">
      <c r="C209" s="205"/>
      <c r="D209" s="5"/>
      <c r="E209" s="35"/>
      <c r="F209" s="35"/>
      <c r="G209" s="35"/>
      <c r="I209" s="11"/>
    </row>
    <row r="210" spans="3:9" x14ac:dyDescent="0.2">
      <c r="C210" s="205"/>
      <c r="D210" s="5"/>
      <c r="E210" s="35"/>
      <c r="F210" s="35"/>
      <c r="G210" s="35"/>
      <c r="I210" s="11"/>
    </row>
    <row r="211" spans="3:9" x14ac:dyDescent="0.2">
      <c r="C211" s="205"/>
      <c r="D211" s="5"/>
      <c r="E211" s="35"/>
      <c r="F211" s="35"/>
      <c r="G211" s="35"/>
      <c r="I211" s="11"/>
    </row>
    <row r="212" spans="3:9" x14ac:dyDescent="0.2">
      <c r="C212" s="205"/>
      <c r="D212" s="5"/>
      <c r="E212" s="35"/>
      <c r="F212" s="35"/>
      <c r="G212" s="35"/>
      <c r="I212" s="11"/>
    </row>
    <row r="213" spans="3:9" x14ac:dyDescent="0.2">
      <c r="C213" s="205"/>
      <c r="D213" s="5"/>
      <c r="E213" s="35"/>
      <c r="F213" s="35"/>
      <c r="G213" s="35"/>
      <c r="I213" s="11"/>
    </row>
    <row r="214" spans="3:9" x14ac:dyDescent="0.2">
      <c r="C214" s="205"/>
      <c r="D214" s="5"/>
      <c r="E214" s="35"/>
      <c r="F214" s="35"/>
      <c r="G214" s="35"/>
      <c r="I214" s="11"/>
    </row>
    <row r="215" spans="3:9" x14ac:dyDescent="0.2">
      <c r="C215" s="205"/>
      <c r="D215" s="5"/>
      <c r="E215" s="35"/>
      <c r="F215" s="35"/>
      <c r="G215" s="35"/>
      <c r="I215" s="11"/>
    </row>
    <row r="216" spans="3:9" x14ac:dyDescent="0.2">
      <c r="C216" s="205"/>
      <c r="D216" s="5"/>
      <c r="E216" s="35"/>
      <c r="F216" s="35"/>
      <c r="G216" s="35"/>
      <c r="I216" s="11"/>
    </row>
    <row r="217" spans="3:9" x14ac:dyDescent="0.2">
      <c r="C217" s="205"/>
      <c r="D217" s="5"/>
      <c r="E217" s="35"/>
      <c r="F217" s="35"/>
      <c r="G217" s="35"/>
      <c r="I217" s="11"/>
    </row>
    <row r="218" spans="3:9" x14ac:dyDescent="0.2">
      <c r="C218" s="205"/>
      <c r="D218" s="5"/>
      <c r="E218" s="35"/>
      <c r="F218" s="35"/>
      <c r="G218" s="35"/>
      <c r="I218" s="11"/>
    </row>
    <row r="219" spans="3:9" x14ac:dyDescent="0.2">
      <c r="C219" s="205"/>
      <c r="D219" s="5"/>
      <c r="E219" s="35"/>
      <c r="F219" s="35"/>
      <c r="G219" s="35"/>
      <c r="I219" s="11"/>
    </row>
    <row r="220" spans="3:9" x14ac:dyDescent="0.2">
      <c r="C220" s="205"/>
      <c r="D220" s="5"/>
      <c r="E220" s="35"/>
      <c r="F220" s="35"/>
      <c r="G220" s="35"/>
      <c r="I220" s="11"/>
    </row>
    <row r="221" spans="3:9" x14ac:dyDescent="0.2">
      <c r="C221" s="205"/>
      <c r="D221" s="5"/>
      <c r="E221" s="35"/>
      <c r="F221" s="35"/>
      <c r="G221" s="35"/>
      <c r="I221" s="11"/>
    </row>
    <row r="222" spans="3:9" x14ac:dyDescent="0.2">
      <c r="C222" s="205"/>
      <c r="D222" s="5"/>
      <c r="E222" s="35"/>
      <c r="F222" s="35"/>
      <c r="G222" s="35"/>
      <c r="I222" s="11"/>
    </row>
    <row r="223" spans="3:9" x14ac:dyDescent="0.2">
      <c r="C223" s="205"/>
      <c r="D223" s="5"/>
      <c r="E223" s="35"/>
      <c r="F223" s="35"/>
      <c r="G223" s="35"/>
      <c r="I223" s="11"/>
    </row>
    <row r="224" spans="3:9" x14ac:dyDescent="0.2">
      <c r="C224" s="205"/>
      <c r="D224" s="5"/>
      <c r="E224" s="35"/>
      <c r="F224" s="35"/>
      <c r="G224" s="35"/>
      <c r="I224" s="11"/>
    </row>
    <row r="225" spans="3:9" x14ac:dyDescent="0.2">
      <c r="C225" s="205"/>
      <c r="D225" s="5"/>
      <c r="E225" s="35"/>
      <c r="F225" s="35"/>
      <c r="G225" s="35"/>
      <c r="I225" s="11"/>
    </row>
    <row r="226" spans="3:9" x14ac:dyDescent="0.2">
      <c r="C226" s="205"/>
      <c r="D226" s="5"/>
      <c r="E226" s="35"/>
      <c r="F226" s="35"/>
      <c r="G226" s="35"/>
      <c r="I226" s="11"/>
    </row>
    <row r="227" spans="3:9" x14ac:dyDescent="0.2">
      <c r="C227" s="205"/>
      <c r="D227" s="5"/>
      <c r="E227" s="35"/>
      <c r="F227" s="35"/>
      <c r="G227" s="35"/>
      <c r="I227" s="11"/>
    </row>
    <row r="228" spans="3:9" x14ac:dyDescent="0.2">
      <c r="C228" s="205"/>
      <c r="D228" s="5"/>
      <c r="E228" s="35"/>
      <c r="F228" s="35"/>
      <c r="G228" s="35"/>
      <c r="I228" s="11"/>
    </row>
    <row r="229" spans="3:9" x14ac:dyDescent="0.2">
      <c r="C229" s="205"/>
      <c r="D229" s="5"/>
      <c r="E229" s="35"/>
      <c r="F229" s="35"/>
      <c r="G229" s="35"/>
      <c r="I229" s="11"/>
    </row>
    <row r="230" spans="3:9" x14ac:dyDescent="0.2">
      <c r="C230" s="205"/>
      <c r="D230" s="5"/>
      <c r="E230" s="35"/>
      <c r="F230" s="35"/>
      <c r="G230" s="35"/>
      <c r="I230" s="11"/>
    </row>
    <row r="231" spans="3:9" x14ac:dyDescent="0.2">
      <c r="C231" s="205"/>
      <c r="D231" s="5"/>
      <c r="E231" s="35"/>
      <c r="F231" s="35"/>
      <c r="G231" s="35"/>
      <c r="I231" s="11"/>
    </row>
    <row r="232" spans="3:9" x14ac:dyDescent="0.2">
      <c r="C232" s="205"/>
      <c r="D232" s="5"/>
      <c r="E232" s="35"/>
      <c r="F232" s="35"/>
      <c r="G232" s="35"/>
      <c r="I232" s="11"/>
    </row>
    <row r="233" spans="3:9" x14ac:dyDescent="0.2">
      <c r="C233" s="205"/>
      <c r="D233" s="5"/>
      <c r="E233" s="35"/>
      <c r="F233" s="35"/>
      <c r="G233" s="35"/>
      <c r="I233" s="11"/>
    </row>
    <row r="234" spans="3:9" x14ac:dyDescent="0.2">
      <c r="C234" s="205"/>
      <c r="D234" s="5"/>
      <c r="E234" s="35"/>
      <c r="F234" s="35"/>
      <c r="G234" s="35"/>
      <c r="I234" s="11"/>
    </row>
    <row r="235" spans="3:9" x14ac:dyDescent="0.2">
      <c r="C235" s="205"/>
      <c r="D235" s="5"/>
      <c r="E235" s="35"/>
      <c r="F235" s="35"/>
      <c r="G235" s="35"/>
      <c r="I235" s="11"/>
    </row>
    <row r="236" spans="3:9" x14ac:dyDescent="0.2">
      <c r="C236" s="205"/>
      <c r="D236" s="5"/>
      <c r="E236" s="35"/>
      <c r="F236" s="35"/>
      <c r="G236" s="35"/>
      <c r="I236" s="11"/>
    </row>
    <row r="237" spans="3:9" x14ac:dyDescent="0.2">
      <c r="C237" s="205"/>
      <c r="D237" s="5"/>
      <c r="E237" s="35"/>
      <c r="F237" s="35"/>
      <c r="G237" s="35"/>
      <c r="I237" s="11"/>
    </row>
    <row r="238" spans="3:9" x14ac:dyDescent="0.2">
      <c r="C238" s="205"/>
      <c r="D238" s="5"/>
      <c r="E238" s="35"/>
      <c r="F238" s="35"/>
      <c r="G238" s="35"/>
      <c r="I238" s="11"/>
    </row>
    <row r="239" spans="3:9" x14ac:dyDescent="0.2">
      <c r="C239" s="205"/>
      <c r="D239" s="5"/>
      <c r="E239" s="35"/>
      <c r="F239" s="35"/>
      <c r="G239" s="35"/>
      <c r="I239" s="11"/>
    </row>
    <row r="240" spans="3:9" x14ac:dyDescent="0.2">
      <c r="C240" s="205"/>
      <c r="D240" s="5"/>
      <c r="E240" s="35"/>
      <c r="F240" s="35"/>
      <c r="G240" s="35"/>
      <c r="I240" s="11"/>
    </row>
    <row r="241" spans="3:9" x14ac:dyDescent="0.2">
      <c r="C241" s="205"/>
      <c r="D241" s="5"/>
      <c r="E241" s="35"/>
      <c r="F241" s="35"/>
      <c r="G241" s="35"/>
      <c r="I241" s="11"/>
    </row>
    <row r="242" spans="3:9" x14ac:dyDescent="0.2">
      <c r="C242" s="205"/>
      <c r="D242" s="5"/>
      <c r="E242" s="35"/>
      <c r="F242" s="35"/>
      <c r="G242" s="35"/>
      <c r="I242" s="11"/>
    </row>
    <row r="243" spans="3:9" x14ac:dyDescent="0.2">
      <c r="C243" s="205"/>
      <c r="D243" s="5"/>
      <c r="E243" s="35"/>
      <c r="F243" s="35"/>
      <c r="G243" s="35"/>
      <c r="I243" s="11"/>
    </row>
    <row r="244" spans="3:9" x14ac:dyDescent="0.2">
      <c r="C244" s="205"/>
      <c r="D244" s="5"/>
      <c r="E244" s="35"/>
      <c r="F244" s="35"/>
      <c r="G244" s="35"/>
      <c r="I244" s="11"/>
    </row>
    <row r="245" spans="3:9" x14ac:dyDescent="0.2">
      <c r="C245" s="205"/>
      <c r="D245" s="5"/>
      <c r="E245" s="35"/>
      <c r="F245" s="35"/>
      <c r="G245" s="35"/>
      <c r="I245" s="11"/>
    </row>
    <row r="246" spans="3:9" x14ac:dyDescent="0.2">
      <c r="C246" s="205"/>
      <c r="D246" s="5"/>
      <c r="E246" s="35"/>
      <c r="F246" s="35"/>
      <c r="G246" s="35"/>
      <c r="I246" s="11"/>
    </row>
    <row r="247" spans="3:9" x14ac:dyDescent="0.2">
      <c r="C247" s="205"/>
      <c r="D247" s="5"/>
      <c r="E247" s="35"/>
      <c r="F247" s="35"/>
      <c r="G247" s="35"/>
      <c r="I247" s="11"/>
    </row>
    <row r="248" spans="3:9" x14ac:dyDescent="0.2">
      <c r="C248" s="205"/>
      <c r="D248" s="5"/>
      <c r="E248" s="35"/>
      <c r="F248" s="35"/>
      <c r="G248" s="35"/>
      <c r="I248" s="11"/>
    </row>
    <row r="249" spans="3:9" x14ac:dyDescent="0.2">
      <c r="C249" s="205"/>
      <c r="D249" s="5"/>
      <c r="E249" s="35"/>
      <c r="F249" s="35"/>
      <c r="G249" s="35"/>
      <c r="I249" s="11"/>
    </row>
    <row r="250" spans="3:9" x14ac:dyDescent="0.2">
      <c r="C250" s="205"/>
      <c r="D250" s="5"/>
      <c r="E250" s="35"/>
      <c r="F250" s="35"/>
      <c r="G250" s="35"/>
      <c r="I250" s="11"/>
    </row>
    <row r="251" spans="3:9" x14ac:dyDescent="0.2">
      <c r="C251" s="205"/>
      <c r="D251" s="5"/>
      <c r="E251" s="35"/>
      <c r="F251" s="35"/>
      <c r="G251" s="35"/>
      <c r="I251" s="11"/>
    </row>
    <row r="252" spans="3:9" x14ac:dyDescent="0.2">
      <c r="C252" s="205"/>
      <c r="D252" s="5"/>
      <c r="E252" s="35"/>
      <c r="F252" s="35"/>
      <c r="G252" s="35"/>
      <c r="I252" s="11"/>
    </row>
    <row r="253" spans="3:9" x14ac:dyDescent="0.2">
      <c r="C253" s="205"/>
      <c r="D253" s="5"/>
      <c r="E253" s="35"/>
      <c r="F253" s="35"/>
      <c r="G253" s="35"/>
      <c r="I253" s="11"/>
    </row>
    <row r="254" spans="3:9" x14ac:dyDescent="0.2">
      <c r="C254" s="205"/>
      <c r="D254" s="5"/>
      <c r="E254" s="35"/>
      <c r="F254" s="35"/>
      <c r="G254" s="35"/>
      <c r="I254" s="11"/>
    </row>
    <row r="255" spans="3:9" x14ac:dyDescent="0.2">
      <c r="C255" s="205"/>
      <c r="D255" s="5"/>
      <c r="E255" s="35"/>
      <c r="F255" s="35"/>
      <c r="G255" s="35"/>
      <c r="I255" s="11"/>
    </row>
    <row r="256" spans="3:9" x14ac:dyDescent="0.2">
      <c r="C256" s="205"/>
      <c r="D256" s="5"/>
      <c r="E256" s="35"/>
      <c r="F256" s="35"/>
      <c r="G256" s="35"/>
      <c r="I256" s="11"/>
    </row>
    <row r="257" spans="3:9" x14ac:dyDescent="0.2">
      <c r="C257" s="205"/>
      <c r="D257" s="5"/>
      <c r="E257" s="35"/>
      <c r="F257" s="35"/>
      <c r="G257" s="35"/>
      <c r="I257" s="11"/>
    </row>
    <row r="258" spans="3:9" x14ac:dyDescent="0.2">
      <c r="C258" s="205"/>
      <c r="D258" s="5"/>
      <c r="E258" s="35"/>
      <c r="F258" s="35"/>
      <c r="G258" s="35"/>
      <c r="I258" s="11"/>
    </row>
    <row r="259" spans="3:9" x14ac:dyDescent="0.2">
      <c r="C259" s="205"/>
      <c r="D259" s="5"/>
      <c r="E259" s="35"/>
      <c r="F259" s="35"/>
      <c r="G259" s="35"/>
      <c r="I259" s="11"/>
    </row>
    <row r="260" spans="3:9" x14ac:dyDescent="0.2">
      <c r="C260" s="205"/>
      <c r="D260" s="5"/>
      <c r="E260" s="35"/>
      <c r="F260" s="35"/>
      <c r="G260" s="35"/>
      <c r="I260" s="11"/>
    </row>
    <row r="261" spans="3:9" x14ac:dyDescent="0.2">
      <c r="C261" s="205"/>
      <c r="D261" s="5"/>
      <c r="E261" s="35"/>
      <c r="F261" s="35"/>
      <c r="G261" s="35"/>
      <c r="I261" s="11"/>
    </row>
    <row r="262" spans="3:9" x14ac:dyDescent="0.2">
      <c r="C262" s="205"/>
      <c r="D262" s="5"/>
      <c r="E262" s="35"/>
      <c r="F262" s="35"/>
      <c r="G262" s="35"/>
      <c r="I262" s="11"/>
    </row>
    <row r="263" spans="3:9" x14ac:dyDescent="0.2">
      <c r="C263" s="205"/>
      <c r="D263" s="5"/>
      <c r="E263" s="35"/>
      <c r="F263" s="35"/>
      <c r="G263" s="35"/>
      <c r="I263" s="11"/>
    </row>
    <row r="264" spans="3:9" x14ac:dyDescent="0.2">
      <c r="C264" s="205"/>
      <c r="D264" s="5"/>
      <c r="E264" s="35"/>
      <c r="F264" s="35"/>
      <c r="G264" s="35"/>
      <c r="I264" s="11"/>
    </row>
    <row r="265" spans="3:9" x14ac:dyDescent="0.2">
      <c r="C265" s="205"/>
      <c r="D265" s="5"/>
      <c r="E265" s="35"/>
      <c r="F265" s="35"/>
      <c r="G265" s="35"/>
      <c r="I265" s="11"/>
    </row>
    <row r="266" spans="3:9" x14ac:dyDescent="0.2">
      <c r="C266" s="205"/>
      <c r="D266" s="5"/>
      <c r="E266" s="35"/>
      <c r="F266" s="35"/>
      <c r="G266" s="35"/>
      <c r="I266" s="11"/>
    </row>
    <row r="267" spans="3:9" x14ac:dyDescent="0.2">
      <c r="C267" s="205"/>
      <c r="D267" s="5"/>
      <c r="E267" s="35"/>
      <c r="F267" s="35"/>
      <c r="G267" s="35"/>
      <c r="I267" s="11"/>
    </row>
    <row r="268" spans="3:9" x14ac:dyDescent="0.2">
      <c r="C268" s="205"/>
      <c r="D268" s="5"/>
      <c r="E268" s="35"/>
      <c r="F268" s="35"/>
      <c r="G268" s="35"/>
      <c r="I268" s="11"/>
    </row>
    <row r="269" spans="3:9" x14ac:dyDescent="0.2">
      <c r="C269" s="205"/>
      <c r="D269" s="5"/>
      <c r="E269" s="35"/>
      <c r="F269" s="35"/>
      <c r="G269" s="35"/>
      <c r="I269" s="11"/>
    </row>
    <row r="270" spans="3:9" x14ac:dyDescent="0.2">
      <c r="C270" s="205"/>
      <c r="D270" s="5"/>
      <c r="E270" s="35"/>
      <c r="F270" s="35"/>
      <c r="G270" s="35"/>
      <c r="I270" s="11"/>
    </row>
    <row r="271" spans="3:9" x14ac:dyDescent="0.2">
      <c r="C271" s="205"/>
      <c r="D271" s="5"/>
      <c r="E271" s="35"/>
      <c r="F271" s="35"/>
      <c r="G271" s="35"/>
      <c r="I271" s="11"/>
    </row>
    <row r="272" spans="3:9" x14ac:dyDescent="0.2">
      <c r="C272" s="205"/>
      <c r="D272" s="5"/>
      <c r="E272" s="35"/>
      <c r="F272" s="35"/>
      <c r="G272" s="35"/>
      <c r="I272" s="11"/>
    </row>
    <row r="273" spans="3:9" x14ac:dyDescent="0.2">
      <c r="C273" s="205"/>
      <c r="D273" s="5"/>
      <c r="E273" s="35"/>
      <c r="F273" s="35"/>
      <c r="G273" s="35"/>
      <c r="I273" s="11"/>
    </row>
    <row r="274" spans="3:9" x14ac:dyDescent="0.2">
      <c r="C274" s="205"/>
      <c r="D274" s="5"/>
      <c r="E274" s="35"/>
      <c r="F274" s="35"/>
      <c r="G274" s="35"/>
      <c r="I274" s="11"/>
    </row>
    <row r="275" spans="3:9" x14ac:dyDescent="0.2">
      <c r="C275" s="205"/>
      <c r="D275" s="5"/>
      <c r="E275" s="35"/>
      <c r="F275" s="35"/>
      <c r="G275" s="35"/>
      <c r="I275" s="11"/>
    </row>
    <row r="276" spans="3:9" x14ac:dyDescent="0.2">
      <c r="C276" s="205"/>
      <c r="D276" s="5"/>
      <c r="E276" s="35"/>
      <c r="F276" s="35"/>
      <c r="G276" s="35"/>
      <c r="I276" s="11"/>
    </row>
    <row r="277" spans="3:9" x14ac:dyDescent="0.2">
      <c r="C277" s="205"/>
      <c r="D277" s="5"/>
      <c r="E277" s="35"/>
      <c r="F277" s="35"/>
      <c r="G277" s="35"/>
      <c r="I277" s="11"/>
    </row>
    <row r="278" spans="3:9" x14ac:dyDescent="0.2">
      <c r="C278" s="205"/>
      <c r="D278" s="5"/>
      <c r="E278" s="35"/>
      <c r="F278" s="35"/>
      <c r="G278" s="35"/>
      <c r="I278" s="11"/>
    </row>
    <row r="279" spans="3:9" x14ac:dyDescent="0.2">
      <c r="C279" s="205"/>
      <c r="D279" s="5"/>
      <c r="E279" s="35"/>
      <c r="F279" s="35"/>
      <c r="G279" s="35"/>
      <c r="I279" s="11"/>
    </row>
    <row r="280" spans="3:9" x14ac:dyDescent="0.2">
      <c r="C280" s="205"/>
      <c r="D280" s="5"/>
      <c r="E280" s="35"/>
      <c r="F280" s="35"/>
      <c r="G280" s="35"/>
      <c r="I280" s="11"/>
    </row>
    <row r="281" spans="3:9" x14ac:dyDescent="0.2">
      <c r="C281" s="205"/>
      <c r="D281" s="5"/>
      <c r="E281" s="35"/>
      <c r="F281" s="35"/>
      <c r="G281" s="35"/>
      <c r="I281" s="11"/>
    </row>
    <row r="282" spans="3:9" x14ac:dyDescent="0.2">
      <c r="C282" s="205"/>
      <c r="D282" s="5"/>
      <c r="E282" s="35"/>
      <c r="F282" s="35"/>
      <c r="G282" s="35"/>
      <c r="I282" s="11"/>
    </row>
    <row r="283" spans="3:9" x14ac:dyDescent="0.2">
      <c r="C283" s="205"/>
      <c r="D283" s="5"/>
      <c r="E283" s="35"/>
      <c r="F283" s="35"/>
      <c r="G283" s="35"/>
      <c r="I283" s="11"/>
    </row>
    <row r="284" spans="3:9" x14ac:dyDescent="0.2">
      <c r="C284" s="205"/>
      <c r="D284" s="5"/>
      <c r="E284" s="35"/>
      <c r="F284" s="35"/>
      <c r="G284" s="35"/>
      <c r="I284" s="11"/>
    </row>
    <row r="285" spans="3:9" x14ac:dyDescent="0.2">
      <c r="C285" s="205"/>
      <c r="D285" s="5"/>
      <c r="E285" s="35"/>
      <c r="F285" s="35"/>
      <c r="G285" s="35"/>
      <c r="I285" s="11"/>
    </row>
    <row r="286" spans="3:9" x14ac:dyDescent="0.2">
      <c r="C286" s="205"/>
      <c r="D286" s="5"/>
      <c r="E286" s="35"/>
      <c r="F286" s="35"/>
      <c r="G286" s="35"/>
      <c r="I286" s="11"/>
    </row>
    <row r="287" spans="3:9" x14ac:dyDescent="0.2">
      <c r="C287" s="205"/>
      <c r="D287" s="5"/>
      <c r="E287" s="35"/>
      <c r="F287" s="35"/>
      <c r="G287" s="35"/>
      <c r="I287" s="11"/>
    </row>
    <row r="288" spans="3:9" x14ac:dyDescent="0.2">
      <c r="C288" s="205"/>
      <c r="D288" s="5"/>
      <c r="E288" s="35"/>
      <c r="F288" s="35"/>
      <c r="G288" s="35"/>
      <c r="I288" s="11"/>
    </row>
    <row r="289" spans="3:9" x14ac:dyDescent="0.2">
      <c r="C289" s="205"/>
      <c r="D289" s="5"/>
      <c r="E289" s="35"/>
      <c r="F289" s="35"/>
      <c r="G289" s="35"/>
      <c r="I289" s="11"/>
    </row>
    <row r="290" spans="3:9" x14ac:dyDescent="0.2">
      <c r="C290" s="205"/>
      <c r="D290" s="5"/>
      <c r="E290" s="35"/>
      <c r="F290" s="35"/>
      <c r="G290" s="35"/>
      <c r="I290" s="11"/>
    </row>
    <row r="291" spans="3:9" x14ac:dyDescent="0.2">
      <c r="C291" s="205"/>
      <c r="D291" s="5"/>
      <c r="E291" s="35"/>
      <c r="F291" s="35"/>
      <c r="G291" s="35"/>
      <c r="I291" s="11"/>
    </row>
    <row r="292" spans="3:9" x14ac:dyDescent="0.2">
      <c r="C292" s="205"/>
      <c r="D292" s="5"/>
      <c r="E292" s="35"/>
      <c r="F292" s="35"/>
      <c r="G292" s="35"/>
      <c r="I292" s="11"/>
    </row>
    <row r="293" spans="3:9" x14ac:dyDescent="0.2">
      <c r="C293" s="205"/>
      <c r="D293" s="5"/>
      <c r="E293" s="35"/>
      <c r="F293" s="35"/>
      <c r="G293" s="35"/>
      <c r="I293" s="11"/>
    </row>
    <row r="294" spans="3:9" x14ac:dyDescent="0.2">
      <c r="C294" s="205"/>
      <c r="D294" s="5"/>
      <c r="E294" s="35"/>
      <c r="F294" s="35"/>
      <c r="G294" s="35"/>
      <c r="I294" s="11"/>
    </row>
    <row r="295" spans="3:9" x14ac:dyDescent="0.2">
      <c r="C295" s="205"/>
      <c r="D295" s="5"/>
      <c r="E295" s="35"/>
      <c r="F295" s="35"/>
      <c r="G295" s="35"/>
      <c r="I295" s="11"/>
    </row>
    <row r="296" spans="3:9" x14ac:dyDescent="0.2">
      <c r="C296" s="205"/>
      <c r="D296" s="5"/>
      <c r="E296" s="35"/>
      <c r="F296" s="35"/>
      <c r="G296" s="35"/>
      <c r="I296" s="11"/>
    </row>
    <row r="297" spans="3:9" x14ac:dyDescent="0.2">
      <c r="C297" s="205"/>
      <c r="D297" s="5"/>
      <c r="E297" s="35"/>
      <c r="F297" s="35"/>
      <c r="G297" s="35"/>
      <c r="I297" s="11"/>
    </row>
    <row r="298" spans="3:9" x14ac:dyDescent="0.2">
      <c r="C298" s="205"/>
      <c r="D298" s="5"/>
      <c r="E298" s="35"/>
      <c r="F298" s="35"/>
      <c r="G298" s="35"/>
      <c r="I298" s="11"/>
    </row>
    <row r="299" spans="3:9" x14ac:dyDescent="0.2">
      <c r="C299" s="205"/>
      <c r="D299" s="5"/>
      <c r="E299" s="35"/>
      <c r="F299" s="35"/>
      <c r="G299" s="35"/>
      <c r="I299" s="11"/>
    </row>
    <row r="300" spans="3:9" x14ac:dyDescent="0.2">
      <c r="C300" s="205"/>
      <c r="D300" s="5"/>
      <c r="E300" s="35"/>
      <c r="F300" s="35"/>
      <c r="G300" s="35"/>
      <c r="I300" s="11"/>
    </row>
    <row r="301" spans="3:9" x14ac:dyDescent="0.2">
      <c r="C301" s="205"/>
      <c r="D301" s="5"/>
      <c r="E301" s="35"/>
      <c r="F301" s="35"/>
      <c r="G301" s="35"/>
      <c r="I301" s="11"/>
    </row>
    <row r="302" spans="3:9" x14ac:dyDescent="0.2">
      <c r="C302" s="205"/>
      <c r="D302" s="5"/>
      <c r="E302" s="35"/>
      <c r="F302" s="35"/>
      <c r="G302" s="35"/>
      <c r="I302" s="11"/>
    </row>
    <row r="303" spans="3:9" x14ac:dyDescent="0.2">
      <c r="C303" s="205"/>
      <c r="D303" s="5"/>
      <c r="E303" s="35"/>
      <c r="F303" s="35"/>
      <c r="G303" s="35"/>
      <c r="I303" s="11"/>
    </row>
    <row r="304" spans="3:9" x14ac:dyDescent="0.2">
      <c r="C304" s="205"/>
      <c r="D304" s="5"/>
      <c r="E304" s="35"/>
      <c r="F304" s="35"/>
      <c r="G304" s="35"/>
      <c r="I304" s="11"/>
    </row>
    <row r="305" spans="3:9" x14ac:dyDescent="0.2">
      <c r="C305" s="205"/>
      <c r="D305" s="5"/>
      <c r="E305" s="35"/>
      <c r="F305" s="35"/>
      <c r="G305" s="35"/>
      <c r="I305" s="11"/>
    </row>
    <row r="306" spans="3:9" x14ac:dyDescent="0.2">
      <c r="C306" s="205"/>
      <c r="D306" s="5"/>
      <c r="E306" s="35"/>
      <c r="F306" s="35"/>
      <c r="G306" s="35"/>
      <c r="I306" s="11"/>
    </row>
    <row r="307" spans="3:9" x14ac:dyDescent="0.2">
      <c r="C307" s="205"/>
      <c r="D307" s="5"/>
      <c r="E307" s="35"/>
      <c r="F307" s="35"/>
      <c r="G307" s="35"/>
      <c r="I307" s="11"/>
    </row>
    <row r="308" spans="3:9" x14ac:dyDescent="0.2">
      <c r="C308" s="205"/>
      <c r="D308" s="5"/>
      <c r="E308" s="35"/>
      <c r="F308" s="35"/>
      <c r="G308" s="35"/>
      <c r="I308" s="11"/>
    </row>
    <row r="309" spans="3:9" x14ac:dyDescent="0.2">
      <c r="C309" s="205"/>
      <c r="D309" s="5"/>
      <c r="E309" s="35"/>
      <c r="F309" s="35"/>
      <c r="G309" s="35"/>
      <c r="I309" s="11"/>
    </row>
    <row r="310" spans="3:9" x14ac:dyDescent="0.2">
      <c r="C310" s="205"/>
      <c r="D310" s="5"/>
      <c r="E310" s="35"/>
      <c r="F310" s="35"/>
      <c r="G310" s="35"/>
      <c r="I310" s="11"/>
    </row>
    <row r="311" spans="3:9" x14ac:dyDescent="0.2">
      <c r="C311" s="205"/>
      <c r="D311" s="5"/>
      <c r="E311" s="35"/>
      <c r="F311" s="35"/>
      <c r="G311" s="35"/>
      <c r="I311" s="11"/>
    </row>
    <row r="312" spans="3:9" x14ac:dyDescent="0.2">
      <c r="C312" s="205"/>
      <c r="D312" s="5"/>
      <c r="E312" s="35"/>
      <c r="F312" s="35"/>
      <c r="G312" s="35"/>
      <c r="I312" s="11"/>
    </row>
    <row r="313" spans="3:9" x14ac:dyDescent="0.2">
      <c r="C313" s="205"/>
      <c r="D313" s="5"/>
      <c r="E313" s="35"/>
      <c r="F313" s="35"/>
      <c r="G313" s="35"/>
      <c r="I313" s="11"/>
    </row>
    <row r="314" spans="3:9" x14ac:dyDescent="0.2">
      <c r="C314" s="205"/>
      <c r="D314" s="5"/>
      <c r="E314" s="35"/>
      <c r="F314" s="35"/>
      <c r="G314" s="35"/>
      <c r="I314" s="11"/>
    </row>
    <row r="315" spans="3:9" x14ac:dyDescent="0.2">
      <c r="C315" s="205"/>
      <c r="D315" s="5"/>
      <c r="E315" s="35"/>
      <c r="F315" s="35"/>
      <c r="G315" s="35"/>
      <c r="I315" s="11"/>
    </row>
    <row r="316" spans="3:9" x14ac:dyDescent="0.2">
      <c r="C316" s="205"/>
      <c r="D316" s="5"/>
      <c r="E316" s="35"/>
      <c r="F316" s="35"/>
      <c r="G316" s="35"/>
      <c r="I316" s="11"/>
    </row>
    <row r="317" spans="3:9" x14ac:dyDescent="0.2">
      <c r="C317" s="205"/>
      <c r="D317" s="5"/>
      <c r="E317" s="35"/>
      <c r="F317" s="35"/>
      <c r="G317" s="35"/>
      <c r="I317" s="11"/>
    </row>
    <row r="318" spans="3:9" x14ac:dyDescent="0.2">
      <c r="C318" s="205"/>
      <c r="D318" s="5"/>
      <c r="E318" s="35"/>
      <c r="F318" s="35"/>
      <c r="G318" s="35"/>
      <c r="I318" s="11"/>
    </row>
    <row r="319" spans="3:9" x14ac:dyDescent="0.2">
      <c r="C319" s="205"/>
      <c r="D319" s="5"/>
      <c r="E319" s="35"/>
      <c r="F319" s="35"/>
      <c r="G319" s="35"/>
      <c r="I319" s="11"/>
    </row>
    <row r="320" spans="3:9" x14ac:dyDescent="0.2">
      <c r="C320" s="205"/>
      <c r="D320" s="5"/>
      <c r="E320" s="35"/>
      <c r="F320" s="35"/>
      <c r="G320" s="35"/>
      <c r="I320" s="11"/>
    </row>
    <row r="321" spans="3:9" x14ac:dyDescent="0.2">
      <c r="C321" s="205"/>
      <c r="D321" s="5"/>
      <c r="E321" s="35"/>
      <c r="F321" s="35"/>
      <c r="G321" s="35"/>
      <c r="I321" s="11"/>
    </row>
    <row r="322" spans="3:9" x14ac:dyDescent="0.2">
      <c r="C322" s="205"/>
      <c r="D322" s="5"/>
      <c r="E322" s="35"/>
      <c r="F322" s="35"/>
      <c r="G322" s="35"/>
      <c r="I322" s="11"/>
    </row>
    <row r="323" spans="3:9" x14ac:dyDescent="0.2">
      <c r="C323" s="205"/>
      <c r="D323" s="5"/>
      <c r="E323" s="35"/>
      <c r="F323" s="35"/>
      <c r="G323" s="35"/>
      <c r="I323" s="11"/>
    </row>
    <row r="324" spans="3:9" x14ac:dyDescent="0.2">
      <c r="C324" s="205"/>
      <c r="D324" s="5"/>
      <c r="E324" s="35"/>
      <c r="F324" s="35"/>
      <c r="G324" s="35"/>
      <c r="I324" s="11"/>
    </row>
    <row r="325" spans="3:9" x14ac:dyDescent="0.2">
      <c r="C325" s="205"/>
      <c r="D325" s="5"/>
      <c r="E325" s="35"/>
      <c r="F325" s="35"/>
      <c r="G325" s="35"/>
      <c r="I325" s="11"/>
    </row>
    <row r="326" spans="3:9" x14ac:dyDescent="0.2">
      <c r="C326" s="205"/>
      <c r="D326" s="5"/>
      <c r="E326" s="35"/>
      <c r="F326" s="35"/>
      <c r="G326" s="35"/>
      <c r="I326" s="11"/>
    </row>
    <row r="327" spans="3:9" x14ac:dyDescent="0.2">
      <c r="C327" s="205"/>
      <c r="D327" s="5"/>
      <c r="E327" s="35"/>
      <c r="F327" s="35"/>
      <c r="G327" s="35"/>
      <c r="I327" s="11"/>
    </row>
    <row r="328" spans="3:9" x14ac:dyDescent="0.2">
      <c r="C328" s="205"/>
      <c r="D328" s="5"/>
      <c r="E328" s="35"/>
      <c r="F328" s="35"/>
      <c r="G328" s="35"/>
      <c r="I328" s="11"/>
    </row>
    <row r="329" spans="3:9" x14ac:dyDescent="0.2">
      <c r="C329" s="205"/>
      <c r="D329" s="5"/>
      <c r="E329" s="35"/>
      <c r="F329" s="35"/>
      <c r="G329" s="35"/>
      <c r="I329" s="11"/>
    </row>
    <row r="330" spans="3:9" x14ac:dyDescent="0.2">
      <c r="C330" s="205"/>
      <c r="D330" s="5"/>
      <c r="E330" s="35"/>
      <c r="F330" s="35"/>
      <c r="G330" s="35"/>
      <c r="I330" s="11"/>
    </row>
    <row r="331" spans="3:9" x14ac:dyDescent="0.2">
      <c r="C331" s="205"/>
      <c r="D331" s="5"/>
      <c r="E331" s="35"/>
      <c r="F331" s="35"/>
      <c r="G331" s="35"/>
      <c r="I331" s="11"/>
    </row>
    <row r="332" spans="3:9" x14ac:dyDescent="0.2">
      <c r="C332" s="205"/>
      <c r="D332" s="5"/>
      <c r="E332" s="35"/>
      <c r="F332" s="35"/>
      <c r="G332" s="35"/>
      <c r="I332" s="11"/>
    </row>
    <row r="333" spans="3:9" x14ac:dyDescent="0.2">
      <c r="C333" s="205"/>
      <c r="D333" s="5"/>
      <c r="E333" s="35"/>
      <c r="F333" s="35"/>
      <c r="G333" s="35"/>
      <c r="I333" s="11"/>
    </row>
    <row r="334" spans="3:9" x14ac:dyDescent="0.2">
      <c r="C334" s="205"/>
      <c r="D334" s="5"/>
      <c r="E334" s="35"/>
      <c r="F334" s="35"/>
      <c r="G334" s="35"/>
      <c r="I334" s="11"/>
    </row>
    <row r="335" spans="3:9" x14ac:dyDescent="0.2">
      <c r="C335" s="205"/>
      <c r="D335" s="5"/>
      <c r="E335" s="35"/>
      <c r="F335" s="35"/>
      <c r="G335" s="35"/>
      <c r="I335" s="11"/>
    </row>
    <row r="336" spans="3:9" x14ac:dyDescent="0.2">
      <c r="C336" s="205"/>
      <c r="D336" s="5"/>
      <c r="E336" s="35"/>
      <c r="F336" s="35"/>
      <c r="G336" s="35"/>
      <c r="I336" s="11"/>
    </row>
    <row r="337" spans="3:9" x14ac:dyDescent="0.2">
      <c r="C337" s="205"/>
      <c r="D337" s="5"/>
      <c r="E337" s="35"/>
      <c r="F337" s="35"/>
      <c r="G337" s="35"/>
      <c r="I337" s="11"/>
    </row>
    <row r="338" spans="3:9" x14ac:dyDescent="0.2">
      <c r="C338" s="205"/>
      <c r="D338" s="5"/>
      <c r="E338" s="35"/>
      <c r="F338" s="35"/>
      <c r="G338" s="35"/>
      <c r="I338" s="11"/>
    </row>
    <row r="339" spans="3:9" x14ac:dyDescent="0.2">
      <c r="C339" s="205"/>
      <c r="D339" s="5"/>
      <c r="E339" s="35"/>
      <c r="F339" s="35"/>
      <c r="G339" s="35"/>
      <c r="I339" s="11"/>
    </row>
    <row r="340" spans="3:9" x14ac:dyDescent="0.2">
      <c r="C340" s="205"/>
      <c r="D340" s="5"/>
      <c r="E340" s="35"/>
      <c r="F340" s="35"/>
      <c r="G340" s="35"/>
      <c r="I340" s="11"/>
    </row>
    <row r="341" spans="3:9" x14ac:dyDescent="0.2">
      <c r="C341" s="205"/>
      <c r="D341" s="5"/>
      <c r="E341" s="35"/>
      <c r="F341" s="35"/>
      <c r="G341" s="35"/>
      <c r="I341" s="11"/>
    </row>
    <row r="342" spans="3:9" x14ac:dyDescent="0.2">
      <c r="C342" s="205"/>
      <c r="D342" s="5"/>
      <c r="E342" s="35"/>
      <c r="F342" s="35"/>
      <c r="G342" s="35"/>
      <c r="I342" s="11"/>
    </row>
    <row r="343" spans="3:9" x14ac:dyDescent="0.2">
      <c r="C343" s="205"/>
      <c r="D343" s="5"/>
      <c r="E343" s="35"/>
      <c r="F343" s="35"/>
      <c r="G343" s="35"/>
      <c r="I343" s="11"/>
    </row>
    <row r="344" spans="3:9" x14ac:dyDescent="0.2">
      <c r="C344" s="205"/>
      <c r="D344" s="5"/>
      <c r="E344" s="35"/>
      <c r="F344" s="35"/>
      <c r="G344" s="35"/>
      <c r="I344" s="11"/>
    </row>
    <row r="345" spans="3:9" x14ac:dyDescent="0.2">
      <c r="C345" s="205"/>
      <c r="D345" s="5"/>
      <c r="E345" s="35"/>
      <c r="F345" s="35"/>
      <c r="G345" s="35"/>
      <c r="I345" s="11"/>
    </row>
    <row r="346" spans="3:9" x14ac:dyDescent="0.2">
      <c r="C346" s="205"/>
      <c r="D346" s="5"/>
      <c r="E346" s="35"/>
      <c r="F346" s="35"/>
      <c r="G346" s="35"/>
      <c r="I346" s="11"/>
    </row>
    <row r="347" spans="3:9" x14ac:dyDescent="0.2">
      <c r="C347" s="205"/>
      <c r="D347" s="5"/>
      <c r="E347" s="35"/>
      <c r="F347" s="35"/>
      <c r="G347" s="35"/>
      <c r="I347" s="11"/>
    </row>
    <row r="348" spans="3:9" x14ac:dyDescent="0.2">
      <c r="C348" s="205"/>
      <c r="D348" s="5"/>
      <c r="E348" s="35"/>
      <c r="F348" s="35"/>
      <c r="G348" s="35"/>
      <c r="I348" s="11"/>
    </row>
    <row r="349" spans="3:9" x14ac:dyDescent="0.2">
      <c r="C349" s="205"/>
      <c r="D349" s="5"/>
      <c r="E349" s="35"/>
      <c r="F349" s="35"/>
      <c r="G349" s="35"/>
      <c r="I349" s="11"/>
    </row>
    <row r="350" spans="3:9" x14ac:dyDescent="0.2">
      <c r="C350" s="205"/>
      <c r="D350" s="5"/>
      <c r="E350" s="35"/>
      <c r="F350" s="35"/>
      <c r="G350" s="35"/>
      <c r="I350" s="11"/>
    </row>
    <row r="351" spans="3:9" x14ac:dyDescent="0.2">
      <c r="C351" s="205"/>
      <c r="D351" s="5"/>
      <c r="E351" s="35"/>
      <c r="F351" s="35"/>
      <c r="G351" s="35"/>
      <c r="I351" s="11"/>
    </row>
    <row r="352" spans="3:9" x14ac:dyDescent="0.2">
      <c r="C352" s="205"/>
      <c r="D352" s="5"/>
      <c r="E352" s="35"/>
      <c r="F352" s="35"/>
      <c r="G352" s="35"/>
      <c r="I352" s="11"/>
    </row>
    <row r="353" spans="3:9" x14ac:dyDescent="0.2">
      <c r="C353" s="205"/>
      <c r="D353" s="5"/>
      <c r="E353" s="35"/>
      <c r="F353" s="35"/>
      <c r="G353" s="35"/>
      <c r="I353" s="11"/>
    </row>
    <row r="354" spans="3:9" x14ac:dyDescent="0.2">
      <c r="C354" s="205"/>
      <c r="D354" s="5"/>
      <c r="E354" s="35"/>
      <c r="F354" s="35"/>
      <c r="G354" s="35"/>
      <c r="I354" s="11"/>
    </row>
    <row r="355" spans="3:9" x14ac:dyDescent="0.2">
      <c r="C355" s="205"/>
      <c r="D355" s="5"/>
      <c r="E355" s="35"/>
      <c r="F355" s="35"/>
      <c r="G355" s="35"/>
      <c r="I355" s="11"/>
    </row>
    <row r="356" spans="3:9" x14ac:dyDescent="0.2">
      <c r="C356" s="205"/>
      <c r="D356" s="5"/>
      <c r="E356" s="35"/>
      <c r="F356" s="35"/>
      <c r="G356" s="35"/>
      <c r="I356" s="11"/>
    </row>
    <row r="357" spans="3:9" x14ac:dyDescent="0.2">
      <c r="C357" s="205"/>
      <c r="D357" s="5"/>
      <c r="E357" s="35"/>
      <c r="F357" s="35"/>
      <c r="G357" s="35"/>
      <c r="I357" s="11"/>
    </row>
    <row r="358" spans="3:9" x14ac:dyDescent="0.2">
      <c r="C358" s="205"/>
      <c r="D358" s="5"/>
      <c r="E358" s="35"/>
      <c r="F358" s="35"/>
      <c r="G358" s="35"/>
      <c r="I358" s="11"/>
    </row>
    <row r="359" spans="3:9" x14ac:dyDescent="0.2">
      <c r="C359" s="205"/>
      <c r="D359" s="5"/>
      <c r="E359" s="35"/>
      <c r="F359" s="35"/>
      <c r="G359" s="35"/>
      <c r="I359" s="11"/>
    </row>
    <row r="360" spans="3:9" x14ac:dyDescent="0.2">
      <c r="C360" s="205"/>
      <c r="D360" s="5"/>
      <c r="E360" s="35"/>
      <c r="F360" s="35"/>
      <c r="G360" s="35"/>
      <c r="I360" s="11"/>
    </row>
    <row r="361" spans="3:9" x14ac:dyDescent="0.2">
      <c r="C361" s="205"/>
      <c r="D361" s="5"/>
      <c r="E361" s="35"/>
      <c r="F361" s="35"/>
      <c r="G361" s="35"/>
      <c r="I361" s="11"/>
    </row>
    <row r="362" spans="3:9" x14ac:dyDescent="0.2">
      <c r="C362" s="205"/>
      <c r="D362" s="5"/>
      <c r="E362" s="35"/>
      <c r="F362" s="35"/>
      <c r="G362" s="35"/>
      <c r="I362" s="11"/>
    </row>
    <row r="363" spans="3:9" x14ac:dyDescent="0.2">
      <c r="C363" s="205"/>
      <c r="D363" s="5"/>
      <c r="E363" s="35"/>
      <c r="F363" s="35"/>
      <c r="G363" s="35"/>
      <c r="I363" s="11"/>
    </row>
    <row r="364" spans="3:9" x14ac:dyDescent="0.2">
      <c r="C364" s="205"/>
      <c r="D364" s="5"/>
      <c r="E364" s="35"/>
      <c r="F364" s="35"/>
      <c r="G364" s="35"/>
      <c r="I364" s="11"/>
    </row>
    <row r="365" spans="3:9" x14ac:dyDescent="0.2">
      <c r="C365" s="205"/>
      <c r="D365" s="5"/>
      <c r="E365" s="35"/>
      <c r="F365" s="35"/>
      <c r="G365" s="35"/>
      <c r="I365" s="11"/>
    </row>
    <row r="366" spans="3:9" x14ac:dyDescent="0.2">
      <c r="C366" s="205"/>
      <c r="D366" s="5"/>
      <c r="E366" s="35"/>
      <c r="F366" s="35"/>
      <c r="G366" s="35"/>
      <c r="I366" s="11"/>
    </row>
    <row r="367" spans="3:9" x14ac:dyDescent="0.2">
      <c r="C367" s="205"/>
      <c r="D367" s="5"/>
      <c r="E367" s="35"/>
      <c r="F367" s="35"/>
      <c r="G367" s="35"/>
      <c r="I367" s="11"/>
    </row>
    <row r="368" spans="3:9" x14ac:dyDescent="0.2">
      <c r="C368" s="205"/>
      <c r="D368" s="5"/>
      <c r="E368" s="35"/>
      <c r="F368" s="35"/>
      <c r="G368" s="35"/>
      <c r="I368" s="11"/>
    </row>
    <row r="369" spans="3:9" x14ac:dyDescent="0.2">
      <c r="C369" s="205"/>
      <c r="D369" s="5"/>
      <c r="E369" s="35"/>
      <c r="F369" s="35"/>
      <c r="G369" s="35"/>
      <c r="I369" s="11"/>
    </row>
    <row r="370" spans="3:9" x14ac:dyDescent="0.2">
      <c r="C370" s="205"/>
      <c r="D370" s="5"/>
      <c r="E370" s="35"/>
      <c r="F370" s="35"/>
      <c r="G370" s="35"/>
      <c r="I370" s="11"/>
    </row>
    <row r="371" spans="3:9" x14ac:dyDescent="0.2">
      <c r="C371" s="205"/>
      <c r="D371" s="5"/>
      <c r="E371" s="35"/>
      <c r="F371" s="35"/>
      <c r="G371" s="35"/>
      <c r="I371" s="11"/>
    </row>
    <row r="372" spans="3:9" x14ac:dyDescent="0.2">
      <c r="C372" s="205"/>
      <c r="D372" s="5"/>
      <c r="E372" s="35"/>
      <c r="F372" s="35"/>
      <c r="G372" s="35"/>
      <c r="I372" s="11"/>
    </row>
    <row r="373" spans="3:9" x14ac:dyDescent="0.2">
      <c r="C373" s="205"/>
      <c r="D373" s="5"/>
      <c r="E373" s="35"/>
      <c r="F373" s="35"/>
      <c r="G373" s="35"/>
      <c r="I373" s="11"/>
    </row>
    <row r="374" spans="3:9" x14ac:dyDescent="0.2">
      <c r="C374" s="205"/>
      <c r="D374" s="5"/>
      <c r="E374" s="35"/>
      <c r="F374" s="35"/>
      <c r="G374" s="35"/>
      <c r="I374" s="11"/>
    </row>
    <row r="375" spans="3:9" x14ac:dyDescent="0.2">
      <c r="C375" s="205"/>
      <c r="D375" s="5"/>
      <c r="E375" s="35"/>
      <c r="F375" s="35"/>
      <c r="G375" s="35"/>
      <c r="I375" s="11"/>
    </row>
    <row r="376" spans="3:9" x14ac:dyDescent="0.2">
      <c r="C376" s="205"/>
      <c r="D376" s="5"/>
      <c r="E376" s="35"/>
      <c r="F376" s="35"/>
      <c r="G376" s="35"/>
      <c r="I376" s="11"/>
    </row>
    <row r="377" spans="3:9" x14ac:dyDescent="0.2">
      <c r="C377" s="205"/>
      <c r="D377" s="5"/>
      <c r="E377" s="35"/>
      <c r="F377" s="35"/>
      <c r="G377" s="35"/>
      <c r="I377" s="11"/>
    </row>
    <row r="378" spans="3:9" x14ac:dyDescent="0.2">
      <c r="C378" s="205"/>
      <c r="D378" s="5"/>
      <c r="E378" s="35"/>
      <c r="F378" s="35"/>
      <c r="G378" s="35"/>
      <c r="I378" s="11"/>
    </row>
    <row r="379" spans="3:9" x14ac:dyDescent="0.2">
      <c r="C379" s="205"/>
      <c r="D379" s="5"/>
      <c r="E379" s="35"/>
      <c r="F379" s="35"/>
      <c r="G379" s="35"/>
      <c r="I379" s="11"/>
    </row>
    <row r="380" spans="3:9" x14ac:dyDescent="0.2">
      <c r="C380" s="205"/>
      <c r="D380" s="5"/>
      <c r="E380" s="35"/>
      <c r="F380" s="35"/>
      <c r="G380" s="35"/>
      <c r="I380" s="11"/>
    </row>
    <row r="381" spans="3:9" x14ac:dyDescent="0.2">
      <c r="C381" s="205"/>
      <c r="D381" s="5"/>
      <c r="E381" s="35"/>
      <c r="F381" s="35"/>
      <c r="G381" s="35"/>
      <c r="I381" s="11"/>
    </row>
    <row r="382" spans="3:9" x14ac:dyDescent="0.2">
      <c r="C382" s="205"/>
      <c r="D382" s="5"/>
      <c r="E382" s="35"/>
      <c r="F382" s="35"/>
      <c r="G382" s="35"/>
      <c r="I382" s="11"/>
    </row>
    <row r="383" spans="3:9" x14ac:dyDescent="0.2">
      <c r="C383" s="205"/>
      <c r="D383" s="5"/>
      <c r="E383" s="35"/>
      <c r="F383" s="35"/>
      <c r="G383" s="35"/>
      <c r="I383" s="11"/>
    </row>
    <row r="384" spans="3:9" x14ac:dyDescent="0.2">
      <c r="C384" s="205"/>
      <c r="D384" s="5"/>
      <c r="E384" s="35"/>
      <c r="F384" s="35"/>
      <c r="G384" s="35"/>
      <c r="I384" s="11"/>
    </row>
    <row r="385" spans="3:9" x14ac:dyDescent="0.2">
      <c r="C385" s="205"/>
      <c r="D385" s="5"/>
      <c r="E385" s="35"/>
      <c r="F385" s="35"/>
      <c r="G385" s="35"/>
      <c r="I385" s="11"/>
    </row>
    <row r="386" spans="3:9" x14ac:dyDescent="0.2">
      <c r="C386" s="205"/>
      <c r="D386" s="5"/>
      <c r="E386" s="35"/>
      <c r="F386" s="35"/>
      <c r="G386" s="35"/>
      <c r="I386" s="11"/>
    </row>
    <row r="387" spans="3:9" x14ac:dyDescent="0.2">
      <c r="C387" s="205"/>
      <c r="D387" s="5"/>
      <c r="E387" s="35"/>
      <c r="F387" s="35"/>
      <c r="G387" s="35"/>
      <c r="I387" s="11"/>
    </row>
    <row r="388" spans="3:9" x14ac:dyDescent="0.2">
      <c r="C388" s="205"/>
      <c r="D388" s="5"/>
      <c r="E388" s="35"/>
      <c r="F388" s="35"/>
      <c r="G388" s="35"/>
      <c r="I388" s="11"/>
    </row>
    <row r="389" spans="3:9" x14ac:dyDescent="0.2">
      <c r="C389" s="205"/>
      <c r="D389" s="5"/>
      <c r="E389" s="35"/>
      <c r="F389" s="35"/>
      <c r="G389" s="35"/>
      <c r="I389" s="11"/>
    </row>
    <row r="390" spans="3:9" x14ac:dyDescent="0.2">
      <c r="C390" s="205"/>
      <c r="D390" s="5"/>
      <c r="E390" s="35"/>
      <c r="F390" s="35"/>
      <c r="G390" s="35"/>
      <c r="I390" s="11"/>
    </row>
    <row r="391" spans="3:9" x14ac:dyDescent="0.2">
      <c r="C391" s="205"/>
      <c r="D391" s="5"/>
      <c r="E391" s="35"/>
      <c r="F391" s="35"/>
      <c r="G391" s="35"/>
      <c r="I391" s="11"/>
    </row>
    <row r="392" spans="3:9" x14ac:dyDescent="0.2">
      <c r="C392" s="205"/>
      <c r="D392" s="5"/>
      <c r="E392" s="35"/>
      <c r="F392" s="35"/>
      <c r="G392" s="35"/>
      <c r="I392" s="11"/>
    </row>
    <row r="393" spans="3:9" x14ac:dyDescent="0.2">
      <c r="C393" s="205"/>
      <c r="D393" s="5"/>
      <c r="E393" s="35"/>
      <c r="F393" s="35"/>
      <c r="G393" s="35"/>
      <c r="I393" s="11"/>
    </row>
    <row r="394" spans="3:9" x14ac:dyDescent="0.2">
      <c r="C394" s="205"/>
      <c r="D394" s="5"/>
      <c r="E394" s="35"/>
      <c r="F394" s="35"/>
      <c r="G394" s="35"/>
      <c r="I394" s="11"/>
    </row>
    <row r="395" spans="3:9" x14ac:dyDescent="0.2">
      <c r="C395" s="205"/>
      <c r="D395" s="5"/>
      <c r="E395" s="35"/>
      <c r="F395" s="35"/>
      <c r="G395" s="35"/>
      <c r="I395" s="11"/>
    </row>
    <row r="396" spans="3:9" x14ac:dyDescent="0.2">
      <c r="C396" s="205"/>
      <c r="D396" s="5"/>
      <c r="E396" s="35"/>
      <c r="F396" s="35"/>
      <c r="G396" s="35"/>
      <c r="I396" s="11"/>
    </row>
    <row r="397" spans="3:9" x14ac:dyDescent="0.2">
      <c r="C397" s="205"/>
      <c r="D397" s="5"/>
      <c r="E397" s="35"/>
      <c r="F397" s="35"/>
      <c r="G397" s="35"/>
      <c r="I397" s="11"/>
    </row>
    <row r="398" spans="3:9" x14ac:dyDescent="0.2">
      <c r="C398" s="205"/>
      <c r="D398" s="5"/>
      <c r="E398" s="35"/>
      <c r="F398" s="35"/>
      <c r="G398" s="35"/>
      <c r="I398" s="11"/>
    </row>
    <row r="399" spans="3:9" x14ac:dyDescent="0.2">
      <c r="C399" s="205"/>
      <c r="D399" s="5"/>
      <c r="E399" s="35"/>
      <c r="F399" s="35"/>
      <c r="G399" s="35"/>
      <c r="I399" s="11"/>
    </row>
    <row r="400" spans="3:9" x14ac:dyDescent="0.2">
      <c r="C400" s="205"/>
      <c r="D400" s="5"/>
      <c r="E400" s="35"/>
      <c r="F400" s="35"/>
      <c r="G400" s="35"/>
      <c r="I400" s="11"/>
    </row>
    <row r="401" spans="3:9" x14ac:dyDescent="0.2">
      <c r="C401" s="205"/>
      <c r="D401" s="5"/>
      <c r="E401" s="35"/>
      <c r="F401" s="35"/>
      <c r="G401" s="35"/>
      <c r="I401" s="11"/>
    </row>
    <row r="402" spans="3:9" x14ac:dyDescent="0.2">
      <c r="C402" s="205"/>
      <c r="D402" s="5"/>
      <c r="E402" s="35"/>
      <c r="F402" s="35"/>
      <c r="G402" s="35"/>
      <c r="I402" s="11"/>
    </row>
    <row r="403" spans="3:9" x14ac:dyDescent="0.2">
      <c r="C403" s="205"/>
      <c r="D403" s="5"/>
      <c r="E403" s="35"/>
      <c r="F403" s="35"/>
      <c r="G403" s="35"/>
      <c r="I403" s="11"/>
    </row>
    <row r="404" spans="3:9" x14ac:dyDescent="0.2">
      <c r="C404" s="205"/>
      <c r="D404" s="5"/>
      <c r="E404" s="35"/>
      <c r="F404" s="35"/>
      <c r="G404" s="35"/>
      <c r="I404" s="11"/>
    </row>
    <row r="405" spans="3:9" x14ac:dyDescent="0.2">
      <c r="C405" s="205"/>
      <c r="D405" s="5"/>
      <c r="E405" s="35"/>
      <c r="F405" s="35"/>
      <c r="G405" s="35"/>
      <c r="I405" s="11"/>
    </row>
    <row r="406" spans="3:9" x14ac:dyDescent="0.2">
      <c r="C406" s="205"/>
      <c r="D406" s="5"/>
      <c r="E406" s="35"/>
      <c r="F406" s="35"/>
      <c r="G406" s="35"/>
      <c r="I406" s="11"/>
    </row>
    <row r="407" spans="3:9" x14ac:dyDescent="0.2">
      <c r="C407" s="205"/>
      <c r="D407" s="5"/>
      <c r="E407" s="35"/>
      <c r="F407" s="35"/>
      <c r="G407" s="35"/>
      <c r="I407" s="11"/>
    </row>
    <row r="408" spans="3:9" x14ac:dyDescent="0.2">
      <c r="C408" s="205"/>
      <c r="D408" s="5"/>
      <c r="E408" s="35"/>
      <c r="F408" s="35"/>
      <c r="G408" s="35"/>
      <c r="I408" s="11"/>
    </row>
    <row r="409" spans="3:9" x14ac:dyDescent="0.2">
      <c r="C409" s="205"/>
      <c r="D409" s="5"/>
      <c r="E409" s="35"/>
      <c r="F409" s="35"/>
      <c r="G409" s="35"/>
      <c r="I409" s="11"/>
    </row>
    <row r="410" spans="3:9" x14ac:dyDescent="0.2">
      <c r="C410" s="205"/>
      <c r="D410" s="5"/>
      <c r="E410" s="35"/>
      <c r="F410" s="35"/>
      <c r="G410" s="35"/>
      <c r="I410" s="11"/>
    </row>
    <row r="411" spans="3:9" x14ac:dyDescent="0.2">
      <c r="C411" s="205"/>
      <c r="D411" s="5"/>
      <c r="E411" s="35"/>
      <c r="F411" s="35"/>
      <c r="G411" s="35"/>
      <c r="I411" s="11"/>
    </row>
    <row r="412" spans="3:9" x14ac:dyDescent="0.2">
      <c r="C412" s="205"/>
      <c r="D412" s="5"/>
      <c r="E412" s="35"/>
      <c r="F412" s="35"/>
      <c r="G412" s="35"/>
      <c r="I412" s="11"/>
    </row>
    <row r="413" spans="3:9" x14ac:dyDescent="0.2">
      <c r="C413" s="205"/>
      <c r="D413" s="5"/>
      <c r="E413" s="35"/>
      <c r="F413" s="35"/>
      <c r="G413" s="35"/>
      <c r="I413" s="11"/>
    </row>
    <row r="414" spans="3:9" x14ac:dyDescent="0.2">
      <c r="C414" s="205"/>
      <c r="D414" s="5"/>
      <c r="E414" s="35"/>
      <c r="F414" s="35"/>
      <c r="G414" s="35"/>
      <c r="I414" s="11"/>
    </row>
    <row r="415" spans="3:9" x14ac:dyDescent="0.2">
      <c r="C415" s="205"/>
      <c r="D415" s="5"/>
      <c r="E415" s="35"/>
      <c r="F415" s="35"/>
      <c r="G415" s="35"/>
      <c r="I415" s="11"/>
    </row>
    <row r="416" spans="3:9" x14ac:dyDescent="0.2">
      <c r="C416" s="205"/>
      <c r="D416" s="5"/>
      <c r="E416" s="35"/>
      <c r="F416" s="35"/>
      <c r="G416" s="35"/>
      <c r="I416" s="11"/>
    </row>
    <row r="417" spans="3:9" x14ac:dyDescent="0.2">
      <c r="C417" s="205"/>
      <c r="D417" s="5"/>
      <c r="E417" s="35"/>
      <c r="F417" s="35"/>
      <c r="G417" s="35"/>
      <c r="I417" s="11"/>
    </row>
    <row r="418" spans="3:9" x14ac:dyDescent="0.2">
      <c r="C418" s="205"/>
      <c r="D418" s="5"/>
      <c r="E418" s="35"/>
      <c r="F418" s="35"/>
      <c r="G418" s="35"/>
      <c r="I418" s="11"/>
    </row>
    <row r="419" spans="3:9" x14ac:dyDescent="0.2">
      <c r="C419" s="205"/>
      <c r="D419" s="5"/>
      <c r="E419" s="35"/>
      <c r="F419" s="35"/>
      <c r="G419" s="35"/>
      <c r="I419" s="11"/>
    </row>
    <row r="420" spans="3:9" x14ac:dyDescent="0.2">
      <c r="C420" s="205"/>
      <c r="D420" s="5"/>
      <c r="E420" s="35"/>
      <c r="F420" s="35"/>
      <c r="G420" s="35"/>
      <c r="I420" s="11"/>
    </row>
    <row r="421" spans="3:9" x14ac:dyDescent="0.2">
      <c r="C421" s="205"/>
      <c r="D421" s="5"/>
      <c r="E421" s="35"/>
      <c r="F421" s="35"/>
      <c r="G421" s="35"/>
      <c r="I421" s="11"/>
    </row>
    <row r="422" spans="3:9" x14ac:dyDescent="0.2">
      <c r="C422" s="205"/>
      <c r="D422" s="5"/>
      <c r="E422" s="35"/>
      <c r="F422" s="35"/>
      <c r="G422" s="35"/>
      <c r="I422" s="11"/>
    </row>
    <row r="423" spans="3:9" x14ac:dyDescent="0.2">
      <c r="C423" s="205"/>
      <c r="D423" s="5"/>
      <c r="E423" s="35"/>
      <c r="F423" s="35"/>
      <c r="G423" s="35"/>
      <c r="I423" s="11"/>
    </row>
    <row r="424" spans="3:9" x14ac:dyDescent="0.2">
      <c r="C424" s="205"/>
      <c r="D424" s="5"/>
      <c r="E424" s="35"/>
      <c r="F424" s="35"/>
      <c r="G424" s="35"/>
      <c r="I424" s="11"/>
    </row>
    <row r="425" spans="3:9" x14ac:dyDescent="0.2">
      <c r="C425" s="205"/>
      <c r="D425" s="5"/>
      <c r="E425" s="35"/>
      <c r="F425" s="35"/>
      <c r="G425" s="35"/>
      <c r="I425" s="11"/>
    </row>
    <row r="426" spans="3:9" x14ac:dyDescent="0.2">
      <c r="C426" s="205"/>
      <c r="D426" s="5"/>
      <c r="E426" s="35"/>
      <c r="F426" s="35"/>
      <c r="G426" s="35"/>
      <c r="I426" s="11"/>
    </row>
    <row r="427" spans="3:9" x14ac:dyDescent="0.2">
      <c r="C427" s="205"/>
      <c r="D427" s="5"/>
      <c r="E427" s="35"/>
      <c r="F427" s="35"/>
      <c r="G427" s="35"/>
      <c r="I427" s="11"/>
    </row>
    <row r="428" spans="3:9" x14ac:dyDescent="0.2">
      <c r="C428" s="205"/>
      <c r="D428" s="5"/>
      <c r="E428" s="35"/>
      <c r="F428" s="35"/>
      <c r="G428" s="35"/>
      <c r="I428" s="11"/>
    </row>
    <row r="429" spans="3:9" x14ac:dyDescent="0.2">
      <c r="C429" s="205"/>
      <c r="D429" s="5"/>
      <c r="E429" s="35"/>
      <c r="F429" s="35"/>
      <c r="G429" s="35"/>
      <c r="I429" s="11"/>
    </row>
    <row r="430" spans="3:9" x14ac:dyDescent="0.2">
      <c r="C430" s="205"/>
      <c r="D430" s="5"/>
      <c r="E430" s="35"/>
      <c r="F430" s="35"/>
      <c r="G430" s="35"/>
      <c r="I430" s="11"/>
    </row>
    <row r="431" spans="3:9" x14ac:dyDescent="0.2">
      <c r="C431" s="205"/>
      <c r="D431" s="5"/>
      <c r="E431" s="35"/>
      <c r="F431" s="35"/>
      <c r="G431" s="35"/>
      <c r="I431" s="11"/>
    </row>
    <row r="432" spans="3:9" x14ac:dyDescent="0.2">
      <c r="C432" s="205"/>
      <c r="D432" s="5"/>
      <c r="E432" s="35"/>
      <c r="F432" s="35"/>
      <c r="G432" s="35"/>
      <c r="I432" s="11"/>
    </row>
    <row r="433" spans="3:9" x14ac:dyDescent="0.2">
      <c r="C433" s="205"/>
      <c r="D433" s="5"/>
      <c r="E433" s="35"/>
      <c r="F433" s="35"/>
      <c r="G433" s="35"/>
      <c r="I433" s="11"/>
    </row>
    <row r="434" spans="3:9" x14ac:dyDescent="0.2">
      <c r="C434" s="205"/>
      <c r="D434" s="5"/>
      <c r="E434" s="35"/>
      <c r="F434" s="35"/>
      <c r="G434" s="35"/>
      <c r="I434" s="11"/>
    </row>
    <row r="435" spans="3:9" x14ac:dyDescent="0.2">
      <c r="C435" s="205"/>
      <c r="D435" s="5"/>
      <c r="E435" s="35"/>
      <c r="F435" s="35"/>
      <c r="G435" s="35"/>
      <c r="I435" s="11"/>
    </row>
    <row r="436" spans="3:9" x14ac:dyDescent="0.2">
      <c r="C436" s="205"/>
      <c r="D436" s="5"/>
      <c r="E436" s="35"/>
      <c r="F436" s="35"/>
      <c r="G436" s="35"/>
      <c r="I436" s="11"/>
    </row>
    <row r="437" spans="3:9" x14ac:dyDescent="0.2">
      <c r="C437" s="205"/>
      <c r="D437" s="5"/>
      <c r="E437" s="35"/>
      <c r="F437" s="35"/>
      <c r="G437" s="35"/>
      <c r="I437" s="11"/>
    </row>
    <row r="438" spans="3:9" x14ac:dyDescent="0.2">
      <c r="C438" s="205"/>
      <c r="D438" s="5"/>
      <c r="E438" s="35"/>
      <c r="F438" s="35"/>
      <c r="G438" s="35"/>
      <c r="I438" s="11"/>
    </row>
    <row r="439" spans="3:9" x14ac:dyDescent="0.2">
      <c r="C439" s="205"/>
      <c r="D439" s="5"/>
      <c r="E439" s="35"/>
      <c r="F439" s="35"/>
      <c r="G439" s="35"/>
      <c r="I439" s="11"/>
    </row>
    <row r="440" spans="3:9" x14ac:dyDescent="0.2">
      <c r="C440" s="205"/>
      <c r="D440" s="5"/>
      <c r="E440" s="35"/>
      <c r="F440" s="35"/>
      <c r="G440" s="35"/>
      <c r="I440" s="11"/>
    </row>
    <row r="441" spans="3:9" x14ac:dyDescent="0.2">
      <c r="C441" s="205"/>
      <c r="D441" s="5"/>
      <c r="E441" s="35"/>
      <c r="F441" s="35"/>
      <c r="G441" s="35"/>
      <c r="I441" s="11"/>
    </row>
    <row r="442" spans="3:9" x14ac:dyDescent="0.2">
      <c r="C442" s="205"/>
      <c r="D442" s="5"/>
      <c r="E442" s="35"/>
      <c r="F442" s="35"/>
      <c r="G442" s="35"/>
      <c r="I442" s="11"/>
    </row>
    <row r="443" spans="3:9" x14ac:dyDescent="0.2">
      <c r="C443" s="205"/>
      <c r="D443" s="5"/>
      <c r="E443" s="35"/>
      <c r="F443" s="35"/>
      <c r="G443" s="35"/>
      <c r="I443" s="11"/>
    </row>
    <row r="444" spans="3:9" x14ac:dyDescent="0.2">
      <c r="C444" s="205"/>
      <c r="D444" s="5"/>
      <c r="E444" s="35"/>
      <c r="F444" s="35"/>
      <c r="G444" s="35"/>
      <c r="I444" s="11"/>
    </row>
    <row r="445" spans="3:9" x14ac:dyDescent="0.2">
      <c r="C445" s="205"/>
      <c r="D445" s="5"/>
      <c r="E445" s="35"/>
      <c r="F445" s="35"/>
      <c r="G445" s="35"/>
      <c r="I445" s="11"/>
    </row>
    <row r="446" spans="3:9" x14ac:dyDescent="0.2">
      <c r="C446" s="205"/>
      <c r="D446" s="5"/>
      <c r="E446" s="35"/>
      <c r="F446" s="35"/>
      <c r="G446" s="35"/>
      <c r="I446" s="11"/>
    </row>
    <row r="447" spans="3:9" x14ac:dyDescent="0.2">
      <c r="C447" s="205"/>
      <c r="D447" s="5"/>
      <c r="E447" s="35"/>
      <c r="F447" s="35"/>
      <c r="G447" s="35"/>
      <c r="I447" s="11"/>
    </row>
    <row r="448" spans="3:9" x14ac:dyDescent="0.2">
      <c r="C448" s="205"/>
      <c r="D448" s="5"/>
      <c r="E448" s="35"/>
      <c r="F448" s="35"/>
      <c r="G448" s="35"/>
      <c r="I448" s="11"/>
    </row>
    <row r="449" spans="3:9" x14ac:dyDescent="0.2">
      <c r="C449" s="205"/>
      <c r="D449" s="5"/>
      <c r="E449" s="35"/>
      <c r="F449" s="35"/>
      <c r="G449" s="35"/>
      <c r="I449" s="11"/>
    </row>
    <row r="450" spans="3:9" x14ac:dyDescent="0.2">
      <c r="C450" s="205"/>
      <c r="D450" s="5"/>
      <c r="E450" s="35"/>
      <c r="F450" s="35"/>
      <c r="G450" s="35"/>
      <c r="I450" s="11"/>
    </row>
    <row r="451" spans="3:9" x14ac:dyDescent="0.2">
      <c r="C451" s="205"/>
      <c r="D451" s="5"/>
      <c r="E451" s="35"/>
      <c r="F451" s="35"/>
      <c r="G451" s="35"/>
      <c r="I451" s="11"/>
    </row>
    <row r="452" spans="3:9" x14ac:dyDescent="0.2">
      <c r="C452" s="205"/>
      <c r="D452" s="5"/>
      <c r="E452" s="35"/>
      <c r="F452" s="35"/>
      <c r="G452" s="35"/>
      <c r="I452" s="11"/>
    </row>
    <row r="453" spans="3:9" x14ac:dyDescent="0.2">
      <c r="C453" s="205"/>
      <c r="D453" s="5"/>
      <c r="E453" s="35"/>
      <c r="F453" s="35"/>
      <c r="G453" s="35"/>
      <c r="I453" s="11"/>
    </row>
    <row r="454" spans="3:9" x14ac:dyDescent="0.2">
      <c r="C454" s="205"/>
      <c r="D454" s="5"/>
      <c r="E454" s="35"/>
      <c r="F454" s="35"/>
      <c r="G454" s="35"/>
      <c r="I454" s="11"/>
    </row>
    <row r="455" spans="3:9" x14ac:dyDescent="0.2">
      <c r="C455" s="205"/>
      <c r="D455" s="5"/>
      <c r="E455" s="35"/>
      <c r="F455" s="35"/>
      <c r="G455" s="35"/>
      <c r="I455" s="11"/>
    </row>
    <row r="456" spans="3:9" x14ac:dyDescent="0.2">
      <c r="C456" s="205"/>
      <c r="D456" s="5"/>
      <c r="E456" s="35"/>
      <c r="F456" s="35"/>
      <c r="G456" s="35"/>
      <c r="I456" s="11"/>
    </row>
    <row r="457" spans="3:9" x14ac:dyDescent="0.2">
      <c r="C457" s="205"/>
      <c r="D457" s="5"/>
      <c r="E457" s="35"/>
      <c r="F457" s="35"/>
      <c r="G457" s="35"/>
      <c r="I457" s="11"/>
    </row>
    <row r="458" spans="3:9" x14ac:dyDescent="0.2">
      <c r="C458" s="205"/>
      <c r="D458" s="5"/>
      <c r="E458" s="35"/>
      <c r="F458" s="35"/>
      <c r="G458" s="35"/>
      <c r="I458" s="11"/>
    </row>
    <row r="459" spans="3:9" x14ac:dyDescent="0.2">
      <c r="C459" s="205"/>
      <c r="D459" s="5"/>
      <c r="E459" s="35"/>
      <c r="F459" s="35"/>
      <c r="G459" s="35"/>
      <c r="I459" s="11"/>
    </row>
    <row r="460" spans="3:9" x14ac:dyDescent="0.2">
      <c r="C460" s="205"/>
      <c r="D460" s="5"/>
      <c r="E460" s="35"/>
      <c r="F460" s="35"/>
      <c r="G460" s="35"/>
      <c r="I460" s="11"/>
    </row>
    <row r="461" spans="3:9" x14ac:dyDescent="0.2">
      <c r="C461" s="205"/>
      <c r="D461" s="5"/>
      <c r="E461" s="35"/>
      <c r="F461" s="35"/>
      <c r="G461" s="35"/>
      <c r="I461" s="11"/>
    </row>
    <row r="462" spans="3:9" x14ac:dyDescent="0.2">
      <c r="C462" s="205"/>
      <c r="D462" s="5"/>
      <c r="E462" s="35"/>
      <c r="F462" s="35"/>
      <c r="G462" s="35"/>
      <c r="I462" s="11"/>
    </row>
    <row r="463" spans="3:9" x14ac:dyDescent="0.2">
      <c r="C463" s="205"/>
      <c r="D463" s="5"/>
      <c r="E463" s="35"/>
      <c r="F463" s="35"/>
      <c r="G463" s="35"/>
      <c r="I463" s="11"/>
    </row>
    <row r="464" spans="3:9" x14ac:dyDescent="0.2">
      <c r="C464" s="205"/>
      <c r="D464" s="5"/>
      <c r="E464" s="35"/>
      <c r="F464" s="35"/>
      <c r="G464" s="35"/>
      <c r="I464" s="11"/>
    </row>
    <row r="465" spans="3:9" x14ac:dyDescent="0.2">
      <c r="C465" s="205"/>
      <c r="D465" s="5"/>
      <c r="E465" s="35"/>
      <c r="F465" s="35"/>
      <c r="G465" s="35"/>
      <c r="I465" s="11"/>
    </row>
    <row r="466" spans="3:9" x14ac:dyDescent="0.2">
      <c r="C466" s="205"/>
      <c r="D466" s="5"/>
      <c r="E466" s="35"/>
      <c r="F466" s="35"/>
      <c r="G466" s="35"/>
      <c r="I466" s="11"/>
    </row>
    <row r="467" spans="3:9" x14ac:dyDescent="0.2">
      <c r="C467" s="205"/>
      <c r="D467" s="5"/>
      <c r="E467" s="35"/>
      <c r="F467" s="35"/>
      <c r="G467" s="35"/>
      <c r="I467" s="11"/>
    </row>
    <row r="468" spans="3:9" x14ac:dyDescent="0.2">
      <c r="C468" s="205"/>
      <c r="D468" s="5"/>
      <c r="E468" s="35"/>
      <c r="F468" s="35"/>
      <c r="G468" s="35"/>
      <c r="I468" s="11"/>
    </row>
    <row r="469" spans="3:9" x14ac:dyDescent="0.2">
      <c r="C469" s="205"/>
      <c r="D469" s="5"/>
      <c r="E469" s="35"/>
      <c r="F469" s="35"/>
      <c r="G469" s="35"/>
      <c r="I469" s="11"/>
    </row>
    <row r="470" spans="3:9" x14ac:dyDescent="0.2">
      <c r="C470" s="205"/>
      <c r="D470" s="5"/>
      <c r="E470" s="35"/>
      <c r="F470" s="35"/>
      <c r="G470" s="35"/>
      <c r="I470" s="11"/>
    </row>
    <row r="471" spans="3:9" x14ac:dyDescent="0.2">
      <c r="C471" s="205"/>
      <c r="D471" s="5"/>
      <c r="E471" s="35"/>
      <c r="F471" s="35"/>
      <c r="G471" s="35"/>
      <c r="I471" s="11"/>
    </row>
    <row r="472" spans="3:9" x14ac:dyDescent="0.2">
      <c r="C472" s="205"/>
      <c r="D472" s="5"/>
      <c r="E472" s="35"/>
      <c r="F472" s="35"/>
      <c r="G472" s="35"/>
      <c r="I472" s="11"/>
    </row>
    <row r="473" spans="3:9" x14ac:dyDescent="0.2">
      <c r="C473" s="205"/>
      <c r="D473" s="5"/>
      <c r="E473" s="35"/>
      <c r="F473" s="35"/>
      <c r="G473" s="35"/>
      <c r="I473" s="11"/>
    </row>
    <row r="474" spans="3:9" x14ac:dyDescent="0.2">
      <c r="C474" s="205"/>
      <c r="D474" s="5"/>
      <c r="E474" s="35"/>
      <c r="F474" s="35"/>
      <c r="G474" s="35"/>
      <c r="I474" s="11"/>
    </row>
    <row r="475" spans="3:9" x14ac:dyDescent="0.2">
      <c r="C475" s="205"/>
      <c r="D475" s="5"/>
      <c r="E475" s="35"/>
      <c r="F475" s="35"/>
      <c r="G475" s="35"/>
      <c r="I475" s="11"/>
    </row>
    <row r="476" spans="3:9" x14ac:dyDescent="0.2">
      <c r="C476" s="205"/>
      <c r="D476" s="5"/>
      <c r="E476" s="35"/>
      <c r="F476" s="35"/>
      <c r="G476" s="35"/>
      <c r="I476" s="11"/>
    </row>
    <row r="477" spans="3:9" x14ac:dyDescent="0.2">
      <c r="C477" s="205"/>
      <c r="D477" s="5"/>
      <c r="E477" s="35"/>
      <c r="F477" s="35"/>
      <c r="G477" s="35"/>
      <c r="I477" s="11"/>
    </row>
    <row r="478" spans="3:9" x14ac:dyDescent="0.2">
      <c r="C478" s="205"/>
      <c r="D478" s="5"/>
      <c r="E478" s="35"/>
      <c r="F478" s="35"/>
      <c r="G478" s="35"/>
      <c r="I478" s="11"/>
    </row>
    <row r="479" spans="3:9" x14ac:dyDescent="0.2">
      <c r="C479" s="205"/>
      <c r="D479" s="5"/>
      <c r="E479" s="35"/>
      <c r="F479" s="35"/>
      <c r="G479" s="35"/>
      <c r="I479" s="11"/>
    </row>
    <row r="480" spans="3:9" x14ac:dyDescent="0.2">
      <c r="C480" s="205"/>
      <c r="D480" s="5"/>
      <c r="E480" s="35"/>
      <c r="F480" s="35"/>
      <c r="G480" s="35"/>
      <c r="I480" s="11"/>
    </row>
    <row r="481" spans="3:9" x14ac:dyDescent="0.2">
      <c r="C481" s="205"/>
      <c r="D481" s="5"/>
      <c r="E481" s="35"/>
      <c r="F481" s="35"/>
      <c r="G481" s="35"/>
      <c r="I481" s="11"/>
    </row>
    <row r="482" spans="3:9" x14ac:dyDescent="0.2">
      <c r="C482" s="205"/>
      <c r="D482" s="5"/>
      <c r="E482" s="35"/>
      <c r="F482" s="35"/>
      <c r="G482" s="35"/>
      <c r="I482" s="11"/>
    </row>
    <row r="483" spans="3:9" x14ac:dyDescent="0.2">
      <c r="C483" s="205"/>
      <c r="D483" s="5"/>
      <c r="E483" s="35"/>
      <c r="F483" s="35"/>
      <c r="G483" s="35"/>
      <c r="I483" s="11"/>
    </row>
    <row r="484" spans="3:9" x14ac:dyDescent="0.2">
      <c r="C484" s="205"/>
      <c r="D484" s="5"/>
      <c r="E484" s="35"/>
      <c r="F484" s="35"/>
      <c r="G484" s="35"/>
      <c r="I484" s="11"/>
    </row>
    <row r="485" spans="3:9" x14ac:dyDescent="0.2">
      <c r="C485" s="205"/>
      <c r="D485" s="5"/>
      <c r="E485" s="35"/>
      <c r="F485" s="35"/>
      <c r="G485" s="35"/>
      <c r="I485" s="11"/>
    </row>
    <row r="486" spans="3:9" x14ac:dyDescent="0.2">
      <c r="C486" s="205"/>
      <c r="D486" s="5"/>
      <c r="E486" s="35"/>
      <c r="F486" s="35"/>
      <c r="G486" s="35"/>
      <c r="I486" s="11"/>
    </row>
    <row r="487" spans="3:9" x14ac:dyDescent="0.2">
      <c r="C487" s="205"/>
      <c r="D487" s="5"/>
      <c r="E487" s="35"/>
      <c r="F487" s="35"/>
      <c r="G487" s="35"/>
      <c r="I487" s="11"/>
    </row>
    <row r="488" spans="3:9" x14ac:dyDescent="0.2">
      <c r="C488" s="205"/>
      <c r="D488" s="5"/>
      <c r="E488" s="35"/>
      <c r="F488" s="35"/>
      <c r="G488" s="35"/>
      <c r="I488" s="11"/>
    </row>
    <row r="489" spans="3:9" x14ac:dyDescent="0.2">
      <c r="C489" s="205"/>
      <c r="D489" s="5"/>
      <c r="E489" s="35"/>
      <c r="F489" s="35"/>
      <c r="G489" s="35"/>
      <c r="I489" s="11"/>
    </row>
    <row r="490" spans="3:9" x14ac:dyDescent="0.2">
      <c r="C490" s="205"/>
      <c r="D490" s="5"/>
      <c r="E490" s="35"/>
      <c r="F490" s="35"/>
      <c r="G490" s="35"/>
      <c r="I490" s="11"/>
    </row>
    <row r="491" spans="3:9" x14ac:dyDescent="0.2">
      <c r="C491" s="205"/>
      <c r="D491" s="5"/>
      <c r="E491" s="35"/>
      <c r="F491" s="35"/>
      <c r="G491" s="35"/>
      <c r="I491" s="11"/>
    </row>
    <row r="492" spans="3:9" x14ac:dyDescent="0.2">
      <c r="C492" s="205"/>
      <c r="D492" s="5"/>
      <c r="E492" s="35"/>
      <c r="F492" s="35"/>
      <c r="G492" s="35"/>
      <c r="I492" s="11"/>
    </row>
    <row r="493" spans="3:9" x14ac:dyDescent="0.2">
      <c r="C493" s="205"/>
      <c r="D493" s="5"/>
      <c r="E493" s="35"/>
      <c r="F493" s="35"/>
      <c r="G493" s="35"/>
      <c r="I493" s="11"/>
    </row>
    <row r="494" spans="3:9" x14ac:dyDescent="0.2">
      <c r="C494" s="205"/>
      <c r="D494" s="5"/>
      <c r="E494" s="35"/>
      <c r="F494" s="35"/>
      <c r="G494" s="35"/>
      <c r="I494" s="11"/>
    </row>
    <row r="495" spans="3:9" x14ac:dyDescent="0.2">
      <c r="C495" s="205"/>
      <c r="D495" s="5"/>
      <c r="E495" s="35"/>
      <c r="F495" s="35"/>
      <c r="G495" s="35"/>
      <c r="I495" s="11"/>
    </row>
    <row r="496" spans="3:9" x14ac:dyDescent="0.2">
      <c r="C496" s="205"/>
      <c r="D496" s="5"/>
      <c r="E496" s="35"/>
      <c r="F496" s="35"/>
      <c r="G496" s="35"/>
      <c r="I496" s="11"/>
    </row>
    <row r="497" spans="3:9" x14ac:dyDescent="0.2">
      <c r="C497" s="205"/>
      <c r="D497" s="5"/>
      <c r="E497" s="35"/>
      <c r="F497" s="35"/>
      <c r="G497" s="35"/>
      <c r="I497" s="11"/>
    </row>
    <row r="498" spans="3:9" x14ac:dyDescent="0.2">
      <c r="C498" s="205"/>
      <c r="D498" s="5"/>
      <c r="E498" s="35"/>
      <c r="F498" s="35"/>
      <c r="G498" s="35"/>
      <c r="I498" s="11"/>
    </row>
    <row r="499" spans="3:9" x14ac:dyDescent="0.2">
      <c r="C499" s="205"/>
      <c r="D499" s="5"/>
      <c r="E499" s="35"/>
      <c r="F499" s="35"/>
      <c r="G499" s="35"/>
      <c r="I499" s="11"/>
    </row>
    <row r="500" spans="3:9" x14ac:dyDescent="0.2">
      <c r="C500" s="205"/>
      <c r="D500" s="5"/>
      <c r="E500" s="35"/>
      <c r="F500" s="35"/>
      <c r="G500" s="35"/>
      <c r="I500" s="11"/>
    </row>
    <row r="501" spans="3:9" x14ac:dyDescent="0.2">
      <c r="C501" s="205"/>
      <c r="D501" s="5"/>
      <c r="E501" s="35"/>
      <c r="F501" s="35"/>
      <c r="G501" s="35"/>
      <c r="I501" s="11"/>
    </row>
    <row r="502" spans="3:9" x14ac:dyDescent="0.2">
      <c r="C502" s="205"/>
      <c r="D502" s="5"/>
      <c r="E502" s="35"/>
      <c r="F502" s="35"/>
      <c r="G502" s="35"/>
      <c r="I502" s="11"/>
    </row>
    <row r="503" spans="3:9" x14ac:dyDescent="0.2">
      <c r="C503" s="205"/>
      <c r="D503" s="5"/>
      <c r="E503" s="35"/>
      <c r="F503" s="35"/>
      <c r="G503" s="35"/>
      <c r="I503" s="11"/>
    </row>
    <row r="504" spans="3:9" x14ac:dyDescent="0.2">
      <c r="C504" s="205"/>
      <c r="D504" s="5"/>
      <c r="E504" s="35"/>
      <c r="F504" s="35"/>
      <c r="G504" s="35"/>
      <c r="I504" s="11"/>
    </row>
    <row r="505" spans="3:9" x14ac:dyDescent="0.2">
      <c r="C505" s="205"/>
      <c r="D505" s="5"/>
      <c r="E505" s="35"/>
      <c r="F505" s="35"/>
      <c r="G505" s="35"/>
      <c r="I505" s="11"/>
    </row>
    <row r="506" spans="3:9" x14ac:dyDescent="0.2">
      <c r="C506" s="205"/>
      <c r="D506" s="5"/>
      <c r="E506" s="35"/>
      <c r="F506" s="35"/>
      <c r="G506" s="35"/>
      <c r="I506" s="11"/>
    </row>
    <row r="507" spans="3:9" x14ac:dyDescent="0.2">
      <c r="C507" s="205"/>
      <c r="D507" s="5"/>
      <c r="E507" s="35"/>
      <c r="F507" s="35"/>
      <c r="G507" s="35"/>
      <c r="I507" s="11"/>
    </row>
    <row r="508" spans="3:9" x14ac:dyDescent="0.2">
      <c r="C508" s="205"/>
      <c r="D508" s="5"/>
      <c r="E508" s="35"/>
      <c r="F508" s="35"/>
      <c r="G508" s="35"/>
      <c r="I508" s="11"/>
    </row>
    <row r="509" spans="3:9" x14ac:dyDescent="0.2">
      <c r="C509" s="205"/>
      <c r="D509" s="5"/>
      <c r="E509" s="35"/>
      <c r="F509" s="35"/>
      <c r="G509" s="35"/>
      <c r="I509" s="11"/>
    </row>
    <row r="510" spans="3:9" x14ac:dyDescent="0.2">
      <c r="C510" s="205"/>
      <c r="D510" s="5"/>
      <c r="E510" s="35"/>
      <c r="F510" s="35"/>
      <c r="G510" s="35"/>
      <c r="I510" s="11"/>
    </row>
    <row r="511" spans="3:9" x14ac:dyDescent="0.2">
      <c r="C511" s="205"/>
      <c r="D511" s="5"/>
      <c r="E511" s="35"/>
      <c r="F511" s="35"/>
      <c r="G511" s="35"/>
      <c r="I511" s="11"/>
    </row>
    <row r="512" spans="3:9" x14ac:dyDescent="0.2">
      <c r="C512" s="205"/>
      <c r="D512" s="5"/>
      <c r="E512" s="35"/>
      <c r="F512" s="35"/>
      <c r="G512" s="35"/>
      <c r="I512" s="11"/>
    </row>
    <row r="513" spans="3:9" x14ac:dyDescent="0.2">
      <c r="C513" s="205"/>
      <c r="D513" s="5"/>
      <c r="E513" s="35"/>
      <c r="F513" s="35"/>
      <c r="G513" s="35"/>
      <c r="I513" s="11"/>
    </row>
    <row r="514" spans="3:9" x14ac:dyDescent="0.2">
      <c r="C514" s="205"/>
      <c r="D514" s="5"/>
      <c r="E514" s="35"/>
      <c r="F514" s="35"/>
      <c r="G514" s="35"/>
      <c r="I514" s="11"/>
    </row>
    <row r="515" spans="3:9" x14ac:dyDescent="0.2">
      <c r="C515" s="205"/>
      <c r="D515" s="5"/>
      <c r="E515" s="35"/>
      <c r="F515" s="35"/>
      <c r="G515" s="35"/>
      <c r="I515" s="11"/>
    </row>
    <row r="516" spans="3:9" x14ac:dyDescent="0.2">
      <c r="C516" s="205"/>
      <c r="D516" s="5"/>
      <c r="E516" s="35"/>
      <c r="F516" s="35"/>
      <c r="G516" s="35"/>
      <c r="I516" s="11"/>
    </row>
    <row r="517" spans="3:9" x14ac:dyDescent="0.2">
      <c r="C517" s="205"/>
      <c r="D517" s="5"/>
      <c r="E517" s="35"/>
      <c r="F517" s="35"/>
      <c r="G517" s="35"/>
      <c r="I517" s="11"/>
    </row>
    <row r="518" spans="3:9" x14ac:dyDescent="0.2">
      <c r="C518" s="205"/>
      <c r="D518" s="5"/>
      <c r="E518" s="35"/>
      <c r="F518" s="35"/>
      <c r="G518" s="35"/>
      <c r="I518" s="11"/>
    </row>
    <row r="519" spans="3:9" x14ac:dyDescent="0.2">
      <c r="C519" s="205"/>
      <c r="D519" s="5"/>
      <c r="E519" s="35"/>
      <c r="F519" s="35"/>
      <c r="G519" s="35"/>
      <c r="I519" s="11"/>
    </row>
    <row r="520" spans="3:9" x14ac:dyDescent="0.2">
      <c r="C520" s="205"/>
      <c r="D520" s="5"/>
      <c r="E520" s="35"/>
      <c r="F520" s="35"/>
      <c r="G520" s="35"/>
      <c r="I520" s="11"/>
    </row>
    <row r="521" spans="3:9" x14ac:dyDescent="0.2">
      <c r="C521" s="205"/>
      <c r="D521" s="5"/>
      <c r="E521" s="35"/>
      <c r="F521" s="35"/>
      <c r="G521" s="35"/>
      <c r="I521" s="11"/>
    </row>
    <row r="522" spans="3:9" x14ac:dyDescent="0.2">
      <c r="C522" s="205"/>
      <c r="D522" s="5"/>
      <c r="E522" s="35"/>
      <c r="F522" s="35"/>
      <c r="G522" s="35"/>
      <c r="I522" s="11"/>
    </row>
    <row r="523" spans="3:9" x14ac:dyDescent="0.2">
      <c r="C523" s="205"/>
      <c r="D523" s="5"/>
      <c r="E523" s="35"/>
      <c r="F523" s="35"/>
      <c r="G523" s="35"/>
      <c r="I523" s="11"/>
    </row>
    <row r="524" spans="3:9" x14ac:dyDescent="0.2">
      <c r="C524" s="205"/>
      <c r="D524" s="5"/>
      <c r="E524" s="35"/>
      <c r="F524" s="35"/>
      <c r="G524" s="35"/>
      <c r="I524" s="11"/>
    </row>
    <row r="525" spans="3:9" x14ac:dyDescent="0.2">
      <c r="C525" s="205"/>
      <c r="D525" s="5"/>
      <c r="E525" s="35"/>
      <c r="F525" s="35"/>
      <c r="G525" s="35"/>
      <c r="I525" s="11"/>
    </row>
    <row r="526" spans="3:9" x14ac:dyDescent="0.2">
      <c r="C526" s="205"/>
      <c r="D526" s="5"/>
      <c r="E526" s="35"/>
      <c r="F526" s="35"/>
      <c r="G526" s="35"/>
      <c r="I526" s="11"/>
    </row>
    <row r="527" spans="3:9" x14ac:dyDescent="0.2">
      <c r="C527" s="205"/>
      <c r="D527" s="5"/>
      <c r="E527" s="35"/>
      <c r="F527" s="35"/>
      <c r="G527" s="35"/>
      <c r="I527" s="11"/>
    </row>
    <row r="528" spans="3:9" x14ac:dyDescent="0.2">
      <c r="C528" s="205"/>
      <c r="D528" s="5"/>
      <c r="E528" s="35"/>
      <c r="F528" s="35"/>
      <c r="G528" s="35"/>
      <c r="I528" s="11"/>
    </row>
    <row r="529" spans="3:9" x14ac:dyDescent="0.2">
      <c r="C529" s="205"/>
      <c r="D529" s="5"/>
      <c r="E529" s="35"/>
      <c r="F529" s="35"/>
      <c r="G529" s="35"/>
      <c r="I529" s="11"/>
    </row>
    <row r="530" spans="3:9" x14ac:dyDescent="0.2">
      <c r="C530" s="205"/>
      <c r="D530" s="5"/>
      <c r="E530" s="35"/>
      <c r="F530" s="35"/>
      <c r="G530" s="35"/>
      <c r="I530" s="11"/>
    </row>
    <row r="531" spans="3:9" x14ac:dyDescent="0.2">
      <c r="C531" s="205"/>
      <c r="D531" s="5"/>
      <c r="E531" s="35"/>
      <c r="F531" s="35"/>
      <c r="G531" s="35"/>
      <c r="I531" s="11"/>
    </row>
    <row r="532" spans="3:9" x14ac:dyDescent="0.2">
      <c r="C532" s="205"/>
      <c r="D532" s="5"/>
      <c r="E532" s="35"/>
      <c r="F532" s="35"/>
      <c r="G532" s="35"/>
      <c r="I532" s="11"/>
    </row>
    <row r="533" spans="3:9" x14ac:dyDescent="0.2">
      <c r="C533" s="205"/>
      <c r="D533" s="5"/>
      <c r="E533" s="35"/>
      <c r="F533" s="35"/>
      <c r="G533" s="35"/>
      <c r="I533" s="11"/>
    </row>
    <row r="534" spans="3:9" x14ac:dyDescent="0.2">
      <c r="C534" s="205"/>
      <c r="D534" s="5"/>
      <c r="E534" s="35"/>
      <c r="F534" s="35"/>
      <c r="G534" s="35"/>
      <c r="I534" s="11"/>
    </row>
    <row r="535" spans="3:9" x14ac:dyDescent="0.2">
      <c r="C535" s="205"/>
      <c r="D535" s="5"/>
      <c r="E535" s="35"/>
      <c r="F535" s="35"/>
      <c r="G535" s="35"/>
      <c r="I535" s="11"/>
    </row>
    <row r="536" spans="3:9" x14ac:dyDescent="0.2">
      <c r="C536" s="205"/>
      <c r="D536" s="5"/>
      <c r="E536" s="35"/>
      <c r="F536" s="35"/>
      <c r="G536" s="35"/>
      <c r="I536" s="11"/>
    </row>
    <row r="537" spans="3:9" x14ac:dyDescent="0.2">
      <c r="C537" s="205"/>
      <c r="D537" s="5"/>
      <c r="E537" s="35"/>
      <c r="F537" s="35"/>
      <c r="G537" s="35"/>
      <c r="I537" s="11"/>
    </row>
    <row r="538" spans="3:9" x14ac:dyDescent="0.2">
      <c r="C538" s="205"/>
      <c r="D538" s="5"/>
      <c r="E538" s="35"/>
      <c r="F538" s="35"/>
      <c r="G538" s="35"/>
      <c r="I538" s="11"/>
    </row>
    <row r="539" spans="3:9" x14ac:dyDescent="0.2">
      <c r="C539" s="205"/>
      <c r="D539" s="5"/>
      <c r="E539" s="35"/>
      <c r="F539" s="35"/>
      <c r="G539" s="35"/>
      <c r="I539" s="11"/>
    </row>
    <row r="540" spans="3:9" x14ac:dyDescent="0.2">
      <c r="C540" s="205"/>
      <c r="D540" s="5"/>
      <c r="E540" s="35"/>
      <c r="F540" s="35"/>
      <c r="G540" s="35"/>
      <c r="I540" s="11"/>
    </row>
    <row r="541" spans="3:9" x14ac:dyDescent="0.2">
      <c r="C541" s="205"/>
      <c r="D541" s="5"/>
      <c r="E541" s="35"/>
      <c r="F541" s="35"/>
      <c r="G541" s="35"/>
      <c r="I541" s="11"/>
    </row>
    <row r="542" spans="3:9" x14ac:dyDescent="0.2">
      <c r="C542" s="205"/>
      <c r="D542" s="5"/>
      <c r="E542" s="35"/>
      <c r="F542" s="35"/>
      <c r="G542" s="35"/>
      <c r="I542" s="11"/>
    </row>
    <row r="543" spans="3:9" x14ac:dyDescent="0.2">
      <c r="C543" s="205"/>
      <c r="D543" s="5"/>
      <c r="E543" s="35"/>
      <c r="F543" s="35"/>
      <c r="G543" s="35"/>
      <c r="I543" s="11"/>
    </row>
    <row r="544" spans="3:9" x14ac:dyDescent="0.2">
      <c r="C544" s="205"/>
      <c r="D544" s="5"/>
      <c r="E544" s="35"/>
      <c r="F544" s="35"/>
      <c r="G544" s="35"/>
      <c r="I544" s="11"/>
    </row>
    <row r="545" spans="3:9" x14ac:dyDescent="0.2">
      <c r="C545" s="205"/>
      <c r="D545" s="5"/>
      <c r="E545" s="35"/>
      <c r="F545" s="35"/>
      <c r="G545" s="35"/>
      <c r="I545" s="11"/>
    </row>
    <row r="546" spans="3:9" x14ac:dyDescent="0.2">
      <c r="C546" s="205"/>
      <c r="D546" s="5"/>
      <c r="E546" s="35"/>
      <c r="F546" s="35"/>
      <c r="G546" s="35"/>
      <c r="I546" s="11"/>
    </row>
    <row r="547" spans="3:9" x14ac:dyDescent="0.2">
      <c r="C547" s="205"/>
      <c r="D547" s="5"/>
      <c r="E547" s="35"/>
      <c r="F547" s="35"/>
      <c r="G547" s="35"/>
      <c r="I547" s="11"/>
    </row>
    <row r="548" spans="3:9" x14ac:dyDescent="0.2">
      <c r="C548" s="205"/>
      <c r="D548" s="5"/>
      <c r="E548" s="35"/>
      <c r="F548" s="35"/>
      <c r="G548" s="35"/>
      <c r="I548" s="11"/>
    </row>
    <row r="549" spans="3:9" x14ac:dyDescent="0.2">
      <c r="C549" s="205"/>
      <c r="D549" s="5"/>
      <c r="E549" s="35"/>
      <c r="F549" s="35"/>
      <c r="G549" s="35"/>
      <c r="I549" s="11"/>
    </row>
    <row r="550" spans="3:9" x14ac:dyDescent="0.2">
      <c r="C550" s="205"/>
      <c r="D550" s="5"/>
      <c r="E550" s="35"/>
      <c r="F550" s="35"/>
      <c r="G550" s="35"/>
      <c r="I550" s="11"/>
    </row>
    <row r="551" spans="3:9" x14ac:dyDescent="0.2">
      <c r="C551" s="205"/>
      <c r="D551" s="5"/>
      <c r="E551" s="35"/>
      <c r="F551" s="35"/>
      <c r="G551" s="35"/>
      <c r="I551" s="11"/>
    </row>
    <row r="552" spans="3:9" x14ac:dyDescent="0.2">
      <c r="C552" s="205"/>
      <c r="D552" s="5"/>
      <c r="E552" s="35"/>
      <c r="F552" s="35"/>
      <c r="G552" s="35"/>
      <c r="I552" s="11"/>
    </row>
    <row r="553" spans="3:9" x14ac:dyDescent="0.2">
      <c r="C553" s="205"/>
      <c r="D553" s="5"/>
      <c r="E553" s="35"/>
      <c r="F553" s="35"/>
      <c r="G553" s="35"/>
      <c r="I553" s="11"/>
    </row>
    <row r="554" spans="3:9" x14ac:dyDescent="0.2">
      <c r="C554" s="205"/>
      <c r="D554" s="5"/>
      <c r="E554" s="35"/>
      <c r="F554" s="35"/>
      <c r="G554" s="35"/>
      <c r="I554" s="11"/>
    </row>
    <row r="555" spans="3:9" x14ac:dyDescent="0.2">
      <c r="C555" s="205"/>
      <c r="D555" s="5"/>
      <c r="E555" s="35"/>
      <c r="F555" s="35"/>
      <c r="G555" s="35"/>
      <c r="I555" s="11"/>
    </row>
    <row r="556" spans="3:9" x14ac:dyDescent="0.2">
      <c r="C556" s="205"/>
      <c r="D556" s="5"/>
      <c r="E556" s="35"/>
      <c r="F556" s="35"/>
      <c r="G556" s="35"/>
      <c r="I556" s="11"/>
    </row>
    <row r="557" spans="3:9" x14ac:dyDescent="0.2">
      <c r="C557" s="205"/>
      <c r="D557" s="5"/>
      <c r="E557" s="35"/>
      <c r="F557" s="35"/>
      <c r="G557" s="35"/>
      <c r="I557" s="11"/>
    </row>
    <row r="558" spans="3:9" x14ac:dyDescent="0.2">
      <c r="C558" s="205"/>
      <c r="D558" s="5"/>
      <c r="E558" s="35"/>
      <c r="F558" s="35"/>
      <c r="G558" s="35"/>
      <c r="I558" s="11"/>
    </row>
    <row r="559" spans="3:9" x14ac:dyDescent="0.2">
      <c r="C559" s="205"/>
      <c r="D559" s="5"/>
      <c r="E559" s="35"/>
      <c r="F559" s="35"/>
      <c r="G559" s="35"/>
      <c r="I559" s="11"/>
    </row>
    <row r="560" spans="3:9" x14ac:dyDescent="0.2">
      <c r="C560" s="205"/>
      <c r="D560" s="5"/>
      <c r="E560" s="35"/>
      <c r="F560" s="35"/>
      <c r="G560" s="35"/>
      <c r="I560" s="11"/>
    </row>
    <row r="561" spans="3:9" x14ac:dyDescent="0.2">
      <c r="C561" s="205"/>
      <c r="D561" s="5"/>
      <c r="E561" s="35"/>
      <c r="F561" s="35"/>
      <c r="G561" s="35"/>
      <c r="I561" s="11"/>
    </row>
    <row r="562" spans="3:9" x14ac:dyDescent="0.2">
      <c r="C562" s="205"/>
      <c r="D562" s="5"/>
      <c r="E562" s="35"/>
      <c r="F562" s="35"/>
      <c r="G562" s="35"/>
      <c r="I562" s="11"/>
    </row>
    <row r="563" spans="3:9" x14ac:dyDescent="0.2">
      <c r="C563" s="205"/>
      <c r="D563" s="5"/>
      <c r="E563" s="35"/>
      <c r="F563" s="35"/>
      <c r="G563" s="35"/>
      <c r="I563" s="11"/>
    </row>
    <row r="564" spans="3:9" x14ac:dyDescent="0.2">
      <c r="C564" s="205"/>
      <c r="D564" s="5"/>
      <c r="E564" s="35"/>
      <c r="F564" s="35"/>
      <c r="G564" s="35"/>
      <c r="I564" s="11"/>
    </row>
    <row r="565" spans="3:9" x14ac:dyDescent="0.2">
      <c r="C565" s="205"/>
      <c r="D565" s="5"/>
      <c r="E565" s="35"/>
      <c r="F565" s="35"/>
      <c r="G565" s="35"/>
      <c r="I565" s="11"/>
    </row>
    <row r="566" spans="3:9" x14ac:dyDescent="0.2">
      <c r="C566" s="205"/>
      <c r="D566" s="5"/>
      <c r="E566" s="35"/>
      <c r="F566" s="35"/>
      <c r="G566" s="35"/>
      <c r="I566" s="11"/>
    </row>
    <row r="567" spans="3:9" x14ac:dyDescent="0.2">
      <c r="C567" s="205"/>
      <c r="D567" s="5"/>
      <c r="E567" s="35"/>
      <c r="F567" s="35"/>
      <c r="G567" s="35"/>
      <c r="I567" s="11"/>
    </row>
    <row r="568" spans="3:9" x14ac:dyDescent="0.2">
      <c r="C568" s="205"/>
      <c r="D568" s="5"/>
      <c r="E568" s="35"/>
      <c r="F568" s="35"/>
      <c r="G568" s="35"/>
      <c r="I568" s="11"/>
    </row>
    <row r="569" spans="3:9" x14ac:dyDescent="0.2">
      <c r="C569" s="205"/>
      <c r="D569" s="5"/>
      <c r="E569" s="35"/>
      <c r="F569" s="35"/>
      <c r="G569" s="35"/>
      <c r="I569" s="11"/>
    </row>
    <row r="570" spans="3:9" x14ac:dyDescent="0.2">
      <c r="C570" s="205"/>
      <c r="D570" s="5"/>
      <c r="E570" s="35"/>
      <c r="F570" s="35"/>
      <c r="G570" s="35"/>
      <c r="I570" s="11"/>
    </row>
    <row r="571" spans="3:9" x14ac:dyDescent="0.2">
      <c r="C571" s="205"/>
      <c r="D571" s="5"/>
      <c r="E571" s="35"/>
      <c r="F571" s="35"/>
      <c r="G571" s="35"/>
      <c r="I571" s="11"/>
    </row>
    <row r="572" spans="3:9" x14ac:dyDescent="0.2">
      <c r="C572" s="205"/>
      <c r="D572" s="5"/>
      <c r="E572" s="35"/>
      <c r="F572" s="35"/>
      <c r="G572" s="35"/>
      <c r="I572" s="11"/>
    </row>
    <row r="573" spans="3:9" x14ac:dyDescent="0.2">
      <c r="C573" s="205"/>
      <c r="D573" s="5"/>
      <c r="E573" s="35"/>
      <c r="F573" s="35"/>
      <c r="G573" s="35"/>
      <c r="I573" s="11"/>
    </row>
    <row r="574" spans="3:9" x14ac:dyDescent="0.2">
      <c r="C574" s="205"/>
      <c r="D574" s="5"/>
      <c r="E574" s="35"/>
      <c r="F574" s="35"/>
      <c r="G574" s="35"/>
      <c r="I574" s="11"/>
    </row>
    <row r="575" spans="3:9" x14ac:dyDescent="0.2">
      <c r="C575" s="205"/>
      <c r="D575" s="5"/>
      <c r="E575" s="35"/>
      <c r="F575" s="35"/>
      <c r="G575" s="35"/>
      <c r="I575" s="11"/>
    </row>
    <row r="576" spans="3:9" x14ac:dyDescent="0.2">
      <c r="C576" s="205"/>
      <c r="D576" s="5"/>
      <c r="E576" s="35"/>
      <c r="F576" s="35"/>
      <c r="G576" s="35"/>
      <c r="I576" s="11"/>
    </row>
    <row r="577" spans="3:9" x14ac:dyDescent="0.2">
      <c r="C577" s="205"/>
      <c r="D577" s="5"/>
      <c r="E577" s="35"/>
      <c r="F577" s="35"/>
      <c r="G577" s="35"/>
      <c r="I577" s="11"/>
    </row>
    <row r="578" spans="3:9" x14ac:dyDescent="0.2">
      <c r="C578" s="205"/>
      <c r="D578" s="5"/>
      <c r="E578" s="35"/>
      <c r="F578" s="35"/>
      <c r="G578" s="35"/>
      <c r="I578" s="11"/>
    </row>
    <row r="579" spans="3:9" x14ac:dyDescent="0.2">
      <c r="C579" s="205"/>
      <c r="D579" s="5"/>
      <c r="E579" s="35"/>
      <c r="F579" s="35"/>
      <c r="G579" s="35"/>
      <c r="I579" s="11"/>
    </row>
    <row r="580" spans="3:9" x14ac:dyDescent="0.2">
      <c r="C580" s="205"/>
      <c r="D580" s="5"/>
      <c r="E580" s="35"/>
      <c r="F580" s="35"/>
      <c r="G580" s="35"/>
      <c r="I580" s="11"/>
    </row>
    <row r="581" spans="3:9" x14ac:dyDescent="0.2">
      <c r="C581" s="205"/>
      <c r="D581" s="5"/>
      <c r="E581" s="35"/>
      <c r="F581" s="35"/>
      <c r="G581" s="35"/>
      <c r="I581" s="11"/>
    </row>
    <row r="582" spans="3:9" x14ac:dyDescent="0.2">
      <c r="C582" s="205"/>
      <c r="D582" s="5"/>
      <c r="E582" s="35"/>
      <c r="F582" s="35"/>
      <c r="G582" s="35"/>
      <c r="I582" s="11"/>
    </row>
    <row r="583" spans="3:9" x14ac:dyDescent="0.2">
      <c r="C583" s="205"/>
      <c r="D583" s="5"/>
      <c r="E583" s="35"/>
      <c r="F583" s="35"/>
      <c r="G583" s="35"/>
      <c r="I583" s="11"/>
    </row>
    <row r="584" spans="3:9" x14ac:dyDescent="0.2">
      <c r="C584" s="205"/>
      <c r="D584" s="5"/>
      <c r="E584" s="35"/>
      <c r="F584" s="35"/>
      <c r="G584" s="35"/>
      <c r="I584" s="11"/>
    </row>
    <row r="585" spans="3:9" x14ac:dyDescent="0.2">
      <c r="C585" s="205"/>
      <c r="D585" s="5"/>
      <c r="E585" s="35"/>
      <c r="F585" s="35"/>
      <c r="G585" s="35"/>
      <c r="I585" s="11"/>
    </row>
    <row r="586" spans="3:9" x14ac:dyDescent="0.2">
      <c r="C586" s="205"/>
      <c r="D586" s="5"/>
      <c r="E586" s="35"/>
      <c r="F586" s="35"/>
      <c r="G586" s="35"/>
      <c r="I586" s="11"/>
    </row>
    <row r="587" spans="3:9" x14ac:dyDescent="0.2">
      <c r="C587" s="205"/>
      <c r="D587" s="5"/>
      <c r="E587" s="35"/>
      <c r="F587" s="35"/>
      <c r="G587" s="35"/>
      <c r="I587" s="11"/>
    </row>
    <row r="588" spans="3:9" x14ac:dyDescent="0.2">
      <c r="C588" s="205"/>
      <c r="D588" s="5"/>
      <c r="E588" s="35"/>
      <c r="F588" s="35"/>
      <c r="G588" s="35"/>
      <c r="I588" s="11"/>
    </row>
    <row r="589" spans="3:9" x14ac:dyDescent="0.2">
      <c r="C589" s="205"/>
      <c r="D589" s="5"/>
      <c r="E589" s="35"/>
      <c r="F589" s="35"/>
      <c r="G589" s="35"/>
      <c r="I589" s="11"/>
    </row>
    <row r="590" spans="3:9" x14ac:dyDescent="0.2">
      <c r="C590" s="205"/>
      <c r="D590" s="5"/>
      <c r="E590" s="35"/>
      <c r="F590" s="35"/>
      <c r="G590" s="35"/>
      <c r="I590" s="11"/>
    </row>
    <row r="591" spans="3:9" x14ac:dyDescent="0.2">
      <c r="C591" s="205"/>
      <c r="D591" s="5"/>
      <c r="E591" s="35"/>
      <c r="F591" s="35"/>
      <c r="G591" s="35"/>
      <c r="I591" s="11"/>
    </row>
    <row r="592" spans="3:9" x14ac:dyDescent="0.2">
      <c r="C592" s="205"/>
      <c r="D592" s="5"/>
      <c r="E592" s="35"/>
      <c r="F592" s="35"/>
      <c r="G592" s="35"/>
      <c r="I592" s="11"/>
    </row>
    <row r="593" spans="3:9" x14ac:dyDescent="0.2">
      <c r="C593" s="205"/>
      <c r="D593" s="5"/>
      <c r="E593" s="35"/>
      <c r="F593" s="35"/>
      <c r="G593" s="35"/>
      <c r="I593" s="11"/>
    </row>
    <row r="594" spans="3:9" x14ac:dyDescent="0.2">
      <c r="C594" s="205"/>
      <c r="D594" s="5"/>
      <c r="E594" s="35"/>
      <c r="F594" s="35"/>
      <c r="G594" s="35"/>
      <c r="I594" s="11"/>
    </row>
    <row r="595" spans="3:9" x14ac:dyDescent="0.2">
      <c r="C595" s="205"/>
      <c r="D595" s="5"/>
      <c r="E595" s="35"/>
      <c r="F595" s="35"/>
      <c r="G595" s="35"/>
      <c r="I595" s="11"/>
    </row>
    <row r="596" spans="3:9" x14ac:dyDescent="0.2">
      <c r="C596" s="205"/>
      <c r="D596" s="5"/>
      <c r="E596" s="35"/>
      <c r="F596" s="35"/>
      <c r="G596" s="35"/>
      <c r="I596" s="11"/>
    </row>
    <row r="597" spans="3:9" x14ac:dyDescent="0.2">
      <c r="C597" s="205"/>
      <c r="D597" s="5"/>
      <c r="E597" s="35"/>
      <c r="F597" s="35"/>
      <c r="G597" s="35"/>
      <c r="I597" s="11"/>
    </row>
    <row r="598" spans="3:9" x14ac:dyDescent="0.2">
      <c r="C598" s="205"/>
      <c r="D598" s="5"/>
      <c r="E598" s="35"/>
      <c r="F598" s="35"/>
      <c r="G598" s="35"/>
      <c r="I598" s="11"/>
    </row>
    <row r="599" spans="3:9" x14ac:dyDescent="0.2">
      <c r="C599" s="205"/>
      <c r="D599" s="5"/>
      <c r="E599" s="35"/>
      <c r="F599" s="35"/>
      <c r="G599" s="35"/>
      <c r="I599" s="11"/>
    </row>
    <row r="600" spans="3:9" x14ac:dyDescent="0.2">
      <c r="C600" s="205"/>
      <c r="D600" s="5"/>
      <c r="E600" s="35"/>
      <c r="F600" s="35"/>
      <c r="G600" s="35"/>
      <c r="I600" s="11"/>
    </row>
    <row r="601" spans="3:9" x14ac:dyDescent="0.2">
      <c r="C601" s="205"/>
      <c r="D601" s="5"/>
      <c r="E601" s="35"/>
      <c r="F601" s="35"/>
      <c r="G601" s="35"/>
      <c r="I601" s="11"/>
    </row>
    <row r="602" spans="3:9" x14ac:dyDescent="0.2">
      <c r="C602" s="205"/>
      <c r="D602" s="5"/>
      <c r="E602" s="35"/>
      <c r="F602" s="35"/>
      <c r="G602" s="35"/>
      <c r="I602" s="11"/>
    </row>
    <row r="603" spans="3:9" x14ac:dyDescent="0.2">
      <c r="C603" s="205"/>
      <c r="D603" s="5"/>
      <c r="E603" s="35"/>
      <c r="F603" s="35"/>
      <c r="G603" s="35"/>
      <c r="I603" s="11"/>
    </row>
    <row r="604" spans="3:9" x14ac:dyDescent="0.2">
      <c r="C604" s="205"/>
      <c r="D604" s="5"/>
      <c r="E604" s="35"/>
      <c r="F604" s="35"/>
      <c r="G604" s="35"/>
      <c r="I604" s="11"/>
    </row>
    <row r="605" spans="3:9" x14ac:dyDescent="0.2">
      <c r="C605" s="205"/>
      <c r="D605" s="5"/>
      <c r="E605" s="35"/>
      <c r="F605" s="35"/>
      <c r="G605" s="35"/>
      <c r="I605" s="11"/>
    </row>
    <row r="606" spans="3:9" x14ac:dyDescent="0.2">
      <c r="C606" s="205"/>
      <c r="D606" s="5"/>
      <c r="E606" s="35"/>
      <c r="F606" s="35"/>
      <c r="G606" s="35"/>
      <c r="I606" s="11"/>
    </row>
    <row r="607" spans="3:9" x14ac:dyDescent="0.2">
      <c r="C607" s="205"/>
      <c r="D607" s="5"/>
      <c r="E607" s="35"/>
      <c r="F607" s="35"/>
      <c r="G607" s="35"/>
      <c r="I607" s="11"/>
    </row>
    <row r="608" spans="3:9" x14ac:dyDescent="0.2">
      <c r="C608" s="205"/>
      <c r="D608" s="5"/>
      <c r="E608" s="35"/>
      <c r="F608" s="35"/>
      <c r="G608" s="35"/>
      <c r="I608" s="11"/>
    </row>
    <row r="609" spans="3:9" x14ac:dyDescent="0.2">
      <c r="C609" s="205"/>
      <c r="D609" s="5"/>
      <c r="E609" s="35"/>
      <c r="F609" s="35"/>
      <c r="G609" s="35"/>
      <c r="I609" s="11"/>
    </row>
    <row r="610" spans="3:9" x14ac:dyDescent="0.2">
      <c r="C610" s="205"/>
      <c r="D610" s="5"/>
      <c r="E610" s="35"/>
      <c r="F610" s="35"/>
      <c r="G610" s="35"/>
      <c r="I610" s="11"/>
    </row>
    <row r="611" spans="3:9" x14ac:dyDescent="0.2">
      <c r="C611" s="205"/>
      <c r="D611" s="5"/>
      <c r="E611" s="35"/>
      <c r="F611" s="35"/>
      <c r="G611" s="35"/>
      <c r="I611" s="11"/>
    </row>
    <row r="612" spans="3:9" x14ac:dyDescent="0.2">
      <c r="C612" s="205"/>
      <c r="D612" s="5"/>
      <c r="E612" s="35"/>
      <c r="F612" s="35"/>
      <c r="G612" s="35"/>
      <c r="I612" s="11"/>
    </row>
    <row r="613" spans="3:9" x14ac:dyDescent="0.2">
      <c r="C613" s="205"/>
      <c r="D613" s="5"/>
      <c r="E613" s="35"/>
      <c r="F613" s="35"/>
      <c r="G613" s="35"/>
      <c r="I613" s="11"/>
    </row>
    <row r="614" spans="3:9" x14ac:dyDescent="0.2">
      <c r="C614" s="205"/>
      <c r="D614" s="5"/>
      <c r="E614" s="35"/>
      <c r="F614" s="35"/>
      <c r="G614" s="35"/>
      <c r="I614" s="11"/>
    </row>
    <row r="615" spans="3:9" x14ac:dyDescent="0.2">
      <c r="C615" s="205"/>
      <c r="D615" s="5"/>
      <c r="E615" s="35"/>
      <c r="F615" s="35"/>
      <c r="G615" s="35"/>
      <c r="I615" s="11"/>
    </row>
    <row r="616" spans="3:9" x14ac:dyDescent="0.2">
      <c r="C616" s="205"/>
      <c r="D616" s="5"/>
      <c r="E616" s="35"/>
      <c r="F616" s="35"/>
      <c r="G616" s="35"/>
      <c r="I616" s="11"/>
    </row>
    <row r="617" spans="3:9" x14ac:dyDescent="0.2">
      <c r="C617" s="205"/>
      <c r="D617" s="5"/>
      <c r="E617" s="35"/>
      <c r="F617" s="35"/>
      <c r="G617" s="35"/>
      <c r="I617" s="11"/>
    </row>
    <row r="618" spans="3:9" x14ac:dyDescent="0.2">
      <c r="C618" s="205"/>
      <c r="D618" s="5"/>
      <c r="E618" s="35"/>
      <c r="F618" s="35"/>
      <c r="G618" s="35"/>
      <c r="I618" s="11"/>
    </row>
    <row r="619" spans="3:9" x14ac:dyDescent="0.2">
      <c r="C619" s="205"/>
      <c r="D619" s="5"/>
      <c r="E619" s="35"/>
      <c r="F619" s="35"/>
      <c r="G619" s="35"/>
      <c r="I619" s="11"/>
    </row>
    <row r="620" spans="3:9" x14ac:dyDescent="0.2">
      <c r="C620" s="205"/>
      <c r="D620" s="5"/>
      <c r="E620" s="35"/>
      <c r="F620" s="35"/>
      <c r="G620" s="35"/>
      <c r="I620" s="11"/>
    </row>
    <row r="621" spans="3:9" x14ac:dyDescent="0.2">
      <c r="C621" s="205"/>
      <c r="D621" s="5"/>
      <c r="E621" s="35"/>
      <c r="F621" s="35"/>
      <c r="G621" s="35"/>
      <c r="I621" s="11"/>
    </row>
    <row r="622" spans="3:9" x14ac:dyDescent="0.2">
      <c r="C622" s="205"/>
      <c r="D622" s="5"/>
      <c r="E622" s="35"/>
      <c r="F622" s="35"/>
      <c r="G622" s="35"/>
      <c r="I622" s="11"/>
    </row>
    <row r="623" spans="3:9" x14ac:dyDescent="0.2">
      <c r="C623" s="205"/>
      <c r="D623" s="5"/>
      <c r="E623" s="35"/>
      <c r="F623" s="35"/>
      <c r="G623" s="35"/>
      <c r="I623" s="11"/>
    </row>
    <row r="624" spans="3:9" x14ac:dyDescent="0.2">
      <c r="C624" s="205"/>
      <c r="D624" s="5"/>
      <c r="E624" s="35"/>
      <c r="F624" s="35"/>
      <c r="G624" s="35"/>
      <c r="I624" s="11"/>
    </row>
    <row r="625" spans="3:9" x14ac:dyDescent="0.2">
      <c r="C625" s="205"/>
      <c r="D625" s="5"/>
      <c r="E625" s="35"/>
      <c r="F625" s="35"/>
      <c r="G625" s="35"/>
      <c r="I625" s="11"/>
    </row>
    <row r="626" spans="3:9" x14ac:dyDescent="0.2">
      <c r="C626" s="205"/>
      <c r="D626" s="5"/>
      <c r="E626" s="35"/>
      <c r="F626" s="35"/>
      <c r="G626" s="35"/>
      <c r="I626" s="11"/>
    </row>
    <row r="627" spans="3:9" x14ac:dyDescent="0.2">
      <c r="C627" s="205"/>
      <c r="D627" s="5"/>
      <c r="E627" s="35"/>
      <c r="F627" s="35"/>
      <c r="G627" s="35"/>
      <c r="I627" s="11"/>
    </row>
    <row r="628" spans="3:9" x14ac:dyDescent="0.2">
      <c r="C628" s="205"/>
      <c r="D628" s="5"/>
      <c r="E628" s="35"/>
      <c r="F628" s="35"/>
      <c r="G628" s="35"/>
      <c r="I628" s="11"/>
    </row>
    <row r="629" spans="3:9" x14ac:dyDescent="0.2">
      <c r="C629" s="205"/>
      <c r="D629" s="5"/>
      <c r="E629" s="35"/>
      <c r="F629" s="35"/>
      <c r="G629" s="35"/>
      <c r="I629" s="11"/>
    </row>
    <row r="630" spans="3:9" x14ac:dyDescent="0.2">
      <c r="C630" s="205"/>
      <c r="D630" s="5"/>
      <c r="E630" s="35"/>
      <c r="F630" s="35"/>
      <c r="G630" s="35"/>
      <c r="I630" s="11"/>
    </row>
    <row r="631" spans="3:9" x14ac:dyDescent="0.2">
      <c r="C631" s="205"/>
      <c r="D631" s="5"/>
      <c r="E631" s="35"/>
      <c r="F631" s="35"/>
      <c r="G631" s="35"/>
      <c r="I631" s="11"/>
    </row>
    <row r="632" spans="3:9" x14ac:dyDescent="0.2">
      <c r="C632" s="205"/>
      <c r="D632" s="5"/>
      <c r="E632" s="35"/>
      <c r="F632" s="35"/>
      <c r="G632" s="35"/>
      <c r="I632" s="11"/>
    </row>
    <row r="633" spans="3:9" x14ac:dyDescent="0.2">
      <c r="C633" s="205"/>
      <c r="D633" s="5"/>
      <c r="E633" s="35"/>
      <c r="F633" s="35"/>
      <c r="G633" s="35"/>
      <c r="I633" s="11"/>
    </row>
    <row r="634" spans="3:9" x14ac:dyDescent="0.2">
      <c r="C634" s="205"/>
      <c r="D634" s="5"/>
      <c r="E634" s="35"/>
      <c r="F634" s="35"/>
      <c r="G634" s="35"/>
      <c r="I634" s="11"/>
    </row>
    <row r="635" spans="3:9" x14ac:dyDescent="0.2">
      <c r="C635" s="205"/>
      <c r="D635" s="5"/>
      <c r="E635" s="35"/>
      <c r="F635" s="35"/>
      <c r="G635" s="35"/>
      <c r="I635" s="11"/>
    </row>
    <row r="636" spans="3:9" x14ac:dyDescent="0.2">
      <c r="C636" s="205"/>
      <c r="D636" s="5"/>
      <c r="E636" s="35"/>
      <c r="F636" s="35"/>
      <c r="G636" s="35"/>
      <c r="I636" s="11"/>
    </row>
    <row r="637" spans="3:9" x14ac:dyDescent="0.2">
      <c r="C637" s="205"/>
      <c r="D637" s="5"/>
      <c r="E637" s="35"/>
      <c r="F637" s="35"/>
      <c r="G637" s="35"/>
      <c r="I637" s="11"/>
    </row>
    <row r="638" spans="3:9" x14ac:dyDescent="0.2">
      <c r="C638" s="205"/>
      <c r="D638" s="5"/>
      <c r="E638" s="35"/>
      <c r="F638" s="35"/>
      <c r="G638" s="35"/>
      <c r="I638" s="11"/>
    </row>
    <row r="639" spans="3:9" x14ac:dyDescent="0.2">
      <c r="C639" s="205"/>
      <c r="D639" s="5"/>
      <c r="E639" s="35"/>
      <c r="F639" s="35"/>
      <c r="G639" s="35"/>
      <c r="I639" s="11"/>
    </row>
    <row r="640" spans="3:9" x14ac:dyDescent="0.2">
      <c r="C640" s="205"/>
      <c r="D640" s="5"/>
      <c r="E640" s="35"/>
      <c r="F640" s="35"/>
      <c r="G640" s="35"/>
      <c r="I640" s="11"/>
    </row>
    <row r="641" spans="3:9" x14ac:dyDescent="0.2">
      <c r="C641" s="205"/>
      <c r="D641" s="5"/>
      <c r="E641" s="35"/>
      <c r="F641" s="35"/>
      <c r="G641" s="35"/>
      <c r="I641" s="11"/>
    </row>
    <row r="642" spans="3:9" x14ac:dyDescent="0.2">
      <c r="C642" s="205"/>
      <c r="D642" s="5"/>
      <c r="E642" s="35"/>
      <c r="F642" s="35"/>
      <c r="G642" s="35"/>
      <c r="I642" s="11"/>
    </row>
    <row r="643" spans="3:9" x14ac:dyDescent="0.2">
      <c r="C643" s="205"/>
      <c r="D643" s="5"/>
      <c r="E643" s="35"/>
      <c r="F643" s="35"/>
      <c r="G643" s="35"/>
      <c r="I643" s="11"/>
    </row>
    <row r="644" spans="3:9" x14ac:dyDescent="0.2">
      <c r="C644" s="205"/>
      <c r="D644" s="5"/>
      <c r="E644" s="35"/>
      <c r="F644" s="35"/>
      <c r="G644" s="35"/>
      <c r="I644" s="11"/>
    </row>
    <row r="645" spans="3:9" x14ac:dyDescent="0.2">
      <c r="C645" s="205"/>
      <c r="D645" s="5"/>
      <c r="E645" s="35"/>
      <c r="F645" s="35"/>
      <c r="G645" s="35"/>
      <c r="I645" s="11"/>
    </row>
    <row r="646" spans="3:9" x14ac:dyDescent="0.2">
      <c r="C646" s="205"/>
      <c r="D646" s="5"/>
      <c r="E646" s="35"/>
      <c r="F646" s="35"/>
      <c r="G646" s="35"/>
      <c r="I646" s="11"/>
    </row>
    <row r="647" spans="3:9" x14ac:dyDescent="0.2">
      <c r="C647" s="205"/>
      <c r="D647" s="5"/>
      <c r="E647" s="35"/>
      <c r="F647" s="35"/>
      <c r="G647" s="35"/>
      <c r="I647" s="11"/>
    </row>
    <row r="648" spans="3:9" x14ac:dyDescent="0.2">
      <c r="C648" s="205"/>
      <c r="D648" s="5"/>
      <c r="E648" s="35"/>
      <c r="F648" s="35"/>
      <c r="G648" s="35"/>
      <c r="I648" s="11"/>
    </row>
    <row r="649" spans="3:9" x14ac:dyDescent="0.2">
      <c r="C649" s="205"/>
      <c r="D649" s="5"/>
      <c r="E649" s="35"/>
      <c r="F649" s="35"/>
      <c r="G649" s="35"/>
      <c r="I649" s="11"/>
    </row>
    <row r="650" spans="3:9" x14ac:dyDescent="0.2">
      <c r="C650" s="205"/>
      <c r="D650" s="5"/>
      <c r="E650" s="35"/>
      <c r="F650" s="35"/>
      <c r="G650" s="35"/>
      <c r="I650" s="11"/>
    </row>
    <row r="651" spans="3:9" x14ac:dyDescent="0.2">
      <c r="C651" s="205"/>
      <c r="D651" s="5"/>
      <c r="E651" s="35"/>
      <c r="F651" s="35"/>
      <c r="G651" s="35"/>
      <c r="I651" s="11"/>
    </row>
    <row r="652" spans="3:9" x14ac:dyDescent="0.2">
      <c r="C652" s="205"/>
      <c r="D652" s="5"/>
      <c r="E652" s="35"/>
      <c r="F652" s="35"/>
      <c r="G652" s="35"/>
      <c r="I652" s="11"/>
    </row>
    <row r="653" spans="3:9" x14ac:dyDescent="0.2">
      <c r="C653" s="205"/>
      <c r="D653" s="5"/>
      <c r="E653" s="35"/>
      <c r="F653" s="35"/>
      <c r="G653" s="35"/>
      <c r="I653" s="11"/>
    </row>
    <row r="654" spans="3:9" x14ac:dyDescent="0.2">
      <c r="C654" s="205"/>
      <c r="D654" s="5"/>
      <c r="E654" s="35"/>
      <c r="F654" s="35"/>
      <c r="G654" s="35"/>
      <c r="I654" s="11"/>
    </row>
    <row r="655" spans="3:9" x14ac:dyDescent="0.2">
      <c r="C655" s="205"/>
      <c r="D655" s="5"/>
      <c r="E655" s="35"/>
      <c r="F655" s="35"/>
      <c r="G655" s="35"/>
      <c r="I655" s="11"/>
    </row>
    <row r="656" spans="3:9" x14ac:dyDescent="0.2">
      <c r="C656" s="205"/>
      <c r="D656" s="5"/>
      <c r="E656" s="35"/>
      <c r="F656" s="35"/>
      <c r="G656" s="35"/>
      <c r="I656" s="11"/>
    </row>
    <row r="657" spans="3:9" x14ac:dyDescent="0.2">
      <c r="C657" s="205"/>
      <c r="D657" s="5"/>
      <c r="E657" s="35"/>
      <c r="F657" s="35"/>
      <c r="G657" s="35"/>
      <c r="I657" s="11"/>
    </row>
    <row r="658" spans="3:9" x14ac:dyDescent="0.2">
      <c r="C658" s="205"/>
      <c r="D658" s="5"/>
      <c r="E658" s="35"/>
      <c r="F658" s="35"/>
      <c r="G658" s="35"/>
      <c r="I658" s="11"/>
    </row>
    <row r="659" spans="3:9" x14ac:dyDescent="0.2">
      <c r="C659" s="205"/>
      <c r="D659" s="5"/>
      <c r="E659" s="35"/>
      <c r="F659" s="35"/>
      <c r="G659" s="35"/>
      <c r="I659" s="11"/>
    </row>
    <row r="660" spans="3:9" x14ac:dyDescent="0.2">
      <c r="C660" s="205"/>
      <c r="D660" s="5"/>
      <c r="E660" s="35"/>
      <c r="F660" s="35"/>
      <c r="G660" s="35"/>
      <c r="I660" s="11"/>
    </row>
    <row r="661" spans="3:9" x14ac:dyDescent="0.2">
      <c r="C661" s="205"/>
      <c r="D661" s="5"/>
      <c r="E661" s="35"/>
      <c r="F661" s="35"/>
      <c r="G661" s="35"/>
      <c r="I661" s="11"/>
    </row>
    <row r="662" spans="3:9" x14ac:dyDescent="0.2">
      <c r="C662" s="205"/>
      <c r="D662" s="5"/>
      <c r="E662" s="35"/>
      <c r="F662" s="35"/>
      <c r="G662" s="35"/>
      <c r="I662" s="11"/>
    </row>
    <row r="663" spans="3:9" x14ac:dyDescent="0.2">
      <c r="C663" s="205"/>
      <c r="D663" s="5"/>
      <c r="E663" s="35"/>
      <c r="F663" s="35"/>
      <c r="G663" s="35"/>
      <c r="I663" s="11"/>
    </row>
    <row r="664" spans="3:9" x14ac:dyDescent="0.2">
      <c r="C664" s="205"/>
      <c r="D664" s="5"/>
      <c r="E664" s="35"/>
      <c r="F664" s="35"/>
      <c r="G664" s="35"/>
      <c r="I664" s="11"/>
    </row>
    <row r="665" spans="3:9" x14ac:dyDescent="0.2">
      <c r="C665" s="205"/>
      <c r="D665" s="5"/>
      <c r="E665" s="35"/>
      <c r="F665" s="35"/>
      <c r="G665" s="35"/>
      <c r="I665" s="11"/>
    </row>
    <row r="666" spans="3:9" x14ac:dyDescent="0.2">
      <c r="C666" s="205"/>
      <c r="D666" s="5"/>
      <c r="E666" s="35"/>
      <c r="F666" s="35"/>
      <c r="G666" s="35"/>
      <c r="I666" s="11"/>
    </row>
    <row r="667" spans="3:9" x14ac:dyDescent="0.2">
      <c r="C667" s="205"/>
      <c r="D667" s="5"/>
      <c r="E667" s="35"/>
      <c r="F667" s="35"/>
      <c r="G667" s="35"/>
      <c r="I667" s="11"/>
    </row>
    <row r="668" spans="3:9" x14ac:dyDescent="0.2">
      <c r="C668" s="205"/>
      <c r="D668" s="5"/>
      <c r="E668" s="35"/>
      <c r="F668" s="35"/>
      <c r="G668" s="35"/>
      <c r="I668" s="11"/>
    </row>
    <row r="669" spans="3:9" x14ac:dyDescent="0.2">
      <c r="C669" s="205"/>
      <c r="D669" s="5"/>
      <c r="E669" s="35"/>
      <c r="F669" s="35"/>
      <c r="G669" s="35"/>
      <c r="I669" s="11"/>
    </row>
    <row r="670" spans="3:9" x14ac:dyDescent="0.2">
      <c r="C670" s="205"/>
      <c r="D670" s="5"/>
      <c r="E670" s="35"/>
      <c r="F670" s="35"/>
      <c r="G670" s="35"/>
      <c r="I670" s="11"/>
    </row>
    <row r="671" spans="3:9" x14ac:dyDescent="0.2">
      <c r="C671" s="205"/>
      <c r="D671" s="5"/>
      <c r="E671" s="35"/>
      <c r="F671" s="35"/>
      <c r="G671" s="35"/>
      <c r="I671" s="11"/>
    </row>
    <row r="672" spans="3:9" x14ac:dyDescent="0.2">
      <c r="C672" s="205"/>
      <c r="D672" s="5"/>
      <c r="E672" s="35"/>
      <c r="F672" s="35"/>
      <c r="G672" s="35"/>
      <c r="I672" s="11"/>
    </row>
    <row r="673" spans="3:9" x14ac:dyDescent="0.2">
      <c r="C673" s="205"/>
      <c r="D673" s="5"/>
      <c r="E673" s="35"/>
      <c r="F673" s="35"/>
      <c r="G673" s="35"/>
      <c r="I673" s="11"/>
    </row>
    <row r="674" spans="3:9" x14ac:dyDescent="0.2">
      <c r="C674" s="205"/>
      <c r="D674" s="5"/>
      <c r="E674" s="35"/>
      <c r="F674" s="35"/>
      <c r="G674" s="35"/>
      <c r="I674" s="11"/>
    </row>
    <row r="675" spans="3:9" x14ac:dyDescent="0.2">
      <c r="C675" s="205"/>
      <c r="D675" s="5"/>
      <c r="E675" s="35"/>
      <c r="F675" s="35"/>
      <c r="G675" s="35"/>
      <c r="I675" s="11"/>
    </row>
    <row r="676" spans="3:9" x14ac:dyDescent="0.2">
      <c r="C676" s="205"/>
      <c r="D676" s="5"/>
      <c r="E676" s="35"/>
      <c r="F676" s="35"/>
      <c r="G676" s="35"/>
      <c r="I676" s="11"/>
    </row>
    <row r="677" spans="3:9" x14ac:dyDescent="0.2">
      <c r="C677" s="205"/>
      <c r="D677" s="5"/>
      <c r="E677" s="35"/>
      <c r="F677" s="35"/>
      <c r="G677" s="35"/>
      <c r="I677" s="11"/>
    </row>
    <row r="678" spans="3:9" x14ac:dyDescent="0.2">
      <c r="C678" s="205"/>
      <c r="D678" s="5"/>
      <c r="E678" s="35"/>
      <c r="F678" s="35"/>
      <c r="G678" s="35"/>
      <c r="I678" s="11"/>
    </row>
    <row r="679" spans="3:9" x14ac:dyDescent="0.2">
      <c r="C679" s="205"/>
      <c r="D679" s="5"/>
      <c r="E679" s="35"/>
      <c r="F679" s="35"/>
      <c r="G679" s="35"/>
      <c r="I679" s="11"/>
    </row>
    <row r="680" spans="3:9" x14ac:dyDescent="0.2">
      <c r="C680" s="205"/>
      <c r="D680" s="5"/>
      <c r="E680" s="35"/>
      <c r="F680" s="35"/>
      <c r="G680" s="35"/>
      <c r="I680" s="11"/>
    </row>
    <row r="681" spans="3:9" x14ac:dyDescent="0.2">
      <c r="C681" s="205"/>
      <c r="D681" s="5"/>
      <c r="E681" s="35"/>
      <c r="F681" s="35"/>
      <c r="G681" s="35"/>
      <c r="I681" s="11"/>
    </row>
    <row r="682" spans="3:9" x14ac:dyDescent="0.2">
      <c r="C682" s="205"/>
      <c r="D682" s="5"/>
      <c r="E682" s="35"/>
      <c r="F682" s="35"/>
      <c r="G682" s="35"/>
      <c r="I682" s="11"/>
    </row>
    <row r="683" spans="3:9" x14ac:dyDescent="0.2">
      <c r="C683" s="205"/>
      <c r="D683" s="5"/>
      <c r="E683" s="35"/>
      <c r="F683" s="35"/>
      <c r="G683" s="35"/>
      <c r="I683" s="11"/>
    </row>
    <row r="684" spans="3:9" x14ac:dyDescent="0.2">
      <c r="C684" s="205"/>
      <c r="D684" s="5"/>
      <c r="E684" s="35"/>
      <c r="F684" s="35"/>
      <c r="G684" s="35"/>
      <c r="I684" s="11"/>
    </row>
    <row r="685" spans="3:9" x14ac:dyDescent="0.2">
      <c r="C685" s="205"/>
      <c r="D685" s="5"/>
      <c r="E685" s="35"/>
      <c r="F685" s="35"/>
      <c r="G685" s="35"/>
      <c r="I685" s="11"/>
    </row>
    <row r="686" spans="3:9" x14ac:dyDescent="0.2">
      <c r="C686" s="205"/>
      <c r="D686" s="5"/>
      <c r="E686" s="35"/>
      <c r="F686" s="35"/>
      <c r="G686" s="35"/>
      <c r="I686" s="11"/>
    </row>
    <row r="687" spans="3:9" x14ac:dyDescent="0.2">
      <c r="C687" s="205"/>
      <c r="D687" s="5"/>
      <c r="E687" s="35"/>
      <c r="F687" s="35"/>
      <c r="G687" s="35"/>
      <c r="I687" s="11"/>
    </row>
    <row r="688" spans="3:9" x14ac:dyDescent="0.2">
      <c r="C688" s="205"/>
      <c r="D688" s="5"/>
      <c r="E688" s="35"/>
      <c r="F688" s="35"/>
      <c r="G688" s="35"/>
      <c r="I688" s="11"/>
    </row>
    <row r="689" spans="3:9" x14ac:dyDescent="0.2">
      <c r="C689" s="205"/>
      <c r="D689" s="5"/>
      <c r="E689" s="35"/>
      <c r="F689" s="35"/>
      <c r="G689" s="35"/>
      <c r="I689" s="11"/>
    </row>
    <row r="690" spans="3:9" x14ac:dyDescent="0.2">
      <c r="C690" s="205"/>
      <c r="D690" s="5"/>
      <c r="E690" s="35"/>
      <c r="F690" s="35"/>
      <c r="G690" s="35"/>
      <c r="I690" s="11"/>
    </row>
    <row r="691" spans="3:9" x14ac:dyDescent="0.2">
      <c r="C691" s="205"/>
      <c r="D691" s="5"/>
      <c r="E691" s="35"/>
      <c r="F691" s="35"/>
      <c r="G691" s="35"/>
      <c r="I691" s="11"/>
    </row>
    <row r="692" spans="3:9" x14ac:dyDescent="0.2">
      <c r="C692" s="205"/>
      <c r="D692" s="5"/>
      <c r="E692" s="35"/>
      <c r="F692" s="35"/>
      <c r="G692" s="35"/>
      <c r="I692" s="11"/>
    </row>
    <row r="693" spans="3:9" x14ac:dyDescent="0.2">
      <c r="C693" s="205"/>
      <c r="D693" s="5"/>
      <c r="E693" s="35"/>
      <c r="F693" s="35"/>
      <c r="G693" s="35"/>
      <c r="I693" s="11"/>
    </row>
    <row r="694" spans="3:9" x14ac:dyDescent="0.2">
      <c r="C694" s="205"/>
      <c r="D694" s="5"/>
      <c r="E694" s="35"/>
      <c r="F694" s="35"/>
      <c r="G694" s="35"/>
      <c r="I694" s="11"/>
    </row>
    <row r="695" spans="3:9" x14ac:dyDescent="0.2">
      <c r="C695" s="205"/>
      <c r="D695" s="5"/>
      <c r="E695" s="35"/>
      <c r="F695" s="35"/>
      <c r="G695" s="35"/>
      <c r="I695" s="11"/>
    </row>
    <row r="696" spans="3:9" x14ac:dyDescent="0.2">
      <c r="C696" s="205"/>
      <c r="D696" s="5"/>
      <c r="E696" s="35"/>
      <c r="F696" s="35"/>
      <c r="G696" s="35"/>
      <c r="I696" s="11"/>
    </row>
    <row r="697" spans="3:9" x14ac:dyDescent="0.2">
      <c r="C697" s="205"/>
      <c r="D697" s="5"/>
      <c r="E697" s="35"/>
      <c r="F697" s="35"/>
      <c r="G697" s="35"/>
      <c r="I697" s="11"/>
    </row>
    <row r="698" spans="3:9" x14ac:dyDescent="0.2">
      <c r="C698" s="205"/>
      <c r="D698" s="5"/>
      <c r="E698" s="35"/>
      <c r="F698" s="35"/>
      <c r="G698" s="35"/>
      <c r="I698" s="11"/>
    </row>
    <row r="699" spans="3:9" x14ac:dyDescent="0.2">
      <c r="C699" s="205"/>
      <c r="D699" s="5"/>
      <c r="E699" s="35"/>
      <c r="F699" s="35"/>
      <c r="G699" s="35"/>
      <c r="I699" s="11"/>
    </row>
    <row r="700" spans="3:9" x14ac:dyDescent="0.2">
      <c r="C700" s="205"/>
      <c r="D700" s="5"/>
      <c r="E700" s="35"/>
      <c r="F700" s="35"/>
      <c r="G700" s="35"/>
      <c r="I700" s="11"/>
    </row>
    <row r="701" spans="3:9" x14ac:dyDescent="0.2">
      <c r="C701" s="205"/>
      <c r="D701" s="5"/>
      <c r="E701" s="35"/>
      <c r="F701" s="35"/>
      <c r="G701" s="35"/>
      <c r="I701" s="11"/>
    </row>
    <row r="702" spans="3:9" x14ac:dyDescent="0.2">
      <c r="C702" s="205"/>
      <c r="D702" s="5"/>
      <c r="E702" s="35"/>
      <c r="F702" s="35"/>
      <c r="G702" s="35"/>
      <c r="I702" s="11"/>
    </row>
    <row r="703" spans="3:9" x14ac:dyDescent="0.2">
      <c r="C703" s="205"/>
      <c r="D703" s="5"/>
      <c r="E703" s="35"/>
      <c r="F703" s="35"/>
      <c r="G703" s="35"/>
      <c r="I703" s="11"/>
    </row>
    <row r="704" spans="3:9" x14ac:dyDescent="0.2">
      <c r="C704" s="205"/>
      <c r="D704" s="5"/>
      <c r="E704" s="35"/>
      <c r="F704" s="35"/>
      <c r="G704" s="35"/>
      <c r="I704" s="11"/>
    </row>
    <row r="705" spans="3:9" x14ac:dyDescent="0.2">
      <c r="C705" s="205"/>
      <c r="D705" s="5"/>
      <c r="E705" s="35"/>
      <c r="F705" s="35"/>
      <c r="G705" s="35"/>
      <c r="I705" s="11"/>
    </row>
    <row r="706" spans="3:9" x14ac:dyDescent="0.2">
      <c r="C706" s="205"/>
      <c r="D706" s="5"/>
      <c r="E706" s="35"/>
      <c r="F706" s="35"/>
      <c r="G706" s="35"/>
      <c r="I706" s="11"/>
    </row>
    <row r="707" spans="3:9" x14ac:dyDescent="0.2">
      <c r="C707" s="205"/>
      <c r="D707" s="5"/>
      <c r="E707" s="35"/>
      <c r="F707" s="35"/>
      <c r="G707" s="35"/>
      <c r="I707" s="11"/>
    </row>
    <row r="708" spans="3:9" x14ac:dyDescent="0.2">
      <c r="C708" s="205"/>
      <c r="D708" s="5"/>
      <c r="E708" s="35"/>
      <c r="F708" s="35"/>
      <c r="G708" s="35"/>
      <c r="I708" s="11"/>
    </row>
    <row r="709" spans="3:9" x14ac:dyDescent="0.2">
      <c r="C709" s="205"/>
      <c r="D709" s="5"/>
      <c r="E709" s="35"/>
      <c r="F709" s="35"/>
      <c r="G709" s="35"/>
      <c r="I709" s="11"/>
    </row>
    <row r="710" spans="3:9" x14ac:dyDescent="0.2">
      <c r="C710" s="205"/>
      <c r="D710" s="5"/>
      <c r="E710" s="35"/>
      <c r="F710" s="35"/>
      <c r="G710" s="35"/>
      <c r="I710" s="11"/>
    </row>
    <row r="711" spans="3:9" x14ac:dyDescent="0.2">
      <c r="C711" s="205"/>
      <c r="D711" s="5"/>
      <c r="E711" s="35"/>
      <c r="F711" s="35"/>
      <c r="G711" s="35"/>
      <c r="I711" s="11"/>
    </row>
    <row r="712" spans="3:9" x14ac:dyDescent="0.2">
      <c r="C712" s="205"/>
      <c r="D712" s="5"/>
      <c r="E712" s="35"/>
      <c r="F712" s="35"/>
      <c r="G712" s="35"/>
      <c r="I712" s="11"/>
    </row>
    <row r="713" spans="3:9" x14ac:dyDescent="0.2">
      <c r="C713" s="205"/>
      <c r="D713" s="5"/>
      <c r="E713" s="35"/>
      <c r="F713" s="35"/>
      <c r="G713" s="35"/>
      <c r="I713" s="11"/>
    </row>
    <row r="714" spans="3:9" x14ac:dyDescent="0.2">
      <c r="C714" s="205"/>
      <c r="D714" s="5"/>
      <c r="E714" s="35"/>
      <c r="F714" s="35"/>
      <c r="G714" s="35"/>
      <c r="I714" s="11"/>
    </row>
    <row r="715" spans="3:9" x14ac:dyDescent="0.2">
      <c r="C715" s="205"/>
      <c r="D715" s="5"/>
      <c r="E715" s="35"/>
      <c r="F715" s="35"/>
      <c r="G715" s="35"/>
      <c r="I715" s="11"/>
    </row>
    <row r="716" spans="3:9" x14ac:dyDescent="0.2">
      <c r="C716" s="205"/>
      <c r="D716" s="5"/>
      <c r="E716" s="35"/>
      <c r="F716" s="35"/>
      <c r="G716" s="35"/>
      <c r="I716" s="11"/>
    </row>
    <row r="717" spans="3:9" x14ac:dyDescent="0.2">
      <c r="C717" s="205"/>
      <c r="D717" s="5"/>
      <c r="E717" s="35"/>
      <c r="F717" s="35"/>
      <c r="G717" s="35"/>
      <c r="I717" s="11"/>
    </row>
    <row r="718" spans="3:9" x14ac:dyDescent="0.2">
      <c r="C718" s="205"/>
      <c r="D718" s="5"/>
      <c r="E718" s="35"/>
      <c r="F718" s="35"/>
      <c r="G718" s="35"/>
      <c r="I718" s="11"/>
    </row>
    <row r="719" spans="3:9" x14ac:dyDescent="0.2">
      <c r="C719" s="205"/>
      <c r="D719" s="5"/>
      <c r="E719" s="35"/>
      <c r="F719" s="35"/>
      <c r="G719" s="35"/>
      <c r="I719" s="11"/>
    </row>
    <row r="720" spans="3:9" x14ac:dyDescent="0.2">
      <c r="C720" s="205"/>
      <c r="D720" s="5"/>
      <c r="E720" s="35"/>
      <c r="F720" s="35"/>
      <c r="G720" s="35"/>
      <c r="I720" s="11"/>
    </row>
    <row r="721" spans="3:9" x14ac:dyDescent="0.2">
      <c r="C721" s="205"/>
      <c r="D721" s="5"/>
      <c r="E721" s="35"/>
      <c r="F721" s="35"/>
      <c r="G721" s="35"/>
      <c r="I721" s="11"/>
    </row>
    <row r="722" spans="3:9" x14ac:dyDescent="0.2">
      <c r="C722" s="205"/>
      <c r="D722" s="5"/>
      <c r="E722" s="35"/>
      <c r="F722" s="35"/>
      <c r="G722" s="35"/>
      <c r="I722" s="11"/>
    </row>
    <row r="723" spans="3:9" x14ac:dyDescent="0.2">
      <c r="C723" s="205"/>
      <c r="D723" s="5"/>
      <c r="E723" s="35"/>
      <c r="F723" s="35"/>
      <c r="G723" s="35"/>
      <c r="I723" s="11"/>
    </row>
    <row r="724" spans="3:9" x14ac:dyDescent="0.2">
      <c r="C724" s="205"/>
      <c r="D724" s="5"/>
      <c r="E724" s="35"/>
      <c r="F724" s="35"/>
      <c r="G724" s="35"/>
      <c r="I724" s="11"/>
    </row>
    <row r="725" spans="3:9" x14ac:dyDescent="0.2">
      <c r="C725" s="205"/>
      <c r="D725" s="5"/>
      <c r="E725" s="35"/>
      <c r="F725" s="35"/>
      <c r="G725" s="35"/>
      <c r="I725" s="11"/>
    </row>
    <row r="726" spans="3:9" x14ac:dyDescent="0.2">
      <c r="C726" s="205"/>
      <c r="D726" s="5"/>
      <c r="E726" s="35"/>
      <c r="F726" s="35"/>
      <c r="G726" s="35"/>
      <c r="I726" s="11"/>
    </row>
    <row r="727" spans="3:9" x14ac:dyDescent="0.2">
      <c r="C727" s="205"/>
      <c r="D727" s="5"/>
      <c r="E727" s="35"/>
      <c r="F727" s="35"/>
      <c r="G727" s="35"/>
      <c r="I727" s="11"/>
    </row>
    <row r="728" spans="3:9" x14ac:dyDescent="0.2">
      <c r="C728" s="205"/>
      <c r="D728" s="5"/>
      <c r="E728" s="35"/>
      <c r="F728" s="35"/>
      <c r="G728" s="35"/>
      <c r="I728" s="11"/>
    </row>
    <row r="729" spans="3:9" x14ac:dyDescent="0.2">
      <c r="C729" s="205"/>
      <c r="D729" s="5"/>
      <c r="E729" s="35"/>
      <c r="F729" s="35"/>
      <c r="G729" s="35"/>
      <c r="I729" s="11"/>
    </row>
    <row r="730" spans="3:9" x14ac:dyDescent="0.2">
      <c r="C730" s="205"/>
      <c r="D730" s="5"/>
      <c r="E730" s="35"/>
      <c r="F730" s="35"/>
      <c r="G730" s="35"/>
      <c r="I730" s="11"/>
    </row>
    <row r="731" spans="3:9" x14ac:dyDescent="0.2">
      <c r="C731" s="205"/>
      <c r="D731" s="5"/>
      <c r="E731" s="35"/>
      <c r="F731" s="35"/>
      <c r="G731" s="35"/>
      <c r="I731" s="11"/>
    </row>
    <row r="732" spans="3:9" x14ac:dyDescent="0.2">
      <c r="C732" s="205"/>
      <c r="D732" s="5"/>
      <c r="E732" s="35"/>
      <c r="F732" s="35"/>
      <c r="G732" s="35"/>
      <c r="I732" s="11"/>
    </row>
    <row r="733" spans="3:9" x14ac:dyDescent="0.2">
      <c r="C733" s="205"/>
      <c r="D733" s="5"/>
      <c r="E733" s="35"/>
      <c r="F733" s="35"/>
      <c r="G733" s="35"/>
      <c r="I733" s="11"/>
    </row>
    <row r="734" spans="3:9" x14ac:dyDescent="0.2">
      <c r="C734" s="205"/>
      <c r="D734" s="5"/>
      <c r="E734" s="35"/>
      <c r="F734" s="35"/>
      <c r="G734" s="35"/>
      <c r="I734" s="11"/>
    </row>
    <row r="735" spans="3:9" x14ac:dyDescent="0.2">
      <c r="C735" s="205"/>
      <c r="D735" s="5"/>
      <c r="E735" s="35"/>
      <c r="F735" s="35"/>
      <c r="G735" s="35"/>
      <c r="I735" s="11"/>
    </row>
    <row r="736" spans="3:9" x14ac:dyDescent="0.2">
      <c r="C736" s="205"/>
      <c r="D736" s="5"/>
      <c r="E736" s="35"/>
      <c r="F736" s="35"/>
      <c r="G736" s="35"/>
      <c r="I736" s="11"/>
    </row>
    <row r="737" spans="3:9" x14ac:dyDescent="0.2">
      <c r="C737" s="205"/>
      <c r="D737" s="5"/>
      <c r="E737" s="35"/>
      <c r="F737" s="35"/>
      <c r="G737" s="35"/>
      <c r="I737" s="11"/>
    </row>
    <row r="738" spans="3:9" x14ac:dyDescent="0.2">
      <c r="C738" s="205"/>
      <c r="D738" s="5"/>
      <c r="E738" s="35"/>
      <c r="F738" s="35"/>
      <c r="G738" s="35"/>
      <c r="I738" s="11"/>
    </row>
    <row r="739" spans="3:9" x14ac:dyDescent="0.2">
      <c r="C739" s="205"/>
      <c r="D739" s="5"/>
      <c r="E739" s="35"/>
      <c r="F739" s="35"/>
      <c r="G739" s="35"/>
      <c r="I739" s="11"/>
    </row>
    <row r="740" spans="3:9" x14ac:dyDescent="0.2">
      <c r="C740" s="205"/>
      <c r="D740" s="5"/>
      <c r="E740" s="35"/>
      <c r="F740" s="35"/>
      <c r="G740" s="35"/>
      <c r="I740" s="11"/>
    </row>
    <row r="741" spans="3:9" x14ac:dyDescent="0.2">
      <c r="C741" s="205"/>
      <c r="D741" s="5"/>
      <c r="E741" s="35"/>
      <c r="F741" s="35"/>
      <c r="G741" s="35"/>
      <c r="I741" s="11"/>
    </row>
    <row r="742" spans="3:9" x14ac:dyDescent="0.2">
      <c r="C742" s="205"/>
      <c r="D742" s="5"/>
      <c r="E742" s="35"/>
      <c r="F742" s="35"/>
      <c r="G742" s="35"/>
      <c r="I742" s="11"/>
    </row>
    <row r="743" spans="3:9" x14ac:dyDescent="0.2">
      <c r="C743" s="205"/>
      <c r="D743" s="5"/>
      <c r="E743" s="35"/>
      <c r="F743" s="35"/>
      <c r="G743" s="35"/>
      <c r="I743" s="11"/>
    </row>
    <row r="744" spans="3:9" x14ac:dyDescent="0.2">
      <c r="C744" s="205"/>
      <c r="D744" s="5"/>
      <c r="E744" s="35"/>
      <c r="F744" s="35"/>
      <c r="G744" s="35"/>
      <c r="I744" s="11"/>
    </row>
    <row r="745" spans="3:9" x14ac:dyDescent="0.2">
      <c r="C745" s="205"/>
      <c r="D745" s="5"/>
      <c r="E745" s="35"/>
      <c r="F745" s="35"/>
      <c r="G745" s="35"/>
      <c r="I745" s="11"/>
    </row>
    <row r="746" spans="3:9" x14ac:dyDescent="0.2">
      <c r="C746" s="205"/>
      <c r="D746" s="5"/>
      <c r="E746" s="35"/>
      <c r="F746" s="35"/>
      <c r="G746" s="35"/>
      <c r="I746" s="11"/>
    </row>
    <row r="747" spans="3:9" x14ac:dyDescent="0.2">
      <c r="C747" s="205"/>
      <c r="D747" s="5"/>
      <c r="E747" s="35"/>
      <c r="F747" s="35"/>
      <c r="G747" s="35"/>
      <c r="I747" s="11"/>
    </row>
    <row r="748" spans="3:9" x14ac:dyDescent="0.2">
      <c r="C748" s="205"/>
      <c r="D748" s="5"/>
      <c r="E748" s="35"/>
      <c r="F748" s="35"/>
      <c r="G748" s="35"/>
      <c r="I748" s="11"/>
    </row>
    <row r="749" spans="3:9" x14ac:dyDescent="0.2">
      <c r="C749" s="205"/>
      <c r="D749" s="5"/>
      <c r="E749" s="35"/>
      <c r="F749" s="35"/>
      <c r="G749" s="35"/>
      <c r="I749" s="11"/>
    </row>
    <row r="750" spans="3:9" x14ac:dyDescent="0.2">
      <c r="C750" s="205"/>
      <c r="D750" s="5"/>
      <c r="E750" s="35"/>
      <c r="F750" s="35"/>
      <c r="G750" s="35"/>
      <c r="I750" s="11"/>
    </row>
    <row r="751" spans="3:9" x14ac:dyDescent="0.2">
      <c r="C751" s="205"/>
      <c r="D751" s="5"/>
      <c r="E751" s="35"/>
      <c r="F751" s="35"/>
      <c r="G751" s="35"/>
      <c r="I751" s="11"/>
    </row>
    <row r="752" spans="3:9" x14ac:dyDescent="0.2">
      <c r="C752" s="205"/>
      <c r="D752" s="5"/>
      <c r="E752" s="35"/>
      <c r="F752" s="35"/>
      <c r="G752" s="35"/>
      <c r="I752" s="11"/>
    </row>
    <row r="753" spans="3:9" x14ac:dyDescent="0.2">
      <c r="C753" s="205"/>
      <c r="D753" s="5"/>
      <c r="E753" s="35"/>
      <c r="F753" s="35"/>
      <c r="G753" s="35"/>
      <c r="I753" s="11"/>
    </row>
    <row r="754" spans="3:9" x14ac:dyDescent="0.2">
      <c r="C754" s="205"/>
      <c r="D754" s="5"/>
      <c r="E754" s="35"/>
      <c r="F754" s="35"/>
      <c r="G754" s="35"/>
      <c r="I754" s="11"/>
    </row>
    <row r="755" spans="3:9" x14ac:dyDescent="0.2">
      <c r="C755" s="205"/>
      <c r="D755" s="5"/>
      <c r="E755" s="35"/>
      <c r="F755" s="35"/>
      <c r="G755" s="35"/>
      <c r="I755" s="11"/>
    </row>
    <row r="756" spans="3:9" x14ac:dyDescent="0.2">
      <c r="C756" s="205"/>
      <c r="D756" s="5"/>
      <c r="E756" s="35"/>
      <c r="F756" s="35"/>
      <c r="G756" s="35"/>
      <c r="I756" s="11"/>
    </row>
    <row r="757" spans="3:9" x14ac:dyDescent="0.2">
      <c r="C757" s="205"/>
      <c r="D757" s="5"/>
      <c r="E757" s="35"/>
      <c r="F757" s="35"/>
      <c r="G757" s="35"/>
      <c r="I757" s="11"/>
    </row>
    <row r="758" spans="3:9" x14ac:dyDescent="0.2">
      <c r="C758" s="205"/>
      <c r="D758" s="5"/>
      <c r="E758" s="35"/>
      <c r="F758" s="35"/>
      <c r="G758" s="35"/>
      <c r="I758" s="11"/>
    </row>
    <row r="759" spans="3:9" x14ac:dyDescent="0.2">
      <c r="C759" s="205"/>
      <c r="D759" s="5"/>
      <c r="E759" s="35"/>
      <c r="F759" s="35"/>
      <c r="G759" s="35"/>
      <c r="I759" s="11"/>
    </row>
    <row r="760" spans="3:9" x14ac:dyDescent="0.2">
      <c r="C760" s="205"/>
      <c r="D760" s="5"/>
      <c r="E760" s="35"/>
      <c r="F760" s="35"/>
      <c r="G760" s="35"/>
      <c r="I760" s="11"/>
    </row>
    <row r="761" spans="3:9" x14ac:dyDescent="0.2">
      <c r="C761" s="205"/>
      <c r="D761" s="5"/>
      <c r="E761" s="35"/>
      <c r="F761" s="35"/>
      <c r="G761" s="35"/>
      <c r="I761" s="11"/>
    </row>
    <row r="762" spans="3:9" x14ac:dyDescent="0.2">
      <c r="C762" s="205"/>
      <c r="D762" s="5"/>
      <c r="E762" s="35"/>
      <c r="F762" s="35"/>
      <c r="G762" s="35"/>
      <c r="I762" s="11"/>
    </row>
    <row r="763" spans="3:9" x14ac:dyDescent="0.2">
      <c r="C763" s="205"/>
      <c r="D763" s="5"/>
      <c r="E763" s="35"/>
      <c r="F763" s="35"/>
      <c r="G763" s="35"/>
      <c r="I763" s="11"/>
    </row>
    <row r="764" spans="3:9" x14ac:dyDescent="0.2">
      <c r="C764" s="205"/>
      <c r="D764" s="5"/>
      <c r="E764" s="35"/>
      <c r="F764" s="35"/>
      <c r="G764" s="35"/>
      <c r="I764" s="11"/>
    </row>
    <row r="765" spans="3:9" x14ac:dyDescent="0.2">
      <c r="C765" s="205"/>
      <c r="D765" s="5"/>
      <c r="E765" s="35"/>
      <c r="F765" s="35"/>
      <c r="G765" s="35"/>
      <c r="I765" s="11"/>
    </row>
    <row r="766" spans="3:9" x14ac:dyDescent="0.2">
      <c r="C766" s="205"/>
      <c r="D766" s="5"/>
      <c r="E766" s="35"/>
      <c r="F766" s="35"/>
      <c r="G766" s="35"/>
      <c r="I766" s="11"/>
    </row>
    <row r="767" spans="3:9" x14ac:dyDescent="0.2">
      <c r="C767" s="205"/>
      <c r="D767" s="5"/>
      <c r="E767" s="35"/>
      <c r="F767" s="35"/>
      <c r="G767" s="35"/>
      <c r="I767" s="11"/>
    </row>
    <row r="768" spans="3:9" x14ac:dyDescent="0.2">
      <c r="C768" s="205"/>
      <c r="D768" s="5"/>
      <c r="E768" s="35"/>
      <c r="F768" s="35"/>
      <c r="G768" s="35"/>
      <c r="I768" s="11"/>
    </row>
    <row r="769" spans="3:9" x14ac:dyDescent="0.2">
      <c r="C769" s="205"/>
      <c r="D769" s="5"/>
      <c r="E769" s="35"/>
      <c r="F769" s="35"/>
      <c r="G769" s="35"/>
      <c r="I769" s="11"/>
    </row>
    <row r="770" spans="3:9" x14ac:dyDescent="0.2">
      <c r="C770" s="205"/>
      <c r="D770" s="5"/>
      <c r="E770" s="35"/>
      <c r="F770" s="35"/>
      <c r="G770" s="35"/>
      <c r="I770" s="11"/>
    </row>
    <row r="771" spans="3:9" x14ac:dyDescent="0.2">
      <c r="C771" s="205"/>
      <c r="D771" s="5"/>
      <c r="E771" s="35"/>
      <c r="F771" s="35"/>
      <c r="G771" s="35"/>
      <c r="I771" s="11"/>
    </row>
    <row r="772" spans="3:9" x14ac:dyDescent="0.2">
      <c r="C772" s="205"/>
      <c r="D772" s="5"/>
      <c r="E772" s="35"/>
      <c r="F772" s="35"/>
      <c r="G772" s="35"/>
      <c r="I772" s="11"/>
    </row>
    <row r="773" spans="3:9" x14ac:dyDescent="0.2">
      <c r="C773" s="205"/>
      <c r="D773" s="5"/>
      <c r="E773" s="35"/>
      <c r="F773" s="35"/>
      <c r="G773" s="35"/>
      <c r="I773" s="11"/>
    </row>
    <row r="774" spans="3:9" x14ac:dyDescent="0.2">
      <c r="C774" s="205"/>
      <c r="D774" s="5"/>
      <c r="E774" s="35"/>
      <c r="F774" s="35"/>
      <c r="G774" s="35"/>
      <c r="I774" s="11"/>
    </row>
    <row r="775" spans="3:9" x14ac:dyDescent="0.2">
      <c r="C775" s="205"/>
      <c r="D775" s="5"/>
      <c r="E775" s="35"/>
      <c r="F775" s="35"/>
      <c r="G775" s="35"/>
      <c r="I775" s="11"/>
    </row>
    <row r="776" spans="3:9" x14ac:dyDescent="0.2">
      <c r="C776" s="205"/>
      <c r="D776" s="5"/>
      <c r="E776" s="35"/>
      <c r="F776" s="35"/>
      <c r="G776" s="35"/>
      <c r="I776" s="11"/>
    </row>
    <row r="777" spans="3:9" x14ac:dyDescent="0.2">
      <c r="C777" s="205"/>
      <c r="D777" s="5"/>
      <c r="E777" s="35"/>
      <c r="F777" s="35"/>
      <c r="G777" s="35"/>
      <c r="I777" s="11"/>
    </row>
    <row r="778" spans="3:9" x14ac:dyDescent="0.2">
      <c r="C778" s="205"/>
      <c r="D778" s="5"/>
      <c r="E778" s="35"/>
      <c r="F778" s="35"/>
      <c r="G778" s="35"/>
      <c r="I778" s="11"/>
    </row>
    <row r="779" spans="3:9" x14ac:dyDescent="0.2">
      <c r="C779" s="205"/>
      <c r="D779" s="5"/>
      <c r="E779" s="35"/>
      <c r="F779" s="35"/>
      <c r="G779" s="35"/>
      <c r="I779" s="11"/>
    </row>
    <row r="780" spans="3:9" x14ac:dyDescent="0.2">
      <c r="C780" s="205"/>
      <c r="D780" s="5"/>
      <c r="E780" s="35"/>
      <c r="F780" s="35"/>
      <c r="G780" s="35"/>
      <c r="I780" s="11"/>
    </row>
    <row r="781" spans="3:9" x14ac:dyDescent="0.2">
      <c r="C781" s="205"/>
      <c r="D781" s="5"/>
      <c r="E781" s="35"/>
      <c r="F781" s="35"/>
      <c r="G781" s="35"/>
      <c r="I781" s="11"/>
    </row>
    <row r="782" spans="3:9" x14ac:dyDescent="0.2">
      <c r="C782" s="205"/>
      <c r="D782" s="5"/>
      <c r="E782" s="35"/>
      <c r="F782" s="35"/>
      <c r="G782" s="35"/>
      <c r="I782" s="11"/>
    </row>
    <row r="783" spans="3:9" x14ac:dyDescent="0.2">
      <c r="C783" s="205"/>
      <c r="D783" s="5"/>
      <c r="E783" s="35"/>
      <c r="F783" s="35"/>
      <c r="G783" s="35"/>
      <c r="I783" s="11"/>
    </row>
    <row r="784" spans="3:9" x14ac:dyDescent="0.2">
      <c r="C784" s="205"/>
      <c r="D784" s="5"/>
      <c r="E784" s="35"/>
      <c r="F784" s="35"/>
      <c r="G784" s="35"/>
      <c r="I784" s="11"/>
    </row>
    <row r="785" spans="3:9" x14ac:dyDescent="0.2">
      <c r="C785" s="205"/>
      <c r="D785" s="5"/>
      <c r="E785" s="35"/>
      <c r="F785" s="35"/>
      <c r="G785" s="35"/>
      <c r="I785" s="11"/>
    </row>
    <row r="786" spans="3:9" x14ac:dyDescent="0.2">
      <c r="C786" s="205"/>
      <c r="D786" s="5"/>
      <c r="E786" s="35"/>
      <c r="F786" s="35"/>
      <c r="G786" s="35"/>
      <c r="I786" s="11"/>
    </row>
    <row r="787" spans="3:9" x14ac:dyDescent="0.2">
      <c r="C787" s="205"/>
      <c r="D787" s="5"/>
      <c r="E787" s="35"/>
      <c r="F787" s="35"/>
      <c r="G787" s="35"/>
      <c r="I787" s="11"/>
    </row>
    <row r="788" spans="3:9" x14ac:dyDescent="0.2">
      <c r="C788" s="205"/>
      <c r="D788" s="5"/>
      <c r="E788" s="35"/>
      <c r="F788" s="35"/>
      <c r="G788" s="35"/>
      <c r="I788" s="11"/>
    </row>
    <row r="789" spans="3:9" x14ac:dyDescent="0.2">
      <c r="C789" s="205"/>
      <c r="D789" s="5"/>
      <c r="E789" s="35"/>
      <c r="F789" s="35"/>
      <c r="G789" s="35"/>
      <c r="I789" s="11"/>
    </row>
    <row r="790" spans="3:9" x14ac:dyDescent="0.2">
      <c r="C790" s="205"/>
      <c r="D790" s="5"/>
      <c r="E790" s="35"/>
      <c r="F790" s="35"/>
      <c r="G790" s="35"/>
      <c r="I790" s="11"/>
    </row>
    <row r="791" spans="3:9" x14ac:dyDescent="0.2">
      <c r="C791" s="205"/>
      <c r="D791" s="5"/>
      <c r="E791" s="35"/>
      <c r="F791" s="35"/>
      <c r="G791" s="35"/>
      <c r="I791" s="11"/>
    </row>
    <row r="792" spans="3:9" x14ac:dyDescent="0.2">
      <c r="C792" s="205"/>
      <c r="D792" s="5"/>
      <c r="E792" s="35"/>
      <c r="F792" s="35"/>
      <c r="G792" s="35"/>
      <c r="I792" s="11"/>
    </row>
    <row r="793" spans="3:9" x14ac:dyDescent="0.2">
      <c r="C793" s="205"/>
      <c r="D793" s="5"/>
      <c r="E793" s="35"/>
      <c r="F793" s="35"/>
      <c r="G793" s="35"/>
      <c r="I793" s="11"/>
    </row>
    <row r="794" spans="3:9" x14ac:dyDescent="0.2">
      <c r="C794" s="205"/>
      <c r="D794" s="5"/>
      <c r="E794" s="35"/>
      <c r="F794" s="35"/>
      <c r="G794" s="35"/>
      <c r="I794" s="11"/>
    </row>
    <row r="795" spans="3:9" x14ac:dyDescent="0.2">
      <c r="C795" s="205"/>
      <c r="D795" s="5"/>
      <c r="E795" s="35"/>
      <c r="F795" s="35"/>
      <c r="G795" s="35"/>
      <c r="I795" s="11"/>
    </row>
    <row r="796" spans="3:9" x14ac:dyDescent="0.2">
      <c r="C796" s="205"/>
      <c r="D796" s="5"/>
      <c r="E796" s="35"/>
      <c r="F796" s="35"/>
      <c r="G796" s="35"/>
      <c r="I796" s="11"/>
    </row>
    <row r="797" spans="3:9" x14ac:dyDescent="0.2">
      <c r="C797" s="205"/>
      <c r="D797" s="5"/>
      <c r="E797" s="35"/>
      <c r="F797" s="35"/>
      <c r="G797" s="35"/>
      <c r="I797" s="11"/>
    </row>
    <row r="798" spans="3:9" x14ac:dyDescent="0.2">
      <c r="C798" s="205"/>
      <c r="D798" s="5"/>
      <c r="E798" s="35"/>
      <c r="F798" s="35"/>
      <c r="G798" s="35"/>
      <c r="I798" s="11"/>
    </row>
    <row r="799" spans="3:9" x14ac:dyDescent="0.2">
      <c r="C799" s="205"/>
      <c r="D799" s="5"/>
      <c r="E799" s="35"/>
      <c r="F799" s="35"/>
      <c r="G799" s="35"/>
      <c r="I799" s="11"/>
    </row>
    <row r="800" spans="3:9" x14ac:dyDescent="0.2">
      <c r="C800" s="205"/>
      <c r="D800" s="5"/>
      <c r="E800" s="35"/>
      <c r="F800" s="35"/>
      <c r="G800" s="35"/>
      <c r="I800" s="11"/>
    </row>
    <row r="801" spans="3:9" x14ac:dyDescent="0.2">
      <c r="C801" s="205"/>
      <c r="D801" s="5"/>
      <c r="E801" s="35"/>
      <c r="F801" s="35"/>
      <c r="G801" s="35"/>
      <c r="I801" s="11"/>
    </row>
    <row r="802" spans="3:9" x14ac:dyDescent="0.2">
      <c r="C802" s="205"/>
      <c r="D802" s="5"/>
      <c r="E802" s="35"/>
      <c r="F802" s="35"/>
      <c r="G802" s="35"/>
      <c r="I802" s="11"/>
    </row>
    <row r="803" spans="3:9" x14ac:dyDescent="0.2">
      <c r="C803" s="205"/>
      <c r="D803" s="5"/>
      <c r="E803" s="35"/>
      <c r="F803" s="35"/>
      <c r="G803" s="35"/>
      <c r="I803" s="11"/>
    </row>
    <row r="804" spans="3:9" x14ac:dyDescent="0.2">
      <c r="C804" s="205"/>
      <c r="D804" s="5"/>
      <c r="E804" s="35"/>
      <c r="F804" s="35"/>
      <c r="G804" s="35"/>
      <c r="I804" s="11"/>
    </row>
    <row r="805" spans="3:9" x14ac:dyDescent="0.2">
      <c r="C805" s="205"/>
      <c r="D805" s="5"/>
      <c r="E805" s="35"/>
      <c r="F805" s="35"/>
      <c r="G805" s="35"/>
      <c r="I805" s="11"/>
    </row>
    <row r="806" spans="3:9" x14ac:dyDescent="0.2">
      <c r="C806" s="205"/>
      <c r="D806" s="5"/>
      <c r="E806" s="35"/>
      <c r="F806" s="35"/>
      <c r="G806" s="35"/>
      <c r="I806" s="11"/>
    </row>
    <row r="807" spans="3:9" x14ac:dyDescent="0.2">
      <c r="C807" s="205"/>
      <c r="D807" s="5"/>
      <c r="E807" s="35"/>
      <c r="F807" s="35"/>
      <c r="G807" s="35"/>
      <c r="I807" s="11"/>
    </row>
    <row r="808" spans="3:9" x14ac:dyDescent="0.2">
      <c r="C808" s="205"/>
      <c r="D808" s="5"/>
      <c r="E808" s="35"/>
      <c r="F808" s="35"/>
      <c r="G808" s="35"/>
      <c r="I808" s="11"/>
    </row>
    <row r="809" spans="3:9" x14ac:dyDescent="0.2">
      <c r="C809" s="205"/>
      <c r="D809" s="5"/>
      <c r="E809" s="35"/>
      <c r="F809" s="35"/>
      <c r="G809" s="35"/>
      <c r="I809" s="11"/>
    </row>
    <row r="810" spans="3:9" x14ac:dyDescent="0.2">
      <c r="C810" s="205"/>
      <c r="D810" s="5"/>
      <c r="E810" s="35"/>
      <c r="F810" s="35"/>
      <c r="G810" s="35"/>
      <c r="I810" s="11"/>
    </row>
    <row r="811" spans="3:9" x14ac:dyDescent="0.2">
      <c r="C811" s="205"/>
      <c r="D811" s="5"/>
      <c r="E811" s="35"/>
      <c r="F811" s="35"/>
      <c r="G811" s="35"/>
      <c r="I811" s="11"/>
    </row>
    <row r="812" spans="3:9" x14ac:dyDescent="0.2">
      <c r="C812" s="205"/>
      <c r="D812" s="5"/>
      <c r="E812" s="35"/>
      <c r="F812" s="35"/>
      <c r="G812" s="35"/>
      <c r="I812" s="11"/>
    </row>
    <row r="813" spans="3:9" x14ac:dyDescent="0.2">
      <c r="C813" s="205"/>
      <c r="D813" s="5"/>
      <c r="E813" s="35"/>
      <c r="F813" s="35"/>
      <c r="G813" s="35"/>
      <c r="I813" s="11"/>
    </row>
    <row r="814" spans="3:9" x14ac:dyDescent="0.2">
      <c r="C814" s="205"/>
      <c r="D814" s="5"/>
      <c r="E814" s="35"/>
      <c r="F814" s="35"/>
      <c r="G814" s="35"/>
      <c r="I814" s="11"/>
    </row>
    <row r="815" spans="3:9" x14ac:dyDescent="0.2">
      <c r="C815" s="205"/>
      <c r="D815" s="5"/>
      <c r="E815" s="35"/>
      <c r="F815" s="35"/>
      <c r="G815" s="35"/>
      <c r="I815" s="11"/>
    </row>
    <row r="816" spans="3:9" x14ac:dyDescent="0.2">
      <c r="C816" s="205"/>
      <c r="D816" s="5"/>
      <c r="E816" s="35"/>
      <c r="F816" s="35"/>
      <c r="G816" s="35"/>
      <c r="I816" s="11"/>
    </row>
    <row r="817" spans="3:9" x14ac:dyDescent="0.2">
      <c r="C817" s="205"/>
      <c r="D817" s="5"/>
      <c r="E817" s="35"/>
      <c r="F817" s="35"/>
      <c r="G817" s="35"/>
      <c r="I817" s="11"/>
    </row>
    <row r="818" spans="3:9" x14ac:dyDescent="0.2">
      <c r="C818" s="205"/>
      <c r="D818" s="5"/>
      <c r="E818" s="35"/>
      <c r="F818" s="35"/>
      <c r="G818" s="35"/>
      <c r="I818" s="11"/>
    </row>
    <row r="819" spans="3:9" x14ac:dyDescent="0.2">
      <c r="C819" s="205"/>
      <c r="D819" s="5"/>
      <c r="E819" s="35"/>
      <c r="F819" s="35"/>
      <c r="G819" s="35"/>
      <c r="I819" s="11"/>
    </row>
    <row r="820" spans="3:9" x14ac:dyDescent="0.2">
      <c r="C820" s="205"/>
      <c r="D820" s="5"/>
      <c r="E820" s="35"/>
      <c r="F820" s="35"/>
      <c r="G820" s="35"/>
      <c r="I820" s="11"/>
    </row>
    <row r="821" spans="3:9" x14ac:dyDescent="0.2">
      <c r="C821" s="205"/>
      <c r="D821" s="5"/>
      <c r="E821" s="35"/>
      <c r="F821" s="35"/>
      <c r="G821" s="35"/>
      <c r="I821" s="11"/>
    </row>
    <row r="822" spans="3:9" x14ac:dyDescent="0.2">
      <c r="C822" s="205"/>
      <c r="D822" s="5"/>
      <c r="E822" s="35"/>
      <c r="F822" s="35"/>
      <c r="G822" s="35"/>
      <c r="I822" s="11"/>
    </row>
    <row r="823" spans="3:9" x14ac:dyDescent="0.2">
      <c r="C823" s="205"/>
      <c r="D823" s="5"/>
      <c r="E823" s="35"/>
      <c r="F823" s="35"/>
      <c r="G823" s="35"/>
      <c r="I823" s="11"/>
    </row>
    <row r="824" spans="3:9" x14ac:dyDescent="0.2">
      <c r="C824" s="205"/>
      <c r="D824" s="5"/>
      <c r="E824" s="35"/>
      <c r="F824" s="35"/>
      <c r="G824" s="35"/>
      <c r="I824" s="11"/>
    </row>
    <row r="825" spans="3:9" x14ac:dyDescent="0.2">
      <c r="C825" s="205"/>
      <c r="D825" s="5"/>
      <c r="E825" s="35"/>
      <c r="F825" s="35"/>
      <c r="G825" s="35"/>
      <c r="I825" s="11"/>
    </row>
    <row r="826" spans="3:9" x14ac:dyDescent="0.2">
      <c r="C826" s="205"/>
      <c r="D826" s="5"/>
      <c r="E826" s="35"/>
      <c r="F826" s="35"/>
      <c r="G826" s="35"/>
      <c r="I826" s="11"/>
    </row>
    <row r="827" spans="3:9" x14ac:dyDescent="0.2">
      <c r="C827" s="205"/>
      <c r="D827" s="5"/>
      <c r="E827" s="35"/>
      <c r="F827" s="35"/>
      <c r="G827" s="35"/>
      <c r="I827" s="11"/>
    </row>
    <row r="828" spans="3:9" x14ac:dyDescent="0.2">
      <c r="C828" s="205"/>
      <c r="D828" s="5"/>
      <c r="E828" s="35"/>
      <c r="F828" s="35"/>
      <c r="G828" s="35"/>
      <c r="I828" s="11"/>
    </row>
    <row r="829" spans="3:9" x14ac:dyDescent="0.2">
      <c r="C829" s="205"/>
      <c r="D829" s="5"/>
      <c r="E829" s="35"/>
      <c r="F829" s="35"/>
      <c r="G829" s="35"/>
      <c r="I829" s="11"/>
    </row>
    <row r="830" spans="3:9" x14ac:dyDescent="0.2">
      <c r="C830" s="205"/>
      <c r="D830" s="5"/>
      <c r="E830" s="35"/>
      <c r="F830" s="35"/>
      <c r="G830" s="35"/>
      <c r="I830" s="11"/>
    </row>
    <row r="831" spans="3:9" x14ac:dyDescent="0.2">
      <c r="C831" s="205"/>
      <c r="D831" s="5"/>
      <c r="E831" s="35"/>
      <c r="F831" s="35"/>
      <c r="G831" s="35"/>
      <c r="I831" s="11"/>
    </row>
    <row r="832" spans="3:9" x14ac:dyDescent="0.2">
      <c r="C832" s="205"/>
      <c r="D832" s="5"/>
      <c r="E832" s="35"/>
      <c r="F832" s="35"/>
      <c r="G832" s="35"/>
      <c r="I832" s="11"/>
    </row>
    <row r="833" spans="3:9" x14ac:dyDescent="0.2">
      <c r="C833" s="205"/>
      <c r="D833" s="5"/>
      <c r="E833" s="35"/>
      <c r="F833" s="35"/>
      <c r="G833" s="35"/>
      <c r="I833" s="11"/>
    </row>
    <row r="834" spans="3:9" x14ac:dyDescent="0.2">
      <c r="C834" s="205"/>
      <c r="D834" s="5"/>
      <c r="E834" s="35"/>
      <c r="F834" s="35"/>
      <c r="G834" s="35"/>
      <c r="I834" s="11"/>
    </row>
    <row r="835" spans="3:9" x14ac:dyDescent="0.2">
      <c r="C835" s="205"/>
      <c r="D835" s="5"/>
      <c r="E835" s="35"/>
      <c r="F835" s="35"/>
      <c r="G835" s="35"/>
      <c r="I835" s="11"/>
    </row>
    <row r="836" spans="3:9" x14ac:dyDescent="0.2">
      <c r="C836" s="205"/>
      <c r="D836" s="5"/>
      <c r="E836" s="35"/>
      <c r="F836" s="35"/>
      <c r="G836" s="35"/>
      <c r="I836" s="11"/>
    </row>
    <row r="837" spans="3:9" x14ac:dyDescent="0.2">
      <c r="C837" s="205"/>
      <c r="D837" s="5"/>
      <c r="E837" s="35"/>
      <c r="F837" s="35"/>
      <c r="G837" s="35"/>
      <c r="I837" s="11"/>
    </row>
    <row r="838" spans="3:9" x14ac:dyDescent="0.2">
      <c r="C838" s="205"/>
      <c r="D838" s="5"/>
      <c r="E838" s="35"/>
      <c r="F838" s="35"/>
      <c r="G838" s="35"/>
      <c r="I838" s="11"/>
    </row>
    <row r="839" spans="3:9" x14ac:dyDescent="0.2">
      <c r="C839" s="205"/>
      <c r="D839" s="5"/>
      <c r="E839" s="35"/>
      <c r="F839" s="35"/>
      <c r="G839" s="35"/>
      <c r="I839" s="11"/>
    </row>
    <row r="840" spans="3:9" x14ac:dyDescent="0.2">
      <c r="C840" s="205"/>
      <c r="D840" s="5"/>
      <c r="E840" s="35"/>
      <c r="F840" s="35"/>
      <c r="G840" s="35"/>
      <c r="I840" s="11"/>
    </row>
    <row r="841" spans="3:9" x14ac:dyDescent="0.2">
      <c r="C841" s="205"/>
      <c r="D841" s="5"/>
      <c r="E841" s="35"/>
      <c r="F841" s="35"/>
      <c r="G841" s="35"/>
      <c r="I841" s="11"/>
    </row>
    <row r="842" spans="3:9" x14ac:dyDescent="0.2">
      <c r="C842" s="205"/>
      <c r="D842" s="5"/>
      <c r="E842" s="35"/>
      <c r="F842" s="35"/>
      <c r="G842" s="35"/>
      <c r="I842" s="11"/>
    </row>
    <row r="843" spans="3:9" x14ac:dyDescent="0.2">
      <c r="C843" s="205"/>
      <c r="D843" s="5"/>
      <c r="E843" s="35"/>
      <c r="F843" s="35"/>
      <c r="G843" s="35"/>
      <c r="I843" s="11"/>
    </row>
    <row r="844" spans="3:9" x14ac:dyDescent="0.2">
      <c r="C844" s="205"/>
      <c r="D844" s="5"/>
      <c r="E844" s="35"/>
      <c r="F844" s="35"/>
      <c r="G844" s="35"/>
      <c r="I844" s="11"/>
    </row>
    <row r="845" spans="3:9" x14ac:dyDescent="0.2">
      <c r="C845" s="205"/>
      <c r="D845" s="5"/>
      <c r="E845" s="35"/>
      <c r="F845" s="35"/>
      <c r="G845" s="35"/>
      <c r="I845" s="11"/>
    </row>
    <row r="846" spans="3:9" x14ac:dyDescent="0.2">
      <c r="C846" s="205"/>
      <c r="D846" s="5"/>
      <c r="E846" s="35"/>
      <c r="F846" s="35"/>
      <c r="G846" s="35"/>
      <c r="I846" s="11"/>
    </row>
    <row r="847" spans="3:9" x14ac:dyDescent="0.2">
      <c r="C847" s="205"/>
      <c r="D847" s="5"/>
      <c r="E847" s="35"/>
      <c r="F847" s="35"/>
      <c r="G847" s="35"/>
      <c r="I847" s="11"/>
    </row>
    <row r="848" spans="3:9" x14ac:dyDescent="0.2">
      <c r="C848" s="205"/>
      <c r="D848" s="5"/>
      <c r="E848" s="35"/>
      <c r="F848" s="35"/>
      <c r="G848" s="35"/>
      <c r="I848" s="11"/>
    </row>
    <row r="849" spans="3:9" x14ac:dyDescent="0.2">
      <c r="C849" s="205"/>
      <c r="D849" s="5"/>
      <c r="E849" s="35"/>
      <c r="F849" s="35"/>
      <c r="G849" s="35"/>
      <c r="I849" s="11"/>
    </row>
    <row r="850" spans="3:9" x14ac:dyDescent="0.2">
      <c r="C850" s="205"/>
      <c r="D850" s="5"/>
      <c r="E850" s="35"/>
      <c r="F850" s="35"/>
      <c r="G850" s="35"/>
      <c r="I850" s="11"/>
    </row>
    <row r="851" spans="3:9" x14ac:dyDescent="0.2">
      <c r="C851" s="205"/>
      <c r="D851" s="5"/>
      <c r="E851" s="35"/>
      <c r="F851" s="35"/>
      <c r="G851" s="35"/>
      <c r="I851" s="11"/>
    </row>
    <row r="852" spans="3:9" x14ac:dyDescent="0.2">
      <c r="C852" s="205"/>
      <c r="D852" s="5"/>
      <c r="E852" s="35"/>
      <c r="F852" s="35"/>
      <c r="G852" s="35"/>
      <c r="I852" s="11"/>
    </row>
    <row r="853" spans="3:9" x14ac:dyDescent="0.2">
      <c r="C853" s="205"/>
      <c r="D853" s="5"/>
      <c r="E853" s="35"/>
      <c r="F853" s="35"/>
      <c r="G853" s="35"/>
      <c r="I853" s="11"/>
    </row>
    <row r="854" spans="3:9" x14ac:dyDescent="0.2">
      <c r="C854" s="205"/>
      <c r="D854" s="5"/>
      <c r="E854" s="35"/>
      <c r="F854" s="35"/>
      <c r="G854" s="35"/>
      <c r="I854" s="11"/>
    </row>
    <row r="855" spans="3:9" x14ac:dyDescent="0.2">
      <c r="C855" s="205"/>
      <c r="D855" s="5"/>
      <c r="E855" s="35"/>
      <c r="F855" s="35"/>
      <c r="G855" s="35"/>
      <c r="I855" s="11"/>
    </row>
    <row r="856" spans="3:9" x14ac:dyDescent="0.2">
      <c r="C856" s="205"/>
      <c r="D856" s="5"/>
      <c r="E856" s="35"/>
      <c r="F856" s="35"/>
      <c r="G856" s="35"/>
      <c r="I856" s="11"/>
    </row>
    <row r="857" spans="3:9" x14ac:dyDescent="0.2">
      <c r="C857" s="205"/>
      <c r="D857" s="5"/>
      <c r="E857" s="35"/>
      <c r="F857" s="35"/>
      <c r="G857" s="35"/>
      <c r="I857" s="11"/>
    </row>
    <row r="858" spans="3:9" x14ac:dyDescent="0.2">
      <c r="C858" s="205"/>
      <c r="D858" s="5"/>
      <c r="E858" s="35"/>
      <c r="F858" s="35"/>
      <c r="G858" s="35"/>
      <c r="I858" s="11"/>
    </row>
    <row r="859" spans="3:9" x14ac:dyDescent="0.2">
      <c r="C859" s="205"/>
      <c r="D859" s="5"/>
      <c r="E859" s="35"/>
      <c r="F859" s="35"/>
      <c r="G859" s="35"/>
      <c r="I859" s="11"/>
    </row>
    <row r="860" spans="3:9" x14ac:dyDescent="0.2">
      <c r="C860" s="205"/>
      <c r="D860" s="5"/>
      <c r="E860" s="35"/>
      <c r="F860" s="35"/>
      <c r="G860" s="35"/>
      <c r="I860" s="11"/>
    </row>
    <row r="861" spans="3:9" x14ac:dyDescent="0.2">
      <c r="C861" s="205"/>
      <c r="D861" s="5"/>
      <c r="E861" s="35"/>
      <c r="F861" s="35"/>
      <c r="G861" s="35"/>
      <c r="I861" s="11"/>
    </row>
    <row r="862" spans="3:9" x14ac:dyDescent="0.2">
      <c r="C862" s="205"/>
      <c r="D862" s="5"/>
      <c r="E862" s="35"/>
      <c r="F862" s="35"/>
      <c r="G862" s="35"/>
      <c r="I862" s="11"/>
    </row>
    <row r="863" spans="3:9" x14ac:dyDescent="0.2">
      <c r="C863" s="205"/>
      <c r="D863" s="5"/>
      <c r="E863" s="35"/>
      <c r="F863" s="35"/>
      <c r="G863" s="35"/>
      <c r="I863" s="11"/>
    </row>
    <row r="864" spans="3:9" x14ac:dyDescent="0.2">
      <c r="C864" s="205"/>
      <c r="D864" s="5"/>
      <c r="E864" s="35"/>
      <c r="F864" s="35"/>
      <c r="G864" s="35"/>
      <c r="I864" s="11"/>
    </row>
    <row r="865" spans="3:9" x14ac:dyDescent="0.2">
      <c r="C865" s="205"/>
      <c r="D865" s="5"/>
      <c r="E865" s="35"/>
      <c r="F865" s="35"/>
      <c r="G865" s="35"/>
      <c r="I865" s="11"/>
    </row>
    <row r="866" spans="3:9" x14ac:dyDescent="0.2">
      <c r="C866" s="205"/>
      <c r="D866" s="5"/>
      <c r="E866" s="35"/>
      <c r="F866" s="35"/>
      <c r="G866" s="35"/>
      <c r="I866" s="11"/>
    </row>
    <row r="867" spans="3:9" x14ac:dyDescent="0.2">
      <c r="C867" s="205"/>
      <c r="D867" s="5"/>
      <c r="E867" s="35"/>
      <c r="F867" s="35"/>
      <c r="G867" s="35"/>
      <c r="I867" s="11"/>
    </row>
    <row r="868" spans="3:9" x14ac:dyDescent="0.2">
      <c r="C868" s="205"/>
      <c r="D868" s="5"/>
      <c r="E868" s="35"/>
      <c r="F868" s="35"/>
      <c r="G868" s="35"/>
      <c r="I868" s="11"/>
    </row>
    <row r="869" spans="3:9" x14ac:dyDescent="0.2">
      <c r="C869" s="205"/>
      <c r="D869" s="5"/>
      <c r="E869" s="35"/>
      <c r="F869" s="35"/>
      <c r="G869" s="35"/>
      <c r="I869" s="11"/>
    </row>
    <row r="870" spans="3:9" x14ac:dyDescent="0.2">
      <c r="C870" s="205"/>
      <c r="D870" s="5"/>
      <c r="E870" s="35"/>
      <c r="F870" s="35"/>
      <c r="G870" s="35"/>
      <c r="I870" s="11"/>
    </row>
    <row r="871" spans="3:9" x14ac:dyDescent="0.2">
      <c r="C871" s="205"/>
      <c r="D871" s="5"/>
      <c r="E871" s="35"/>
      <c r="F871" s="35"/>
      <c r="G871" s="35"/>
      <c r="I871" s="11"/>
    </row>
    <row r="872" spans="3:9" x14ac:dyDescent="0.2">
      <c r="C872" s="205"/>
      <c r="D872" s="5"/>
      <c r="E872" s="35"/>
      <c r="F872" s="35"/>
      <c r="G872" s="35"/>
      <c r="I872" s="11"/>
    </row>
    <row r="873" spans="3:9" x14ac:dyDescent="0.2">
      <c r="C873" s="205"/>
      <c r="D873" s="5"/>
      <c r="E873" s="35"/>
      <c r="F873" s="35"/>
      <c r="G873" s="35"/>
      <c r="I873" s="11"/>
    </row>
    <row r="874" spans="3:9" x14ac:dyDescent="0.2">
      <c r="C874" s="205"/>
      <c r="D874" s="5"/>
      <c r="E874" s="35"/>
      <c r="F874" s="35"/>
      <c r="G874" s="35"/>
      <c r="I874" s="11"/>
    </row>
    <row r="875" spans="3:9" x14ac:dyDescent="0.2">
      <c r="C875" s="205"/>
      <c r="D875" s="5"/>
      <c r="E875" s="35"/>
      <c r="F875" s="35"/>
      <c r="G875" s="35"/>
      <c r="I875" s="11"/>
    </row>
    <row r="876" spans="3:9" x14ac:dyDescent="0.2">
      <c r="C876" s="205"/>
      <c r="D876" s="5"/>
      <c r="E876" s="35"/>
      <c r="F876" s="35"/>
      <c r="G876" s="35"/>
      <c r="I876" s="11"/>
    </row>
    <row r="877" spans="3:9" x14ac:dyDescent="0.2">
      <c r="C877" s="205"/>
      <c r="D877" s="5"/>
      <c r="E877" s="35"/>
      <c r="F877" s="35"/>
      <c r="G877" s="35"/>
      <c r="I877" s="11"/>
    </row>
    <row r="878" spans="3:9" x14ac:dyDescent="0.2">
      <c r="C878" s="205"/>
      <c r="D878" s="5"/>
      <c r="E878" s="35"/>
      <c r="F878" s="35"/>
      <c r="G878" s="35"/>
      <c r="I878" s="11"/>
    </row>
    <row r="879" spans="3:9" x14ac:dyDescent="0.2">
      <c r="C879" s="205"/>
      <c r="D879" s="5"/>
      <c r="E879" s="35"/>
      <c r="F879" s="35"/>
      <c r="G879" s="35"/>
      <c r="I879" s="11"/>
    </row>
    <row r="880" spans="3:9" x14ac:dyDescent="0.2">
      <c r="C880" s="205"/>
      <c r="D880" s="5"/>
      <c r="E880" s="35"/>
      <c r="F880" s="35"/>
      <c r="G880" s="35"/>
      <c r="I880" s="11"/>
    </row>
    <row r="881" spans="3:9" x14ac:dyDescent="0.2">
      <c r="C881" s="205"/>
      <c r="D881" s="5"/>
      <c r="E881" s="35"/>
      <c r="F881" s="35"/>
      <c r="G881" s="35"/>
      <c r="I881" s="11"/>
    </row>
    <row r="882" spans="3:9" x14ac:dyDescent="0.2">
      <c r="C882" s="205"/>
      <c r="D882" s="5"/>
      <c r="E882" s="35"/>
      <c r="F882" s="35"/>
      <c r="G882" s="35"/>
      <c r="I882" s="11"/>
    </row>
    <row r="883" spans="3:9" x14ac:dyDescent="0.2">
      <c r="C883" s="205"/>
      <c r="D883" s="5"/>
      <c r="E883" s="35"/>
      <c r="F883" s="35"/>
      <c r="G883" s="35"/>
      <c r="I883" s="11"/>
    </row>
    <row r="884" spans="3:9" x14ac:dyDescent="0.2">
      <c r="C884" s="205"/>
      <c r="D884" s="5"/>
      <c r="E884" s="35"/>
      <c r="F884" s="35"/>
      <c r="G884" s="35"/>
      <c r="I884" s="11"/>
    </row>
    <row r="885" spans="3:9" x14ac:dyDescent="0.2">
      <c r="C885" s="205"/>
      <c r="D885" s="5"/>
      <c r="E885" s="35"/>
      <c r="F885" s="35"/>
      <c r="G885" s="35"/>
      <c r="I885" s="11"/>
    </row>
    <row r="886" spans="3:9" x14ac:dyDescent="0.2">
      <c r="C886" s="205"/>
      <c r="D886" s="5"/>
      <c r="E886" s="35"/>
      <c r="F886" s="35"/>
      <c r="G886" s="35"/>
      <c r="I886" s="11"/>
    </row>
    <row r="887" spans="3:9" x14ac:dyDescent="0.2">
      <c r="C887" s="205"/>
      <c r="D887" s="5"/>
      <c r="E887" s="35"/>
      <c r="F887" s="35"/>
      <c r="G887" s="35"/>
      <c r="I887" s="11"/>
    </row>
    <row r="888" spans="3:9" x14ac:dyDescent="0.2">
      <c r="C888" s="205"/>
      <c r="D888" s="5"/>
      <c r="E888" s="35"/>
      <c r="F888" s="35"/>
      <c r="G888" s="35"/>
      <c r="I888" s="11"/>
    </row>
    <row r="889" spans="3:9" x14ac:dyDescent="0.2">
      <c r="C889" s="205"/>
      <c r="D889" s="5"/>
      <c r="E889" s="35"/>
      <c r="F889" s="35"/>
      <c r="G889" s="35"/>
      <c r="I889" s="11"/>
    </row>
    <row r="890" spans="3:9" x14ac:dyDescent="0.2">
      <c r="C890" s="205"/>
      <c r="D890" s="5"/>
      <c r="E890" s="35"/>
      <c r="F890" s="35"/>
      <c r="G890" s="35"/>
      <c r="I890" s="11"/>
    </row>
    <row r="891" spans="3:9" x14ac:dyDescent="0.2">
      <c r="C891" s="205"/>
      <c r="D891" s="5"/>
      <c r="E891" s="35"/>
      <c r="F891" s="35"/>
      <c r="G891" s="35"/>
      <c r="I891" s="11"/>
    </row>
    <row r="892" spans="3:9" x14ac:dyDescent="0.2">
      <c r="C892" s="205"/>
      <c r="D892" s="5"/>
      <c r="E892" s="35"/>
      <c r="F892" s="35"/>
      <c r="G892" s="35"/>
      <c r="I892" s="11"/>
    </row>
    <row r="893" spans="3:9" x14ac:dyDescent="0.2">
      <c r="C893" s="205"/>
      <c r="D893" s="5"/>
      <c r="E893" s="35"/>
      <c r="F893" s="35"/>
      <c r="G893" s="35"/>
      <c r="I893" s="11"/>
    </row>
    <row r="894" spans="3:9" x14ac:dyDescent="0.2">
      <c r="C894" s="205"/>
      <c r="D894" s="5"/>
      <c r="E894" s="35"/>
      <c r="F894" s="35"/>
      <c r="G894" s="35"/>
      <c r="I894" s="11"/>
    </row>
    <row r="895" spans="3:9" x14ac:dyDescent="0.2">
      <c r="C895" s="205"/>
      <c r="D895" s="5"/>
      <c r="E895" s="35"/>
      <c r="F895" s="35"/>
      <c r="G895" s="35"/>
      <c r="I895" s="11"/>
    </row>
    <row r="896" spans="3:9" x14ac:dyDescent="0.2">
      <c r="C896" s="205"/>
      <c r="D896" s="5"/>
      <c r="E896" s="35"/>
      <c r="F896" s="35"/>
      <c r="G896" s="35"/>
      <c r="I896" s="11"/>
    </row>
    <row r="897" spans="3:9" x14ac:dyDescent="0.2">
      <c r="C897" s="205"/>
      <c r="D897" s="5"/>
      <c r="E897" s="35"/>
      <c r="F897" s="35"/>
      <c r="G897" s="35"/>
      <c r="I897" s="11"/>
    </row>
    <row r="898" spans="3:9" x14ac:dyDescent="0.2">
      <c r="C898" s="205"/>
      <c r="D898" s="5"/>
      <c r="E898" s="35"/>
      <c r="F898" s="35"/>
      <c r="G898" s="35"/>
      <c r="I898" s="11"/>
    </row>
    <row r="899" spans="3:9" x14ac:dyDescent="0.2">
      <c r="C899" s="205"/>
      <c r="D899" s="5"/>
      <c r="E899" s="35"/>
      <c r="F899" s="35"/>
      <c r="G899" s="35"/>
      <c r="I899" s="11"/>
    </row>
    <row r="900" spans="3:9" x14ac:dyDescent="0.2">
      <c r="C900" s="205"/>
      <c r="D900" s="5"/>
      <c r="E900" s="35"/>
      <c r="F900" s="35"/>
      <c r="G900" s="35"/>
      <c r="I900" s="11"/>
    </row>
    <row r="901" spans="3:9" x14ac:dyDescent="0.2">
      <c r="C901" s="205"/>
      <c r="D901" s="5"/>
      <c r="E901" s="35"/>
      <c r="F901" s="35"/>
      <c r="G901" s="35"/>
      <c r="I901" s="11"/>
    </row>
    <row r="902" spans="3:9" x14ac:dyDescent="0.2">
      <c r="C902" s="205"/>
      <c r="D902" s="5"/>
      <c r="E902" s="35"/>
      <c r="F902" s="35"/>
      <c r="G902" s="35"/>
      <c r="I902" s="11"/>
    </row>
    <row r="903" spans="3:9" x14ac:dyDescent="0.2">
      <c r="C903" s="205"/>
      <c r="D903" s="5"/>
      <c r="E903" s="35"/>
      <c r="F903" s="35"/>
      <c r="G903" s="35"/>
      <c r="I903" s="11"/>
    </row>
    <row r="904" spans="3:9" x14ac:dyDescent="0.2">
      <c r="C904" s="205"/>
      <c r="D904" s="5"/>
      <c r="E904" s="35"/>
      <c r="F904" s="35"/>
      <c r="G904" s="35"/>
      <c r="I904" s="11"/>
    </row>
    <row r="905" spans="3:9" x14ac:dyDescent="0.2">
      <c r="C905" s="205"/>
      <c r="D905" s="5"/>
      <c r="E905" s="35"/>
      <c r="F905" s="35"/>
      <c r="G905" s="35"/>
      <c r="I905" s="11"/>
    </row>
    <row r="906" spans="3:9" x14ac:dyDescent="0.2">
      <c r="C906" s="205"/>
      <c r="D906" s="5"/>
      <c r="E906" s="35"/>
      <c r="F906" s="35"/>
      <c r="G906" s="35"/>
      <c r="I906" s="11"/>
    </row>
    <row r="907" spans="3:9" x14ac:dyDescent="0.2">
      <c r="C907" s="205"/>
      <c r="D907" s="5"/>
      <c r="E907" s="35"/>
      <c r="F907" s="35"/>
      <c r="G907" s="35"/>
      <c r="I907" s="11"/>
    </row>
    <row r="908" spans="3:9" x14ac:dyDescent="0.2">
      <c r="C908" s="205"/>
      <c r="D908" s="5"/>
      <c r="E908" s="35"/>
      <c r="F908" s="35"/>
      <c r="G908" s="35"/>
      <c r="I908" s="11"/>
    </row>
    <row r="909" spans="3:9" x14ac:dyDescent="0.2">
      <c r="C909" s="205"/>
      <c r="D909" s="5"/>
      <c r="E909" s="35"/>
      <c r="F909" s="35"/>
      <c r="G909" s="35"/>
      <c r="I909" s="11"/>
    </row>
    <row r="910" spans="3:9" x14ac:dyDescent="0.2">
      <c r="C910" s="205"/>
      <c r="D910" s="5"/>
      <c r="E910" s="35"/>
      <c r="F910" s="35"/>
      <c r="G910" s="35"/>
      <c r="I910" s="11"/>
    </row>
    <row r="911" spans="3:9" x14ac:dyDescent="0.2">
      <c r="C911" s="205"/>
      <c r="D911" s="5"/>
      <c r="E911" s="35"/>
      <c r="F911" s="35"/>
      <c r="G911" s="35"/>
      <c r="I911" s="11"/>
    </row>
    <row r="912" spans="3:9" x14ac:dyDescent="0.2">
      <c r="C912" s="205"/>
      <c r="D912" s="5"/>
      <c r="E912" s="35"/>
      <c r="F912" s="35"/>
      <c r="G912" s="35"/>
      <c r="I912" s="11"/>
    </row>
    <row r="913" spans="3:9" x14ac:dyDescent="0.2">
      <c r="C913" s="205"/>
      <c r="D913" s="5"/>
      <c r="E913" s="35"/>
      <c r="F913" s="35"/>
      <c r="G913" s="35"/>
      <c r="I913" s="11"/>
    </row>
    <row r="914" spans="3:9" x14ac:dyDescent="0.2">
      <c r="C914" s="205"/>
      <c r="D914" s="5"/>
      <c r="E914" s="35"/>
      <c r="F914" s="35"/>
      <c r="G914" s="35"/>
      <c r="I914" s="11"/>
    </row>
    <row r="915" spans="3:9" x14ac:dyDescent="0.2">
      <c r="C915" s="205"/>
      <c r="D915" s="5"/>
      <c r="E915" s="35"/>
      <c r="F915" s="35"/>
      <c r="G915" s="35"/>
      <c r="I915" s="11"/>
    </row>
    <row r="916" spans="3:9" x14ac:dyDescent="0.2">
      <c r="C916" s="205"/>
      <c r="D916" s="5"/>
      <c r="E916" s="35"/>
      <c r="F916" s="35"/>
      <c r="G916" s="35"/>
      <c r="I916" s="11"/>
    </row>
    <row r="917" spans="3:9" x14ac:dyDescent="0.2">
      <c r="C917" s="205"/>
      <c r="D917" s="5"/>
      <c r="E917" s="35"/>
      <c r="F917" s="35"/>
      <c r="G917" s="35"/>
      <c r="I917" s="11"/>
    </row>
    <row r="918" spans="3:9" x14ac:dyDescent="0.2">
      <c r="C918" s="205"/>
      <c r="D918" s="5"/>
      <c r="E918" s="35"/>
      <c r="F918" s="35"/>
      <c r="G918" s="35"/>
      <c r="I918" s="11"/>
    </row>
    <row r="919" spans="3:9" x14ac:dyDescent="0.2">
      <c r="C919" s="205"/>
      <c r="D919" s="5"/>
      <c r="E919" s="35"/>
      <c r="F919" s="35"/>
      <c r="G919" s="35"/>
      <c r="I919" s="11"/>
    </row>
    <row r="920" spans="3:9" x14ac:dyDescent="0.2">
      <c r="C920" s="205"/>
      <c r="D920" s="5"/>
      <c r="E920" s="35"/>
      <c r="F920" s="35"/>
      <c r="G920" s="35"/>
      <c r="I920" s="11"/>
    </row>
    <row r="921" spans="3:9" x14ac:dyDescent="0.2">
      <c r="C921" s="205"/>
      <c r="D921" s="5"/>
      <c r="E921" s="35"/>
      <c r="F921" s="35"/>
      <c r="G921" s="35"/>
      <c r="I921" s="11"/>
    </row>
    <row r="922" spans="3:9" x14ac:dyDescent="0.2">
      <c r="C922" s="205"/>
      <c r="D922" s="5"/>
      <c r="E922" s="35"/>
      <c r="F922" s="35"/>
      <c r="G922" s="35"/>
      <c r="I922" s="11"/>
    </row>
    <row r="923" spans="3:9" x14ac:dyDescent="0.2">
      <c r="C923" s="205"/>
      <c r="D923" s="5"/>
      <c r="E923" s="35"/>
      <c r="F923" s="35"/>
      <c r="G923" s="35"/>
      <c r="I923" s="11"/>
    </row>
    <row r="924" spans="3:9" x14ac:dyDescent="0.2">
      <c r="C924" s="205"/>
      <c r="D924" s="5"/>
      <c r="E924" s="35"/>
      <c r="F924" s="35"/>
      <c r="G924" s="35"/>
      <c r="I924" s="11"/>
    </row>
    <row r="925" spans="3:9" x14ac:dyDescent="0.2">
      <c r="C925" s="205"/>
      <c r="D925" s="5"/>
      <c r="E925" s="35"/>
      <c r="F925" s="35"/>
      <c r="G925" s="35"/>
      <c r="I925" s="11"/>
    </row>
    <row r="926" spans="3:9" x14ac:dyDescent="0.2">
      <c r="C926" s="205"/>
      <c r="D926" s="5"/>
      <c r="E926" s="35"/>
      <c r="F926" s="35"/>
      <c r="G926" s="35"/>
      <c r="I926" s="11"/>
    </row>
    <row r="927" spans="3:9" x14ac:dyDescent="0.2">
      <c r="C927" s="205"/>
      <c r="D927" s="5"/>
      <c r="E927" s="35"/>
      <c r="F927" s="35"/>
      <c r="G927" s="35"/>
      <c r="I927" s="11"/>
    </row>
    <row r="928" spans="3:9" x14ac:dyDescent="0.2">
      <c r="C928" s="205"/>
      <c r="D928" s="5"/>
      <c r="E928" s="35"/>
      <c r="F928" s="35"/>
      <c r="G928" s="35"/>
      <c r="I928" s="11"/>
    </row>
    <row r="929" spans="3:9" x14ac:dyDescent="0.2">
      <c r="C929" s="205"/>
      <c r="D929" s="5"/>
      <c r="E929" s="35"/>
      <c r="F929" s="35"/>
      <c r="G929" s="35"/>
      <c r="I929" s="11"/>
    </row>
    <row r="930" spans="3:9" x14ac:dyDescent="0.2">
      <c r="C930" s="205"/>
      <c r="D930" s="5"/>
      <c r="E930" s="35"/>
      <c r="F930" s="35"/>
      <c r="G930" s="35"/>
      <c r="I930" s="11"/>
    </row>
    <row r="931" spans="3:9" x14ac:dyDescent="0.2">
      <c r="C931" s="205"/>
      <c r="D931" s="5"/>
      <c r="E931" s="35"/>
      <c r="F931" s="35"/>
      <c r="G931" s="35"/>
      <c r="I931" s="11"/>
    </row>
    <row r="932" spans="3:9" x14ac:dyDescent="0.2">
      <c r="C932" s="205"/>
      <c r="D932" s="5"/>
      <c r="E932" s="35"/>
      <c r="F932" s="35"/>
      <c r="G932" s="35"/>
      <c r="I932" s="11"/>
    </row>
    <row r="933" spans="3:9" x14ac:dyDescent="0.2">
      <c r="C933" s="205"/>
      <c r="D933" s="5"/>
      <c r="E933" s="35"/>
      <c r="F933" s="35"/>
      <c r="G933" s="35"/>
      <c r="I933" s="11"/>
    </row>
    <row r="934" spans="3:9" x14ac:dyDescent="0.2">
      <c r="C934" s="205"/>
      <c r="D934" s="5"/>
      <c r="E934" s="35"/>
      <c r="F934" s="35"/>
      <c r="G934" s="35"/>
      <c r="I934" s="11"/>
    </row>
    <row r="935" spans="3:9" x14ac:dyDescent="0.2">
      <c r="C935" s="205"/>
      <c r="D935" s="5"/>
      <c r="E935" s="35"/>
      <c r="F935" s="35"/>
      <c r="G935" s="35"/>
      <c r="I935" s="11"/>
    </row>
    <row r="936" spans="3:9" x14ac:dyDescent="0.2">
      <c r="C936" s="205"/>
      <c r="D936" s="5"/>
      <c r="E936" s="35"/>
      <c r="F936" s="35"/>
      <c r="G936" s="35"/>
      <c r="I936" s="11"/>
    </row>
    <row r="937" spans="3:9" x14ac:dyDescent="0.2">
      <c r="C937" s="205"/>
      <c r="D937" s="5"/>
      <c r="E937" s="35"/>
      <c r="F937" s="35"/>
      <c r="G937" s="35"/>
      <c r="I937" s="11"/>
    </row>
    <row r="938" spans="3:9" x14ac:dyDescent="0.2">
      <c r="C938" s="205"/>
      <c r="D938" s="5"/>
      <c r="E938" s="35"/>
      <c r="F938" s="35"/>
      <c r="G938" s="35"/>
      <c r="I938" s="11"/>
    </row>
    <row r="939" spans="3:9" x14ac:dyDescent="0.2">
      <c r="C939" s="205"/>
      <c r="D939" s="5"/>
      <c r="E939" s="35"/>
      <c r="F939" s="35"/>
      <c r="G939" s="35"/>
      <c r="I939" s="11"/>
    </row>
    <row r="940" spans="3:9" x14ac:dyDescent="0.2">
      <c r="C940" s="205"/>
      <c r="D940" s="5"/>
      <c r="E940" s="35"/>
      <c r="F940" s="35"/>
      <c r="G940" s="35"/>
      <c r="I940" s="11"/>
    </row>
    <row r="941" spans="3:9" x14ac:dyDescent="0.2">
      <c r="C941" s="205"/>
      <c r="D941" s="5"/>
      <c r="E941" s="35"/>
      <c r="F941" s="35"/>
      <c r="G941" s="35"/>
      <c r="I941" s="11"/>
    </row>
    <row r="942" spans="3:9" x14ac:dyDescent="0.2">
      <c r="C942" s="205"/>
      <c r="D942" s="5"/>
      <c r="E942" s="35"/>
      <c r="F942" s="35"/>
      <c r="G942" s="35"/>
      <c r="I942" s="11"/>
    </row>
    <row r="943" spans="3:9" x14ac:dyDescent="0.2">
      <c r="C943" s="205"/>
      <c r="D943" s="5"/>
      <c r="E943" s="35"/>
      <c r="F943" s="35"/>
      <c r="G943" s="35"/>
      <c r="I943" s="11"/>
    </row>
    <row r="944" spans="3:9" x14ac:dyDescent="0.2">
      <c r="C944" s="205"/>
      <c r="D944" s="5"/>
      <c r="E944" s="35"/>
      <c r="F944" s="35"/>
      <c r="G944" s="35"/>
      <c r="I944" s="11"/>
    </row>
    <row r="945" spans="3:9" x14ac:dyDescent="0.2">
      <c r="C945" s="205"/>
      <c r="D945" s="5"/>
      <c r="E945" s="35"/>
      <c r="F945" s="35"/>
      <c r="G945" s="35"/>
      <c r="I945" s="11"/>
    </row>
    <row r="946" spans="3:9" x14ac:dyDescent="0.2">
      <c r="C946" s="205"/>
      <c r="D946" s="5"/>
      <c r="E946" s="35"/>
      <c r="F946" s="35"/>
      <c r="G946" s="35"/>
      <c r="I946" s="11"/>
    </row>
    <row r="947" spans="3:9" x14ac:dyDescent="0.2">
      <c r="C947" s="205"/>
      <c r="D947" s="5"/>
      <c r="E947" s="35"/>
      <c r="F947" s="35"/>
      <c r="G947" s="35"/>
      <c r="I947" s="11"/>
    </row>
    <row r="948" spans="3:9" x14ac:dyDescent="0.2">
      <c r="C948" s="205"/>
      <c r="D948" s="5"/>
      <c r="E948" s="35"/>
      <c r="F948" s="35"/>
      <c r="G948" s="35"/>
      <c r="I948" s="11"/>
    </row>
    <row r="949" spans="3:9" x14ac:dyDescent="0.2">
      <c r="C949" s="205"/>
      <c r="D949" s="5"/>
      <c r="E949" s="35"/>
      <c r="F949" s="35"/>
      <c r="G949" s="35"/>
      <c r="I949" s="11"/>
    </row>
    <row r="950" spans="3:9" x14ac:dyDescent="0.2">
      <c r="C950" s="205"/>
      <c r="D950" s="5"/>
      <c r="E950" s="35"/>
      <c r="F950" s="35"/>
      <c r="G950" s="35"/>
      <c r="I950" s="11"/>
    </row>
    <row r="951" spans="3:9" x14ac:dyDescent="0.2">
      <c r="C951" s="205"/>
      <c r="D951" s="5"/>
      <c r="E951" s="35"/>
      <c r="F951" s="35"/>
      <c r="G951" s="35"/>
      <c r="I951" s="11"/>
    </row>
    <row r="952" spans="3:9" x14ac:dyDescent="0.2">
      <c r="C952" s="205"/>
      <c r="D952" s="5"/>
      <c r="E952" s="35"/>
      <c r="F952" s="35"/>
      <c r="G952" s="35"/>
      <c r="I952" s="11"/>
    </row>
    <row r="953" spans="3:9" x14ac:dyDescent="0.2">
      <c r="C953" s="205"/>
      <c r="D953" s="5"/>
      <c r="E953" s="35"/>
      <c r="F953" s="35"/>
      <c r="G953" s="35"/>
      <c r="I953" s="11"/>
    </row>
    <row r="954" spans="3:9" x14ac:dyDescent="0.2">
      <c r="C954" s="205"/>
      <c r="D954" s="5"/>
      <c r="E954" s="35"/>
      <c r="F954" s="35"/>
      <c r="G954" s="35"/>
      <c r="I954" s="11"/>
    </row>
    <row r="955" spans="3:9" x14ac:dyDescent="0.2">
      <c r="C955" s="205"/>
      <c r="D955" s="5"/>
      <c r="E955" s="35"/>
      <c r="F955" s="35"/>
      <c r="G955" s="35"/>
      <c r="I955" s="11"/>
    </row>
    <row r="956" spans="3:9" x14ac:dyDescent="0.2">
      <c r="C956" s="205"/>
      <c r="D956" s="5"/>
      <c r="E956" s="35"/>
      <c r="F956" s="35"/>
      <c r="G956" s="35"/>
      <c r="I956" s="11"/>
    </row>
    <row r="957" spans="3:9" x14ac:dyDescent="0.2">
      <c r="C957" s="205"/>
      <c r="D957" s="5"/>
      <c r="E957" s="35"/>
      <c r="F957" s="35"/>
      <c r="G957" s="35"/>
      <c r="I957" s="11"/>
    </row>
    <row r="958" spans="3:9" x14ac:dyDescent="0.2">
      <c r="C958" s="205"/>
      <c r="D958" s="5"/>
      <c r="E958" s="35"/>
      <c r="F958" s="35"/>
      <c r="G958" s="35"/>
      <c r="I958" s="11"/>
    </row>
    <row r="959" spans="3:9" x14ac:dyDescent="0.2">
      <c r="C959" s="205"/>
      <c r="D959" s="5"/>
      <c r="E959" s="35"/>
      <c r="F959" s="35"/>
      <c r="G959" s="35"/>
      <c r="I959" s="11"/>
    </row>
    <row r="960" spans="3:9" x14ac:dyDescent="0.2">
      <c r="C960" s="205"/>
      <c r="D960" s="5"/>
      <c r="E960" s="35"/>
      <c r="F960" s="35"/>
      <c r="G960" s="35"/>
      <c r="I960" s="11"/>
    </row>
    <row r="961" spans="3:9" x14ac:dyDescent="0.2">
      <c r="C961" s="205"/>
      <c r="D961" s="5"/>
      <c r="E961" s="35"/>
      <c r="F961" s="35"/>
      <c r="G961" s="35"/>
      <c r="I961" s="11"/>
    </row>
    <row r="962" spans="3:9" x14ac:dyDescent="0.2">
      <c r="C962" s="205"/>
      <c r="D962" s="5"/>
      <c r="E962" s="35"/>
      <c r="F962" s="35"/>
      <c r="G962" s="35"/>
      <c r="I962" s="11"/>
    </row>
    <row r="963" spans="3:9" x14ac:dyDescent="0.2">
      <c r="C963" s="205"/>
      <c r="D963" s="5"/>
      <c r="E963" s="35"/>
      <c r="F963" s="35"/>
      <c r="G963" s="35"/>
      <c r="I963" s="11"/>
    </row>
    <row r="964" spans="3:9" x14ac:dyDescent="0.2">
      <c r="C964" s="205"/>
      <c r="D964" s="5"/>
      <c r="E964" s="35"/>
      <c r="F964" s="35"/>
      <c r="G964" s="35"/>
      <c r="I964" s="11"/>
    </row>
    <row r="965" spans="3:9" x14ac:dyDescent="0.2">
      <c r="C965" s="205"/>
      <c r="D965" s="5"/>
      <c r="E965" s="35"/>
      <c r="F965" s="35"/>
      <c r="G965" s="35"/>
      <c r="I965" s="11"/>
    </row>
    <row r="966" spans="3:9" x14ac:dyDescent="0.2">
      <c r="C966" s="205"/>
      <c r="D966" s="5"/>
      <c r="E966" s="35"/>
      <c r="F966" s="35"/>
      <c r="G966" s="35"/>
      <c r="I966" s="11"/>
    </row>
    <row r="967" spans="3:9" x14ac:dyDescent="0.2">
      <c r="C967" s="205"/>
      <c r="D967" s="5"/>
      <c r="E967" s="35"/>
      <c r="F967" s="35"/>
      <c r="G967" s="35"/>
      <c r="I967" s="11"/>
    </row>
    <row r="968" spans="3:9" x14ac:dyDescent="0.2">
      <c r="C968" s="205"/>
      <c r="D968" s="5"/>
      <c r="E968" s="35"/>
      <c r="F968" s="35"/>
      <c r="G968" s="35"/>
      <c r="I968" s="11"/>
    </row>
    <row r="969" spans="3:9" x14ac:dyDescent="0.2">
      <c r="C969" s="205"/>
      <c r="D969" s="5"/>
      <c r="E969" s="35"/>
      <c r="F969" s="35"/>
      <c r="G969" s="35"/>
      <c r="I969" s="11"/>
    </row>
    <row r="970" spans="3:9" x14ac:dyDescent="0.2">
      <c r="C970" s="205"/>
      <c r="D970" s="5"/>
      <c r="E970" s="35"/>
      <c r="F970" s="35"/>
      <c r="G970" s="35"/>
      <c r="I970" s="11"/>
    </row>
    <row r="971" spans="3:9" x14ac:dyDescent="0.2">
      <c r="C971" s="205"/>
      <c r="D971" s="5"/>
      <c r="E971" s="35"/>
      <c r="F971" s="35"/>
      <c r="G971" s="35"/>
      <c r="I971" s="11"/>
    </row>
    <row r="972" spans="3:9" x14ac:dyDescent="0.2">
      <c r="C972" s="205"/>
      <c r="D972" s="5"/>
      <c r="E972" s="35"/>
      <c r="F972" s="35"/>
      <c r="G972" s="35"/>
      <c r="I972" s="11"/>
    </row>
    <row r="973" spans="3:9" x14ac:dyDescent="0.2">
      <c r="C973" s="205"/>
      <c r="D973" s="5"/>
      <c r="E973" s="35"/>
      <c r="F973" s="35"/>
      <c r="G973" s="35"/>
      <c r="I973" s="11"/>
    </row>
    <row r="974" spans="3:9" x14ac:dyDescent="0.2">
      <c r="C974" s="205"/>
      <c r="D974" s="5"/>
      <c r="E974" s="35"/>
      <c r="F974" s="35"/>
      <c r="G974" s="35"/>
      <c r="I974" s="11"/>
    </row>
    <row r="975" spans="3:9" x14ac:dyDescent="0.2">
      <c r="C975" s="205"/>
      <c r="D975" s="5"/>
      <c r="E975" s="35"/>
      <c r="F975" s="35"/>
      <c r="G975" s="35"/>
      <c r="I975" s="11"/>
    </row>
    <row r="976" spans="3:9" x14ac:dyDescent="0.2">
      <c r="C976" s="205"/>
      <c r="D976" s="5"/>
      <c r="E976" s="35"/>
      <c r="F976" s="35"/>
      <c r="G976" s="35"/>
      <c r="I976" s="11"/>
    </row>
    <row r="977" spans="3:9" x14ac:dyDescent="0.2">
      <c r="C977" s="205"/>
      <c r="D977" s="5"/>
      <c r="E977" s="35"/>
      <c r="F977" s="35"/>
      <c r="G977" s="35"/>
      <c r="I977" s="11"/>
    </row>
    <row r="978" spans="3:9" x14ac:dyDescent="0.2">
      <c r="C978" s="205"/>
      <c r="D978" s="5"/>
      <c r="E978" s="35"/>
      <c r="F978" s="35"/>
      <c r="G978" s="35"/>
      <c r="I978" s="11"/>
    </row>
    <row r="979" spans="3:9" x14ac:dyDescent="0.2">
      <c r="C979" s="205"/>
      <c r="D979" s="5"/>
      <c r="E979" s="35"/>
      <c r="F979" s="35"/>
      <c r="G979" s="35"/>
      <c r="I979" s="11"/>
    </row>
    <row r="980" spans="3:9" x14ac:dyDescent="0.2">
      <c r="C980" s="205"/>
      <c r="D980" s="5"/>
      <c r="E980" s="35"/>
      <c r="F980" s="35"/>
      <c r="G980" s="35"/>
      <c r="I980" s="11"/>
    </row>
    <row r="981" spans="3:9" x14ac:dyDescent="0.2">
      <c r="C981" s="205"/>
      <c r="D981" s="5"/>
      <c r="E981" s="35"/>
      <c r="F981" s="35"/>
      <c r="G981" s="35"/>
      <c r="I981" s="11"/>
    </row>
    <row r="982" spans="3:9" x14ac:dyDescent="0.2">
      <c r="C982" s="205"/>
      <c r="D982" s="5"/>
      <c r="E982" s="35"/>
      <c r="F982" s="35"/>
      <c r="G982" s="35"/>
      <c r="I982" s="11"/>
    </row>
    <row r="983" spans="3:9" x14ac:dyDescent="0.2">
      <c r="C983" s="205"/>
      <c r="D983" s="5"/>
      <c r="E983" s="35"/>
      <c r="F983" s="35"/>
      <c r="G983" s="35"/>
      <c r="I983" s="11"/>
    </row>
    <row r="984" spans="3:9" x14ac:dyDescent="0.2">
      <c r="C984" s="205"/>
      <c r="D984" s="5"/>
      <c r="E984" s="35"/>
      <c r="F984" s="35"/>
      <c r="G984" s="35"/>
      <c r="I984" s="11"/>
    </row>
    <row r="985" spans="3:9" x14ac:dyDescent="0.2">
      <c r="C985" s="205"/>
      <c r="D985" s="5"/>
      <c r="E985" s="35"/>
      <c r="F985" s="35"/>
      <c r="G985" s="35"/>
      <c r="I985" s="11"/>
    </row>
    <row r="986" spans="3:9" x14ac:dyDescent="0.2">
      <c r="C986" s="205"/>
      <c r="D986" s="5"/>
      <c r="E986" s="35"/>
      <c r="F986" s="35"/>
      <c r="G986" s="35"/>
      <c r="I986" s="11"/>
    </row>
    <row r="987" spans="3:9" x14ac:dyDescent="0.2">
      <c r="C987" s="205"/>
      <c r="D987" s="5"/>
      <c r="E987" s="35"/>
      <c r="F987" s="35"/>
      <c r="G987" s="35"/>
      <c r="I987" s="11"/>
    </row>
    <row r="988" spans="3:9" x14ac:dyDescent="0.2">
      <c r="C988" s="205"/>
      <c r="D988" s="5"/>
      <c r="E988" s="35"/>
      <c r="F988" s="35"/>
      <c r="G988" s="35"/>
      <c r="I988" s="11"/>
    </row>
    <row r="989" spans="3:9" x14ac:dyDescent="0.2">
      <c r="C989" s="205"/>
      <c r="D989" s="5"/>
      <c r="E989" s="35"/>
      <c r="F989" s="35"/>
      <c r="G989" s="35"/>
      <c r="I989" s="11"/>
    </row>
    <row r="990" spans="3:9" x14ac:dyDescent="0.2">
      <c r="C990" s="205"/>
      <c r="D990" s="5"/>
      <c r="E990" s="35"/>
      <c r="F990" s="35"/>
      <c r="G990" s="35"/>
      <c r="I990" s="11"/>
    </row>
    <row r="991" spans="3:9" x14ac:dyDescent="0.2">
      <c r="C991" s="205"/>
      <c r="D991" s="5"/>
      <c r="E991" s="35"/>
      <c r="F991" s="35"/>
      <c r="G991" s="35"/>
      <c r="I991" s="11"/>
    </row>
    <row r="992" spans="3:9" x14ac:dyDescent="0.2">
      <c r="C992" s="205"/>
      <c r="D992" s="5"/>
      <c r="E992" s="35"/>
      <c r="F992" s="35"/>
      <c r="G992" s="35"/>
      <c r="I992" s="11"/>
    </row>
    <row r="993" spans="3:9" x14ac:dyDescent="0.2">
      <c r="C993" s="205"/>
      <c r="D993" s="5"/>
      <c r="E993" s="35"/>
      <c r="F993" s="35"/>
      <c r="G993" s="35"/>
      <c r="I993" s="11"/>
    </row>
    <row r="994" spans="3:9" x14ac:dyDescent="0.2">
      <c r="C994" s="205"/>
      <c r="D994" s="5"/>
      <c r="E994" s="35"/>
      <c r="F994" s="35"/>
      <c r="G994" s="35"/>
      <c r="I994" s="11"/>
    </row>
    <row r="995" spans="3:9" x14ac:dyDescent="0.2">
      <c r="C995" s="205"/>
      <c r="D995" s="5"/>
      <c r="E995" s="35"/>
      <c r="F995" s="35"/>
      <c r="G995" s="35"/>
      <c r="I995" s="11"/>
    </row>
    <row r="996" spans="3:9" x14ac:dyDescent="0.2">
      <c r="C996" s="205"/>
      <c r="D996" s="5"/>
      <c r="E996" s="35"/>
      <c r="F996" s="35"/>
      <c r="G996" s="35"/>
      <c r="I996" s="11"/>
    </row>
    <row r="997" spans="3:9" x14ac:dyDescent="0.2">
      <c r="C997" s="205"/>
      <c r="D997" s="5"/>
      <c r="E997" s="35"/>
      <c r="F997" s="35"/>
      <c r="G997" s="35"/>
      <c r="I997" s="11"/>
    </row>
    <row r="998" spans="3:9" x14ac:dyDescent="0.2">
      <c r="C998" s="205"/>
      <c r="D998" s="5"/>
      <c r="E998" s="35"/>
      <c r="F998" s="35"/>
      <c r="G998" s="35"/>
      <c r="I998" s="11"/>
    </row>
    <row r="999" spans="3:9" x14ac:dyDescent="0.2">
      <c r="C999" s="205"/>
      <c r="D999" s="5"/>
      <c r="E999" s="35"/>
      <c r="F999" s="35"/>
      <c r="G999" s="35"/>
      <c r="I999" s="11"/>
    </row>
    <row r="1000" spans="3:9" x14ac:dyDescent="0.2">
      <c r="C1000" s="205"/>
      <c r="D1000" s="5"/>
      <c r="E1000" s="35"/>
      <c r="F1000" s="35"/>
      <c r="G1000" s="35"/>
      <c r="I1000" s="11"/>
    </row>
    <row r="1001" spans="3:9" x14ac:dyDescent="0.2">
      <c r="C1001" s="205"/>
      <c r="D1001" s="5"/>
      <c r="E1001" s="35"/>
      <c r="F1001" s="35"/>
      <c r="G1001" s="35"/>
      <c r="I1001" s="11"/>
    </row>
    <row r="1002" spans="3:9" x14ac:dyDescent="0.2">
      <c r="C1002" s="205"/>
      <c r="D1002" s="5"/>
      <c r="E1002" s="35"/>
      <c r="F1002" s="35"/>
      <c r="G1002" s="35"/>
      <c r="I1002" s="11"/>
    </row>
    <row r="1003" spans="3:9" x14ac:dyDescent="0.2">
      <c r="C1003" s="205"/>
      <c r="D1003" s="5"/>
      <c r="E1003" s="35"/>
      <c r="F1003" s="35"/>
      <c r="G1003" s="35"/>
      <c r="I1003" s="11"/>
    </row>
    <row r="1004" spans="3:9" x14ac:dyDescent="0.2">
      <c r="C1004" s="205"/>
      <c r="D1004" s="5"/>
      <c r="E1004" s="35"/>
      <c r="F1004" s="35"/>
      <c r="G1004" s="35"/>
      <c r="I1004" s="11"/>
    </row>
    <row r="1005" spans="3:9" x14ac:dyDescent="0.2">
      <c r="C1005" s="205"/>
      <c r="D1005" s="5"/>
      <c r="E1005" s="35"/>
      <c r="F1005" s="35"/>
      <c r="G1005" s="35"/>
      <c r="I1005" s="11"/>
    </row>
    <row r="1006" spans="3:9" x14ac:dyDescent="0.2">
      <c r="C1006" s="205"/>
      <c r="D1006" s="5"/>
      <c r="E1006" s="35"/>
      <c r="F1006" s="35"/>
      <c r="G1006" s="35"/>
      <c r="I1006" s="11"/>
    </row>
    <row r="1007" spans="3:9" x14ac:dyDescent="0.2">
      <c r="C1007" s="205"/>
      <c r="D1007" s="5"/>
      <c r="E1007" s="35"/>
      <c r="F1007" s="35"/>
      <c r="G1007" s="35"/>
      <c r="I1007" s="11"/>
    </row>
    <row r="1008" spans="3:9" x14ac:dyDescent="0.2">
      <c r="C1008" s="205"/>
      <c r="D1008" s="5"/>
      <c r="E1008" s="35"/>
      <c r="F1008" s="35"/>
      <c r="G1008" s="35"/>
      <c r="I1008" s="11"/>
    </row>
    <row r="1009" spans="3:9" x14ac:dyDescent="0.2">
      <c r="C1009" s="205"/>
      <c r="D1009" s="5"/>
      <c r="E1009" s="35"/>
      <c r="F1009" s="35"/>
      <c r="G1009" s="35"/>
      <c r="I1009" s="11"/>
    </row>
    <row r="1010" spans="3:9" x14ac:dyDescent="0.2">
      <c r="C1010" s="205"/>
      <c r="D1010" s="5"/>
      <c r="E1010" s="35"/>
      <c r="F1010" s="35"/>
      <c r="G1010" s="35"/>
      <c r="I1010" s="11"/>
    </row>
    <row r="1011" spans="3:9" x14ac:dyDescent="0.2">
      <c r="C1011" s="205"/>
      <c r="D1011" s="5"/>
      <c r="E1011" s="35"/>
      <c r="F1011" s="35"/>
      <c r="G1011" s="35"/>
      <c r="I1011" s="11"/>
    </row>
    <row r="1012" spans="3:9" x14ac:dyDescent="0.2">
      <c r="C1012" s="205"/>
      <c r="D1012" s="5"/>
      <c r="E1012" s="35"/>
      <c r="F1012" s="35"/>
      <c r="G1012" s="35"/>
      <c r="I1012" s="11"/>
    </row>
    <row r="1013" spans="3:9" x14ac:dyDescent="0.2">
      <c r="C1013" s="205"/>
      <c r="D1013" s="5"/>
      <c r="E1013" s="35"/>
      <c r="F1013" s="35"/>
      <c r="G1013" s="35"/>
      <c r="I1013" s="11"/>
    </row>
    <row r="1014" spans="3:9" x14ac:dyDescent="0.2">
      <c r="C1014" s="205"/>
      <c r="D1014" s="5"/>
      <c r="E1014" s="35"/>
      <c r="F1014" s="35"/>
      <c r="G1014" s="35"/>
      <c r="I1014" s="11"/>
    </row>
    <row r="1015" spans="3:9" x14ac:dyDescent="0.2">
      <c r="C1015" s="205"/>
      <c r="D1015" s="5"/>
      <c r="E1015" s="35"/>
      <c r="F1015" s="35"/>
      <c r="G1015" s="35"/>
      <c r="I1015" s="11"/>
    </row>
    <row r="1016" spans="3:9" x14ac:dyDescent="0.2">
      <c r="C1016" s="205"/>
      <c r="D1016" s="5"/>
      <c r="E1016" s="35"/>
      <c r="F1016" s="35"/>
      <c r="G1016" s="35"/>
      <c r="I1016" s="11"/>
    </row>
    <row r="1017" spans="3:9" x14ac:dyDescent="0.2">
      <c r="C1017" s="205"/>
      <c r="D1017" s="5"/>
      <c r="E1017" s="35"/>
      <c r="F1017" s="35"/>
      <c r="G1017" s="35"/>
      <c r="I1017" s="11"/>
    </row>
    <row r="1018" spans="3:9" x14ac:dyDescent="0.2">
      <c r="C1018" s="205"/>
      <c r="D1018" s="5"/>
      <c r="E1018" s="35"/>
      <c r="F1018" s="35"/>
      <c r="G1018" s="35"/>
      <c r="I1018" s="11"/>
    </row>
    <row r="1019" spans="3:9" x14ac:dyDescent="0.2">
      <c r="C1019" s="205"/>
      <c r="D1019" s="5"/>
      <c r="E1019" s="35"/>
      <c r="F1019" s="35"/>
      <c r="G1019" s="35"/>
      <c r="I1019" s="11"/>
    </row>
    <row r="1020" spans="3:9" x14ac:dyDescent="0.2">
      <c r="C1020" s="205"/>
      <c r="D1020" s="5"/>
      <c r="E1020" s="35"/>
      <c r="F1020" s="35"/>
      <c r="G1020" s="35"/>
      <c r="I1020" s="11"/>
    </row>
    <row r="1021" spans="3:9" x14ac:dyDescent="0.2">
      <c r="C1021" s="205"/>
      <c r="D1021" s="5"/>
      <c r="E1021" s="35"/>
      <c r="F1021" s="35"/>
      <c r="G1021" s="35"/>
      <c r="I1021" s="11"/>
    </row>
    <row r="1022" spans="3:9" x14ac:dyDescent="0.2">
      <c r="C1022" s="205"/>
      <c r="D1022" s="5"/>
      <c r="E1022" s="35"/>
      <c r="F1022" s="35"/>
      <c r="G1022" s="35"/>
      <c r="I1022" s="11"/>
    </row>
    <row r="1023" spans="3:9" x14ac:dyDescent="0.2">
      <c r="C1023" s="205"/>
      <c r="D1023" s="5"/>
      <c r="E1023" s="35"/>
      <c r="F1023" s="35"/>
      <c r="G1023" s="35"/>
      <c r="I1023" s="11"/>
    </row>
    <row r="1024" spans="3:9" x14ac:dyDescent="0.2">
      <c r="C1024" s="205"/>
      <c r="D1024" s="5"/>
      <c r="E1024" s="35"/>
      <c r="F1024" s="35"/>
      <c r="G1024" s="35"/>
      <c r="I1024" s="11"/>
    </row>
    <row r="1025" spans="3:9" x14ac:dyDescent="0.2">
      <c r="C1025" s="205"/>
      <c r="D1025" s="5"/>
      <c r="E1025" s="35"/>
      <c r="F1025" s="35"/>
      <c r="G1025" s="35"/>
      <c r="I1025" s="11"/>
    </row>
    <row r="1026" spans="3:9" x14ac:dyDescent="0.2">
      <c r="C1026" s="205"/>
      <c r="D1026" s="5"/>
      <c r="E1026" s="35"/>
      <c r="F1026" s="35"/>
      <c r="G1026" s="35"/>
      <c r="I1026" s="11"/>
    </row>
    <row r="1027" spans="3:9" x14ac:dyDescent="0.2">
      <c r="C1027" s="205"/>
      <c r="D1027" s="5"/>
      <c r="E1027" s="35"/>
      <c r="F1027" s="35"/>
      <c r="G1027" s="35"/>
      <c r="I1027" s="11"/>
    </row>
    <row r="1028" spans="3:9" x14ac:dyDescent="0.2">
      <c r="C1028" s="205"/>
      <c r="D1028" s="5"/>
      <c r="E1028" s="35"/>
      <c r="F1028" s="35"/>
      <c r="G1028" s="35"/>
      <c r="I1028" s="11"/>
    </row>
    <row r="1029" spans="3:9" x14ac:dyDescent="0.2">
      <c r="C1029" s="205"/>
      <c r="D1029" s="5"/>
      <c r="E1029" s="35"/>
      <c r="F1029" s="35"/>
      <c r="G1029" s="35"/>
      <c r="I1029" s="11"/>
    </row>
    <row r="1030" spans="3:9" x14ac:dyDescent="0.2">
      <c r="C1030" s="205"/>
      <c r="D1030" s="5"/>
      <c r="E1030" s="35"/>
      <c r="F1030" s="35"/>
      <c r="G1030" s="35"/>
      <c r="I1030" s="11"/>
    </row>
    <row r="1031" spans="3:9" x14ac:dyDescent="0.2">
      <c r="C1031" s="205"/>
      <c r="D1031" s="5"/>
      <c r="E1031" s="35"/>
      <c r="F1031" s="35"/>
      <c r="G1031" s="35"/>
      <c r="I1031" s="11"/>
    </row>
    <row r="1032" spans="3:9" x14ac:dyDescent="0.2">
      <c r="C1032" s="205"/>
      <c r="D1032" s="5"/>
      <c r="E1032" s="35"/>
      <c r="F1032" s="35"/>
      <c r="G1032" s="35"/>
      <c r="I1032" s="11"/>
    </row>
    <row r="1033" spans="3:9" x14ac:dyDescent="0.2">
      <c r="C1033" s="205"/>
      <c r="D1033" s="5"/>
      <c r="E1033" s="35"/>
      <c r="F1033" s="35"/>
      <c r="G1033" s="35"/>
      <c r="I1033" s="11"/>
    </row>
    <row r="1034" spans="3:9" x14ac:dyDescent="0.2">
      <c r="C1034" s="205"/>
      <c r="D1034" s="5"/>
      <c r="E1034" s="35"/>
      <c r="F1034" s="35"/>
      <c r="G1034" s="35"/>
      <c r="I1034" s="11"/>
    </row>
    <row r="1035" spans="3:9" x14ac:dyDescent="0.2">
      <c r="C1035" s="205"/>
      <c r="D1035" s="5"/>
      <c r="E1035" s="35"/>
      <c r="F1035" s="35"/>
      <c r="G1035" s="35"/>
      <c r="I1035" s="11"/>
    </row>
    <row r="1036" spans="3:9" x14ac:dyDescent="0.2">
      <c r="C1036" s="205"/>
      <c r="D1036" s="5"/>
      <c r="E1036" s="35"/>
      <c r="F1036" s="35"/>
      <c r="G1036" s="35"/>
      <c r="I1036" s="11"/>
    </row>
    <row r="1037" spans="3:9" x14ac:dyDescent="0.2">
      <c r="C1037" s="205"/>
      <c r="D1037" s="5"/>
      <c r="E1037" s="35"/>
      <c r="F1037" s="35"/>
      <c r="G1037" s="35"/>
      <c r="I1037" s="11"/>
    </row>
    <row r="1038" spans="3:9" x14ac:dyDescent="0.2">
      <c r="C1038" s="205"/>
      <c r="D1038" s="5"/>
      <c r="E1038" s="35"/>
      <c r="F1038" s="35"/>
      <c r="G1038" s="35"/>
      <c r="I1038" s="11"/>
    </row>
    <row r="1039" spans="3:9" x14ac:dyDescent="0.2">
      <c r="C1039" s="205"/>
      <c r="D1039" s="5"/>
      <c r="E1039" s="35"/>
      <c r="F1039" s="35"/>
      <c r="G1039" s="35"/>
      <c r="I1039" s="11"/>
    </row>
    <row r="1040" spans="3:9" x14ac:dyDescent="0.2">
      <c r="C1040" s="205"/>
      <c r="D1040" s="5"/>
      <c r="E1040" s="35"/>
      <c r="F1040" s="35"/>
      <c r="G1040" s="35"/>
      <c r="I1040" s="11"/>
    </row>
    <row r="1041" spans="3:9" x14ac:dyDescent="0.2">
      <c r="C1041" s="205"/>
      <c r="D1041" s="5"/>
      <c r="E1041" s="35"/>
      <c r="F1041" s="35"/>
      <c r="G1041" s="35"/>
      <c r="I1041" s="11"/>
    </row>
    <row r="1042" spans="3:9" x14ac:dyDescent="0.2">
      <c r="C1042" s="205"/>
      <c r="D1042" s="5"/>
      <c r="E1042" s="35"/>
      <c r="F1042" s="35"/>
      <c r="G1042" s="35"/>
      <c r="I1042" s="11"/>
    </row>
    <row r="1043" spans="3:9" x14ac:dyDescent="0.2">
      <c r="C1043" s="205"/>
      <c r="D1043" s="5"/>
      <c r="E1043" s="35"/>
      <c r="F1043" s="35"/>
      <c r="G1043" s="35"/>
      <c r="I1043" s="11"/>
    </row>
    <row r="1044" spans="3:9" x14ac:dyDescent="0.2">
      <c r="C1044" s="205"/>
      <c r="D1044" s="5"/>
      <c r="E1044" s="35"/>
      <c r="F1044" s="35"/>
      <c r="G1044" s="35"/>
      <c r="I1044" s="11"/>
    </row>
    <row r="1045" spans="3:9" x14ac:dyDescent="0.2">
      <c r="C1045" s="205"/>
      <c r="D1045" s="5"/>
      <c r="E1045" s="35"/>
      <c r="F1045" s="35"/>
      <c r="G1045" s="35"/>
      <c r="I1045" s="11"/>
    </row>
    <row r="1046" spans="3:9" x14ac:dyDescent="0.2">
      <c r="C1046" s="205"/>
      <c r="D1046" s="5"/>
      <c r="E1046" s="35"/>
      <c r="F1046" s="35"/>
      <c r="G1046" s="35"/>
      <c r="I1046" s="11"/>
    </row>
    <row r="1047" spans="3:9" x14ac:dyDescent="0.2">
      <c r="C1047" s="205"/>
      <c r="D1047" s="5"/>
      <c r="E1047" s="35"/>
      <c r="F1047" s="35"/>
      <c r="G1047" s="35"/>
      <c r="I1047" s="11"/>
    </row>
    <row r="1048" spans="3:9" x14ac:dyDescent="0.2">
      <c r="C1048" s="205"/>
      <c r="D1048" s="5"/>
      <c r="E1048" s="35"/>
      <c r="F1048" s="35"/>
      <c r="G1048" s="35"/>
      <c r="I1048" s="11"/>
    </row>
    <row r="1049" spans="3:9" x14ac:dyDescent="0.2">
      <c r="C1049" s="205"/>
      <c r="D1049" s="5"/>
      <c r="E1049" s="35"/>
      <c r="F1049" s="35"/>
      <c r="G1049" s="35"/>
      <c r="I1049" s="11"/>
    </row>
    <row r="1050" spans="3:9" x14ac:dyDescent="0.2">
      <c r="C1050" s="205"/>
      <c r="D1050" s="5"/>
      <c r="E1050" s="35"/>
      <c r="F1050" s="35"/>
      <c r="G1050" s="35"/>
      <c r="I1050" s="11"/>
    </row>
    <row r="1051" spans="3:9" x14ac:dyDescent="0.2">
      <c r="C1051" s="205"/>
      <c r="D1051" s="5"/>
      <c r="E1051" s="35"/>
      <c r="F1051" s="35"/>
      <c r="G1051" s="35"/>
      <c r="I1051" s="11"/>
    </row>
    <row r="1052" spans="3:9" x14ac:dyDescent="0.2">
      <c r="C1052" s="205"/>
      <c r="D1052" s="5"/>
      <c r="E1052" s="35"/>
      <c r="F1052" s="35"/>
      <c r="G1052" s="35"/>
      <c r="I1052" s="11"/>
    </row>
    <row r="1053" spans="3:9" x14ac:dyDescent="0.2">
      <c r="C1053" s="205"/>
      <c r="D1053" s="5"/>
      <c r="E1053" s="35"/>
      <c r="F1053" s="35"/>
      <c r="G1053" s="35"/>
      <c r="I1053" s="11"/>
    </row>
    <row r="1054" spans="3:9" x14ac:dyDescent="0.2">
      <c r="C1054" s="205"/>
      <c r="D1054" s="5"/>
      <c r="E1054" s="35"/>
      <c r="F1054" s="35"/>
      <c r="G1054" s="35"/>
      <c r="I1054" s="11"/>
    </row>
    <row r="1055" spans="3:9" x14ac:dyDescent="0.2">
      <c r="C1055" s="205"/>
      <c r="D1055" s="5"/>
      <c r="E1055" s="35"/>
      <c r="F1055" s="35"/>
      <c r="G1055" s="35"/>
      <c r="I1055" s="11"/>
    </row>
    <row r="1056" spans="3:9" x14ac:dyDescent="0.2">
      <c r="C1056" s="205"/>
      <c r="D1056" s="5"/>
      <c r="E1056" s="35"/>
      <c r="F1056" s="35"/>
      <c r="G1056" s="35"/>
      <c r="I1056" s="11"/>
    </row>
    <row r="1057" spans="3:9" x14ac:dyDescent="0.2">
      <c r="C1057" s="205"/>
      <c r="D1057" s="5"/>
      <c r="E1057" s="35"/>
      <c r="F1057" s="35"/>
      <c r="G1057" s="35"/>
      <c r="I1057" s="11"/>
    </row>
    <row r="1058" spans="3:9" x14ac:dyDescent="0.2">
      <c r="C1058" s="205"/>
      <c r="D1058" s="5"/>
      <c r="E1058" s="35"/>
      <c r="F1058" s="35"/>
      <c r="G1058" s="35"/>
      <c r="I1058" s="11"/>
    </row>
    <row r="1059" spans="3:9" x14ac:dyDescent="0.2">
      <c r="C1059" s="205"/>
      <c r="D1059" s="5"/>
      <c r="E1059" s="35"/>
      <c r="F1059" s="35"/>
      <c r="G1059" s="35"/>
      <c r="I1059" s="11"/>
    </row>
    <row r="1060" spans="3:9" x14ac:dyDescent="0.2">
      <c r="C1060" s="205"/>
      <c r="D1060" s="5"/>
      <c r="E1060" s="35"/>
      <c r="F1060" s="35"/>
      <c r="G1060" s="35"/>
      <c r="I1060" s="11"/>
    </row>
    <row r="1061" spans="3:9" x14ac:dyDescent="0.2">
      <c r="C1061" s="205"/>
      <c r="D1061" s="5"/>
      <c r="E1061" s="35"/>
      <c r="F1061" s="35"/>
      <c r="G1061" s="35"/>
      <c r="I1061" s="11"/>
    </row>
    <row r="1062" spans="3:9" x14ac:dyDescent="0.2">
      <c r="C1062" s="205"/>
      <c r="D1062" s="5"/>
      <c r="E1062" s="35"/>
      <c r="F1062" s="35"/>
      <c r="G1062" s="35"/>
      <c r="I1062" s="11"/>
    </row>
    <row r="1063" spans="3:9" x14ac:dyDescent="0.2">
      <c r="C1063" s="205"/>
      <c r="D1063" s="5"/>
      <c r="E1063" s="35"/>
      <c r="F1063" s="35"/>
      <c r="G1063" s="35"/>
      <c r="I1063" s="11"/>
    </row>
    <row r="1064" spans="3:9" x14ac:dyDescent="0.2">
      <c r="C1064" s="205"/>
      <c r="D1064" s="5"/>
      <c r="E1064" s="35"/>
      <c r="F1064" s="35"/>
      <c r="G1064" s="35"/>
      <c r="I1064" s="11"/>
    </row>
    <row r="1065" spans="3:9" x14ac:dyDescent="0.2">
      <c r="C1065" s="205"/>
      <c r="D1065" s="5"/>
      <c r="E1065" s="35"/>
      <c r="F1065" s="35"/>
      <c r="G1065" s="35"/>
      <c r="I1065" s="11"/>
    </row>
    <row r="1066" spans="3:9" x14ac:dyDescent="0.2">
      <c r="C1066" s="205"/>
      <c r="D1066" s="5"/>
      <c r="E1066" s="35"/>
      <c r="F1066" s="35"/>
      <c r="G1066" s="35"/>
      <c r="I1066" s="11"/>
    </row>
    <row r="1067" spans="3:9" x14ac:dyDescent="0.2">
      <c r="C1067" s="205"/>
      <c r="D1067" s="5"/>
      <c r="E1067" s="35"/>
      <c r="F1067" s="35"/>
      <c r="G1067" s="35"/>
      <c r="I1067" s="11"/>
    </row>
    <row r="1068" spans="3:9" x14ac:dyDescent="0.2">
      <c r="C1068" s="205"/>
      <c r="D1068" s="5"/>
      <c r="E1068" s="35"/>
      <c r="F1068" s="35"/>
      <c r="G1068" s="35"/>
      <c r="I1068" s="11"/>
    </row>
    <row r="1069" spans="3:9" x14ac:dyDescent="0.2">
      <c r="C1069" s="205"/>
      <c r="D1069" s="5"/>
      <c r="E1069" s="35"/>
      <c r="F1069" s="35"/>
      <c r="G1069" s="35"/>
      <c r="I1069" s="11"/>
    </row>
    <row r="1070" spans="3:9" x14ac:dyDescent="0.2">
      <c r="C1070" s="205"/>
      <c r="D1070" s="5"/>
      <c r="E1070" s="35"/>
      <c r="F1070" s="35"/>
      <c r="G1070" s="35"/>
      <c r="I1070" s="11"/>
    </row>
    <row r="1071" spans="3:9" x14ac:dyDescent="0.2">
      <c r="C1071" s="205"/>
      <c r="D1071" s="5"/>
      <c r="E1071" s="35"/>
      <c r="F1071" s="35"/>
      <c r="G1071" s="35"/>
      <c r="I1071" s="11"/>
    </row>
    <row r="1072" spans="3:9" x14ac:dyDescent="0.2">
      <c r="C1072" s="205"/>
      <c r="D1072" s="5"/>
      <c r="E1072" s="35"/>
      <c r="F1072" s="35"/>
      <c r="G1072" s="35"/>
      <c r="I1072" s="11"/>
    </row>
    <row r="1073" spans="3:9" x14ac:dyDescent="0.2">
      <c r="C1073" s="205"/>
      <c r="D1073" s="5"/>
      <c r="E1073" s="35"/>
      <c r="F1073" s="35"/>
      <c r="G1073" s="35"/>
      <c r="I1073" s="11"/>
    </row>
    <row r="1074" spans="3:9" x14ac:dyDescent="0.2">
      <c r="C1074" s="205"/>
      <c r="D1074" s="5"/>
      <c r="E1074" s="35"/>
      <c r="F1074" s="35"/>
      <c r="G1074" s="35"/>
      <c r="I1074" s="11"/>
    </row>
    <row r="1075" spans="3:9" x14ac:dyDescent="0.2">
      <c r="C1075" s="205"/>
      <c r="D1075" s="5"/>
      <c r="E1075" s="35"/>
      <c r="F1075" s="35"/>
      <c r="G1075" s="35"/>
      <c r="I1075" s="11"/>
    </row>
    <row r="1076" spans="3:9" x14ac:dyDescent="0.2">
      <c r="C1076" s="205"/>
      <c r="D1076" s="5"/>
      <c r="E1076" s="35"/>
      <c r="F1076" s="35"/>
      <c r="G1076" s="35"/>
      <c r="I1076" s="11"/>
    </row>
    <row r="1077" spans="3:9" x14ac:dyDescent="0.2">
      <c r="C1077" s="205"/>
      <c r="D1077" s="5"/>
      <c r="E1077" s="35"/>
      <c r="F1077" s="35"/>
      <c r="G1077" s="35"/>
      <c r="I1077" s="11"/>
    </row>
    <row r="1078" spans="3:9" x14ac:dyDescent="0.2">
      <c r="C1078" s="205"/>
      <c r="D1078" s="5"/>
      <c r="E1078" s="35"/>
      <c r="F1078" s="35"/>
      <c r="G1078" s="35"/>
      <c r="I1078" s="11"/>
    </row>
    <row r="1079" spans="3:9" x14ac:dyDescent="0.2">
      <c r="C1079" s="205"/>
      <c r="D1079" s="5"/>
      <c r="E1079" s="35"/>
      <c r="F1079" s="35"/>
      <c r="G1079" s="35"/>
      <c r="I1079" s="11"/>
    </row>
    <row r="1080" spans="3:9" x14ac:dyDescent="0.2">
      <c r="C1080" s="205"/>
      <c r="D1080" s="5"/>
      <c r="E1080" s="35"/>
      <c r="F1080" s="35"/>
      <c r="G1080" s="35"/>
      <c r="I1080" s="11"/>
    </row>
    <row r="1081" spans="3:9" x14ac:dyDescent="0.2">
      <c r="C1081" s="205"/>
      <c r="D1081" s="5"/>
      <c r="E1081" s="35"/>
      <c r="F1081" s="35"/>
      <c r="G1081" s="35"/>
      <c r="I1081" s="11"/>
    </row>
    <row r="1082" spans="3:9" x14ac:dyDescent="0.2">
      <c r="C1082" s="205"/>
      <c r="D1082" s="5"/>
      <c r="E1082" s="35"/>
      <c r="F1082" s="35"/>
      <c r="G1082" s="35"/>
      <c r="I1082" s="11"/>
    </row>
    <row r="1083" spans="3:9" x14ac:dyDescent="0.2">
      <c r="C1083" s="205"/>
      <c r="D1083" s="5"/>
      <c r="E1083" s="35"/>
      <c r="F1083" s="35"/>
      <c r="G1083" s="35"/>
      <c r="I1083" s="11"/>
    </row>
    <row r="1084" spans="3:9" x14ac:dyDescent="0.2">
      <c r="C1084" s="205"/>
      <c r="D1084" s="5"/>
      <c r="E1084" s="35"/>
      <c r="F1084" s="35"/>
      <c r="G1084" s="35"/>
      <c r="I1084" s="11"/>
    </row>
    <row r="1085" spans="3:9" x14ac:dyDescent="0.2">
      <c r="C1085" s="205"/>
      <c r="D1085" s="5"/>
      <c r="E1085" s="35"/>
      <c r="F1085" s="35"/>
      <c r="G1085" s="35"/>
      <c r="I1085" s="11"/>
    </row>
    <row r="1086" spans="3:9" x14ac:dyDescent="0.2">
      <c r="C1086" s="205"/>
      <c r="D1086" s="5"/>
      <c r="E1086" s="35"/>
      <c r="F1086" s="35"/>
      <c r="G1086" s="35"/>
      <c r="I1086" s="11"/>
    </row>
    <row r="1087" spans="3:9" x14ac:dyDescent="0.2">
      <c r="C1087" s="205"/>
      <c r="D1087" s="5"/>
      <c r="E1087" s="35"/>
      <c r="F1087" s="35"/>
      <c r="G1087" s="35"/>
      <c r="I1087" s="11"/>
    </row>
    <row r="1088" spans="3:9" x14ac:dyDescent="0.2">
      <c r="C1088" s="205"/>
      <c r="D1088" s="5"/>
      <c r="E1088" s="35"/>
      <c r="F1088" s="35"/>
      <c r="G1088" s="35"/>
      <c r="I1088" s="11"/>
    </row>
    <row r="1089" spans="3:9" x14ac:dyDescent="0.2">
      <c r="C1089" s="205"/>
      <c r="D1089" s="5"/>
      <c r="E1089" s="35"/>
      <c r="F1089" s="35"/>
      <c r="G1089" s="35"/>
      <c r="I1089" s="11"/>
    </row>
    <row r="1090" spans="3:9" x14ac:dyDescent="0.2">
      <c r="C1090" s="205"/>
      <c r="D1090" s="5"/>
      <c r="E1090" s="35"/>
      <c r="F1090" s="35"/>
      <c r="G1090" s="35"/>
      <c r="I1090" s="11"/>
    </row>
    <row r="1091" spans="3:9" x14ac:dyDescent="0.2">
      <c r="C1091" s="205"/>
      <c r="D1091" s="5"/>
      <c r="E1091" s="35"/>
      <c r="F1091" s="35"/>
      <c r="G1091" s="35"/>
      <c r="I1091" s="11"/>
    </row>
    <row r="1092" spans="3:9" x14ac:dyDescent="0.2">
      <c r="C1092" s="205"/>
      <c r="D1092" s="5"/>
      <c r="E1092" s="35"/>
      <c r="F1092" s="35"/>
      <c r="G1092" s="35"/>
      <c r="I1092" s="11"/>
    </row>
    <row r="1093" spans="3:9" x14ac:dyDescent="0.2">
      <c r="C1093" s="205"/>
      <c r="D1093" s="5"/>
      <c r="E1093" s="35"/>
      <c r="F1093" s="35"/>
      <c r="G1093" s="35"/>
      <c r="I1093" s="11"/>
    </row>
    <row r="1094" spans="3:9" x14ac:dyDescent="0.2">
      <c r="C1094" s="205"/>
      <c r="D1094" s="5"/>
      <c r="E1094" s="35"/>
      <c r="F1094" s="35"/>
      <c r="G1094" s="35"/>
      <c r="I1094" s="11"/>
    </row>
    <row r="1095" spans="3:9" x14ac:dyDescent="0.2">
      <c r="C1095" s="205"/>
      <c r="D1095" s="5"/>
      <c r="E1095" s="35"/>
      <c r="F1095" s="35"/>
      <c r="G1095" s="35"/>
      <c r="I1095" s="11"/>
    </row>
    <row r="1096" spans="3:9" x14ac:dyDescent="0.2">
      <c r="C1096" s="205"/>
      <c r="D1096" s="5"/>
      <c r="E1096" s="35"/>
      <c r="F1096" s="35"/>
      <c r="G1096" s="35"/>
      <c r="I1096" s="11"/>
    </row>
    <row r="1097" spans="3:9" x14ac:dyDescent="0.2">
      <c r="C1097" s="205"/>
      <c r="D1097" s="5"/>
      <c r="E1097" s="35"/>
      <c r="F1097" s="35"/>
      <c r="G1097" s="35"/>
      <c r="I1097" s="11"/>
    </row>
    <row r="1098" spans="3:9" x14ac:dyDescent="0.2">
      <c r="C1098" s="205"/>
      <c r="D1098" s="5"/>
      <c r="E1098" s="35"/>
      <c r="F1098" s="35"/>
      <c r="G1098" s="35"/>
      <c r="I1098" s="11"/>
    </row>
    <row r="1099" spans="3:9" x14ac:dyDescent="0.2">
      <c r="C1099" s="205"/>
      <c r="D1099" s="5"/>
      <c r="E1099" s="35"/>
      <c r="F1099" s="35"/>
      <c r="G1099" s="35"/>
      <c r="I1099" s="11"/>
    </row>
    <row r="1100" spans="3:9" x14ac:dyDescent="0.2">
      <c r="C1100" s="205"/>
      <c r="D1100" s="5"/>
      <c r="E1100" s="35"/>
      <c r="F1100" s="35"/>
      <c r="G1100" s="35"/>
      <c r="I1100" s="11"/>
    </row>
    <row r="1101" spans="3:9" x14ac:dyDescent="0.2">
      <c r="C1101" s="205"/>
      <c r="D1101" s="5"/>
      <c r="E1101" s="35"/>
      <c r="F1101" s="35"/>
      <c r="G1101" s="35"/>
      <c r="I1101" s="11"/>
    </row>
    <row r="1102" spans="3:9" x14ac:dyDescent="0.2">
      <c r="C1102" s="205"/>
      <c r="D1102" s="5"/>
      <c r="E1102" s="35"/>
      <c r="F1102" s="35"/>
      <c r="G1102" s="35"/>
      <c r="I1102" s="11"/>
    </row>
    <row r="1103" spans="3:9" x14ac:dyDescent="0.2">
      <c r="C1103" s="205"/>
      <c r="D1103" s="5"/>
      <c r="E1103" s="35"/>
      <c r="F1103" s="35"/>
      <c r="G1103" s="35"/>
      <c r="I1103" s="11"/>
    </row>
    <row r="1104" spans="3:9" x14ac:dyDescent="0.2">
      <c r="C1104" s="205"/>
      <c r="D1104" s="5"/>
      <c r="E1104" s="35"/>
      <c r="F1104" s="35"/>
      <c r="G1104" s="35"/>
      <c r="I1104" s="11"/>
    </row>
    <row r="1105" spans="3:9" x14ac:dyDescent="0.2">
      <c r="C1105" s="205"/>
      <c r="D1105" s="5"/>
      <c r="E1105" s="35"/>
      <c r="F1105" s="35"/>
      <c r="G1105" s="35"/>
      <c r="I1105" s="11"/>
    </row>
    <row r="1106" spans="3:9" x14ac:dyDescent="0.2">
      <c r="C1106" s="205"/>
      <c r="D1106" s="5"/>
      <c r="E1106" s="35"/>
      <c r="F1106" s="35"/>
      <c r="G1106" s="35"/>
      <c r="I1106" s="11"/>
    </row>
    <row r="1107" spans="3:9" x14ac:dyDescent="0.2">
      <c r="C1107" s="205"/>
      <c r="D1107" s="5"/>
      <c r="E1107" s="35"/>
      <c r="F1107" s="35"/>
      <c r="G1107" s="35"/>
      <c r="I1107" s="11"/>
    </row>
    <row r="1108" spans="3:9" x14ac:dyDescent="0.2">
      <c r="C1108" s="205"/>
      <c r="D1108" s="5"/>
      <c r="E1108" s="35"/>
      <c r="F1108" s="35"/>
      <c r="G1108" s="35"/>
      <c r="I1108" s="11"/>
    </row>
    <row r="1109" spans="3:9" x14ac:dyDescent="0.2">
      <c r="C1109" s="205"/>
      <c r="D1109" s="5"/>
      <c r="E1109" s="35"/>
      <c r="F1109" s="35"/>
      <c r="G1109" s="35"/>
      <c r="I1109" s="11"/>
    </row>
    <row r="1110" spans="3:9" x14ac:dyDescent="0.2">
      <c r="C1110" s="205"/>
      <c r="D1110" s="5"/>
      <c r="E1110" s="35"/>
      <c r="F1110" s="35"/>
      <c r="G1110" s="35"/>
      <c r="I1110" s="11"/>
    </row>
    <row r="1111" spans="3:9" x14ac:dyDescent="0.2">
      <c r="C1111" s="205"/>
      <c r="D1111" s="5"/>
      <c r="E1111" s="35"/>
      <c r="F1111" s="35"/>
      <c r="G1111" s="35"/>
      <c r="I1111" s="11"/>
    </row>
    <row r="1112" spans="3:9" x14ac:dyDescent="0.2">
      <c r="C1112" s="205"/>
      <c r="D1112" s="5"/>
      <c r="E1112" s="35"/>
      <c r="F1112" s="35"/>
      <c r="G1112" s="35"/>
      <c r="I1112" s="11"/>
    </row>
    <row r="1113" spans="3:9" x14ac:dyDescent="0.2">
      <c r="C1113" s="205"/>
      <c r="D1113" s="5"/>
      <c r="E1113" s="35"/>
      <c r="F1113" s="35"/>
      <c r="G1113" s="35"/>
      <c r="I1113" s="11"/>
    </row>
    <row r="1114" spans="3:9" x14ac:dyDescent="0.2">
      <c r="C1114" s="205"/>
      <c r="D1114" s="5"/>
      <c r="E1114" s="35"/>
      <c r="F1114" s="35"/>
      <c r="G1114" s="35"/>
      <c r="I1114" s="11"/>
    </row>
    <row r="1115" spans="3:9" x14ac:dyDescent="0.2">
      <c r="C1115" s="205"/>
      <c r="D1115" s="5"/>
      <c r="E1115" s="35"/>
      <c r="F1115" s="35"/>
      <c r="G1115" s="35"/>
      <c r="I1115" s="11"/>
    </row>
    <row r="1116" spans="3:9" x14ac:dyDescent="0.2">
      <c r="C1116" s="205"/>
      <c r="D1116" s="5"/>
      <c r="E1116" s="35"/>
      <c r="F1116" s="35"/>
      <c r="G1116" s="35"/>
      <c r="I1116" s="11"/>
    </row>
    <row r="1117" spans="3:9" x14ac:dyDescent="0.2">
      <c r="C1117" s="205"/>
      <c r="D1117" s="5"/>
      <c r="E1117" s="35"/>
      <c r="F1117" s="35"/>
      <c r="G1117" s="35"/>
      <c r="I1117" s="11"/>
    </row>
    <row r="1118" spans="3:9" x14ac:dyDescent="0.2">
      <c r="C1118" s="205"/>
      <c r="D1118" s="5"/>
      <c r="E1118" s="35"/>
      <c r="F1118" s="35"/>
      <c r="G1118" s="35"/>
      <c r="I1118" s="11"/>
    </row>
    <row r="1119" spans="3:9" x14ac:dyDescent="0.2">
      <c r="C1119" s="205"/>
      <c r="D1119" s="5"/>
      <c r="E1119" s="35"/>
      <c r="F1119" s="35"/>
      <c r="G1119" s="35"/>
      <c r="I1119" s="11"/>
    </row>
    <row r="1120" spans="3:9" x14ac:dyDescent="0.2">
      <c r="C1120" s="205"/>
      <c r="D1120" s="5"/>
      <c r="E1120" s="35"/>
      <c r="F1120" s="35"/>
      <c r="G1120" s="35"/>
      <c r="I1120" s="11"/>
    </row>
    <row r="1121" spans="3:9" x14ac:dyDescent="0.2">
      <c r="C1121" s="205"/>
      <c r="D1121" s="5"/>
      <c r="E1121" s="35"/>
      <c r="F1121" s="35"/>
      <c r="G1121" s="35"/>
      <c r="I1121" s="11"/>
    </row>
    <row r="1122" spans="3:9" x14ac:dyDescent="0.2">
      <c r="C1122" s="205"/>
      <c r="D1122" s="5"/>
      <c r="E1122" s="35"/>
      <c r="F1122" s="35"/>
      <c r="G1122" s="35"/>
      <c r="I1122" s="11"/>
    </row>
    <row r="1123" spans="3:9" x14ac:dyDescent="0.2">
      <c r="C1123" s="205"/>
      <c r="D1123" s="5"/>
      <c r="E1123" s="35"/>
      <c r="F1123" s="35"/>
      <c r="G1123" s="35"/>
      <c r="I1123" s="11"/>
    </row>
    <row r="1124" spans="3:9" x14ac:dyDescent="0.2">
      <c r="C1124" s="205"/>
      <c r="D1124" s="5"/>
      <c r="E1124" s="35"/>
      <c r="F1124" s="35"/>
      <c r="G1124" s="35"/>
      <c r="I1124" s="11"/>
    </row>
    <row r="1125" spans="3:9" x14ac:dyDescent="0.2">
      <c r="C1125" s="205"/>
      <c r="D1125" s="5"/>
      <c r="E1125" s="35"/>
      <c r="F1125" s="35"/>
      <c r="G1125" s="35"/>
      <c r="I1125" s="11"/>
    </row>
    <row r="1126" spans="3:9" x14ac:dyDescent="0.2">
      <c r="C1126" s="205"/>
      <c r="D1126" s="5"/>
      <c r="E1126" s="35"/>
      <c r="F1126" s="35"/>
      <c r="G1126" s="35"/>
      <c r="I1126" s="11"/>
    </row>
    <row r="1127" spans="3:9" x14ac:dyDescent="0.2">
      <c r="C1127" s="205"/>
      <c r="D1127" s="5"/>
      <c r="E1127" s="35"/>
      <c r="F1127" s="35"/>
      <c r="G1127" s="35"/>
      <c r="I1127" s="11"/>
    </row>
    <row r="1128" spans="3:9" x14ac:dyDescent="0.2">
      <c r="C1128" s="205"/>
      <c r="D1128" s="5"/>
      <c r="E1128" s="35"/>
      <c r="F1128" s="35"/>
      <c r="G1128" s="35"/>
      <c r="I1128" s="11"/>
    </row>
    <row r="1129" spans="3:9" x14ac:dyDescent="0.2">
      <c r="C1129" s="205"/>
      <c r="D1129" s="5"/>
      <c r="E1129" s="35"/>
      <c r="F1129" s="35"/>
      <c r="G1129" s="35"/>
      <c r="I1129" s="11"/>
    </row>
    <row r="1130" spans="3:9" x14ac:dyDescent="0.2">
      <c r="C1130" s="205"/>
      <c r="D1130" s="5"/>
      <c r="E1130" s="35"/>
      <c r="F1130" s="35"/>
      <c r="G1130" s="35"/>
      <c r="I1130" s="11"/>
    </row>
    <row r="1131" spans="3:9" x14ac:dyDescent="0.2">
      <c r="C1131" s="205"/>
      <c r="D1131" s="5"/>
      <c r="E1131" s="35"/>
      <c r="F1131" s="35"/>
      <c r="G1131" s="35"/>
      <c r="I1131" s="11"/>
    </row>
    <row r="1132" spans="3:9" x14ac:dyDescent="0.2">
      <c r="C1132" s="205"/>
      <c r="D1132" s="5"/>
      <c r="E1132" s="35"/>
      <c r="F1132" s="35"/>
      <c r="G1132" s="35"/>
      <c r="I1132" s="11"/>
    </row>
    <row r="1133" spans="3:9" x14ac:dyDescent="0.2">
      <c r="C1133" s="205"/>
      <c r="D1133" s="5"/>
      <c r="E1133" s="35"/>
      <c r="F1133" s="35"/>
      <c r="G1133" s="35"/>
      <c r="I1133" s="11"/>
    </row>
    <row r="1134" spans="3:9" x14ac:dyDescent="0.2">
      <c r="C1134" s="205"/>
      <c r="D1134" s="5"/>
      <c r="E1134" s="35"/>
      <c r="F1134" s="35"/>
      <c r="G1134" s="35"/>
      <c r="I1134" s="11"/>
    </row>
    <row r="1135" spans="3:9" x14ac:dyDescent="0.2">
      <c r="C1135" s="205"/>
      <c r="D1135" s="5"/>
      <c r="E1135" s="35"/>
      <c r="F1135" s="35"/>
      <c r="G1135" s="35"/>
      <c r="I1135" s="11"/>
    </row>
    <row r="1136" spans="3:9" x14ac:dyDescent="0.2">
      <c r="C1136" s="205"/>
      <c r="D1136" s="5"/>
      <c r="E1136" s="35"/>
      <c r="F1136" s="35"/>
      <c r="G1136" s="35"/>
      <c r="I1136" s="11"/>
    </row>
    <row r="1137" spans="3:9" x14ac:dyDescent="0.2">
      <c r="C1137" s="205"/>
      <c r="D1137" s="5"/>
      <c r="E1137" s="35"/>
      <c r="F1137" s="35"/>
      <c r="G1137" s="35"/>
      <c r="I1137" s="11"/>
    </row>
    <row r="1138" spans="3:9" x14ac:dyDescent="0.2">
      <c r="C1138" s="205"/>
      <c r="D1138" s="5"/>
      <c r="E1138" s="35"/>
      <c r="F1138" s="35"/>
      <c r="G1138" s="35"/>
      <c r="I1138" s="11"/>
    </row>
    <row r="1139" spans="3:9" x14ac:dyDescent="0.2">
      <c r="C1139" s="205"/>
      <c r="D1139" s="5"/>
      <c r="E1139" s="35"/>
      <c r="F1139" s="35"/>
      <c r="G1139" s="35"/>
      <c r="I1139" s="11"/>
    </row>
    <row r="1140" spans="3:9" x14ac:dyDescent="0.2">
      <c r="C1140" s="205"/>
      <c r="D1140" s="5"/>
      <c r="E1140" s="35"/>
      <c r="F1140" s="35"/>
      <c r="G1140" s="35"/>
      <c r="I1140" s="11"/>
    </row>
    <row r="1141" spans="3:9" x14ac:dyDescent="0.2">
      <c r="C1141" s="205"/>
      <c r="D1141" s="5"/>
      <c r="E1141" s="35"/>
      <c r="F1141" s="35"/>
      <c r="G1141" s="35"/>
      <c r="I1141" s="11"/>
    </row>
    <row r="1142" spans="3:9" x14ac:dyDescent="0.2">
      <c r="C1142" s="205"/>
      <c r="D1142" s="5"/>
      <c r="E1142" s="35"/>
      <c r="F1142" s="35"/>
      <c r="G1142" s="35"/>
      <c r="I1142" s="11"/>
    </row>
    <row r="1143" spans="3:9" x14ac:dyDescent="0.2">
      <c r="C1143" s="205"/>
      <c r="D1143" s="5"/>
      <c r="E1143" s="35"/>
      <c r="F1143" s="35"/>
      <c r="G1143" s="35"/>
      <c r="I1143" s="11"/>
    </row>
    <row r="1144" spans="3:9" x14ac:dyDescent="0.2">
      <c r="C1144" s="205"/>
      <c r="D1144" s="5"/>
      <c r="E1144" s="35"/>
      <c r="F1144" s="35"/>
      <c r="G1144" s="35"/>
      <c r="I1144" s="11"/>
    </row>
    <row r="1145" spans="3:9" x14ac:dyDescent="0.2">
      <c r="C1145" s="205"/>
      <c r="D1145" s="5"/>
      <c r="E1145" s="35"/>
      <c r="F1145" s="35"/>
      <c r="G1145" s="35"/>
      <c r="I1145" s="11"/>
    </row>
    <row r="1146" spans="3:9" x14ac:dyDescent="0.2">
      <c r="C1146" s="205"/>
      <c r="D1146" s="5"/>
      <c r="E1146" s="35"/>
      <c r="F1146" s="35"/>
      <c r="G1146" s="35"/>
      <c r="I1146" s="11"/>
    </row>
    <row r="1147" spans="3:9" x14ac:dyDescent="0.2">
      <c r="C1147" s="205"/>
      <c r="D1147" s="5"/>
      <c r="E1147" s="35"/>
      <c r="F1147" s="35"/>
      <c r="G1147" s="35"/>
      <c r="I1147" s="11"/>
    </row>
    <row r="1148" spans="3:9" x14ac:dyDescent="0.2">
      <c r="C1148" s="205"/>
      <c r="D1148" s="5"/>
      <c r="E1148" s="35"/>
      <c r="F1148" s="35"/>
      <c r="G1148" s="35"/>
      <c r="I1148" s="11"/>
    </row>
    <row r="1149" spans="3:9" x14ac:dyDescent="0.2">
      <c r="C1149" s="205"/>
      <c r="D1149" s="5"/>
      <c r="E1149" s="35"/>
      <c r="F1149" s="35"/>
      <c r="G1149" s="35"/>
      <c r="I1149" s="11"/>
    </row>
    <row r="1150" spans="3:9" x14ac:dyDescent="0.2">
      <c r="C1150" s="205"/>
      <c r="D1150" s="5"/>
      <c r="E1150" s="35"/>
      <c r="F1150" s="35"/>
      <c r="G1150" s="35"/>
      <c r="I1150" s="11"/>
    </row>
    <row r="1151" spans="3:9" x14ac:dyDescent="0.2">
      <c r="C1151" s="205"/>
      <c r="D1151" s="5"/>
      <c r="E1151" s="35"/>
      <c r="F1151" s="35"/>
      <c r="G1151" s="35"/>
      <c r="I1151" s="11"/>
    </row>
    <row r="1152" spans="3:9" x14ac:dyDescent="0.2">
      <c r="C1152" s="205"/>
      <c r="D1152" s="5"/>
      <c r="E1152" s="35"/>
      <c r="F1152" s="35"/>
      <c r="G1152" s="35"/>
      <c r="I1152" s="11"/>
    </row>
    <row r="1153" spans="3:9" x14ac:dyDescent="0.2">
      <c r="C1153" s="205"/>
      <c r="D1153" s="5"/>
      <c r="E1153" s="35"/>
      <c r="F1153" s="35"/>
      <c r="G1153" s="35"/>
      <c r="I1153" s="11"/>
    </row>
    <row r="1154" spans="3:9" x14ac:dyDescent="0.2">
      <c r="C1154" s="205"/>
      <c r="D1154" s="5"/>
      <c r="E1154" s="35"/>
      <c r="F1154" s="35"/>
      <c r="G1154" s="35"/>
      <c r="I1154" s="11"/>
    </row>
    <row r="1155" spans="3:9" x14ac:dyDescent="0.2">
      <c r="C1155" s="205"/>
      <c r="D1155" s="5"/>
      <c r="E1155" s="35"/>
      <c r="F1155" s="35"/>
      <c r="G1155" s="35"/>
      <c r="I1155" s="11"/>
    </row>
    <row r="1156" spans="3:9" x14ac:dyDescent="0.2">
      <c r="C1156" s="205"/>
      <c r="D1156" s="5"/>
      <c r="E1156" s="35"/>
      <c r="F1156" s="35"/>
      <c r="G1156" s="35"/>
      <c r="I1156" s="11"/>
    </row>
    <row r="1157" spans="3:9" x14ac:dyDescent="0.2">
      <c r="C1157" s="205"/>
      <c r="D1157" s="5"/>
      <c r="E1157" s="35"/>
      <c r="F1157" s="35"/>
      <c r="G1157" s="35"/>
      <c r="I1157" s="11"/>
    </row>
    <row r="1158" spans="3:9" x14ac:dyDescent="0.2">
      <c r="C1158" s="205"/>
      <c r="D1158" s="5"/>
      <c r="E1158" s="35"/>
      <c r="F1158" s="35"/>
      <c r="G1158" s="35"/>
      <c r="I1158" s="11"/>
    </row>
    <row r="1159" spans="3:9" x14ac:dyDescent="0.2">
      <c r="C1159" s="205"/>
      <c r="D1159" s="5"/>
      <c r="E1159" s="35"/>
      <c r="F1159" s="35"/>
      <c r="G1159" s="35"/>
      <c r="I1159" s="11"/>
    </row>
    <row r="1160" spans="3:9" x14ac:dyDescent="0.2">
      <c r="C1160" s="205"/>
      <c r="D1160" s="5"/>
      <c r="E1160" s="35"/>
      <c r="F1160" s="35"/>
      <c r="G1160" s="35"/>
      <c r="I1160" s="11"/>
    </row>
    <row r="1161" spans="3:9" x14ac:dyDescent="0.2">
      <c r="C1161" s="205"/>
      <c r="D1161" s="5"/>
      <c r="E1161" s="35"/>
      <c r="F1161" s="35"/>
      <c r="G1161" s="35"/>
      <c r="I1161" s="11"/>
    </row>
    <row r="1162" spans="3:9" x14ac:dyDescent="0.2">
      <c r="C1162" s="205"/>
      <c r="D1162" s="5"/>
      <c r="E1162" s="35"/>
      <c r="F1162" s="35"/>
      <c r="G1162" s="35"/>
      <c r="I1162" s="11"/>
    </row>
    <row r="1163" spans="3:9" x14ac:dyDescent="0.2">
      <c r="C1163" s="205"/>
      <c r="D1163" s="5"/>
      <c r="E1163" s="35"/>
      <c r="F1163" s="35"/>
      <c r="G1163" s="35"/>
      <c r="I1163" s="11"/>
    </row>
    <row r="1164" spans="3:9" x14ac:dyDescent="0.2">
      <c r="C1164" s="205"/>
      <c r="D1164" s="5"/>
      <c r="E1164" s="35"/>
      <c r="F1164" s="35"/>
      <c r="G1164" s="35"/>
      <c r="I1164" s="11"/>
    </row>
    <row r="1165" spans="3:9" x14ac:dyDescent="0.2">
      <c r="C1165" s="205"/>
      <c r="D1165" s="5"/>
      <c r="E1165" s="35"/>
      <c r="F1165" s="35"/>
      <c r="G1165" s="35"/>
      <c r="I1165" s="11"/>
    </row>
    <row r="1166" spans="3:9" x14ac:dyDescent="0.2">
      <c r="C1166" s="205"/>
      <c r="D1166" s="5"/>
      <c r="E1166" s="35"/>
      <c r="F1166" s="35"/>
      <c r="G1166" s="35"/>
      <c r="I1166" s="11"/>
    </row>
    <row r="1167" spans="3:9" x14ac:dyDescent="0.2">
      <c r="C1167" s="205"/>
      <c r="D1167" s="5"/>
      <c r="E1167" s="35"/>
      <c r="F1167" s="35"/>
      <c r="G1167" s="35"/>
      <c r="I1167" s="11"/>
    </row>
    <row r="1168" spans="3:9" x14ac:dyDescent="0.2">
      <c r="C1168" s="205"/>
      <c r="D1168" s="5"/>
      <c r="E1168" s="35"/>
      <c r="F1168" s="35"/>
      <c r="G1168" s="35"/>
      <c r="I1168" s="11"/>
    </row>
    <row r="1169" spans="3:9" x14ac:dyDescent="0.2">
      <c r="C1169" s="205"/>
      <c r="D1169" s="5"/>
      <c r="E1169" s="35"/>
      <c r="F1169" s="35"/>
      <c r="G1169" s="35"/>
      <c r="I1169" s="11"/>
    </row>
    <row r="1170" spans="3:9" x14ac:dyDescent="0.2">
      <c r="C1170" s="205"/>
      <c r="D1170" s="5"/>
      <c r="E1170" s="35"/>
      <c r="F1170" s="35"/>
      <c r="G1170" s="35"/>
      <c r="I1170" s="11"/>
    </row>
    <row r="1171" spans="3:9" x14ac:dyDescent="0.2">
      <c r="C1171" s="205"/>
      <c r="D1171" s="5"/>
      <c r="E1171" s="35"/>
      <c r="F1171" s="35"/>
      <c r="G1171" s="35"/>
      <c r="I1171" s="11"/>
    </row>
    <row r="1172" spans="3:9" x14ac:dyDescent="0.2">
      <c r="C1172" s="205"/>
      <c r="D1172" s="5"/>
      <c r="E1172" s="35"/>
      <c r="F1172" s="35"/>
      <c r="G1172" s="35"/>
      <c r="I1172" s="11"/>
    </row>
    <row r="1173" spans="3:9" x14ac:dyDescent="0.2">
      <c r="C1173" s="205"/>
      <c r="D1173" s="5"/>
      <c r="E1173" s="35"/>
      <c r="F1173" s="35"/>
      <c r="G1173" s="35"/>
      <c r="I1173" s="11"/>
    </row>
    <row r="1174" spans="3:9" x14ac:dyDescent="0.2">
      <c r="C1174" s="205"/>
      <c r="D1174" s="5"/>
      <c r="E1174" s="35"/>
      <c r="F1174" s="35"/>
      <c r="G1174" s="35"/>
      <c r="I1174" s="11"/>
    </row>
    <row r="1175" spans="3:9" x14ac:dyDescent="0.2">
      <c r="C1175" s="205"/>
      <c r="D1175" s="5"/>
      <c r="E1175" s="35"/>
      <c r="F1175" s="35"/>
      <c r="G1175" s="35"/>
      <c r="I1175" s="11"/>
    </row>
    <row r="1176" spans="3:9" x14ac:dyDescent="0.2">
      <c r="C1176" s="205"/>
      <c r="D1176" s="5"/>
      <c r="E1176" s="35"/>
      <c r="F1176" s="35"/>
      <c r="G1176" s="35"/>
      <c r="I1176" s="11"/>
    </row>
    <row r="1177" spans="3:9" x14ac:dyDescent="0.2">
      <c r="C1177" s="205"/>
      <c r="D1177" s="5"/>
      <c r="E1177" s="35"/>
      <c r="F1177" s="35"/>
      <c r="G1177" s="35"/>
      <c r="I1177" s="11"/>
    </row>
    <row r="1178" spans="3:9" x14ac:dyDescent="0.2">
      <c r="C1178" s="205"/>
      <c r="D1178" s="5"/>
      <c r="E1178" s="35"/>
      <c r="F1178" s="35"/>
      <c r="G1178" s="35"/>
      <c r="I1178" s="11"/>
    </row>
    <row r="1179" spans="3:9" x14ac:dyDescent="0.2">
      <c r="C1179" s="205"/>
      <c r="D1179" s="5"/>
      <c r="E1179" s="35"/>
      <c r="F1179" s="35"/>
      <c r="G1179" s="35"/>
      <c r="I1179" s="11"/>
    </row>
    <row r="1180" spans="3:9" x14ac:dyDescent="0.2">
      <c r="C1180" s="205"/>
      <c r="D1180" s="5"/>
      <c r="E1180" s="35"/>
      <c r="F1180" s="35"/>
      <c r="G1180" s="35"/>
      <c r="I1180" s="11"/>
    </row>
    <row r="1181" spans="3:9" x14ac:dyDescent="0.2">
      <c r="C1181" s="205"/>
      <c r="D1181" s="5"/>
      <c r="E1181" s="35"/>
      <c r="F1181" s="35"/>
      <c r="G1181" s="35"/>
      <c r="I1181" s="11"/>
    </row>
    <row r="1182" spans="3:9" x14ac:dyDescent="0.2">
      <c r="C1182" s="205"/>
      <c r="D1182" s="5"/>
      <c r="E1182" s="35"/>
      <c r="F1182" s="35"/>
      <c r="G1182" s="35"/>
      <c r="I1182" s="11"/>
    </row>
    <row r="1183" spans="3:9" x14ac:dyDescent="0.2">
      <c r="C1183" s="205"/>
      <c r="D1183" s="5"/>
      <c r="E1183" s="35"/>
      <c r="F1183" s="35"/>
      <c r="G1183" s="35"/>
      <c r="I1183" s="11"/>
    </row>
    <row r="1184" spans="3:9" x14ac:dyDescent="0.2">
      <c r="C1184" s="205"/>
      <c r="D1184" s="5"/>
      <c r="E1184" s="35"/>
      <c r="F1184" s="35"/>
      <c r="G1184" s="35"/>
      <c r="I1184" s="11"/>
    </row>
    <row r="1185" spans="3:9" x14ac:dyDescent="0.2">
      <c r="C1185" s="205"/>
      <c r="D1185" s="5"/>
      <c r="E1185" s="35"/>
      <c r="F1185" s="35"/>
      <c r="G1185" s="35"/>
      <c r="I1185" s="11"/>
    </row>
    <row r="1186" spans="3:9" x14ac:dyDescent="0.2">
      <c r="C1186" s="205"/>
      <c r="D1186" s="5"/>
      <c r="E1186" s="35"/>
      <c r="F1186" s="35"/>
      <c r="G1186" s="35"/>
      <c r="I1186" s="11"/>
    </row>
    <row r="1187" spans="3:9" x14ac:dyDescent="0.2">
      <c r="C1187" s="205"/>
      <c r="D1187" s="5"/>
      <c r="E1187" s="35"/>
      <c r="F1187" s="35"/>
      <c r="G1187" s="35"/>
      <c r="I1187" s="11"/>
    </row>
    <row r="1188" spans="3:9" x14ac:dyDescent="0.2">
      <c r="C1188" s="205"/>
      <c r="D1188" s="5"/>
      <c r="E1188" s="35"/>
      <c r="F1188" s="35"/>
      <c r="G1188" s="35"/>
      <c r="I1188" s="11"/>
    </row>
    <row r="1189" spans="3:9" x14ac:dyDescent="0.2">
      <c r="C1189" s="205"/>
      <c r="D1189" s="5"/>
      <c r="E1189" s="35"/>
      <c r="F1189" s="35"/>
      <c r="G1189" s="35"/>
      <c r="I1189" s="11"/>
    </row>
    <row r="1190" spans="3:9" x14ac:dyDescent="0.2">
      <c r="C1190" s="205"/>
      <c r="D1190" s="5"/>
      <c r="E1190" s="35"/>
      <c r="F1190" s="35"/>
      <c r="G1190" s="35"/>
      <c r="I1190" s="11"/>
    </row>
    <row r="1191" spans="3:9" x14ac:dyDescent="0.2">
      <c r="C1191" s="205"/>
      <c r="D1191" s="5"/>
      <c r="E1191" s="35"/>
      <c r="F1191" s="35"/>
      <c r="G1191" s="35"/>
      <c r="I1191" s="11"/>
    </row>
    <row r="1192" spans="3:9" x14ac:dyDescent="0.2">
      <c r="C1192" s="205"/>
      <c r="D1192" s="5"/>
      <c r="E1192" s="35"/>
      <c r="F1192" s="35"/>
      <c r="G1192" s="35"/>
      <c r="I1192" s="11"/>
    </row>
    <row r="1193" spans="3:9" x14ac:dyDescent="0.2">
      <c r="C1193" s="205"/>
      <c r="D1193" s="5"/>
      <c r="E1193" s="35"/>
      <c r="F1193" s="35"/>
      <c r="G1193" s="35"/>
      <c r="I1193" s="11"/>
    </row>
    <row r="1194" spans="3:9" x14ac:dyDescent="0.2">
      <c r="C1194" s="205"/>
      <c r="D1194" s="5"/>
      <c r="E1194" s="35"/>
      <c r="F1194" s="35"/>
      <c r="G1194" s="35"/>
      <c r="I1194" s="11"/>
    </row>
    <row r="1195" spans="3:9" x14ac:dyDescent="0.2">
      <c r="C1195" s="205"/>
      <c r="D1195" s="5"/>
      <c r="E1195" s="35"/>
      <c r="F1195" s="35"/>
      <c r="G1195" s="35"/>
      <c r="I1195" s="11"/>
    </row>
    <row r="1196" spans="3:9" x14ac:dyDescent="0.2">
      <c r="C1196" s="205"/>
      <c r="D1196" s="5"/>
      <c r="E1196" s="35"/>
      <c r="F1196" s="35"/>
      <c r="G1196" s="35"/>
      <c r="I1196" s="11"/>
    </row>
    <row r="1197" spans="3:9" x14ac:dyDescent="0.2">
      <c r="C1197" s="205"/>
      <c r="D1197" s="5"/>
      <c r="E1197" s="35"/>
      <c r="F1197" s="35"/>
      <c r="G1197" s="35"/>
      <c r="I1197" s="11"/>
    </row>
    <row r="1198" spans="3:9" x14ac:dyDescent="0.2">
      <c r="C1198" s="205"/>
      <c r="D1198" s="5"/>
      <c r="E1198" s="35"/>
      <c r="F1198" s="35"/>
      <c r="G1198" s="35"/>
      <c r="I1198" s="11"/>
    </row>
    <row r="1199" spans="3:9" x14ac:dyDescent="0.2">
      <c r="C1199" s="205"/>
      <c r="D1199" s="5"/>
      <c r="E1199" s="35"/>
      <c r="F1199" s="35"/>
      <c r="G1199" s="35"/>
      <c r="I1199" s="11"/>
    </row>
    <row r="1200" spans="3:9" x14ac:dyDescent="0.2">
      <c r="C1200" s="205"/>
      <c r="D1200" s="5"/>
      <c r="E1200" s="35"/>
      <c r="F1200" s="35"/>
      <c r="G1200" s="35"/>
      <c r="I1200" s="11"/>
    </row>
    <row r="1201" spans="3:9" x14ac:dyDescent="0.2">
      <c r="C1201" s="205"/>
      <c r="D1201" s="5"/>
      <c r="E1201" s="35"/>
      <c r="F1201" s="35"/>
      <c r="G1201" s="35"/>
      <c r="I1201" s="11"/>
    </row>
    <row r="1202" spans="3:9" x14ac:dyDescent="0.2">
      <c r="C1202" s="205"/>
      <c r="D1202" s="5"/>
      <c r="E1202" s="35"/>
      <c r="F1202" s="35"/>
      <c r="G1202" s="35"/>
      <c r="I1202" s="11"/>
    </row>
    <row r="1203" spans="3:9" x14ac:dyDescent="0.2">
      <c r="C1203" s="205"/>
      <c r="D1203" s="5"/>
      <c r="E1203" s="35"/>
      <c r="F1203" s="35"/>
      <c r="G1203" s="35"/>
      <c r="I1203" s="11"/>
    </row>
    <row r="1204" spans="3:9" x14ac:dyDescent="0.2">
      <c r="C1204" s="205"/>
      <c r="D1204" s="5"/>
      <c r="E1204" s="35"/>
      <c r="F1204" s="35"/>
      <c r="G1204" s="35"/>
      <c r="I1204" s="11"/>
    </row>
    <row r="1205" spans="3:9" x14ac:dyDescent="0.2">
      <c r="C1205" s="205"/>
      <c r="D1205" s="5"/>
      <c r="E1205" s="35"/>
      <c r="F1205" s="35"/>
      <c r="G1205" s="35"/>
      <c r="I1205" s="11"/>
    </row>
    <row r="1206" spans="3:9" x14ac:dyDescent="0.2">
      <c r="C1206" s="205"/>
      <c r="D1206" s="5"/>
      <c r="E1206" s="35"/>
      <c r="F1206" s="35"/>
      <c r="G1206" s="35"/>
      <c r="I1206" s="11"/>
    </row>
    <row r="1207" spans="3:9" x14ac:dyDescent="0.2">
      <c r="C1207" s="205"/>
      <c r="D1207" s="5"/>
      <c r="E1207" s="35"/>
      <c r="F1207" s="35"/>
      <c r="G1207" s="35"/>
      <c r="I1207" s="11"/>
    </row>
    <row r="1208" spans="3:9" x14ac:dyDescent="0.2">
      <c r="C1208" s="205"/>
      <c r="D1208" s="5"/>
      <c r="E1208" s="35"/>
      <c r="F1208" s="35"/>
      <c r="G1208" s="35"/>
      <c r="I1208" s="11"/>
    </row>
    <row r="1209" spans="3:9" x14ac:dyDescent="0.2">
      <c r="C1209" s="205"/>
      <c r="D1209" s="5"/>
      <c r="E1209" s="35"/>
      <c r="F1209" s="35"/>
      <c r="G1209" s="35"/>
      <c r="I1209" s="11"/>
    </row>
    <row r="1210" spans="3:9" x14ac:dyDescent="0.2">
      <c r="C1210" s="205"/>
      <c r="D1210" s="5"/>
      <c r="E1210" s="35"/>
      <c r="F1210" s="35"/>
      <c r="G1210" s="35"/>
      <c r="I1210" s="11"/>
    </row>
    <row r="1211" spans="3:9" x14ac:dyDescent="0.2">
      <c r="C1211" s="205"/>
      <c r="D1211" s="5"/>
      <c r="E1211" s="35"/>
      <c r="F1211" s="35"/>
      <c r="G1211" s="35"/>
      <c r="I1211" s="11"/>
    </row>
    <row r="1212" spans="3:9" x14ac:dyDescent="0.2">
      <c r="C1212" s="205"/>
      <c r="D1212" s="5"/>
      <c r="E1212" s="35"/>
      <c r="F1212" s="35"/>
      <c r="G1212" s="35"/>
      <c r="I1212" s="11"/>
    </row>
    <row r="1213" spans="3:9" x14ac:dyDescent="0.2">
      <c r="C1213" s="205"/>
      <c r="D1213" s="5"/>
      <c r="E1213" s="35"/>
      <c r="F1213" s="35"/>
      <c r="G1213" s="35"/>
      <c r="I1213" s="11"/>
    </row>
    <row r="1214" spans="3:9" x14ac:dyDescent="0.2">
      <c r="C1214" s="205"/>
      <c r="D1214" s="5"/>
      <c r="E1214" s="35"/>
      <c r="F1214" s="35"/>
      <c r="G1214" s="35"/>
      <c r="I1214" s="11"/>
    </row>
    <row r="1215" spans="3:9" x14ac:dyDescent="0.2">
      <c r="C1215" s="205"/>
      <c r="D1215" s="5"/>
      <c r="E1215" s="35"/>
      <c r="F1215" s="35"/>
      <c r="G1215" s="35"/>
      <c r="I1215" s="11"/>
    </row>
    <row r="1216" spans="3:9" x14ac:dyDescent="0.2">
      <c r="C1216" s="205"/>
      <c r="D1216" s="5"/>
      <c r="E1216" s="35"/>
      <c r="F1216" s="35"/>
      <c r="G1216" s="35"/>
      <c r="I1216" s="11"/>
    </row>
    <row r="1217" spans="3:9" x14ac:dyDescent="0.2">
      <c r="C1217" s="205"/>
      <c r="D1217" s="5"/>
      <c r="E1217" s="35"/>
      <c r="F1217" s="35"/>
      <c r="G1217" s="35"/>
      <c r="I1217" s="11"/>
    </row>
    <row r="1218" spans="3:9" x14ac:dyDescent="0.2">
      <c r="C1218" s="205"/>
      <c r="D1218" s="5"/>
      <c r="E1218" s="35"/>
      <c r="F1218" s="35"/>
      <c r="G1218" s="35"/>
      <c r="I1218" s="11"/>
    </row>
    <row r="1219" spans="3:9" x14ac:dyDescent="0.2">
      <c r="C1219" s="205"/>
      <c r="D1219" s="5"/>
      <c r="E1219" s="35"/>
      <c r="F1219" s="35"/>
      <c r="G1219" s="35"/>
      <c r="I1219" s="11"/>
    </row>
    <row r="1220" spans="3:9" x14ac:dyDescent="0.2">
      <c r="C1220" s="205"/>
      <c r="D1220" s="5"/>
      <c r="E1220" s="35"/>
      <c r="F1220" s="35"/>
      <c r="G1220" s="35"/>
      <c r="I1220" s="11"/>
    </row>
    <row r="1221" spans="3:9" x14ac:dyDescent="0.2">
      <c r="C1221" s="205"/>
      <c r="D1221" s="5"/>
      <c r="E1221" s="35"/>
      <c r="F1221" s="35"/>
      <c r="G1221" s="35"/>
      <c r="I1221" s="11"/>
    </row>
    <row r="1222" spans="3:9" x14ac:dyDescent="0.2">
      <c r="C1222" s="205"/>
      <c r="D1222" s="5"/>
      <c r="E1222" s="35"/>
      <c r="F1222" s="35"/>
      <c r="G1222" s="35"/>
      <c r="I1222" s="11"/>
    </row>
    <row r="1223" spans="3:9" x14ac:dyDescent="0.2">
      <c r="C1223" s="205"/>
      <c r="D1223" s="5"/>
      <c r="E1223" s="35"/>
      <c r="F1223" s="35"/>
      <c r="G1223" s="35"/>
      <c r="I1223" s="11"/>
    </row>
    <row r="1224" spans="3:9" x14ac:dyDescent="0.2">
      <c r="C1224" s="205"/>
      <c r="D1224" s="5"/>
      <c r="E1224" s="35"/>
      <c r="F1224" s="35"/>
      <c r="G1224" s="35"/>
      <c r="I1224" s="11"/>
    </row>
    <row r="1225" spans="3:9" x14ac:dyDescent="0.2">
      <c r="C1225" s="205"/>
      <c r="D1225" s="5"/>
      <c r="E1225" s="35"/>
      <c r="F1225" s="35"/>
      <c r="G1225" s="35"/>
      <c r="I1225" s="11"/>
    </row>
    <row r="1226" spans="3:9" x14ac:dyDescent="0.2">
      <c r="C1226" s="205"/>
      <c r="D1226" s="5"/>
      <c r="E1226" s="35"/>
      <c r="F1226" s="35"/>
      <c r="G1226" s="35"/>
      <c r="I1226" s="11"/>
    </row>
    <row r="1227" spans="3:9" x14ac:dyDescent="0.2">
      <c r="C1227" s="205"/>
      <c r="D1227" s="5"/>
      <c r="E1227" s="35"/>
      <c r="F1227" s="35"/>
      <c r="G1227" s="35"/>
      <c r="I1227" s="11"/>
    </row>
    <row r="1228" spans="3:9" x14ac:dyDescent="0.2">
      <c r="C1228" s="205"/>
      <c r="D1228" s="5"/>
      <c r="E1228" s="35"/>
      <c r="F1228" s="35"/>
      <c r="G1228" s="35"/>
      <c r="I1228" s="11"/>
    </row>
    <row r="1229" spans="3:9" x14ac:dyDescent="0.2">
      <c r="C1229" s="205"/>
      <c r="D1229" s="5"/>
      <c r="E1229" s="35"/>
      <c r="F1229" s="35"/>
      <c r="G1229" s="35"/>
      <c r="I1229" s="11"/>
    </row>
    <row r="1230" spans="3:9" x14ac:dyDescent="0.2">
      <c r="C1230" s="205"/>
      <c r="D1230" s="5"/>
      <c r="E1230" s="35"/>
      <c r="F1230" s="35"/>
      <c r="G1230" s="35"/>
      <c r="I1230" s="11"/>
    </row>
    <row r="1231" spans="3:9" x14ac:dyDescent="0.2">
      <c r="C1231" s="205"/>
      <c r="D1231" s="5"/>
      <c r="E1231" s="35"/>
      <c r="F1231" s="35"/>
      <c r="G1231" s="35"/>
      <c r="I1231" s="11"/>
    </row>
    <row r="1232" spans="3:9" x14ac:dyDescent="0.2">
      <c r="C1232" s="205"/>
      <c r="D1232" s="5"/>
      <c r="E1232" s="35"/>
      <c r="F1232" s="35"/>
      <c r="G1232" s="35"/>
      <c r="I1232" s="11"/>
    </row>
    <row r="1233" spans="3:9" x14ac:dyDescent="0.2">
      <c r="C1233" s="205"/>
      <c r="D1233" s="5"/>
      <c r="E1233" s="35"/>
      <c r="F1233" s="35"/>
      <c r="G1233" s="35"/>
      <c r="I1233" s="11"/>
    </row>
    <row r="1234" spans="3:9" x14ac:dyDescent="0.2">
      <c r="C1234" s="205"/>
      <c r="D1234" s="5"/>
      <c r="E1234" s="35"/>
      <c r="F1234" s="35"/>
      <c r="G1234" s="35"/>
      <c r="I1234" s="11"/>
    </row>
    <row r="1235" spans="3:9" x14ac:dyDescent="0.2">
      <c r="C1235" s="205"/>
      <c r="D1235" s="5"/>
      <c r="E1235" s="35"/>
      <c r="F1235" s="35"/>
      <c r="G1235" s="35"/>
      <c r="I1235" s="11"/>
    </row>
    <row r="1236" spans="3:9" x14ac:dyDescent="0.2">
      <c r="C1236" s="205"/>
      <c r="D1236" s="5"/>
      <c r="E1236" s="35"/>
      <c r="F1236" s="35"/>
      <c r="G1236" s="35"/>
      <c r="I1236" s="11"/>
    </row>
    <row r="1237" spans="3:9" x14ac:dyDescent="0.2">
      <c r="C1237" s="205"/>
      <c r="D1237" s="5"/>
      <c r="E1237" s="35"/>
      <c r="F1237" s="35"/>
      <c r="G1237" s="35"/>
      <c r="I1237" s="11"/>
    </row>
    <row r="1238" spans="3:9" x14ac:dyDescent="0.2">
      <c r="C1238" s="205"/>
      <c r="D1238" s="5"/>
      <c r="E1238" s="35"/>
      <c r="F1238" s="35"/>
      <c r="G1238" s="35"/>
      <c r="I1238" s="11"/>
    </row>
    <row r="1239" spans="3:9" x14ac:dyDescent="0.2">
      <c r="C1239" s="205"/>
      <c r="D1239" s="5"/>
      <c r="E1239" s="35"/>
      <c r="F1239" s="35"/>
      <c r="G1239" s="35"/>
      <c r="I1239" s="11"/>
    </row>
    <row r="1240" spans="3:9" x14ac:dyDescent="0.2">
      <c r="C1240" s="205"/>
      <c r="D1240" s="5"/>
      <c r="E1240" s="35"/>
      <c r="F1240" s="35"/>
      <c r="G1240" s="35"/>
      <c r="I1240" s="11"/>
    </row>
    <row r="1241" spans="3:9" x14ac:dyDescent="0.2">
      <c r="C1241" s="205"/>
      <c r="D1241" s="5"/>
      <c r="E1241" s="35"/>
      <c r="F1241" s="35"/>
      <c r="G1241" s="35"/>
      <c r="I1241" s="11"/>
    </row>
    <row r="1242" spans="3:9" x14ac:dyDescent="0.2">
      <c r="C1242" s="205"/>
      <c r="D1242" s="5"/>
      <c r="E1242" s="35"/>
      <c r="F1242" s="35"/>
      <c r="G1242" s="35"/>
      <c r="I1242" s="11"/>
    </row>
    <row r="1243" spans="3:9" x14ac:dyDescent="0.2">
      <c r="C1243" s="205"/>
      <c r="D1243" s="5"/>
      <c r="E1243" s="35"/>
      <c r="F1243" s="35"/>
      <c r="G1243" s="35"/>
      <c r="I1243" s="11"/>
    </row>
    <row r="1244" spans="3:9" x14ac:dyDescent="0.2">
      <c r="C1244" s="205"/>
      <c r="D1244" s="5"/>
      <c r="E1244" s="35"/>
      <c r="F1244" s="35"/>
      <c r="G1244" s="35"/>
      <c r="I1244" s="11"/>
    </row>
    <row r="1245" spans="3:9" x14ac:dyDescent="0.2">
      <c r="C1245" s="205"/>
      <c r="D1245" s="5"/>
      <c r="E1245" s="35"/>
      <c r="F1245" s="35"/>
      <c r="G1245" s="35"/>
      <c r="I1245" s="11"/>
    </row>
    <row r="1246" spans="3:9" x14ac:dyDescent="0.2">
      <c r="C1246" s="205"/>
      <c r="D1246" s="5"/>
      <c r="E1246" s="35"/>
      <c r="F1246" s="35"/>
      <c r="G1246" s="35"/>
      <c r="I1246" s="11"/>
    </row>
    <row r="1247" spans="3:9" x14ac:dyDescent="0.2">
      <c r="C1247" s="205"/>
      <c r="D1247" s="5"/>
      <c r="E1247" s="35"/>
      <c r="F1247" s="35"/>
      <c r="G1247" s="35"/>
      <c r="I1247" s="11"/>
    </row>
    <row r="1248" spans="3:9" x14ac:dyDescent="0.2">
      <c r="C1248" s="205"/>
      <c r="D1248" s="5"/>
      <c r="E1248" s="35"/>
      <c r="F1248" s="35"/>
      <c r="G1248" s="35"/>
      <c r="I1248" s="11"/>
    </row>
    <row r="1249" spans="3:9" x14ac:dyDescent="0.2">
      <c r="C1249" s="205"/>
      <c r="D1249" s="5"/>
      <c r="E1249" s="35"/>
      <c r="F1249" s="35"/>
      <c r="G1249" s="35"/>
      <c r="I1249" s="11"/>
    </row>
    <row r="1250" spans="3:9" x14ac:dyDescent="0.2">
      <c r="C1250" s="205"/>
      <c r="D1250" s="5"/>
      <c r="E1250" s="35"/>
      <c r="F1250" s="35"/>
      <c r="G1250" s="35"/>
      <c r="I1250" s="11"/>
    </row>
    <row r="1251" spans="3:9" x14ac:dyDescent="0.2">
      <c r="C1251" s="205"/>
      <c r="D1251" s="5"/>
      <c r="E1251" s="35"/>
      <c r="F1251" s="35"/>
      <c r="G1251" s="35"/>
      <c r="I1251" s="11"/>
    </row>
    <row r="1252" spans="3:9" x14ac:dyDescent="0.2">
      <c r="C1252" s="205"/>
      <c r="D1252" s="5"/>
      <c r="E1252" s="35"/>
      <c r="F1252" s="35"/>
      <c r="G1252" s="35"/>
      <c r="I1252" s="11"/>
    </row>
    <row r="1253" spans="3:9" x14ac:dyDescent="0.2">
      <c r="C1253" s="205"/>
      <c r="D1253" s="5"/>
      <c r="E1253" s="35"/>
      <c r="F1253" s="35"/>
      <c r="G1253" s="35"/>
      <c r="I1253" s="11"/>
    </row>
    <row r="1254" spans="3:9" x14ac:dyDescent="0.2">
      <c r="C1254" s="205"/>
      <c r="D1254" s="5"/>
      <c r="E1254" s="35"/>
      <c r="F1254" s="35"/>
      <c r="G1254" s="35"/>
      <c r="I1254" s="11"/>
    </row>
    <row r="1255" spans="3:9" x14ac:dyDescent="0.2">
      <c r="C1255" s="205"/>
      <c r="D1255" s="5"/>
      <c r="E1255" s="35"/>
      <c r="F1255" s="35"/>
      <c r="G1255" s="35"/>
      <c r="I1255" s="11"/>
    </row>
    <row r="1256" spans="3:9" x14ac:dyDescent="0.2">
      <c r="C1256" s="205"/>
      <c r="D1256" s="5"/>
      <c r="E1256" s="35"/>
      <c r="F1256" s="35"/>
      <c r="G1256" s="35"/>
      <c r="I1256" s="11"/>
    </row>
    <row r="1257" spans="3:9" x14ac:dyDescent="0.2">
      <c r="C1257" s="205"/>
      <c r="D1257" s="5"/>
      <c r="E1257" s="35"/>
      <c r="F1257" s="35"/>
      <c r="G1257" s="35"/>
      <c r="I1257" s="11"/>
    </row>
    <row r="1258" spans="3:9" x14ac:dyDescent="0.2">
      <c r="C1258" s="205"/>
      <c r="D1258" s="5"/>
      <c r="E1258" s="35"/>
      <c r="F1258" s="35"/>
      <c r="G1258" s="35"/>
      <c r="I1258" s="11"/>
    </row>
    <row r="1259" spans="3:9" x14ac:dyDescent="0.2">
      <c r="C1259" s="205"/>
      <c r="D1259" s="5"/>
      <c r="E1259" s="35"/>
      <c r="F1259" s="35"/>
      <c r="G1259" s="35"/>
      <c r="I1259" s="11"/>
    </row>
    <row r="1260" spans="3:9" x14ac:dyDescent="0.2">
      <c r="C1260" s="205"/>
      <c r="D1260" s="5"/>
      <c r="E1260" s="35"/>
      <c r="F1260" s="35"/>
      <c r="G1260" s="35"/>
      <c r="I1260" s="11"/>
    </row>
    <row r="1261" spans="3:9" x14ac:dyDescent="0.2">
      <c r="C1261" s="205"/>
      <c r="D1261" s="5"/>
      <c r="E1261" s="35"/>
      <c r="F1261" s="35"/>
      <c r="G1261" s="35"/>
      <c r="I1261" s="11"/>
    </row>
    <row r="1262" spans="3:9" x14ac:dyDescent="0.2">
      <c r="C1262" s="205"/>
      <c r="D1262" s="5"/>
      <c r="E1262" s="35"/>
      <c r="F1262" s="35"/>
      <c r="G1262" s="35"/>
      <c r="I1262" s="11"/>
    </row>
    <row r="1263" spans="3:9" x14ac:dyDescent="0.2">
      <c r="C1263" s="205"/>
      <c r="D1263" s="5"/>
      <c r="E1263" s="35"/>
      <c r="F1263" s="35"/>
      <c r="G1263" s="35"/>
      <c r="I1263" s="11"/>
    </row>
    <row r="1264" spans="3:9" x14ac:dyDescent="0.2">
      <c r="C1264" s="205"/>
      <c r="D1264" s="5"/>
      <c r="E1264" s="35"/>
      <c r="F1264" s="35"/>
      <c r="G1264" s="35"/>
      <c r="I1264" s="11"/>
    </row>
    <row r="1265" spans="3:9" x14ac:dyDescent="0.2">
      <c r="C1265" s="205"/>
      <c r="D1265" s="5"/>
      <c r="E1265" s="35"/>
      <c r="F1265" s="35"/>
      <c r="G1265" s="35"/>
      <c r="I1265" s="11"/>
    </row>
    <row r="1266" spans="3:9" x14ac:dyDescent="0.2">
      <c r="C1266" s="205"/>
      <c r="D1266" s="5"/>
      <c r="E1266" s="35"/>
      <c r="F1266" s="35"/>
      <c r="G1266" s="35"/>
      <c r="I1266" s="11"/>
    </row>
    <row r="1267" spans="3:9" x14ac:dyDescent="0.2">
      <c r="C1267" s="205"/>
      <c r="D1267" s="5"/>
      <c r="E1267" s="35"/>
      <c r="F1267" s="35"/>
      <c r="G1267" s="35"/>
      <c r="I1267" s="11"/>
    </row>
    <row r="1268" spans="3:9" x14ac:dyDescent="0.2">
      <c r="C1268" s="205"/>
      <c r="D1268" s="5"/>
      <c r="E1268" s="35"/>
      <c r="F1268" s="35"/>
      <c r="G1268" s="35"/>
      <c r="I1268" s="11"/>
    </row>
    <row r="1269" spans="3:9" x14ac:dyDescent="0.2">
      <c r="C1269" s="205"/>
      <c r="D1269" s="5"/>
      <c r="E1269" s="35"/>
      <c r="F1269" s="35"/>
      <c r="G1269" s="35"/>
      <c r="I1269" s="11"/>
    </row>
    <row r="1270" spans="3:9" x14ac:dyDescent="0.2">
      <c r="C1270" s="205"/>
      <c r="D1270" s="5"/>
      <c r="E1270" s="35"/>
      <c r="F1270" s="35"/>
      <c r="G1270" s="35"/>
      <c r="I1270" s="11"/>
    </row>
    <row r="1271" spans="3:9" x14ac:dyDescent="0.2">
      <c r="C1271" s="205"/>
      <c r="D1271" s="5"/>
      <c r="E1271" s="35"/>
      <c r="F1271" s="35"/>
      <c r="G1271" s="35"/>
      <c r="I1271" s="11"/>
    </row>
    <row r="1272" spans="3:9" x14ac:dyDescent="0.2">
      <c r="C1272" s="205"/>
      <c r="D1272" s="5"/>
      <c r="E1272" s="35"/>
      <c r="F1272" s="35"/>
      <c r="G1272" s="35"/>
      <c r="I1272" s="11"/>
    </row>
    <row r="1273" spans="3:9" x14ac:dyDescent="0.2">
      <c r="C1273" s="205"/>
      <c r="D1273" s="5"/>
      <c r="E1273" s="35"/>
      <c r="F1273" s="35"/>
      <c r="G1273" s="35"/>
      <c r="I1273" s="11"/>
    </row>
    <row r="1274" spans="3:9" x14ac:dyDescent="0.2">
      <c r="C1274" s="205"/>
      <c r="D1274" s="5"/>
      <c r="E1274" s="35"/>
      <c r="F1274" s="35"/>
      <c r="G1274" s="35"/>
      <c r="I1274" s="11"/>
    </row>
    <row r="1275" spans="3:9" x14ac:dyDescent="0.2">
      <c r="C1275" s="205"/>
      <c r="D1275" s="5"/>
      <c r="E1275" s="35"/>
      <c r="F1275" s="35"/>
      <c r="G1275" s="35"/>
      <c r="I1275" s="11"/>
    </row>
    <row r="1276" spans="3:9" x14ac:dyDescent="0.2">
      <c r="C1276" s="205"/>
      <c r="D1276" s="5"/>
      <c r="E1276" s="35"/>
      <c r="F1276" s="35"/>
      <c r="G1276" s="35"/>
      <c r="I1276" s="11"/>
    </row>
    <row r="1277" spans="3:9" x14ac:dyDescent="0.2">
      <c r="C1277" s="205"/>
      <c r="D1277" s="5"/>
      <c r="E1277" s="35"/>
      <c r="F1277" s="35"/>
      <c r="G1277" s="35"/>
      <c r="I1277" s="11"/>
    </row>
    <row r="1278" spans="3:9" x14ac:dyDescent="0.2">
      <c r="C1278" s="205"/>
      <c r="D1278" s="5"/>
      <c r="E1278" s="35"/>
      <c r="F1278" s="35"/>
      <c r="G1278" s="35"/>
      <c r="I1278" s="11"/>
    </row>
    <row r="1279" spans="3:9" x14ac:dyDescent="0.2">
      <c r="C1279" s="205"/>
      <c r="D1279" s="5"/>
      <c r="E1279" s="35"/>
      <c r="F1279" s="35"/>
      <c r="G1279" s="35"/>
      <c r="I1279" s="11"/>
    </row>
    <row r="1280" spans="3:9" x14ac:dyDescent="0.2">
      <c r="C1280" s="205"/>
      <c r="D1280" s="5"/>
      <c r="E1280" s="35"/>
      <c r="F1280" s="35"/>
      <c r="G1280" s="35"/>
      <c r="I1280" s="11"/>
    </row>
    <row r="1281" spans="3:9" x14ac:dyDescent="0.2">
      <c r="C1281" s="205"/>
      <c r="D1281" s="5"/>
      <c r="E1281" s="35"/>
      <c r="F1281" s="35"/>
      <c r="G1281" s="35"/>
      <c r="I1281" s="11"/>
    </row>
    <row r="1282" spans="3:9" x14ac:dyDescent="0.2">
      <c r="C1282" s="205"/>
      <c r="D1282" s="5"/>
      <c r="E1282" s="35"/>
      <c r="F1282" s="35"/>
      <c r="G1282" s="35"/>
      <c r="I1282" s="11"/>
    </row>
    <row r="1283" spans="3:9" x14ac:dyDescent="0.2">
      <c r="C1283" s="205"/>
      <c r="D1283" s="5"/>
      <c r="E1283" s="35"/>
      <c r="F1283" s="35"/>
      <c r="G1283" s="35"/>
      <c r="I1283" s="11"/>
    </row>
    <row r="1284" spans="3:9" x14ac:dyDescent="0.2">
      <c r="C1284" s="205"/>
      <c r="D1284" s="5"/>
      <c r="E1284" s="35"/>
      <c r="F1284" s="35"/>
      <c r="G1284" s="35"/>
      <c r="I1284" s="11"/>
    </row>
    <row r="1285" spans="3:9" x14ac:dyDescent="0.2">
      <c r="C1285" s="205"/>
      <c r="D1285" s="5"/>
      <c r="E1285" s="35"/>
      <c r="F1285" s="35"/>
      <c r="G1285" s="35"/>
      <c r="I1285" s="11"/>
    </row>
    <row r="1286" spans="3:9" x14ac:dyDescent="0.2">
      <c r="C1286" s="205"/>
      <c r="D1286" s="5"/>
      <c r="E1286" s="35"/>
      <c r="F1286" s="35"/>
      <c r="G1286" s="35"/>
      <c r="I1286" s="11"/>
    </row>
    <row r="1287" spans="3:9" x14ac:dyDescent="0.2">
      <c r="C1287" s="205"/>
      <c r="D1287" s="5"/>
      <c r="E1287" s="35"/>
      <c r="F1287" s="35"/>
      <c r="G1287" s="35"/>
      <c r="I1287" s="11"/>
    </row>
    <row r="1288" spans="3:9" x14ac:dyDescent="0.2">
      <c r="C1288" s="205"/>
      <c r="D1288" s="5"/>
      <c r="E1288" s="35"/>
      <c r="F1288" s="35"/>
      <c r="G1288" s="35"/>
      <c r="I1288" s="11"/>
    </row>
    <row r="1289" spans="3:9" x14ac:dyDescent="0.2">
      <c r="C1289" s="205"/>
      <c r="D1289" s="5"/>
      <c r="E1289" s="35"/>
      <c r="F1289" s="35"/>
      <c r="G1289" s="35"/>
      <c r="I1289" s="11"/>
    </row>
    <row r="1290" spans="3:9" x14ac:dyDescent="0.2">
      <c r="C1290" s="205"/>
      <c r="D1290" s="5"/>
      <c r="E1290" s="35"/>
      <c r="F1290" s="35"/>
      <c r="G1290" s="35"/>
      <c r="I1290" s="11"/>
    </row>
    <row r="1291" spans="3:9" x14ac:dyDescent="0.2">
      <c r="C1291" s="205"/>
      <c r="D1291" s="5"/>
      <c r="E1291" s="35"/>
      <c r="F1291" s="35"/>
      <c r="G1291" s="35"/>
      <c r="I1291" s="11"/>
    </row>
    <row r="1292" spans="3:9" x14ac:dyDescent="0.2">
      <c r="C1292" s="205"/>
      <c r="D1292" s="5"/>
      <c r="E1292" s="35"/>
      <c r="F1292" s="35"/>
      <c r="G1292" s="35"/>
      <c r="I1292" s="11"/>
    </row>
    <row r="1293" spans="3:9" x14ac:dyDescent="0.2">
      <c r="C1293" s="205"/>
      <c r="D1293" s="5"/>
      <c r="E1293" s="35"/>
      <c r="F1293" s="35"/>
      <c r="G1293" s="35"/>
      <c r="I1293" s="11"/>
    </row>
    <row r="1294" spans="3:9" x14ac:dyDescent="0.2">
      <c r="C1294" s="205"/>
      <c r="D1294" s="5"/>
      <c r="E1294" s="35"/>
      <c r="F1294" s="35"/>
      <c r="G1294" s="35"/>
      <c r="I1294" s="11"/>
    </row>
    <row r="1295" spans="3:9" x14ac:dyDescent="0.2">
      <c r="C1295" s="205"/>
      <c r="D1295" s="5"/>
      <c r="E1295" s="35"/>
      <c r="F1295" s="35"/>
      <c r="G1295" s="35"/>
      <c r="I1295" s="11"/>
    </row>
    <row r="1296" spans="3:9" x14ac:dyDescent="0.2">
      <c r="C1296" s="205"/>
      <c r="D1296" s="5"/>
      <c r="E1296" s="35"/>
      <c r="F1296" s="35"/>
      <c r="G1296" s="35"/>
      <c r="I1296" s="11"/>
    </row>
    <row r="1297" spans="3:9" x14ac:dyDescent="0.2">
      <c r="C1297" s="205"/>
      <c r="D1297" s="5"/>
      <c r="E1297" s="35"/>
      <c r="F1297" s="35"/>
      <c r="G1297" s="35"/>
      <c r="I1297" s="11"/>
    </row>
    <row r="1298" spans="3:9" x14ac:dyDescent="0.2">
      <c r="C1298" s="205"/>
      <c r="D1298" s="5"/>
      <c r="E1298" s="35"/>
      <c r="F1298" s="35"/>
      <c r="G1298" s="35"/>
      <c r="I1298" s="11"/>
    </row>
    <row r="1299" spans="3:9" x14ac:dyDescent="0.2">
      <c r="C1299" s="205"/>
      <c r="D1299" s="5"/>
      <c r="E1299" s="35"/>
      <c r="F1299" s="35"/>
      <c r="G1299" s="35"/>
      <c r="I1299" s="11"/>
    </row>
    <row r="1300" spans="3:9" x14ac:dyDescent="0.2">
      <c r="C1300" s="205"/>
      <c r="D1300" s="5"/>
      <c r="E1300" s="35"/>
      <c r="F1300" s="35"/>
      <c r="G1300" s="35"/>
      <c r="I1300" s="11"/>
    </row>
    <row r="1301" spans="3:9" x14ac:dyDescent="0.2">
      <c r="C1301" s="205"/>
      <c r="D1301" s="5"/>
      <c r="E1301" s="35"/>
      <c r="F1301" s="35"/>
      <c r="G1301" s="35"/>
      <c r="I1301" s="11"/>
    </row>
    <row r="1302" spans="3:9" x14ac:dyDescent="0.2">
      <c r="C1302" s="205"/>
      <c r="D1302" s="5"/>
      <c r="E1302" s="35"/>
      <c r="F1302" s="35"/>
      <c r="G1302" s="35"/>
      <c r="I1302" s="11"/>
    </row>
    <row r="1303" spans="3:9" x14ac:dyDescent="0.2">
      <c r="C1303" s="205"/>
      <c r="D1303" s="5"/>
      <c r="E1303" s="35"/>
      <c r="F1303" s="35"/>
      <c r="G1303" s="35"/>
      <c r="I1303" s="11"/>
    </row>
    <row r="1304" spans="3:9" x14ac:dyDescent="0.2">
      <c r="C1304" s="205"/>
      <c r="D1304" s="5"/>
      <c r="E1304" s="35"/>
      <c r="F1304" s="35"/>
      <c r="G1304" s="35"/>
      <c r="I1304" s="11"/>
    </row>
    <row r="1305" spans="3:9" x14ac:dyDescent="0.2">
      <c r="C1305" s="205"/>
      <c r="D1305" s="5"/>
      <c r="E1305" s="35"/>
      <c r="F1305" s="35"/>
      <c r="G1305" s="35"/>
      <c r="I1305" s="11"/>
    </row>
    <row r="1306" spans="3:9" x14ac:dyDescent="0.2">
      <c r="C1306" s="205"/>
      <c r="D1306" s="5"/>
      <c r="E1306" s="35"/>
      <c r="F1306" s="35"/>
      <c r="G1306" s="35"/>
      <c r="I1306" s="11"/>
    </row>
    <row r="1307" spans="3:9" x14ac:dyDescent="0.2">
      <c r="C1307" s="205"/>
      <c r="D1307" s="5"/>
      <c r="E1307" s="35"/>
      <c r="F1307" s="35"/>
      <c r="G1307" s="35"/>
      <c r="I1307" s="11"/>
    </row>
    <row r="1308" spans="3:9" x14ac:dyDescent="0.2">
      <c r="C1308" s="205"/>
      <c r="D1308" s="5"/>
      <c r="E1308" s="35"/>
      <c r="F1308" s="35"/>
      <c r="G1308" s="35"/>
      <c r="I1308" s="11"/>
    </row>
    <row r="1309" spans="3:9" x14ac:dyDescent="0.2">
      <c r="C1309" s="205"/>
      <c r="D1309" s="5"/>
      <c r="E1309" s="35"/>
      <c r="F1309" s="35"/>
      <c r="G1309" s="35"/>
      <c r="I1309" s="11"/>
    </row>
    <row r="1310" spans="3:9" x14ac:dyDescent="0.2">
      <c r="C1310" s="205"/>
      <c r="D1310" s="5"/>
      <c r="E1310" s="35"/>
      <c r="F1310" s="35"/>
      <c r="G1310" s="35"/>
      <c r="I1310" s="11"/>
    </row>
    <row r="1311" spans="3:9" x14ac:dyDescent="0.2">
      <c r="C1311" s="205"/>
      <c r="D1311" s="5"/>
      <c r="E1311" s="35"/>
      <c r="F1311" s="35"/>
      <c r="G1311" s="35"/>
      <c r="I1311" s="11"/>
    </row>
    <row r="1312" spans="3:9" x14ac:dyDescent="0.2">
      <c r="C1312" s="205"/>
      <c r="D1312" s="5"/>
      <c r="E1312" s="35"/>
      <c r="F1312" s="35"/>
      <c r="G1312" s="35"/>
      <c r="I1312" s="11"/>
    </row>
    <row r="1313" spans="3:9" x14ac:dyDescent="0.2">
      <c r="C1313" s="205"/>
      <c r="D1313" s="5"/>
      <c r="E1313" s="35"/>
      <c r="F1313" s="35"/>
      <c r="G1313" s="35"/>
      <c r="I1313" s="11"/>
    </row>
    <row r="1314" spans="3:9" x14ac:dyDescent="0.2">
      <c r="C1314" s="205"/>
      <c r="D1314" s="5"/>
      <c r="E1314" s="35"/>
      <c r="F1314" s="35"/>
      <c r="G1314" s="35"/>
      <c r="I1314" s="11"/>
    </row>
    <row r="1315" spans="3:9" x14ac:dyDescent="0.2">
      <c r="C1315" s="205"/>
      <c r="D1315" s="5"/>
      <c r="E1315" s="35"/>
      <c r="F1315" s="35"/>
      <c r="G1315" s="35"/>
      <c r="I1315" s="11"/>
    </row>
    <row r="1316" spans="3:9" x14ac:dyDescent="0.2">
      <c r="C1316" s="205"/>
      <c r="D1316" s="5"/>
      <c r="E1316" s="35"/>
      <c r="F1316" s="35"/>
      <c r="G1316" s="35"/>
      <c r="I1316" s="11"/>
    </row>
    <row r="1317" spans="3:9" x14ac:dyDescent="0.2">
      <c r="C1317" s="205"/>
      <c r="D1317" s="5"/>
      <c r="E1317" s="35"/>
      <c r="F1317" s="35"/>
      <c r="G1317" s="35"/>
      <c r="I1317" s="11"/>
    </row>
    <row r="1318" spans="3:9" x14ac:dyDescent="0.2">
      <c r="C1318" s="205"/>
      <c r="D1318" s="5"/>
      <c r="E1318" s="35"/>
      <c r="F1318" s="35"/>
      <c r="G1318" s="35"/>
      <c r="I1318" s="11"/>
    </row>
    <row r="1319" spans="3:9" x14ac:dyDescent="0.2">
      <c r="C1319" s="205"/>
      <c r="D1319" s="5"/>
      <c r="E1319" s="35"/>
      <c r="F1319" s="35"/>
      <c r="G1319" s="35"/>
      <c r="I1319" s="11"/>
    </row>
    <row r="1320" spans="3:9" x14ac:dyDescent="0.2">
      <c r="C1320" s="205"/>
      <c r="D1320" s="5"/>
      <c r="E1320" s="35"/>
      <c r="F1320" s="35"/>
      <c r="G1320" s="35"/>
      <c r="I1320" s="11"/>
    </row>
    <row r="1321" spans="3:9" x14ac:dyDescent="0.2">
      <c r="C1321" s="205"/>
      <c r="D1321" s="5"/>
      <c r="E1321" s="35"/>
      <c r="F1321" s="35"/>
      <c r="G1321" s="35"/>
      <c r="I1321" s="11"/>
    </row>
    <row r="1322" spans="3:9" x14ac:dyDescent="0.2">
      <c r="C1322" s="205"/>
      <c r="D1322" s="5"/>
      <c r="E1322" s="35"/>
      <c r="F1322" s="35"/>
      <c r="G1322" s="35"/>
      <c r="I1322" s="11"/>
    </row>
    <row r="1323" spans="3:9" x14ac:dyDescent="0.2">
      <c r="C1323" s="205"/>
      <c r="D1323" s="5"/>
      <c r="E1323" s="35"/>
      <c r="F1323" s="35"/>
      <c r="G1323" s="35"/>
      <c r="I1323" s="11"/>
    </row>
    <row r="1324" spans="3:9" x14ac:dyDescent="0.2">
      <c r="C1324" s="205"/>
      <c r="D1324" s="5"/>
      <c r="E1324" s="35"/>
      <c r="F1324" s="35"/>
      <c r="G1324" s="35"/>
      <c r="I1324" s="11"/>
    </row>
    <row r="1325" spans="3:9" x14ac:dyDescent="0.2">
      <c r="C1325" s="205"/>
      <c r="D1325" s="5"/>
      <c r="E1325" s="35"/>
      <c r="F1325" s="35"/>
      <c r="G1325" s="35"/>
      <c r="I1325" s="11"/>
    </row>
    <row r="1326" spans="3:9" x14ac:dyDescent="0.2">
      <c r="C1326" s="205"/>
      <c r="D1326" s="5"/>
      <c r="E1326" s="35"/>
      <c r="F1326" s="35"/>
      <c r="G1326" s="35"/>
      <c r="I1326" s="11"/>
    </row>
    <row r="1327" spans="3:9" x14ac:dyDescent="0.2">
      <c r="C1327" s="205"/>
      <c r="D1327" s="5"/>
      <c r="E1327" s="35"/>
      <c r="F1327" s="35"/>
      <c r="G1327" s="35"/>
      <c r="I1327" s="11"/>
    </row>
    <row r="1328" spans="3:9" x14ac:dyDescent="0.2">
      <c r="C1328" s="205"/>
      <c r="D1328" s="5"/>
      <c r="E1328" s="35"/>
      <c r="F1328" s="35"/>
      <c r="G1328" s="35"/>
      <c r="I1328" s="11"/>
    </row>
    <row r="1329" spans="3:9" x14ac:dyDescent="0.2">
      <c r="C1329" s="205"/>
      <c r="D1329" s="5"/>
      <c r="E1329" s="35"/>
      <c r="F1329" s="35"/>
      <c r="G1329" s="35"/>
      <c r="I1329" s="11"/>
    </row>
    <row r="1330" spans="3:9" x14ac:dyDescent="0.2">
      <c r="C1330" s="205"/>
      <c r="D1330" s="5"/>
      <c r="E1330" s="35"/>
      <c r="F1330" s="35"/>
      <c r="G1330" s="35"/>
      <c r="I1330" s="11"/>
    </row>
    <row r="1331" spans="3:9" x14ac:dyDescent="0.2">
      <c r="C1331" s="205"/>
      <c r="D1331" s="5"/>
      <c r="E1331" s="35"/>
      <c r="F1331" s="35"/>
      <c r="G1331" s="35"/>
      <c r="I1331" s="11"/>
    </row>
    <row r="1332" spans="3:9" x14ac:dyDescent="0.2">
      <c r="C1332" s="205"/>
      <c r="D1332" s="5"/>
      <c r="E1332" s="35"/>
      <c r="F1332" s="35"/>
      <c r="G1332" s="35"/>
      <c r="I1332" s="11"/>
    </row>
    <row r="1333" spans="3:9" x14ac:dyDescent="0.2">
      <c r="C1333" s="205"/>
      <c r="D1333" s="5"/>
      <c r="E1333" s="35"/>
      <c r="F1333" s="35"/>
      <c r="G1333" s="35"/>
      <c r="I1333" s="11"/>
    </row>
    <row r="1334" spans="3:9" x14ac:dyDescent="0.2">
      <c r="C1334" s="205"/>
      <c r="D1334" s="5"/>
      <c r="E1334" s="35"/>
      <c r="F1334" s="35"/>
      <c r="G1334" s="35"/>
      <c r="I1334" s="11"/>
    </row>
    <row r="1335" spans="3:9" x14ac:dyDescent="0.2">
      <c r="C1335" s="205"/>
      <c r="D1335" s="5"/>
      <c r="E1335" s="35"/>
      <c r="F1335" s="35"/>
      <c r="G1335" s="35"/>
      <c r="I1335" s="11"/>
    </row>
    <row r="1336" spans="3:9" x14ac:dyDescent="0.2">
      <c r="C1336" s="205"/>
      <c r="D1336" s="5"/>
      <c r="E1336" s="35"/>
      <c r="F1336" s="35"/>
      <c r="G1336" s="35"/>
      <c r="I1336" s="11"/>
    </row>
    <row r="1337" spans="3:9" x14ac:dyDescent="0.2">
      <c r="C1337" s="205"/>
      <c r="D1337" s="5"/>
      <c r="E1337" s="35"/>
      <c r="F1337" s="35"/>
      <c r="G1337" s="35"/>
      <c r="I1337" s="11"/>
    </row>
    <row r="1338" spans="3:9" x14ac:dyDescent="0.2">
      <c r="C1338" s="205"/>
      <c r="D1338" s="5"/>
      <c r="E1338" s="35"/>
      <c r="F1338" s="35"/>
      <c r="G1338" s="35"/>
      <c r="I1338" s="11"/>
    </row>
    <row r="1339" spans="3:9" x14ac:dyDescent="0.2">
      <c r="C1339" s="205"/>
      <c r="D1339" s="5"/>
      <c r="E1339" s="35"/>
      <c r="F1339" s="35"/>
      <c r="G1339" s="35"/>
      <c r="I1339" s="11"/>
    </row>
    <row r="1340" spans="3:9" x14ac:dyDescent="0.2">
      <c r="C1340" s="205"/>
      <c r="D1340" s="5"/>
      <c r="E1340" s="35"/>
      <c r="F1340" s="35"/>
      <c r="G1340" s="35"/>
      <c r="I1340" s="11"/>
    </row>
    <row r="1341" spans="3:9" x14ac:dyDescent="0.2">
      <c r="C1341" s="205"/>
      <c r="D1341" s="5"/>
      <c r="E1341" s="35"/>
      <c r="F1341" s="35"/>
      <c r="G1341" s="35"/>
      <c r="I1341" s="11"/>
    </row>
    <row r="1342" spans="3:9" x14ac:dyDescent="0.2">
      <c r="C1342" s="205"/>
      <c r="D1342" s="5"/>
      <c r="E1342" s="35"/>
      <c r="F1342" s="35"/>
      <c r="G1342" s="35"/>
      <c r="I1342" s="11"/>
    </row>
    <row r="1343" spans="3:9" x14ac:dyDescent="0.2">
      <c r="C1343" s="205"/>
      <c r="D1343" s="5"/>
      <c r="E1343" s="35"/>
      <c r="F1343" s="35"/>
      <c r="G1343" s="35"/>
      <c r="I1343" s="11"/>
    </row>
    <row r="1344" spans="3:9" x14ac:dyDescent="0.2">
      <c r="C1344" s="205"/>
      <c r="D1344" s="5"/>
      <c r="E1344" s="35"/>
      <c r="F1344" s="35"/>
      <c r="G1344" s="35"/>
      <c r="I1344" s="11"/>
    </row>
    <row r="1345" spans="3:9" x14ac:dyDescent="0.2">
      <c r="C1345" s="205"/>
      <c r="D1345" s="5"/>
      <c r="E1345" s="35"/>
      <c r="F1345" s="35"/>
      <c r="G1345" s="35"/>
      <c r="I1345" s="11"/>
    </row>
    <row r="1346" spans="3:9" x14ac:dyDescent="0.2">
      <c r="C1346" s="205"/>
      <c r="D1346" s="5"/>
      <c r="E1346" s="35"/>
      <c r="F1346" s="35"/>
      <c r="G1346" s="35"/>
      <c r="I1346" s="11"/>
    </row>
    <row r="1347" spans="3:9" x14ac:dyDescent="0.2">
      <c r="C1347" s="205"/>
      <c r="D1347" s="5"/>
      <c r="E1347" s="35"/>
      <c r="F1347" s="35"/>
      <c r="G1347" s="35"/>
      <c r="I1347" s="11"/>
    </row>
    <row r="1348" spans="3:9" x14ac:dyDescent="0.2">
      <c r="C1348" s="205"/>
      <c r="D1348" s="5"/>
      <c r="E1348" s="35"/>
      <c r="F1348" s="35"/>
      <c r="G1348" s="35"/>
      <c r="I1348" s="11"/>
    </row>
    <row r="1349" spans="3:9" x14ac:dyDescent="0.2">
      <c r="C1349" s="205"/>
      <c r="D1349" s="5"/>
      <c r="E1349" s="35"/>
      <c r="F1349" s="35"/>
      <c r="G1349" s="35"/>
      <c r="I1349" s="11"/>
    </row>
    <row r="1350" spans="3:9" x14ac:dyDescent="0.2">
      <c r="C1350" s="205"/>
      <c r="D1350" s="5"/>
      <c r="E1350" s="35"/>
      <c r="F1350" s="35"/>
      <c r="G1350" s="35"/>
      <c r="I1350" s="11"/>
    </row>
    <row r="1351" spans="3:9" x14ac:dyDescent="0.2">
      <c r="C1351" s="205"/>
      <c r="D1351" s="5"/>
      <c r="E1351" s="35"/>
      <c r="F1351" s="35"/>
      <c r="G1351" s="35"/>
      <c r="I1351" s="11"/>
    </row>
    <row r="1352" spans="3:9" x14ac:dyDescent="0.2">
      <c r="C1352" s="205"/>
      <c r="D1352" s="5"/>
      <c r="E1352" s="35"/>
      <c r="F1352" s="35"/>
      <c r="G1352" s="35"/>
      <c r="I1352" s="11"/>
    </row>
    <row r="1353" spans="3:9" x14ac:dyDescent="0.2">
      <c r="C1353" s="205"/>
      <c r="D1353" s="5"/>
      <c r="E1353" s="35"/>
      <c r="F1353" s="35"/>
      <c r="G1353" s="35"/>
      <c r="I1353" s="11"/>
    </row>
    <row r="1354" spans="3:9" x14ac:dyDescent="0.2">
      <c r="C1354" s="205"/>
      <c r="D1354" s="5"/>
      <c r="E1354" s="35"/>
      <c r="F1354" s="35"/>
      <c r="G1354" s="35"/>
      <c r="I1354" s="11"/>
    </row>
    <row r="1355" spans="3:9" x14ac:dyDescent="0.2">
      <c r="C1355" s="205"/>
      <c r="D1355" s="5"/>
      <c r="E1355" s="35"/>
      <c r="F1355" s="35"/>
      <c r="G1355" s="35"/>
      <c r="I1355" s="11"/>
    </row>
    <row r="1356" spans="3:9" x14ac:dyDescent="0.2">
      <c r="C1356" s="205"/>
      <c r="D1356" s="5"/>
      <c r="E1356" s="35"/>
      <c r="F1356" s="35"/>
      <c r="G1356" s="35"/>
      <c r="I1356" s="11"/>
    </row>
    <row r="1357" spans="3:9" x14ac:dyDescent="0.2">
      <c r="C1357" s="205"/>
      <c r="D1357" s="5"/>
      <c r="E1357" s="35"/>
      <c r="F1357" s="35"/>
      <c r="G1357" s="35"/>
      <c r="I1357" s="11"/>
    </row>
    <row r="1358" spans="3:9" x14ac:dyDescent="0.2">
      <c r="C1358" s="205"/>
      <c r="D1358" s="5"/>
      <c r="E1358" s="35"/>
      <c r="F1358" s="35"/>
      <c r="G1358" s="35"/>
      <c r="I1358" s="11"/>
    </row>
    <row r="1359" spans="3:9" x14ac:dyDescent="0.2">
      <c r="C1359" s="205"/>
      <c r="D1359" s="5"/>
      <c r="E1359" s="35"/>
      <c r="F1359" s="35"/>
      <c r="G1359" s="35"/>
      <c r="I1359" s="11"/>
    </row>
    <row r="1360" spans="3:9" x14ac:dyDescent="0.2">
      <c r="C1360" s="205"/>
      <c r="D1360" s="5"/>
      <c r="E1360" s="35"/>
      <c r="F1360" s="35"/>
      <c r="G1360" s="35"/>
      <c r="I1360" s="11"/>
    </row>
    <row r="1361" spans="3:9" x14ac:dyDescent="0.2">
      <c r="C1361" s="205"/>
      <c r="D1361" s="5"/>
      <c r="E1361" s="35"/>
      <c r="F1361" s="35"/>
      <c r="G1361" s="35"/>
      <c r="I1361" s="11"/>
    </row>
    <row r="1362" spans="3:9" x14ac:dyDescent="0.2">
      <c r="C1362" s="205"/>
      <c r="D1362" s="5"/>
      <c r="E1362" s="35"/>
      <c r="F1362" s="35"/>
      <c r="G1362" s="35"/>
      <c r="I1362" s="11"/>
    </row>
    <row r="1363" spans="3:9" x14ac:dyDescent="0.2">
      <c r="C1363" s="205"/>
      <c r="D1363" s="5"/>
      <c r="E1363" s="35"/>
      <c r="F1363" s="35"/>
      <c r="G1363" s="35"/>
      <c r="I1363" s="11"/>
    </row>
    <row r="1364" spans="3:9" x14ac:dyDescent="0.2">
      <c r="C1364" s="205"/>
      <c r="D1364" s="5"/>
      <c r="E1364" s="35"/>
      <c r="F1364" s="35"/>
      <c r="G1364" s="35"/>
      <c r="I1364" s="11"/>
    </row>
    <row r="1365" spans="3:9" x14ac:dyDescent="0.2">
      <c r="C1365" s="205"/>
      <c r="D1365" s="5"/>
      <c r="E1365" s="35"/>
      <c r="F1365" s="35"/>
      <c r="G1365" s="35"/>
      <c r="I1365" s="11"/>
    </row>
    <row r="1366" spans="3:9" x14ac:dyDescent="0.2">
      <c r="C1366" s="205"/>
      <c r="D1366" s="5"/>
      <c r="E1366" s="35"/>
      <c r="F1366" s="35"/>
      <c r="G1366" s="35"/>
      <c r="I1366" s="11"/>
    </row>
    <row r="1367" spans="3:9" x14ac:dyDescent="0.2">
      <c r="C1367" s="205"/>
      <c r="D1367" s="5"/>
      <c r="E1367" s="35"/>
      <c r="F1367" s="35"/>
      <c r="G1367" s="35"/>
      <c r="I1367" s="11"/>
    </row>
    <row r="1368" spans="3:9" x14ac:dyDescent="0.2">
      <c r="C1368" s="205"/>
      <c r="D1368" s="5"/>
      <c r="E1368" s="35"/>
      <c r="F1368" s="35"/>
      <c r="G1368" s="35"/>
      <c r="I1368" s="11"/>
    </row>
    <row r="1369" spans="3:9" x14ac:dyDescent="0.2">
      <c r="C1369" s="205"/>
      <c r="D1369" s="5"/>
      <c r="E1369" s="35"/>
      <c r="F1369" s="35"/>
      <c r="G1369" s="35"/>
      <c r="I1369" s="11"/>
    </row>
    <row r="1370" spans="3:9" x14ac:dyDescent="0.2">
      <c r="C1370" s="205"/>
      <c r="D1370" s="5"/>
      <c r="E1370" s="35"/>
      <c r="F1370" s="35"/>
      <c r="G1370" s="35"/>
      <c r="I1370" s="11"/>
    </row>
    <row r="1371" spans="3:9" x14ac:dyDescent="0.2">
      <c r="C1371" s="205"/>
      <c r="D1371" s="5"/>
      <c r="E1371" s="35"/>
      <c r="F1371" s="35"/>
      <c r="G1371" s="35"/>
      <c r="I1371" s="11"/>
    </row>
    <row r="1372" spans="3:9" x14ac:dyDescent="0.2">
      <c r="C1372" s="205"/>
      <c r="D1372" s="5"/>
      <c r="E1372" s="35"/>
      <c r="F1372" s="35"/>
      <c r="G1372" s="35"/>
      <c r="I1372" s="11"/>
    </row>
    <row r="1373" spans="3:9" x14ac:dyDescent="0.2">
      <c r="C1373" s="205"/>
      <c r="D1373" s="5"/>
      <c r="E1373" s="35"/>
      <c r="F1373" s="35"/>
      <c r="G1373" s="35"/>
      <c r="I1373" s="11"/>
    </row>
    <row r="1374" spans="3:9" x14ac:dyDescent="0.2">
      <c r="C1374" s="205"/>
      <c r="D1374" s="5"/>
      <c r="E1374" s="35"/>
      <c r="F1374" s="35"/>
      <c r="G1374" s="35"/>
      <c r="I1374" s="11"/>
    </row>
    <row r="1375" spans="3:9" x14ac:dyDescent="0.2">
      <c r="C1375" s="205"/>
      <c r="D1375" s="5"/>
      <c r="E1375" s="35"/>
      <c r="F1375" s="35"/>
      <c r="G1375" s="35"/>
      <c r="I1375" s="11"/>
    </row>
    <row r="1376" spans="3:9" x14ac:dyDescent="0.2">
      <c r="C1376" s="205"/>
      <c r="D1376" s="5"/>
      <c r="E1376" s="35"/>
      <c r="F1376" s="35"/>
      <c r="G1376" s="35"/>
      <c r="I1376" s="11"/>
    </row>
    <row r="1377" spans="3:9" x14ac:dyDescent="0.2">
      <c r="C1377" s="205"/>
      <c r="D1377" s="5"/>
      <c r="E1377" s="35"/>
      <c r="F1377" s="35"/>
      <c r="G1377" s="35"/>
      <c r="I1377" s="11"/>
    </row>
    <row r="1378" spans="3:9" x14ac:dyDescent="0.2">
      <c r="C1378" s="205"/>
      <c r="D1378" s="5"/>
      <c r="E1378" s="35"/>
      <c r="F1378" s="35"/>
      <c r="G1378" s="35"/>
      <c r="I1378" s="11"/>
    </row>
    <row r="1379" spans="3:9" x14ac:dyDescent="0.2">
      <c r="C1379" s="205"/>
      <c r="D1379" s="5"/>
      <c r="E1379" s="35"/>
      <c r="F1379" s="35"/>
      <c r="G1379" s="35"/>
      <c r="I1379" s="11"/>
    </row>
    <row r="1380" spans="3:9" x14ac:dyDescent="0.2">
      <c r="C1380" s="205"/>
      <c r="D1380" s="5"/>
      <c r="E1380" s="35"/>
      <c r="F1380" s="35"/>
      <c r="G1380" s="35"/>
      <c r="I1380" s="11"/>
    </row>
    <row r="1381" spans="3:9" x14ac:dyDescent="0.2">
      <c r="C1381" s="205"/>
      <c r="D1381" s="5"/>
      <c r="E1381" s="35"/>
      <c r="F1381" s="35"/>
      <c r="G1381" s="35"/>
      <c r="I1381" s="11"/>
    </row>
    <row r="1382" spans="3:9" x14ac:dyDescent="0.2">
      <c r="C1382" s="205"/>
      <c r="D1382" s="5"/>
      <c r="E1382" s="35"/>
      <c r="F1382" s="35"/>
      <c r="G1382" s="35"/>
      <c r="I1382" s="11"/>
    </row>
    <row r="1383" spans="3:9" x14ac:dyDescent="0.2">
      <c r="C1383" s="205"/>
      <c r="D1383" s="5"/>
      <c r="E1383" s="35"/>
      <c r="F1383" s="35"/>
      <c r="G1383" s="35"/>
      <c r="I1383" s="11"/>
    </row>
    <row r="1384" spans="3:9" x14ac:dyDescent="0.2">
      <c r="C1384" s="205"/>
      <c r="D1384" s="5"/>
      <c r="E1384" s="35"/>
      <c r="F1384" s="35"/>
      <c r="G1384" s="35"/>
      <c r="I1384" s="11"/>
    </row>
    <row r="1385" spans="3:9" x14ac:dyDescent="0.2">
      <c r="C1385" s="205"/>
      <c r="D1385" s="5"/>
      <c r="E1385" s="35"/>
      <c r="F1385" s="35"/>
      <c r="G1385" s="35"/>
      <c r="I1385" s="11"/>
    </row>
    <row r="1386" spans="3:9" x14ac:dyDescent="0.2">
      <c r="C1386" s="205"/>
      <c r="D1386" s="5"/>
      <c r="E1386" s="35"/>
      <c r="F1386" s="35"/>
      <c r="G1386" s="35"/>
      <c r="I1386" s="11"/>
    </row>
    <row r="1387" spans="3:9" x14ac:dyDescent="0.2">
      <c r="C1387" s="205"/>
      <c r="D1387" s="5"/>
      <c r="E1387" s="35"/>
      <c r="F1387" s="35"/>
      <c r="G1387" s="35"/>
      <c r="I1387" s="11"/>
    </row>
    <row r="1388" spans="3:9" x14ac:dyDescent="0.2">
      <c r="C1388" s="205"/>
      <c r="D1388" s="5"/>
      <c r="E1388" s="35"/>
      <c r="F1388" s="35"/>
      <c r="G1388" s="35"/>
      <c r="I1388" s="11"/>
    </row>
    <row r="1389" spans="3:9" x14ac:dyDescent="0.2">
      <c r="C1389" s="205"/>
      <c r="D1389" s="5"/>
      <c r="E1389" s="35"/>
      <c r="F1389" s="35"/>
      <c r="G1389" s="35"/>
      <c r="I1389" s="11"/>
    </row>
    <row r="1390" spans="3:9" x14ac:dyDescent="0.2">
      <c r="C1390" s="205"/>
      <c r="D1390" s="5"/>
      <c r="E1390" s="35"/>
      <c r="F1390" s="35"/>
      <c r="G1390" s="35"/>
      <c r="I1390" s="11"/>
    </row>
    <row r="1391" spans="3:9" x14ac:dyDescent="0.2">
      <c r="C1391" s="205"/>
      <c r="D1391" s="5"/>
      <c r="E1391" s="35"/>
      <c r="F1391" s="35"/>
      <c r="G1391" s="35"/>
      <c r="I1391" s="11"/>
    </row>
    <row r="1392" spans="3:9" x14ac:dyDescent="0.2">
      <c r="C1392" s="205"/>
      <c r="D1392" s="5"/>
      <c r="E1392" s="35"/>
      <c r="F1392" s="35"/>
      <c r="G1392" s="35"/>
      <c r="I1392" s="11"/>
    </row>
    <row r="1393" spans="3:9" x14ac:dyDescent="0.2">
      <c r="C1393" s="205"/>
      <c r="D1393" s="5"/>
      <c r="E1393" s="35"/>
      <c r="F1393" s="35"/>
      <c r="G1393" s="35"/>
      <c r="I1393" s="11"/>
    </row>
    <row r="1394" spans="3:9" x14ac:dyDescent="0.2">
      <c r="C1394" s="205"/>
      <c r="D1394" s="5"/>
      <c r="E1394" s="35"/>
      <c r="F1394" s="35"/>
      <c r="G1394" s="35"/>
      <c r="I1394" s="11"/>
    </row>
    <row r="1395" spans="3:9" x14ac:dyDescent="0.2">
      <c r="C1395" s="205"/>
      <c r="D1395" s="5"/>
      <c r="E1395" s="35"/>
      <c r="F1395" s="35"/>
      <c r="G1395" s="35"/>
      <c r="I1395" s="11"/>
    </row>
    <row r="1396" spans="3:9" x14ac:dyDescent="0.2">
      <c r="C1396" s="205"/>
      <c r="D1396" s="5"/>
      <c r="E1396" s="35"/>
      <c r="F1396" s="35"/>
      <c r="G1396" s="35"/>
      <c r="I1396" s="11"/>
    </row>
    <row r="1397" spans="3:9" x14ac:dyDescent="0.2">
      <c r="C1397" s="205"/>
      <c r="D1397" s="5"/>
      <c r="E1397" s="35"/>
      <c r="F1397" s="35"/>
      <c r="G1397" s="35"/>
      <c r="I1397" s="11"/>
    </row>
    <row r="1398" spans="3:9" x14ac:dyDescent="0.2">
      <c r="C1398" s="205"/>
      <c r="D1398" s="5"/>
      <c r="E1398" s="35"/>
      <c r="F1398" s="35"/>
      <c r="G1398" s="35"/>
      <c r="I1398" s="11"/>
    </row>
    <row r="1399" spans="3:9" x14ac:dyDescent="0.2">
      <c r="C1399" s="205"/>
      <c r="D1399" s="5"/>
      <c r="E1399" s="35"/>
      <c r="F1399" s="35"/>
      <c r="G1399" s="35"/>
      <c r="I1399" s="11"/>
    </row>
    <row r="1400" spans="3:9" x14ac:dyDescent="0.2">
      <c r="C1400" s="205"/>
      <c r="D1400" s="5"/>
      <c r="E1400" s="35"/>
      <c r="F1400" s="35"/>
      <c r="G1400" s="35"/>
      <c r="I1400" s="11"/>
    </row>
    <row r="1401" spans="3:9" x14ac:dyDescent="0.2">
      <c r="C1401" s="205"/>
      <c r="D1401" s="5"/>
      <c r="E1401" s="35"/>
      <c r="F1401" s="35"/>
      <c r="G1401" s="35"/>
      <c r="I1401" s="11"/>
    </row>
    <row r="1402" spans="3:9" x14ac:dyDescent="0.2">
      <c r="C1402" s="205"/>
      <c r="D1402" s="5"/>
      <c r="E1402" s="35"/>
      <c r="F1402" s="35"/>
      <c r="G1402" s="35"/>
      <c r="I1402" s="11"/>
    </row>
    <row r="1403" spans="3:9" x14ac:dyDescent="0.2">
      <c r="C1403" s="205"/>
      <c r="D1403" s="5"/>
      <c r="E1403" s="35"/>
      <c r="F1403" s="35"/>
      <c r="G1403" s="35"/>
      <c r="I1403" s="11"/>
    </row>
    <row r="1404" spans="3:9" x14ac:dyDescent="0.2">
      <c r="C1404" s="205"/>
      <c r="D1404" s="5"/>
      <c r="E1404" s="35"/>
      <c r="F1404" s="35"/>
      <c r="G1404" s="35"/>
      <c r="I1404" s="11"/>
    </row>
    <row r="1405" spans="3:9" x14ac:dyDescent="0.2">
      <c r="C1405" s="205"/>
      <c r="D1405" s="5"/>
      <c r="E1405" s="35"/>
      <c r="F1405" s="35"/>
      <c r="G1405" s="35"/>
      <c r="I1405" s="11"/>
    </row>
    <row r="1406" spans="3:9" x14ac:dyDescent="0.2">
      <c r="C1406" s="205"/>
      <c r="D1406" s="5"/>
      <c r="E1406" s="35"/>
      <c r="F1406" s="35"/>
      <c r="G1406" s="35"/>
      <c r="I1406" s="11"/>
    </row>
    <row r="1407" spans="3:9" x14ac:dyDescent="0.2">
      <c r="C1407" s="205"/>
      <c r="D1407" s="5"/>
      <c r="E1407" s="35"/>
      <c r="F1407" s="35"/>
      <c r="G1407" s="35"/>
      <c r="I1407" s="11"/>
    </row>
    <row r="1408" spans="3:9" x14ac:dyDescent="0.2">
      <c r="C1408" s="205"/>
      <c r="D1408" s="5"/>
      <c r="E1408" s="35"/>
      <c r="F1408" s="35"/>
      <c r="G1408" s="35"/>
      <c r="I1408" s="11"/>
    </row>
    <row r="1409" spans="3:9" x14ac:dyDescent="0.2">
      <c r="C1409" s="205"/>
      <c r="D1409" s="5"/>
      <c r="E1409" s="35"/>
      <c r="F1409" s="35"/>
      <c r="G1409" s="35"/>
      <c r="I1409" s="11"/>
    </row>
    <row r="1410" spans="3:9" x14ac:dyDescent="0.2">
      <c r="C1410" s="205"/>
      <c r="D1410" s="5"/>
      <c r="E1410" s="35"/>
      <c r="F1410" s="35"/>
      <c r="G1410" s="35"/>
      <c r="I1410" s="11"/>
    </row>
    <row r="1411" spans="3:9" x14ac:dyDescent="0.2">
      <c r="C1411" s="205"/>
      <c r="D1411" s="5"/>
      <c r="E1411" s="35"/>
      <c r="F1411" s="35"/>
      <c r="G1411" s="35"/>
      <c r="I1411" s="11"/>
    </row>
    <row r="1412" spans="3:9" x14ac:dyDescent="0.2">
      <c r="C1412" s="205"/>
      <c r="D1412" s="5"/>
      <c r="E1412" s="35"/>
      <c r="F1412" s="35"/>
      <c r="G1412" s="35"/>
      <c r="I1412" s="11"/>
    </row>
    <row r="1413" spans="3:9" x14ac:dyDescent="0.2">
      <c r="C1413" s="205"/>
      <c r="D1413" s="5"/>
      <c r="E1413" s="35"/>
      <c r="F1413" s="35"/>
      <c r="G1413" s="35"/>
      <c r="I1413" s="11"/>
    </row>
    <row r="1414" spans="3:9" x14ac:dyDescent="0.2">
      <c r="C1414" s="205"/>
      <c r="D1414" s="5"/>
      <c r="E1414" s="35"/>
      <c r="F1414" s="35"/>
      <c r="G1414" s="35"/>
      <c r="I1414" s="11"/>
    </row>
    <row r="1415" spans="3:9" x14ac:dyDescent="0.2">
      <c r="C1415" s="205"/>
      <c r="D1415" s="5"/>
      <c r="E1415" s="35"/>
      <c r="F1415" s="35"/>
      <c r="G1415" s="35"/>
      <c r="I1415" s="11"/>
    </row>
    <row r="1416" spans="3:9" x14ac:dyDescent="0.2">
      <c r="C1416" s="205"/>
      <c r="D1416" s="5"/>
      <c r="E1416" s="35"/>
      <c r="F1416" s="35"/>
      <c r="G1416" s="35"/>
      <c r="I1416" s="11"/>
    </row>
    <row r="1417" spans="3:9" x14ac:dyDescent="0.2">
      <c r="C1417" s="205"/>
      <c r="D1417" s="5"/>
      <c r="E1417" s="35"/>
      <c r="F1417" s="35"/>
      <c r="G1417" s="35"/>
      <c r="I1417" s="11"/>
    </row>
    <row r="1418" spans="3:9" x14ac:dyDescent="0.2">
      <c r="C1418" s="205"/>
      <c r="D1418" s="5"/>
      <c r="E1418" s="35"/>
      <c r="F1418" s="35"/>
      <c r="G1418" s="35"/>
      <c r="I1418" s="11"/>
    </row>
    <row r="1419" spans="3:9" x14ac:dyDescent="0.2">
      <c r="C1419" s="205"/>
      <c r="D1419" s="5"/>
      <c r="E1419" s="35"/>
      <c r="F1419" s="35"/>
      <c r="G1419" s="35"/>
      <c r="I1419" s="11"/>
    </row>
    <row r="1420" spans="3:9" x14ac:dyDescent="0.2">
      <c r="C1420" s="205"/>
      <c r="D1420" s="5"/>
      <c r="E1420" s="35"/>
      <c r="F1420" s="35"/>
      <c r="G1420" s="35"/>
      <c r="I1420" s="11"/>
    </row>
    <row r="1421" spans="3:9" x14ac:dyDescent="0.2">
      <c r="C1421" s="205"/>
      <c r="D1421" s="5"/>
      <c r="E1421" s="35"/>
      <c r="F1421" s="35"/>
      <c r="G1421" s="35"/>
      <c r="I1421" s="11"/>
    </row>
    <row r="1422" spans="3:9" x14ac:dyDescent="0.2">
      <c r="C1422" s="205"/>
      <c r="D1422" s="5"/>
      <c r="E1422" s="35"/>
      <c r="F1422" s="35"/>
      <c r="G1422" s="35"/>
      <c r="I1422" s="11"/>
    </row>
    <row r="1423" spans="3:9" x14ac:dyDescent="0.2">
      <c r="C1423" s="205"/>
      <c r="D1423" s="5"/>
      <c r="E1423" s="35"/>
      <c r="F1423" s="35"/>
      <c r="G1423" s="35"/>
      <c r="I1423" s="11"/>
    </row>
    <row r="1424" spans="3:9" x14ac:dyDescent="0.2">
      <c r="C1424" s="205"/>
      <c r="D1424" s="5"/>
      <c r="E1424" s="35"/>
      <c r="F1424" s="35"/>
      <c r="G1424" s="35"/>
      <c r="I1424" s="11"/>
    </row>
    <row r="1425" spans="3:9" x14ac:dyDescent="0.2">
      <c r="C1425" s="205"/>
      <c r="D1425" s="5"/>
      <c r="E1425" s="35"/>
      <c r="F1425" s="35"/>
      <c r="G1425" s="35"/>
      <c r="I1425" s="11"/>
    </row>
    <row r="1426" spans="3:9" x14ac:dyDescent="0.2">
      <c r="C1426" s="205"/>
      <c r="D1426" s="5"/>
      <c r="E1426" s="35"/>
      <c r="F1426" s="35"/>
      <c r="G1426" s="35"/>
      <c r="I1426" s="11"/>
    </row>
    <row r="1427" spans="3:9" x14ac:dyDescent="0.2">
      <c r="C1427" s="205"/>
      <c r="D1427" s="5"/>
      <c r="E1427" s="35"/>
      <c r="F1427" s="35"/>
      <c r="G1427" s="35"/>
      <c r="I1427" s="11"/>
    </row>
    <row r="1428" spans="3:9" x14ac:dyDescent="0.2">
      <c r="C1428" s="205"/>
      <c r="D1428" s="5"/>
      <c r="E1428" s="35"/>
      <c r="F1428" s="35"/>
      <c r="G1428" s="35"/>
      <c r="I1428" s="11"/>
    </row>
    <row r="1429" spans="3:9" x14ac:dyDescent="0.2">
      <c r="C1429" s="205"/>
      <c r="D1429" s="5"/>
      <c r="E1429" s="35"/>
      <c r="F1429" s="35"/>
      <c r="G1429" s="35"/>
      <c r="I1429" s="11"/>
    </row>
    <row r="1430" spans="3:9" x14ac:dyDescent="0.2">
      <c r="C1430" s="205"/>
      <c r="D1430" s="5"/>
      <c r="E1430" s="35"/>
      <c r="F1430" s="35"/>
      <c r="G1430" s="35"/>
      <c r="I1430" s="11"/>
    </row>
    <row r="1431" spans="3:9" x14ac:dyDescent="0.2">
      <c r="C1431" s="205"/>
      <c r="D1431" s="5"/>
      <c r="E1431" s="35"/>
      <c r="F1431" s="35"/>
      <c r="G1431" s="35"/>
      <c r="I1431" s="11"/>
    </row>
    <row r="1432" spans="3:9" x14ac:dyDescent="0.2">
      <c r="C1432" s="205"/>
      <c r="D1432" s="5"/>
      <c r="E1432" s="35"/>
      <c r="F1432" s="35"/>
      <c r="G1432" s="35"/>
      <c r="I1432" s="11"/>
    </row>
    <row r="1433" spans="3:9" x14ac:dyDescent="0.2">
      <c r="C1433" s="205"/>
      <c r="D1433" s="5"/>
      <c r="E1433" s="35"/>
      <c r="F1433" s="35"/>
      <c r="G1433" s="35"/>
      <c r="I1433" s="11"/>
    </row>
    <row r="1434" spans="3:9" x14ac:dyDescent="0.2">
      <c r="C1434" s="205"/>
      <c r="D1434" s="5"/>
      <c r="E1434" s="35"/>
      <c r="F1434" s="35"/>
      <c r="G1434" s="35"/>
      <c r="I1434" s="11"/>
    </row>
    <row r="1435" spans="3:9" x14ac:dyDescent="0.2">
      <c r="C1435" s="205"/>
      <c r="D1435" s="5"/>
      <c r="E1435" s="35"/>
      <c r="F1435" s="35"/>
      <c r="G1435" s="35"/>
      <c r="I1435" s="11"/>
    </row>
    <row r="1436" spans="3:9" x14ac:dyDescent="0.2">
      <c r="C1436" s="205"/>
      <c r="D1436" s="5"/>
      <c r="E1436" s="35"/>
      <c r="F1436" s="35"/>
      <c r="G1436" s="35"/>
      <c r="I1436" s="11"/>
    </row>
    <row r="1437" spans="3:9" x14ac:dyDescent="0.2">
      <c r="C1437" s="205"/>
      <c r="D1437" s="5"/>
      <c r="E1437" s="35"/>
      <c r="F1437" s="35"/>
      <c r="G1437" s="35"/>
      <c r="I1437" s="11"/>
    </row>
    <row r="1438" spans="3:9" x14ac:dyDescent="0.2">
      <c r="C1438" s="205"/>
      <c r="D1438" s="5"/>
      <c r="E1438" s="35"/>
      <c r="F1438" s="35"/>
      <c r="G1438" s="35"/>
      <c r="I1438" s="11"/>
    </row>
    <row r="1439" spans="3:9" x14ac:dyDescent="0.2">
      <c r="C1439" s="205"/>
      <c r="D1439" s="5"/>
      <c r="E1439" s="35"/>
      <c r="F1439" s="35"/>
      <c r="G1439" s="35"/>
      <c r="I1439" s="11"/>
    </row>
    <row r="1440" spans="3:9" x14ac:dyDescent="0.2">
      <c r="C1440" s="205"/>
      <c r="D1440" s="5"/>
      <c r="E1440" s="35"/>
      <c r="F1440" s="35"/>
      <c r="G1440" s="35"/>
      <c r="I1440" s="11"/>
    </row>
    <row r="1441" spans="3:9" x14ac:dyDescent="0.2">
      <c r="C1441" s="205"/>
      <c r="D1441" s="5"/>
      <c r="E1441" s="35"/>
      <c r="F1441" s="35"/>
      <c r="G1441" s="35"/>
      <c r="I1441" s="11"/>
    </row>
    <row r="1442" spans="3:9" x14ac:dyDescent="0.2">
      <c r="C1442" s="205"/>
      <c r="D1442" s="5"/>
      <c r="E1442" s="35"/>
      <c r="F1442" s="35"/>
      <c r="G1442" s="35"/>
      <c r="I1442" s="11"/>
    </row>
    <row r="1443" spans="3:9" x14ac:dyDescent="0.2">
      <c r="C1443" s="205"/>
      <c r="D1443" s="5"/>
      <c r="E1443" s="35"/>
      <c r="F1443" s="35"/>
      <c r="G1443" s="35"/>
      <c r="I1443" s="11"/>
    </row>
    <row r="1444" spans="3:9" x14ac:dyDescent="0.2">
      <c r="C1444" s="205"/>
      <c r="D1444" s="5"/>
      <c r="E1444" s="35"/>
      <c r="F1444" s="35"/>
      <c r="G1444" s="35"/>
      <c r="I1444" s="11"/>
    </row>
    <row r="1445" spans="3:9" x14ac:dyDescent="0.2">
      <c r="C1445" s="205"/>
      <c r="D1445" s="5"/>
      <c r="E1445" s="35"/>
      <c r="F1445" s="35"/>
      <c r="G1445" s="35"/>
      <c r="I1445" s="11"/>
    </row>
    <row r="1446" spans="3:9" x14ac:dyDescent="0.2">
      <c r="C1446" s="205"/>
      <c r="D1446" s="5"/>
      <c r="E1446" s="35"/>
      <c r="F1446" s="35"/>
      <c r="G1446" s="35"/>
      <c r="I1446" s="11"/>
    </row>
    <row r="1447" spans="3:9" x14ac:dyDescent="0.2">
      <c r="C1447" s="205"/>
      <c r="D1447" s="5"/>
      <c r="E1447" s="35"/>
      <c r="F1447" s="35"/>
      <c r="G1447" s="35"/>
      <c r="I1447" s="11"/>
    </row>
    <row r="1448" spans="3:9" x14ac:dyDescent="0.2">
      <c r="C1448" s="205"/>
      <c r="D1448" s="5"/>
      <c r="E1448" s="35"/>
      <c r="F1448" s="35"/>
      <c r="G1448" s="35"/>
      <c r="I1448" s="11"/>
    </row>
    <row r="1449" spans="3:9" x14ac:dyDescent="0.2">
      <c r="C1449" s="205"/>
      <c r="D1449" s="5"/>
      <c r="E1449" s="35"/>
      <c r="F1449" s="35"/>
      <c r="G1449" s="35"/>
      <c r="I1449" s="11"/>
    </row>
    <row r="1450" spans="3:9" x14ac:dyDescent="0.2">
      <c r="C1450" s="205"/>
      <c r="D1450" s="5"/>
      <c r="E1450" s="35"/>
      <c r="F1450" s="35"/>
      <c r="G1450" s="35"/>
      <c r="I1450" s="11"/>
    </row>
    <row r="1451" spans="3:9" x14ac:dyDescent="0.2">
      <c r="C1451" s="205"/>
      <c r="D1451" s="5"/>
      <c r="E1451" s="35"/>
      <c r="F1451" s="35"/>
      <c r="G1451" s="35"/>
      <c r="I1451" s="11"/>
    </row>
    <row r="1452" spans="3:9" x14ac:dyDescent="0.2">
      <c r="C1452" s="205"/>
      <c r="D1452" s="5"/>
      <c r="E1452" s="35"/>
      <c r="F1452" s="35"/>
      <c r="G1452" s="35"/>
      <c r="I1452" s="11"/>
    </row>
    <row r="1453" spans="3:9" x14ac:dyDescent="0.2">
      <c r="C1453" s="205"/>
      <c r="D1453" s="5"/>
      <c r="E1453" s="35"/>
      <c r="F1453" s="35"/>
      <c r="G1453" s="35"/>
      <c r="I1453" s="11"/>
    </row>
    <row r="1454" spans="3:9" x14ac:dyDescent="0.2">
      <c r="C1454" s="205"/>
      <c r="D1454" s="5"/>
      <c r="E1454" s="35"/>
      <c r="F1454" s="35"/>
      <c r="G1454" s="35"/>
      <c r="I1454" s="11"/>
    </row>
    <row r="1455" spans="3:9" x14ac:dyDescent="0.2">
      <c r="C1455" s="205"/>
      <c r="D1455" s="5"/>
      <c r="E1455" s="35"/>
      <c r="F1455" s="35"/>
      <c r="G1455" s="35"/>
      <c r="I1455" s="11"/>
    </row>
    <row r="1456" spans="3:9" x14ac:dyDescent="0.2">
      <c r="C1456" s="205"/>
      <c r="D1456" s="5"/>
      <c r="E1456" s="35"/>
      <c r="F1456" s="35"/>
      <c r="G1456" s="35"/>
      <c r="I1456" s="11"/>
    </row>
    <row r="1457" spans="3:9" x14ac:dyDescent="0.2">
      <c r="C1457" s="205"/>
      <c r="D1457" s="5"/>
      <c r="E1457" s="35"/>
      <c r="F1457" s="35"/>
      <c r="G1457" s="35"/>
      <c r="I1457" s="11"/>
    </row>
    <row r="1458" spans="3:9" x14ac:dyDescent="0.2">
      <c r="C1458" s="205"/>
      <c r="D1458" s="5"/>
      <c r="E1458" s="35"/>
      <c r="F1458" s="35"/>
      <c r="G1458" s="35"/>
      <c r="I1458" s="11"/>
    </row>
    <row r="1459" spans="3:9" x14ac:dyDescent="0.2">
      <c r="C1459" s="205"/>
      <c r="D1459" s="5"/>
      <c r="E1459" s="35"/>
      <c r="F1459" s="35"/>
      <c r="G1459" s="35"/>
      <c r="I1459" s="11"/>
    </row>
    <row r="1460" spans="3:9" x14ac:dyDescent="0.2">
      <c r="C1460" s="205"/>
      <c r="D1460" s="5"/>
      <c r="E1460" s="35"/>
      <c r="F1460" s="35"/>
      <c r="G1460" s="35"/>
      <c r="I1460" s="11"/>
    </row>
    <row r="1461" spans="3:9" x14ac:dyDescent="0.2">
      <c r="C1461" s="205"/>
      <c r="D1461" s="5"/>
      <c r="E1461" s="35"/>
      <c r="F1461" s="35"/>
      <c r="G1461" s="35"/>
      <c r="I1461" s="11"/>
    </row>
    <row r="1462" spans="3:9" x14ac:dyDescent="0.2">
      <c r="C1462" s="205"/>
      <c r="D1462" s="5"/>
      <c r="E1462" s="35"/>
      <c r="F1462" s="35"/>
      <c r="G1462" s="35"/>
      <c r="I1462" s="11"/>
    </row>
    <row r="1463" spans="3:9" x14ac:dyDescent="0.2">
      <c r="C1463" s="205"/>
      <c r="D1463" s="5"/>
      <c r="E1463" s="35"/>
      <c r="F1463" s="35"/>
      <c r="G1463" s="35"/>
      <c r="I1463" s="11"/>
    </row>
    <row r="1464" spans="3:9" x14ac:dyDescent="0.2">
      <c r="C1464" s="205"/>
      <c r="D1464" s="5"/>
      <c r="E1464" s="35"/>
      <c r="F1464" s="35"/>
      <c r="G1464" s="35"/>
      <c r="I1464" s="11"/>
    </row>
    <row r="1465" spans="3:9" x14ac:dyDescent="0.2">
      <c r="C1465" s="205"/>
      <c r="D1465" s="5"/>
      <c r="E1465" s="35"/>
      <c r="F1465" s="35"/>
      <c r="G1465" s="35"/>
      <c r="I1465" s="11"/>
    </row>
    <row r="1466" spans="3:9" x14ac:dyDescent="0.2">
      <c r="C1466" s="205"/>
      <c r="D1466" s="5"/>
      <c r="E1466" s="35"/>
      <c r="F1466" s="35"/>
      <c r="G1466" s="35"/>
      <c r="I1466" s="11"/>
    </row>
    <row r="1467" spans="3:9" x14ac:dyDescent="0.2">
      <c r="C1467" s="205"/>
      <c r="D1467" s="5"/>
      <c r="E1467" s="35"/>
      <c r="F1467" s="35"/>
      <c r="G1467" s="35"/>
      <c r="I1467" s="11"/>
    </row>
    <row r="1468" spans="3:9" x14ac:dyDescent="0.2">
      <c r="C1468" s="205"/>
      <c r="D1468" s="5"/>
      <c r="E1468" s="35"/>
      <c r="F1468" s="35"/>
      <c r="G1468" s="35"/>
      <c r="I1468" s="11"/>
    </row>
    <row r="1469" spans="3:9" x14ac:dyDescent="0.2">
      <c r="C1469" s="205"/>
      <c r="D1469" s="5"/>
      <c r="E1469" s="35"/>
      <c r="F1469" s="35"/>
      <c r="G1469" s="35"/>
      <c r="I1469" s="11"/>
    </row>
    <row r="1470" spans="3:9" x14ac:dyDescent="0.2">
      <c r="C1470" s="205"/>
      <c r="D1470" s="5"/>
      <c r="E1470" s="35"/>
      <c r="F1470" s="35"/>
      <c r="G1470" s="35"/>
      <c r="I1470" s="11"/>
    </row>
    <row r="1471" spans="3:9" x14ac:dyDescent="0.2">
      <c r="C1471" s="205"/>
      <c r="D1471" s="5"/>
      <c r="E1471" s="35"/>
      <c r="F1471" s="35"/>
      <c r="G1471" s="35"/>
      <c r="I1471" s="11"/>
    </row>
    <row r="1472" spans="3:9" x14ac:dyDescent="0.2">
      <c r="C1472" s="205"/>
      <c r="D1472" s="5"/>
      <c r="E1472" s="35"/>
      <c r="F1472" s="35"/>
      <c r="G1472" s="35"/>
      <c r="I1472" s="11"/>
    </row>
    <row r="1473" spans="3:9" x14ac:dyDescent="0.2">
      <c r="C1473" s="205"/>
      <c r="D1473" s="5"/>
      <c r="E1473" s="35"/>
      <c r="F1473" s="35"/>
      <c r="G1473" s="35"/>
      <c r="I1473" s="11"/>
    </row>
    <row r="1474" spans="3:9" x14ac:dyDescent="0.2">
      <c r="C1474" s="205"/>
      <c r="D1474" s="5"/>
      <c r="E1474" s="35"/>
      <c r="F1474" s="35"/>
      <c r="G1474" s="35"/>
      <c r="I1474" s="11"/>
    </row>
    <row r="1475" spans="3:9" x14ac:dyDescent="0.2">
      <c r="C1475" s="205"/>
      <c r="D1475" s="5"/>
      <c r="E1475" s="35"/>
      <c r="F1475" s="35"/>
      <c r="G1475" s="35"/>
      <c r="I1475" s="11"/>
    </row>
    <row r="1476" spans="3:9" x14ac:dyDescent="0.2">
      <c r="C1476" s="205"/>
      <c r="D1476" s="5"/>
      <c r="E1476" s="35"/>
      <c r="F1476" s="35"/>
      <c r="G1476" s="35"/>
      <c r="I1476" s="11"/>
    </row>
    <row r="1477" spans="3:9" x14ac:dyDescent="0.2">
      <c r="C1477" s="205"/>
      <c r="D1477" s="5"/>
      <c r="E1477" s="35"/>
      <c r="F1477" s="35"/>
      <c r="G1477" s="35"/>
      <c r="I1477" s="11"/>
    </row>
    <row r="1478" spans="3:9" x14ac:dyDescent="0.2">
      <c r="C1478" s="205"/>
      <c r="D1478" s="5"/>
      <c r="E1478" s="35"/>
      <c r="F1478" s="35"/>
      <c r="G1478" s="35"/>
      <c r="I1478" s="11"/>
    </row>
    <row r="1479" spans="3:9" x14ac:dyDescent="0.2">
      <c r="C1479" s="205"/>
      <c r="D1479" s="5"/>
      <c r="E1479" s="35"/>
      <c r="F1479" s="35"/>
      <c r="G1479" s="35"/>
      <c r="I1479" s="11"/>
    </row>
    <row r="1480" spans="3:9" x14ac:dyDescent="0.2">
      <c r="C1480" s="205"/>
      <c r="D1480" s="5"/>
      <c r="E1480" s="35"/>
      <c r="F1480" s="35"/>
      <c r="G1480" s="35"/>
      <c r="I1480" s="11"/>
    </row>
    <row r="1481" spans="3:9" x14ac:dyDescent="0.2">
      <c r="C1481" s="205"/>
      <c r="D1481" s="5"/>
      <c r="E1481" s="35"/>
      <c r="F1481" s="35"/>
      <c r="G1481" s="35"/>
      <c r="I1481" s="11"/>
    </row>
    <row r="1482" spans="3:9" x14ac:dyDescent="0.2">
      <c r="C1482" s="205"/>
      <c r="D1482" s="5"/>
      <c r="E1482" s="35"/>
      <c r="F1482" s="35"/>
      <c r="G1482" s="35"/>
      <c r="I1482" s="11"/>
    </row>
    <row r="1483" spans="3:9" x14ac:dyDescent="0.2">
      <c r="C1483" s="205"/>
      <c r="D1483" s="5"/>
      <c r="E1483" s="35"/>
      <c r="F1483" s="35"/>
      <c r="G1483" s="35"/>
      <c r="I1483" s="11"/>
    </row>
    <row r="1484" spans="3:9" x14ac:dyDescent="0.2">
      <c r="C1484" s="205"/>
      <c r="D1484" s="5"/>
      <c r="E1484" s="35"/>
      <c r="F1484" s="35"/>
      <c r="G1484" s="35"/>
      <c r="I1484" s="11"/>
    </row>
    <row r="1485" spans="3:9" x14ac:dyDescent="0.2">
      <c r="C1485" s="205"/>
      <c r="D1485" s="5"/>
      <c r="E1485" s="35"/>
      <c r="F1485" s="35"/>
      <c r="G1485" s="35"/>
      <c r="I1485" s="11"/>
    </row>
    <row r="1486" spans="3:9" x14ac:dyDescent="0.2">
      <c r="C1486" s="205"/>
      <c r="D1486" s="5"/>
      <c r="E1486" s="35"/>
      <c r="F1486" s="35"/>
      <c r="G1486" s="35"/>
      <c r="I1486" s="11"/>
    </row>
    <row r="1487" spans="3:9" x14ac:dyDescent="0.2">
      <c r="C1487" s="205"/>
      <c r="D1487" s="5"/>
      <c r="E1487" s="35"/>
      <c r="F1487" s="35"/>
      <c r="G1487" s="35"/>
      <c r="I1487" s="11"/>
    </row>
    <row r="1488" spans="3:9" x14ac:dyDescent="0.2">
      <c r="C1488" s="205"/>
      <c r="D1488" s="5"/>
      <c r="E1488" s="35"/>
      <c r="F1488" s="35"/>
      <c r="G1488" s="35"/>
      <c r="I1488" s="11"/>
    </row>
    <row r="1489" spans="3:9" x14ac:dyDescent="0.2">
      <c r="C1489" s="205"/>
      <c r="D1489" s="5"/>
      <c r="E1489" s="35"/>
      <c r="F1489" s="35"/>
      <c r="G1489" s="35"/>
      <c r="I1489" s="11"/>
    </row>
    <row r="1490" spans="3:9" x14ac:dyDescent="0.2">
      <c r="C1490" s="205"/>
      <c r="D1490" s="5"/>
      <c r="E1490" s="35"/>
      <c r="F1490" s="35"/>
      <c r="G1490" s="35"/>
      <c r="I1490" s="11"/>
    </row>
    <row r="1491" spans="3:9" x14ac:dyDescent="0.2">
      <c r="C1491" s="205"/>
      <c r="D1491" s="5"/>
      <c r="E1491" s="35"/>
      <c r="F1491" s="35"/>
      <c r="G1491" s="35"/>
      <c r="I1491" s="11"/>
    </row>
    <row r="1492" spans="3:9" x14ac:dyDescent="0.2">
      <c r="C1492" s="205"/>
      <c r="D1492" s="5"/>
      <c r="E1492" s="35"/>
      <c r="F1492" s="35"/>
      <c r="G1492" s="35"/>
      <c r="I1492" s="11"/>
    </row>
    <row r="1493" spans="3:9" x14ac:dyDescent="0.2">
      <c r="C1493" s="205"/>
      <c r="D1493" s="5"/>
      <c r="E1493" s="35"/>
      <c r="F1493" s="35"/>
      <c r="G1493" s="35"/>
      <c r="I1493" s="11"/>
    </row>
    <row r="1494" spans="3:9" x14ac:dyDescent="0.2">
      <c r="C1494" s="205"/>
      <c r="D1494" s="5"/>
      <c r="E1494" s="35"/>
      <c r="F1494" s="35"/>
      <c r="G1494" s="35"/>
      <c r="I1494" s="11"/>
    </row>
    <row r="1495" spans="3:9" x14ac:dyDescent="0.2">
      <c r="C1495" s="205"/>
      <c r="D1495" s="5"/>
      <c r="E1495" s="35"/>
      <c r="F1495" s="35"/>
      <c r="G1495" s="35"/>
      <c r="I1495" s="11"/>
    </row>
    <row r="1496" spans="3:9" x14ac:dyDescent="0.2">
      <c r="C1496" s="205"/>
      <c r="D1496" s="5"/>
      <c r="E1496" s="35"/>
      <c r="F1496" s="35"/>
      <c r="G1496" s="35"/>
      <c r="I1496" s="11"/>
    </row>
    <row r="1497" spans="3:9" x14ac:dyDescent="0.2">
      <c r="C1497" s="205"/>
      <c r="D1497" s="5"/>
      <c r="E1497" s="35"/>
      <c r="F1497" s="35"/>
      <c r="G1497" s="35"/>
      <c r="I1497" s="11"/>
    </row>
    <row r="1498" spans="3:9" x14ac:dyDescent="0.2">
      <c r="C1498" s="205"/>
      <c r="D1498" s="5"/>
      <c r="E1498" s="35"/>
      <c r="F1498" s="35"/>
      <c r="G1498" s="35"/>
      <c r="I1498" s="11"/>
    </row>
    <row r="1499" spans="3:9" x14ac:dyDescent="0.2">
      <c r="C1499" s="205"/>
      <c r="D1499" s="5"/>
      <c r="E1499" s="35"/>
      <c r="F1499" s="35"/>
      <c r="G1499" s="35"/>
      <c r="I1499" s="11"/>
    </row>
    <row r="1500" spans="3:9" x14ac:dyDescent="0.2">
      <c r="C1500" s="205"/>
      <c r="D1500" s="5"/>
      <c r="E1500" s="35"/>
      <c r="F1500" s="35"/>
      <c r="G1500" s="35"/>
      <c r="I1500" s="11"/>
    </row>
    <row r="1501" spans="3:9" x14ac:dyDescent="0.2">
      <c r="C1501" s="205"/>
      <c r="D1501" s="5"/>
      <c r="E1501" s="35"/>
      <c r="F1501" s="35"/>
      <c r="G1501" s="35"/>
      <c r="I1501" s="11"/>
    </row>
    <row r="1502" spans="3:9" x14ac:dyDescent="0.2">
      <c r="C1502" s="205"/>
      <c r="D1502" s="5"/>
      <c r="E1502" s="35"/>
      <c r="F1502" s="35"/>
      <c r="G1502" s="35"/>
      <c r="I1502" s="11"/>
    </row>
    <row r="1503" spans="3:9" x14ac:dyDescent="0.2">
      <c r="C1503" s="205"/>
      <c r="D1503" s="5"/>
      <c r="E1503" s="35"/>
      <c r="F1503" s="35"/>
      <c r="G1503" s="35"/>
      <c r="I1503" s="11"/>
    </row>
    <row r="1504" spans="3:9" x14ac:dyDescent="0.2">
      <c r="C1504" s="205"/>
      <c r="D1504" s="5"/>
      <c r="E1504" s="35"/>
      <c r="F1504" s="35"/>
      <c r="G1504" s="35"/>
      <c r="I1504" s="11"/>
    </row>
    <row r="1505" spans="3:9" x14ac:dyDescent="0.2">
      <c r="C1505" s="205"/>
      <c r="D1505" s="5"/>
      <c r="E1505" s="35"/>
      <c r="F1505" s="35"/>
      <c r="G1505" s="35"/>
      <c r="I1505" s="11"/>
    </row>
    <row r="1506" spans="3:9" x14ac:dyDescent="0.2">
      <c r="C1506" s="205"/>
      <c r="D1506" s="5"/>
      <c r="E1506" s="35"/>
      <c r="F1506" s="35"/>
      <c r="G1506" s="35"/>
      <c r="I1506" s="11"/>
    </row>
    <row r="1507" spans="3:9" x14ac:dyDescent="0.2">
      <c r="C1507" s="205"/>
      <c r="D1507" s="5"/>
      <c r="E1507" s="35"/>
      <c r="F1507" s="35"/>
      <c r="G1507" s="35"/>
      <c r="I1507" s="11"/>
    </row>
    <row r="1508" spans="3:9" x14ac:dyDescent="0.2">
      <c r="C1508" s="205"/>
      <c r="D1508" s="5"/>
      <c r="E1508" s="35"/>
      <c r="F1508" s="35"/>
      <c r="G1508" s="35"/>
      <c r="I1508" s="11"/>
    </row>
    <row r="1509" spans="3:9" x14ac:dyDescent="0.2">
      <c r="C1509" s="205"/>
      <c r="D1509" s="5"/>
      <c r="E1509" s="35"/>
      <c r="F1509" s="35"/>
      <c r="G1509" s="35"/>
      <c r="I1509" s="11"/>
    </row>
    <row r="1510" spans="3:9" x14ac:dyDescent="0.2">
      <c r="C1510" s="205"/>
      <c r="D1510" s="5"/>
      <c r="E1510" s="35"/>
      <c r="F1510" s="35"/>
      <c r="G1510" s="35"/>
      <c r="I1510" s="11"/>
    </row>
    <row r="1511" spans="3:9" x14ac:dyDescent="0.2">
      <c r="C1511" s="205"/>
      <c r="D1511" s="5"/>
      <c r="E1511" s="35"/>
      <c r="F1511" s="35"/>
      <c r="G1511" s="35"/>
      <c r="I1511" s="11"/>
    </row>
    <row r="1512" spans="3:9" x14ac:dyDescent="0.2">
      <c r="C1512" s="205"/>
      <c r="D1512" s="5"/>
      <c r="E1512" s="35"/>
      <c r="F1512" s="35"/>
      <c r="G1512" s="35"/>
      <c r="I1512" s="11"/>
    </row>
    <row r="1513" spans="3:9" x14ac:dyDescent="0.2">
      <c r="C1513" s="205"/>
      <c r="D1513" s="5"/>
      <c r="E1513" s="35"/>
      <c r="F1513" s="35"/>
      <c r="G1513" s="35"/>
      <c r="I1513" s="11"/>
    </row>
    <row r="1514" spans="3:9" x14ac:dyDescent="0.2">
      <c r="C1514" s="205"/>
      <c r="D1514" s="5"/>
      <c r="E1514" s="35"/>
      <c r="F1514" s="35"/>
      <c r="G1514" s="35"/>
      <c r="I1514" s="11"/>
    </row>
    <row r="1515" spans="3:9" x14ac:dyDescent="0.2">
      <c r="C1515" s="205"/>
      <c r="D1515" s="5"/>
      <c r="E1515" s="35"/>
      <c r="F1515" s="35"/>
      <c r="G1515" s="35"/>
      <c r="I1515" s="11"/>
    </row>
    <row r="1516" spans="3:9" x14ac:dyDescent="0.2">
      <c r="C1516" s="205"/>
      <c r="D1516" s="5"/>
      <c r="E1516" s="35"/>
      <c r="F1516" s="35"/>
      <c r="G1516" s="35"/>
      <c r="I1516" s="11"/>
    </row>
    <row r="1517" spans="3:9" x14ac:dyDescent="0.2">
      <c r="C1517" s="205"/>
      <c r="D1517" s="5"/>
      <c r="E1517" s="35"/>
      <c r="F1517" s="35"/>
      <c r="G1517" s="35"/>
      <c r="I1517" s="11"/>
    </row>
    <row r="1518" spans="3:9" x14ac:dyDescent="0.2">
      <c r="C1518" s="205"/>
      <c r="D1518" s="5"/>
      <c r="E1518" s="35"/>
      <c r="F1518" s="35"/>
      <c r="G1518" s="35"/>
      <c r="I1518" s="11"/>
    </row>
    <row r="1519" spans="3:9" x14ac:dyDescent="0.2">
      <c r="C1519" s="205"/>
      <c r="D1519" s="5"/>
      <c r="E1519" s="35"/>
      <c r="F1519" s="35"/>
      <c r="G1519" s="35"/>
      <c r="I1519" s="11"/>
    </row>
    <row r="1520" spans="3:9" x14ac:dyDescent="0.2">
      <c r="C1520" s="205"/>
      <c r="D1520" s="5"/>
      <c r="E1520" s="35"/>
      <c r="F1520" s="35"/>
      <c r="G1520" s="35"/>
      <c r="I1520" s="11"/>
    </row>
    <row r="1521" spans="3:9" x14ac:dyDescent="0.2">
      <c r="C1521" s="205"/>
      <c r="D1521" s="5"/>
      <c r="E1521" s="35"/>
      <c r="F1521" s="35"/>
      <c r="G1521" s="35"/>
      <c r="I1521" s="11"/>
    </row>
    <row r="1522" spans="3:9" x14ac:dyDescent="0.2">
      <c r="C1522" s="205"/>
      <c r="D1522" s="5"/>
      <c r="E1522" s="35"/>
      <c r="F1522" s="35"/>
      <c r="G1522" s="35"/>
      <c r="I1522" s="11"/>
    </row>
    <row r="1523" spans="3:9" x14ac:dyDescent="0.2">
      <c r="C1523" s="205"/>
      <c r="D1523" s="5"/>
      <c r="E1523" s="35"/>
      <c r="F1523" s="35"/>
      <c r="G1523" s="35"/>
      <c r="I1523" s="11"/>
    </row>
    <row r="1524" spans="3:9" x14ac:dyDescent="0.2">
      <c r="C1524" s="205"/>
      <c r="D1524" s="5"/>
      <c r="E1524" s="35"/>
      <c r="F1524" s="35"/>
      <c r="G1524" s="35"/>
      <c r="I1524" s="11"/>
    </row>
    <row r="1525" spans="3:9" x14ac:dyDescent="0.2">
      <c r="C1525" s="205"/>
      <c r="D1525" s="5"/>
      <c r="E1525" s="35"/>
      <c r="F1525" s="35"/>
      <c r="G1525" s="35"/>
      <c r="I1525" s="11"/>
    </row>
    <row r="1526" spans="3:9" x14ac:dyDescent="0.2">
      <c r="C1526" s="205"/>
      <c r="D1526" s="5"/>
      <c r="E1526" s="35"/>
      <c r="F1526" s="35"/>
      <c r="G1526" s="35"/>
      <c r="I1526" s="11"/>
    </row>
    <row r="1527" spans="3:9" x14ac:dyDescent="0.2">
      <c r="C1527" s="205"/>
      <c r="D1527" s="5"/>
      <c r="E1527" s="35"/>
      <c r="F1527" s="35"/>
      <c r="G1527" s="35"/>
      <c r="I1527" s="11"/>
    </row>
    <row r="1528" spans="3:9" x14ac:dyDescent="0.2">
      <c r="C1528" s="205"/>
      <c r="D1528" s="5"/>
      <c r="E1528" s="35"/>
      <c r="F1528" s="35"/>
      <c r="G1528" s="35"/>
      <c r="I1528" s="11"/>
    </row>
    <row r="1529" spans="3:9" x14ac:dyDescent="0.2">
      <c r="C1529" s="205"/>
      <c r="D1529" s="5"/>
      <c r="E1529" s="35"/>
      <c r="F1529" s="35"/>
      <c r="G1529" s="35"/>
      <c r="I1529" s="11"/>
    </row>
    <row r="1530" spans="3:9" x14ac:dyDescent="0.2">
      <c r="C1530" s="205"/>
      <c r="D1530" s="5"/>
      <c r="E1530" s="35"/>
      <c r="F1530" s="35"/>
      <c r="G1530" s="35"/>
      <c r="I1530" s="11"/>
    </row>
    <row r="1531" spans="3:9" x14ac:dyDescent="0.2">
      <c r="C1531" s="205"/>
      <c r="D1531" s="5"/>
      <c r="E1531" s="35"/>
      <c r="F1531" s="35"/>
      <c r="G1531" s="35"/>
      <c r="I1531" s="11"/>
    </row>
    <row r="1532" spans="3:9" x14ac:dyDescent="0.2">
      <c r="C1532" s="205"/>
      <c r="D1532" s="5"/>
      <c r="E1532" s="35"/>
      <c r="F1532" s="35"/>
      <c r="G1532" s="35"/>
      <c r="I1532" s="11"/>
    </row>
    <row r="1533" spans="3:9" x14ac:dyDescent="0.2">
      <c r="C1533" s="205"/>
      <c r="D1533" s="5"/>
      <c r="E1533" s="35"/>
      <c r="F1533" s="35"/>
      <c r="G1533" s="35"/>
      <c r="I1533" s="11"/>
    </row>
    <row r="1534" spans="3:9" x14ac:dyDescent="0.2">
      <c r="C1534" s="205"/>
      <c r="D1534" s="5"/>
      <c r="E1534" s="35"/>
      <c r="F1534" s="35"/>
      <c r="G1534" s="35"/>
      <c r="I1534" s="11"/>
    </row>
    <row r="1535" spans="3:9" x14ac:dyDescent="0.2">
      <c r="C1535" s="205"/>
      <c r="D1535" s="5"/>
      <c r="E1535" s="35"/>
      <c r="F1535" s="35"/>
      <c r="G1535" s="35"/>
      <c r="I1535" s="11"/>
    </row>
    <row r="1536" spans="3:9" x14ac:dyDescent="0.2">
      <c r="C1536" s="205"/>
      <c r="D1536" s="5"/>
      <c r="E1536" s="35"/>
      <c r="F1536" s="35"/>
      <c r="G1536" s="35"/>
      <c r="I1536" s="11"/>
    </row>
    <row r="1537" spans="3:9" x14ac:dyDescent="0.2">
      <c r="C1537" s="205"/>
      <c r="D1537" s="5"/>
      <c r="E1537" s="35"/>
      <c r="F1537" s="35"/>
      <c r="G1537" s="35"/>
      <c r="I1537" s="11"/>
    </row>
    <row r="1538" spans="3:9" x14ac:dyDescent="0.2">
      <c r="C1538" s="205"/>
      <c r="D1538" s="5"/>
      <c r="E1538" s="35"/>
      <c r="F1538" s="35"/>
      <c r="G1538" s="35"/>
      <c r="I1538" s="11"/>
    </row>
    <row r="1539" spans="3:9" x14ac:dyDescent="0.2">
      <c r="C1539" s="205"/>
      <c r="D1539" s="5"/>
      <c r="E1539" s="35"/>
      <c r="F1539" s="35"/>
      <c r="G1539" s="35"/>
      <c r="I1539" s="11"/>
    </row>
    <row r="1540" spans="3:9" x14ac:dyDescent="0.2">
      <c r="C1540" s="205"/>
      <c r="D1540" s="5"/>
      <c r="E1540" s="35"/>
      <c r="F1540" s="35"/>
      <c r="G1540" s="35"/>
      <c r="I1540" s="11"/>
    </row>
    <row r="1541" spans="3:9" x14ac:dyDescent="0.2">
      <c r="C1541" s="205"/>
      <c r="D1541" s="5"/>
      <c r="E1541" s="35"/>
      <c r="F1541" s="35"/>
      <c r="G1541" s="35"/>
      <c r="I1541" s="11"/>
    </row>
    <row r="1542" spans="3:9" x14ac:dyDescent="0.2">
      <c r="C1542" s="205"/>
      <c r="D1542" s="5"/>
      <c r="E1542" s="35"/>
      <c r="F1542" s="35"/>
      <c r="G1542" s="35"/>
      <c r="I1542" s="11"/>
    </row>
    <row r="1543" spans="3:9" x14ac:dyDescent="0.2">
      <c r="C1543" s="205"/>
      <c r="D1543" s="5"/>
      <c r="E1543" s="35"/>
      <c r="F1543" s="35"/>
      <c r="G1543" s="35"/>
      <c r="I1543" s="11"/>
    </row>
    <row r="1544" spans="3:9" x14ac:dyDescent="0.2">
      <c r="C1544" s="205"/>
      <c r="D1544" s="5"/>
      <c r="E1544" s="35"/>
      <c r="F1544" s="35"/>
      <c r="G1544" s="35"/>
      <c r="I1544" s="11"/>
    </row>
    <row r="1545" spans="3:9" x14ac:dyDescent="0.2">
      <c r="C1545" s="205"/>
      <c r="D1545" s="5"/>
      <c r="E1545" s="35"/>
      <c r="F1545" s="35"/>
      <c r="G1545" s="35"/>
      <c r="I1545" s="11"/>
    </row>
    <row r="1546" spans="3:9" x14ac:dyDescent="0.2">
      <c r="C1546" s="205"/>
      <c r="D1546" s="5"/>
      <c r="E1546" s="35"/>
      <c r="F1546" s="35"/>
      <c r="G1546" s="35"/>
      <c r="I1546" s="11"/>
    </row>
    <row r="1547" spans="3:9" x14ac:dyDescent="0.2">
      <c r="C1547" s="205"/>
      <c r="D1547" s="5"/>
      <c r="E1547" s="35"/>
      <c r="F1547" s="35"/>
      <c r="G1547" s="35"/>
      <c r="I1547" s="11"/>
    </row>
    <row r="1548" spans="3:9" x14ac:dyDescent="0.2">
      <c r="C1548" s="205"/>
      <c r="D1548" s="5"/>
      <c r="E1548" s="35"/>
      <c r="F1548" s="35"/>
      <c r="G1548" s="35"/>
      <c r="I1548" s="11"/>
    </row>
    <row r="1549" spans="3:9" x14ac:dyDescent="0.2">
      <c r="C1549" s="205"/>
      <c r="D1549" s="5"/>
      <c r="E1549" s="35"/>
      <c r="F1549" s="35"/>
      <c r="G1549" s="35"/>
      <c r="I1549" s="11"/>
    </row>
    <row r="1550" spans="3:9" x14ac:dyDescent="0.2">
      <c r="C1550" s="205"/>
      <c r="D1550" s="5"/>
      <c r="E1550" s="35"/>
      <c r="F1550" s="35"/>
      <c r="G1550" s="35"/>
      <c r="I1550" s="11"/>
    </row>
    <row r="1551" spans="3:9" x14ac:dyDescent="0.2">
      <c r="C1551" s="205"/>
      <c r="D1551" s="5"/>
      <c r="E1551" s="35"/>
      <c r="F1551" s="35"/>
      <c r="G1551" s="35"/>
      <c r="I1551" s="11"/>
    </row>
    <row r="1552" spans="3:9" x14ac:dyDescent="0.2">
      <c r="C1552" s="205"/>
      <c r="D1552" s="5"/>
      <c r="E1552" s="35"/>
      <c r="F1552" s="35"/>
      <c r="G1552" s="35"/>
      <c r="I1552" s="11"/>
    </row>
    <row r="1553" spans="3:9" x14ac:dyDescent="0.2">
      <c r="C1553" s="205"/>
      <c r="D1553" s="5"/>
      <c r="E1553" s="35"/>
      <c r="F1553" s="35"/>
      <c r="G1553" s="35"/>
      <c r="I1553" s="11"/>
    </row>
    <row r="1554" spans="3:9" x14ac:dyDescent="0.2">
      <c r="C1554" s="205"/>
      <c r="D1554" s="5"/>
      <c r="E1554" s="35"/>
      <c r="F1554" s="35"/>
      <c r="G1554" s="35"/>
      <c r="I1554" s="11"/>
    </row>
    <row r="1555" spans="3:9" x14ac:dyDescent="0.2">
      <c r="C1555" s="205"/>
      <c r="D1555" s="5"/>
      <c r="E1555" s="35"/>
      <c r="F1555" s="35"/>
      <c r="G1555" s="35"/>
      <c r="I1555" s="11"/>
    </row>
    <row r="1556" spans="3:9" x14ac:dyDescent="0.2">
      <c r="C1556" s="205"/>
      <c r="D1556" s="5"/>
      <c r="E1556" s="35"/>
      <c r="F1556" s="35"/>
      <c r="G1556" s="35"/>
      <c r="I1556" s="11"/>
    </row>
    <row r="1557" spans="3:9" x14ac:dyDescent="0.2">
      <c r="C1557" s="205"/>
      <c r="D1557" s="5"/>
      <c r="E1557" s="35"/>
      <c r="F1557" s="35"/>
      <c r="G1557" s="35"/>
      <c r="I1557" s="11"/>
    </row>
    <row r="1558" spans="3:9" x14ac:dyDescent="0.2">
      <c r="C1558" s="205"/>
      <c r="D1558" s="5"/>
      <c r="E1558" s="35"/>
      <c r="F1558" s="35"/>
      <c r="G1558" s="35"/>
      <c r="I1558" s="11"/>
    </row>
    <row r="1559" spans="3:9" x14ac:dyDescent="0.2">
      <c r="C1559" s="205"/>
      <c r="D1559" s="5"/>
      <c r="E1559" s="35"/>
      <c r="F1559" s="35"/>
      <c r="G1559" s="35"/>
      <c r="I1559" s="11"/>
    </row>
    <row r="1560" spans="3:9" x14ac:dyDescent="0.2">
      <c r="C1560" s="205"/>
      <c r="D1560" s="5"/>
      <c r="E1560" s="35"/>
      <c r="F1560" s="35"/>
      <c r="G1560" s="35"/>
      <c r="I1560" s="11"/>
    </row>
    <row r="1561" spans="3:9" x14ac:dyDescent="0.2">
      <c r="C1561" s="205"/>
      <c r="D1561" s="5"/>
      <c r="E1561" s="35"/>
      <c r="F1561" s="35"/>
      <c r="G1561" s="35"/>
      <c r="I1561" s="11"/>
    </row>
    <row r="1562" spans="3:9" x14ac:dyDescent="0.2">
      <c r="C1562" s="205"/>
      <c r="D1562" s="5"/>
      <c r="E1562" s="35"/>
      <c r="F1562" s="35"/>
      <c r="G1562" s="35"/>
      <c r="I1562" s="11"/>
    </row>
    <row r="1563" spans="3:9" x14ac:dyDescent="0.2">
      <c r="C1563" s="205"/>
      <c r="D1563" s="5"/>
      <c r="E1563" s="35"/>
      <c r="F1563" s="35"/>
      <c r="G1563" s="35"/>
      <c r="I1563" s="11"/>
    </row>
    <row r="1564" spans="3:9" x14ac:dyDescent="0.2">
      <c r="C1564" s="205"/>
      <c r="D1564" s="5"/>
      <c r="E1564" s="35"/>
      <c r="F1564" s="35"/>
      <c r="G1564" s="35"/>
      <c r="I1564" s="11"/>
    </row>
    <row r="1565" spans="3:9" x14ac:dyDescent="0.2">
      <c r="C1565" s="205"/>
      <c r="D1565" s="5"/>
      <c r="E1565" s="35"/>
      <c r="F1565" s="35"/>
      <c r="G1565" s="35"/>
      <c r="I1565" s="11"/>
    </row>
    <row r="1566" spans="3:9" x14ac:dyDescent="0.2">
      <c r="C1566" s="205"/>
      <c r="D1566" s="5"/>
      <c r="E1566" s="35"/>
      <c r="F1566" s="35"/>
      <c r="G1566" s="35"/>
      <c r="I1566" s="11"/>
    </row>
    <row r="1567" spans="3:9" x14ac:dyDescent="0.2">
      <c r="C1567" s="205"/>
      <c r="D1567" s="5"/>
      <c r="E1567" s="35"/>
      <c r="F1567" s="35"/>
      <c r="G1567" s="35"/>
      <c r="I1567" s="11"/>
    </row>
    <row r="1568" spans="3:9" x14ac:dyDescent="0.2">
      <c r="C1568" s="205"/>
      <c r="D1568" s="5"/>
      <c r="E1568" s="35"/>
      <c r="F1568" s="35"/>
      <c r="G1568" s="35"/>
      <c r="I1568" s="11"/>
    </row>
    <row r="1569" spans="3:9" x14ac:dyDescent="0.2">
      <c r="C1569" s="205"/>
      <c r="D1569" s="5"/>
      <c r="E1569" s="35"/>
      <c r="F1569" s="35"/>
      <c r="G1569" s="35"/>
      <c r="I1569" s="11"/>
    </row>
    <row r="1570" spans="3:9" x14ac:dyDescent="0.2">
      <c r="C1570" s="205"/>
      <c r="D1570" s="5"/>
      <c r="E1570" s="35"/>
      <c r="F1570" s="35"/>
      <c r="G1570" s="35"/>
      <c r="I1570" s="11"/>
    </row>
    <row r="1571" spans="3:9" x14ac:dyDescent="0.2">
      <c r="C1571" s="205"/>
      <c r="D1571" s="5"/>
      <c r="E1571" s="35"/>
      <c r="F1571" s="35"/>
      <c r="G1571" s="35"/>
      <c r="I1571" s="11"/>
    </row>
    <row r="1572" spans="3:9" x14ac:dyDescent="0.2">
      <c r="C1572" s="205"/>
      <c r="D1572" s="5"/>
      <c r="E1572" s="35"/>
      <c r="F1572" s="35"/>
      <c r="G1572" s="35"/>
      <c r="I1572" s="11"/>
    </row>
    <row r="1573" spans="3:9" x14ac:dyDescent="0.2">
      <c r="C1573" s="205"/>
      <c r="D1573" s="5"/>
      <c r="E1573" s="35"/>
      <c r="F1573" s="35"/>
      <c r="G1573" s="35"/>
      <c r="I1573" s="11"/>
    </row>
    <row r="1574" spans="3:9" x14ac:dyDescent="0.2">
      <c r="C1574" s="205"/>
      <c r="D1574" s="5"/>
      <c r="E1574" s="35"/>
      <c r="F1574" s="35"/>
      <c r="G1574" s="35"/>
      <c r="I1574" s="11"/>
    </row>
    <row r="1575" spans="3:9" x14ac:dyDescent="0.2">
      <c r="C1575" s="205"/>
      <c r="D1575" s="5"/>
      <c r="E1575" s="35"/>
      <c r="F1575" s="35"/>
      <c r="G1575" s="35"/>
      <c r="I1575" s="11"/>
    </row>
    <row r="1576" spans="3:9" x14ac:dyDescent="0.2">
      <c r="C1576" s="205"/>
      <c r="D1576" s="5"/>
      <c r="E1576" s="35"/>
      <c r="F1576" s="35"/>
      <c r="G1576" s="35"/>
      <c r="I1576" s="11"/>
    </row>
    <row r="1577" spans="3:9" x14ac:dyDescent="0.2">
      <c r="C1577" s="205"/>
      <c r="D1577" s="5"/>
      <c r="E1577" s="35"/>
      <c r="F1577" s="35"/>
      <c r="G1577" s="35"/>
      <c r="I1577" s="11"/>
    </row>
    <row r="1578" spans="3:9" x14ac:dyDescent="0.2">
      <c r="C1578" s="205"/>
      <c r="D1578" s="5"/>
      <c r="E1578" s="35"/>
      <c r="F1578" s="35"/>
      <c r="G1578" s="35"/>
      <c r="I1578" s="11"/>
    </row>
    <row r="1579" spans="3:9" x14ac:dyDescent="0.2">
      <c r="C1579" s="205"/>
      <c r="D1579" s="5"/>
      <c r="E1579" s="35"/>
      <c r="F1579" s="35"/>
      <c r="G1579" s="35"/>
      <c r="I1579" s="11"/>
    </row>
    <row r="1580" spans="3:9" x14ac:dyDescent="0.2">
      <c r="C1580" s="205"/>
      <c r="D1580" s="5"/>
      <c r="E1580" s="35"/>
      <c r="F1580" s="35"/>
      <c r="G1580" s="35"/>
      <c r="I1580" s="11"/>
    </row>
    <row r="1581" spans="3:9" x14ac:dyDescent="0.2">
      <c r="C1581" s="205"/>
      <c r="D1581" s="5"/>
      <c r="E1581" s="35"/>
      <c r="F1581" s="35"/>
      <c r="G1581" s="35"/>
      <c r="I1581" s="11"/>
    </row>
    <row r="1582" spans="3:9" x14ac:dyDescent="0.2">
      <c r="C1582" s="205"/>
      <c r="D1582" s="5"/>
      <c r="E1582" s="35"/>
      <c r="F1582" s="35"/>
      <c r="G1582" s="35"/>
      <c r="I1582" s="11"/>
    </row>
    <row r="1583" spans="3:9" x14ac:dyDescent="0.2">
      <c r="C1583" s="205"/>
      <c r="D1583" s="5"/>
      <c r="E1583" s="35"/>
      <c r="F1583" s="35"/>
      <c r="G1583" s="35"/>
      <c r="I1583" s="11"/>
    </row>
    <row r="1584" spans="3:9" x14ac:dyDescent="0.2">
      <c r="C1584" s="205"/>
      <c r="D1584" s="5"/>
      <c r="E1584" s="35"/>
      <c r="F1584" s="35"/>
      <c r="G1584" s="35"/>
      <c r="I1584" s="11"/>
    </row>
    <row r="1585" spans="3:9" x14ac:dyDescent="0.2">
      <c r="C1585" s="205"/>
      <c r="D1585" s="5"/>
      <c r="E1585" s="35"/>
      <c r="F1585" s="35"/>
      <c r="G1585" s="35"/>
      <c r="I1585" s="11"/>
    </row>
    <row r="1586" spans="3:9" x14ac:dyDescent="0.2">
      <c r="C1586" s="205"/>
      <c r="D1586" s="5"/>
      <c r="E1586" s="35"/>
      <c r="F1586" s="35"/>
      <c r="G1586" s="35"/>
      <c r="I1586" s="11"/>
    </row>
    <row r="1587" spans="3:9" x14ac:dyDescent="0.2">
      <c r="C1587" s="205"/>
      <c r="D1587" s="5"/>
      <c r="E1587" s="35"/>
      <c r="F1587" s="35"/>
      <c r="G1587" s="35"/>
      <c r="I1587" s="11"/>
    </row>
    <row r="1588" spans="3:9" x14ac:dyDescent="0.2">
      <c r="C1588" s="205"/>
      <c r="D1588" s="5"/>
      <c r="E1588" s="35"/>
      <c r="F1588" s="35"/>
      <c r="G1588" s="35"/>
      <c r="I1588" s="11"/>
    </row>
    <row r="1589" spans="3:9" x14ac:dyDescent="0.2">
      <c r="C1589" s="205"/>
      <c r="D1589" s="5"/>
      <c r="E1589" s="35"/>
      <c r="F1589" s="35"/>
      <c r="G1589" s="35"/>
      <c r="I1589" s="11"/>
    </row>
    <row r="1590" spans="3:9" x14ac:dyDescent="0.2">
      <c r="C1590" s="205"/>
      <c r="D1590" s="5"/>
      <c r="E1590" s="35"/>
      <c r="F1590" s="35"/>
      <c r="G1590" s="35"/>
      <c r="I1590" s="11"/>
    </row>
    <row r="1591" spans="3:9" x14ac:dyDescent="0.2">
      <c r="C1591" s="205"/>
      <c r="D1591" s="5"/>
      <c r="E1591" s="35"/>
      <c r="F1591" s="35"/>
      <c r="G1591" s="35"/>
      <c r="I1591" s="11"/>
    </row>
    <row r="1592" spans="3:9" x14ac:dyDescent="0.2">
      <c r="C1592" s="205"/>
      <c r="D1592" s="5"/>
      <c r="E1592" s="35"/>
      <c r="F1592" s="35"/>
      <c r="G1592" s="35"/>
      <c r="I1592" s="11"/>
    </row>
    <row r="1593" spans="3:9" x14ac:dyDescent="0.2">
      <c r="C1593" s="205"/>
      <c r="D1593" s="5"/>
      <c r="E1593" s="35"/>
      <c r="F1593" s="35"/>
      <c r="G1593" s="35"/>
      <c r="I1593" s="11"/>
    </row>
    <row r="1594" spans="3:9" x14ac:dyDescent="0.2">
      <c r="C1594" s="205"/>
      <c r="D1594" s="5"/>
      <c r="E1594" s="35"/>
      <c r="F1594" s="35"/>
      <c r="G1594" s="35"/>
      <c r="I1594" s="11"/>
    </row>
    <row r="1595" spans="3:9" x14ac:dyDescent="0.2">
      <c r="C1595" s="205"/>
      <c r="D1595" s="5"/>
      <c r="E1595" s="35"/>
      <c r="F1595" s="35"/>
      <c r="G1595" s="35"/>
      <c r="I1595" s="11"/>
    </row>
    <row r="1596" spans="3:9" x14ac:dyDescent="0.2">
      <c r="C1596" s="205"/>
      <c r="D1596" s="5"/>
      <c r="E1596" s="35"/>
      <c r="F1596" s="35"/>
      <c r="G1596" s="35"/>
      <c r="I1596" s="11"/>
    </row>
    <row r="1597" spans="3:9" x14ac:dyDescent="0.2">
      <c r="C1597" s="205"/>
      <c r="D1597" s="5"/>
      <c r="E1597" s="35"/>
      <c r="F1597" s="35"/>
      <c r="G1597" s="35"/>
      <c r="I1597" s="11"/>
    </row>
    <row r="1598" spans="3:9" x14ac:dyDescent="0.2">
      <c r="C1598" s="205"/>
      <c r="D1598" s="5"/>
      <c r="E1598" s="35"/>
      <c r="F1598" s="35"/>
      <c r="G1598" s="35"/>
      <c r="I1598" s="11"/>
    </row>
    <row r="1599" spans="3:9" x14ac:dyDescent="0.2">
      <c r="C1599" s="205"/>
      <c r="D1599" s="5"/>
      <c r="E1599" s="35"/>
      <c r="F1599" s="35"/>
      <c r="G1599" s="35"/>
      <c r="I1599" s="11"/>
    </row>
    <row r="1600" spans="3:9" x14ac:dyDescent="0.2">
      <c r="C1600" s="205"/>
      <c r="D1600" s="5"/>
      <c r="E1600" s="35"/>
      <c r="F1600" s="35"/>
      <c r="G1600" s="35"/>
      <c r="I1600" s="11"/>
    </row>
    <row r="1601" spans="3:9" x14ac:dyDescent="0.2">
      <c r="C1601" s="205"/>
      <c r="D1601" s="5"/>
      <c r="E1601" s="35"/>
      <c r="F1601" s="35"/>
      <c r="G1601" s="35"/>
      <c r="I1601" s="11"/>
    </row>
    <row r="1602" spans="3:9" x14ac:dyDescent="0.2">
      <c r="C1602" s="205"/>
      <c r="D1602" s="5"/>
      <c r="E1602" s="35"/>
      <c r="F1602" s="35"/>
      <c r="G1602" s="35"/>
      <c r="I1602" s="11"/>
    </row>
    <row r="1603" spans="3:9" x14ac:dyDescent="0.2">
      <c r="C1603" s="205"/>
      <c r="D1603" s="5"/>
      <c r="E1603" s="35"/>
      <c r="F1603" s="35"/>
      <c r="G1603" s="35"/>
      <c r="I1603" s="11"/>
    </row>
    <row r="1604" spans="3:9" x14ac:dyDescent="0.2">
      <c r="C1604" s="205"/>
      <c r="D1604" s="5"/>
      <c r="E1604" s="35"/>
      <c r="F1604" s="35"/>
      <c r="G1604" s="35"/>
      <c r="I1604" s="11"/>
    </row>
    <row r="1605" spans="3:9" x14ac:dyDescent="0.2">
      <c r="C1605" s="205"/>
      <c r="D1605" s="5"/>
      <c r="E1605" s="35"/>
      <c r="F1605" s="35"/>
      <c r="G1605" s="35"/>
      <c r="I1605" s="11"/>
    </row>
    <row r="1606" spans="3:9" x14ac:dyDescent="0.2">
      <c r="C1606" s="205"/>
      <c r="D1606" s="5"/>
      <c r="E1606" s="35"/>
      <c r="F1606" s="35"/>
      <c r="G1606" s="35"/>
      <c r="I1606" s="11"/>
    </row>
    <row r="1607" spans="3:9" x14ac:dyDescent="0.2">
      <c r="C1607" s="205"/>
      <c r="D1607" s="5"/>
      <c r="E1607" s="35"/>
      <c r="F1607" s="35"/>
      <c r="G1607" s="35"/>
      <c r="I1607" s="11"/>
    </row>
    <row r="1608" spans="3:9" x14ac:dyDescent="0.2">
      <c r="C1608" s="205"/>
      <c r="D1608" s="5"/>
      <c r="E1608" s="35"/>
      <c r="F1608" s="35"/>
      <c r="G1608" s="35"/>
      <c r="I1608" s="11"/>
    </row>
    <row r="1609" spans="3:9" x14ac:dyDescent="0.2">
      <c r="C1609" s="205"/>
      <c r="D1609" s="5"/>
      <c r="E1609" s="35"/>
      <c r="F1609" s="35"/>
      <c r="G1609" s="35"/>
      <c r="I1609" s="11"/>
    </row>
    <row r="1610" spans="3:9" x14ac:dyDescent="0.2">
      <c r="C1610" s="205"/>
      <c r="D1610" s="5"/>
      <c r="E1610" s="35"/>
      <c r="F1610" s="35"/>
      <c r="G1610" s="35"/>
      <c r="I1610" s="11"/>
    </row>
    <row r="1611" spans="3:9" x14ac:dyDescent="0.2">
      <c r="C1611" s="205"/>
      <c r="D1611" s="5"/>
      <c r="E1611" s="35"/>
      <c r="F1611" s="35"/>
      <c r="G1611" s="35"/>
      <c r="I1611" s="11"/>
    </row>
    <row r="1612" spans="3:9" x14ac:dyDescent="0.2">
      <c r="C1612" s="205"/>
      <c r="D1612" s="5"/>
      <c r="E1612" s="35"/>
      <c r="F1612" s="35"/>
      <c r="G1612" s="35"/>
      <c r="I1612" s="11"/>
    </row>
    <row r="1613" spans="3:9" x14ac:dyDescent="0.2">
      <c r="C1613" s="205"/>
      <c r="D1613" s="5"/>
      <c r="E1613" s="35"/>
      <c r="F1613" s="35"/>
      <c r="G1613" s="35"/>
      <c r="I1613" s="11"/>
    </row>
    <row r="1614" spans="3:9" x14ac:dyDescent="0.2">
      <c r="C1614" s="205"/>
      <c r="D1614" s="5"/>
      <c r="E1614" s="35"/>
      <c r="F1614" s="35"/>
      <c r="G1614" s="35"/>
      <c r="I1614" s="11"/>
    </row>
    <row r="1615" spans="3:9" x14ac:dyDescent="0.2">
      <c r="C1615" s="205"/>
      <c r="D1615" s="5"/>
      <c r="E1615" s="35"/>
      <c r="F1615" s="35"/>
      <c r="G1615" s="35"/>
      <c r="I1615" s="11"/>
    </row>
    <row r="1616" spans="3:9" x14ac:dyDescent="0.2">
      <c r="C1616" s="205"/>
      <c r="D1616" s="5"/>
      <c r="E1616" s="35"/>
      <c r="F1616" s="35"/>
      <c r="G1616" s="35"/>
      <c r="I1616" s="11"/>
    </row>
    <row r="1617" spans="3:9" x14ac:dyDescent="0.2">
      <c r="C1617" s="205"/>
      <c r="D1617" s="5"/>
      <c r="E1617" s="35"/>
      <c r="F1617" s="35"/>
      <c r="G1617" s="35"/>
      <c r="I1617" s="11"/>
    </row>
    <row r="1618" spans="3:9" x14ac:dyDescent="0.2">
      <c r="C1618" s="205"/>
      <c r="D1618" s="5"/>
      <c r="E1618" s="35"/>
      <c r="F1618" s="35"/>
      <c r="G1618" s="35"/>
      <c r="I1618" s="11"/>
    </row>
    <row r="1619" spans="3:9" x14ac:dyDescent="0.2">
      <c r="C1619" s="205"/>
      <c r="D1619" s="5"/>
      <c r="E1619" s="35"/>
      <c r="F1619" s="35"/>
      <c r="G1619" s="35"/>
      <c r="I1619" s="11"/>
    </row>
    <row r="1620" spans="3:9" x14ac:dyDescent="0.2">
      <c r="C1620" s="205"/>
      <c r="D1620" s="5"/>
      <c r="E1620" s="35"/>
      <c r="F1620" s="35"/>
      <c r="G1620" s="35"/>
      <c r="I1620" s="11"/>
    </row>
    <row r="1621" spans="3:9" x14ac:dyDescent="0.2">
      <c r="C1621" s="205"/>
      <c r="D1621" s="5"/>
      <c r="E1621" s="35"/>
      <c r="F1621" s="35"/>
      <c r="G1621" s="35"/>
      <c r="I1621" s="11"/>
    </row>
    <row r="1622" spans="3:9" x14ac:dyDescent="0.2">
      <c r="C1622" s="205"/>
      <c r="D1622" s="5"/>
      <c r="E1622" s="35"/>
      <c r="F1622" s="35"/>
      <c r="G1622" s="35"/>
      <c r="I1622" s="11"/>
    </row>
    <row r="1623" spans="3:9" x14ac:dyDescent="0.2">
      <c r="C1623" s="205"/>
      <c r="D1623" s="5"/>
      <c r="E1623" s="35"/>
      <c r="F1623" s="35"/>
      <c r="G1623" s="35"/>
      <c r="I1623" s="11"/>
    </row>
    <row r="1624" spans="3:9" x14ac:dyDescent="0.2">
      <c r="C1624" s="205"/>
      <c r="D1624" s="5"/>
      <c r="E1624" s="35"/>
      <c r="F1624" s="35"/>
      <c r="G1624" s="35"/>
      <c r="I1624" s="11"/>
    </row>
    <row r="1625" spans="3:9" x14ac:dyDescent="0.2">
      <c r="C1625" s="205"/>
      <c r="D1625" s="5"/>
      <c r="E1625" s="35"/>
      <c r="F1625" s="35"/>
      <c r="G1625" s="35"/>
      <c r="I1625" s="11"/>
    </row>
    <row r="1626" spans="3:9" x14ac:dyDescent="0.2">
      <c r="C1626" s="205"/>
      <c r="D1626" s="5"/>
      <c r="E1626" s="35"/>
      <c r="F1626" s="35"/>
      <c r="G1626" s="35"/>
      <c r="I1626" s="11"/>
    </row>
    <row r="1627" spans="3:9" x14ac:dyDescent="0.2">
      <c r="C1627" s="205"/>
      <c r="D1627" s="5"/>
      <c r="E1627" s="35"/>
      <c r="F1627" s="35"/>
      <c r="G1627" s="35"/>
      <c r="I1627" s="11"/>
    </row>
    <row r="1628" spans="3:9" x14ac:dyDescent="0.2">
      <c r="C1628" s="205"/>
      <c r="D1628" s="5"/>
      <c r="E1628" s="35"/>
      <c r="F1628" s="35"/>
      <c r="G1628" s="35"/>
      <c r="I1628" s="11"/>
    </row>
    <row r="1629" spans="3:9" x14ac:dyDescent="0.2">
      <c r="C1629" s="205"/>
      <c r="D1629" s="5"/>
      <c r="E1629" s="35"/>
      <c r="F1629" s="35"/>
      <c r="G1629" s="35"/>
      <c r="I1629" s="11"/>
    </row>
    <row r="1630" spans="3:9" x14ac:dyDescent="0.2">
      <c r="C1630" s="205"/>
      <c r="D1630" s="5"/>
      <c r="E1630" s="35"/>
      <c r="F1630" s="35"/>
      <c r="G1630" s="35"/>
      <c r="I1630" s="11"/>
    </row>
    <row r="1631" spans="3:9" x14ac:dyDescent="0.2">
      <c r="C1631" s="205"/>
      <c r="D1631" s="5"/>
      <c r="E1631" s="35"/>
      <c r="F1631" s="35"/>
      <c r="G1631" s="35"/>
      <c r="I1631" s="11"/>
    </row>
    <row r="1632" spans="3:9" x14ac:dyDescent="0.2">
      <c r="C1632" s="205"/>
      <c r="D1632" s="5"/>
      <c r="E1632" s="35"/>
      <c r="F1632" s="35"/>
      <c r="G1632" s="35"/>
      <c r="I1632" s="11"/>
    </row>
    <row r="1633" spans="3:9" x14ac:dyDescent="0.2">
      <c r="C1633" s="205"/>
      <c r="D1633" s="5"/>
      <c r="E1633" s="35"/>
      <c r="F1633" s="35"/>
      <c r="G1633" s="35"/>
      <c r="I1633" s="11"/>
    </row>
    <row r="1634" spans="3:9" x14ac:dyDescent="0.2">
      <c r="C1634" s="205"/>
      <c r="D1634" s="5"/>
      <c r="E1634" s="35"/>
      <c r="F1634" s="35"/>
      <c r="G1634" s="35"/>
      <c r="I1634" s="11"/>
    </row>
    <row r="1635" spans="3:9" x14ac:dyDescent="0.2">
      <c r="C1635" s="205"/>
      <c r="D1635" s="5"/>
      <c r="E1635" s="35"/>
      <c r="F1635" s="35"/>
      <c r="G1635" s="35"/>
      <c r="I1635" s="11"/>
    </row>
    <row r="1636" spans="3:9" x14ac:dyDescent="0.2">
      <c r="C1636" s="205"/>
      <c r="D1636" s="5"/>
      <c r="E1636" s="35"/>
      <c r="F1636" s="35"/>
      <c r="G1636" s="35"/>
      <c r="I1636" s="11"/>
    </row>
    <row r="1637" spans="3:9" x14ac:dyDescent="0.2">
      <c r="C1637" s="205"/>
      <c r="D1637" s="5"/>
      <c r="E1637" s="35"/>
      <c r="F1637" s="35"/>
      <c r="G1637" s="35"/>
      <c r="I1637" s="11"/>
    </row>
    <row r="1638" spans="3:9" x14ac:dyDescent="0.2">
      <c r="C1638" s="205"/>
      <c r="D1638" s="5"/>
      <c r="E1638" s="35"/>
      <c r="F1638" s="35"/>
      <c r="G1638" s="35"/>
      <c r="I1638" s="11"/>
    </row>
    <row r="1639" spans="3:9" x14ac:dyDescent="0.2">
      <c r="C1639" s="205"/>
      <c r="D1639" s="5"/>
      <c r="E1639" s="35"/>
      <c r="F1639" s="35"/>
      <c r="G1639" s="35"/>
      <c r="I1639" s="11"/>
    </row>
    <row r="1640" spans="3:9" x14ac:dyDescent="0.2">
      <c r="C1640" s="205"/>
      <c r="D1640" s="5"/>
      <c r="E1640" s="35"/>
      <c r="F1640" s="35"/>
      <c r="G1640" s="35"/>
      <c r="I1640" s="11"/>
    </row>
    <row r="1641" spans="3:9" x14ac:dyDescent="0.2">
      <c r="C1641" s="205"/>
      <c r="D1641" s="5"/>
      <c r="E1641" s="35"/>
      <c r="F1641" s="35"/>
      <c r="G1641" s="35"/>
      <c r="I1641" s="11"/>
    </row>
    <row r="1642" spans="3:9" x14ac:dyDescent="0.2">
      <c r="C1642" s="205"/>
      <c r="D1642" s="5"/>
      <c r="E1642" s="35"/>
      <c r="F1642" s="35"/>
      <c r="G1642" s="35"/>
      <c r="I1642" s="11"/>
    </row>
    <row r="1643" spans="3:9" x14ac:dyDescent="0.2">
      <c r="C1643" s="205"/>
      <c r="D1643" s="5"/>
      <c r="E1643" s="35"/>
      <c r="F1643" s="35"/>
      <c r="G1643" s="35"/>
      <c r="I1643" s="11"/>
    </row>
    <row r="1644" spans="3:9" x14ac:dyDescent="0.2">
      <c r="C1644" s="205"/>
      <c r="D1644" s="5"/>
      <c r="E1644" s="35"/>
      <c r="F1644" s="35"/>
      <c r="G1644" s="35"/>
      <c r="I1644" s="11"/>
    </row>
    <row r="1645" spans="3:9" x14ac:dyDescent="0.2">
      <c r="C1645" s="205"/>
      <c r="D1645" s="5"/>
      <c r="E1645" s="35"/>
      <c r="F1645" s="35"/>
      <c r="G1645" s="35"/>
      <c r="I1645" s="11"/>
    </row>
    <row r="1646" spans="3:9" x14ac:dyDescent="0.2">
      <c r="C1646" s="205"/>
      <c r="D1646" s="5"/>
      <c r="E1646" s="35"/>
      <c r="F1646" s="35"/>
      <c r="G1646" s="35"/>
      <c r="I1646" s="11"/>
    </row>
    <row r="1647" spans="3:9" x14ac:dyDescent="0.2">
      <c r="C1647" s="205"/>
      <c r="D1647" s="5"/>
      <c r="E1647" s="35"/>
      <c r="F1647" s="35"/>
      <c r="G1647" s="35"/>
      <c r="I1647" s="11"/>
    </row>
    <row r="1648" spans="3:9" x14ac:dyDescent="0.2">
      <c r="C1648" s="205"/>
      <c r="D1648" s="5"/>
      <c r="E1648" s="35"/>
      <c r="F1648" s="35"/>
      <c r="G1648" s="35"/>
      <c r="I1648" s="11"/>
    </row>
    <row r="1649" spans="3:9" x14ac:dyDescent="0.2">
      <c r="C1649" s="205"/>
      <c r="D1649" s="5"/>
      <c r="E1649" s="35"/>
      <c r="F1649" s="35"/>
      <c r="G1649" s="35"/>
      <c r="I1649" s="11"/>
    </row>
    <row r="1650" spans="3:9" x14ac:dyDescent="0.2">
      <c r="C1650" s="205"/>
      <c r="D1650" s="5"/>
      <c r="E1650" s="35"/>
      <c r="F1650" s="35"/>
      <c r="G1650" s="35"/>
      <c r="I1650" s="11"/>
    </row>
    <row r="1651" spans="3:9" x14ac:dyDescent="0.2">
      <c r="C1651" s="205"/>
      <c r="D1651" s="5"/>
      <c r="E1651" s="35"/>
      <c r="F1651" s="35"/>
      <c r="G1651" s="35"/>
      <c r="I1651" s="11"/>
    </row>
    <row r="1652" spans="3:9" x14ac:dyDescent="0.2">
      <c r="C1652" s="205"/>
      <c r="D1652" s="5"/>
      <c r="E1652" s="35"/>
      <c r="F1652" s="35"/>
      <c r="G1652" s="35"/>
      <c r="I1652" s="11"/>
    </row>
    <row r="1653" spans="3:9" x14ac:dyDescent="0.2">
      <c r="C1653" s="205"/>
      <c r="D1653" s="5"/>
      <c r="E1653" s="35"/>
      <c r="F1653" s="35"/>
      <c r="G1653" s="35"/>
      <c r="I1653" s="11"/>
    </row>
    <row r="1654" spans="3:9" x14ac:dyDescent="0.2">
      <c r="C1654" s="205"/>
      <c r="D1654" s="5"/>
      <c r="E1654" s="35"/>
      <c r="F1654" s="35"/>
      <c r="G1654" s="35"/>
      <c r="I1654" s="11"/>
    </row>
    <row r="1655" spans="3:9" x14ac:dyDescent="0.2">
      <c r="C1655" s="205"/>
      <c r="D1655" s="5"/>
      <c r="E1655" s="35"/>
      <c r="F1655" s="35"/>
      <c r="G1655" s="35"/>
      <c r="I1655" s="11"/>
    </row>
    <row r="1656" spans="3:9" x14ac:dyDescent="0.2">
      <c r="C1656" s="205"/>
      <c r="D1656" s="5"/>
      <c r="E1656" s="35"/>
      <c r="F1656" s="35"/>
      <c r="G1656" s="35"/>
      <c r="I1656" s="11"/>
    </row>
    <row r="1657" spans="3:9" x14ac:dyDescent="0.2">
      <c r="C1657" s="205"/>
      <c r="D1657" s="5"/>
      <c r="E1657" s="35"/>
      <c r="F1657" s="35"/>
      <c r="G1657" s="35"/>
      <c r="I1657" s="11"/>
    </row>
    <row r="1658" spans="3:9" x14ac:dyDescent="0.2">
      <c r="C1658" s="205"/>
      <c r="D1658" s="5"/>
      <c r="E1658" s="35"/>
      <c r="F1658" s="35"/>
      <c r="G1658" s="35"/>
      <c r="I1658" s="11"/>
    </row>
    <row r="1659" spans="3:9" x14ac:dyDescent="0.2">
      <c r="C1659" s="205"/>
      <c r="D1659" s="5"/>
      <c r="E1659" s="35"/>
      <c r="F1659" s="35"/>
      <c r="G1659" s="35"/>
      <c r="I1659" s="11"/>
    </row>
    <row r="1660" spans="3:9" x14ac:dyDescent="0.2">
      <c r="C1660" s="205"/>
      <c r="D1660" s="5"/>
      <c r="E1660" s="35"/>
      <c r="F1660" s="35"/>
      <c r="G1660" s="35"/>
      <c r="I1660" s="11"/>
    </row>
    <row r="1661" spans="3:9" x14ac:dyDescent="0.2">
      <c r="C1661" s="205"/>
      <c r="D1661" s="5"/>
      <c r="E1661" s="35"/>
      <c r="F1661" s="35"/>
      <c r="G1661" s="35"/>
      <c r="I1661" s="11"/>
    </row>
    <row r="1662" spans="3:9" x14ac:dyDescent="0.2">
      <c r="C1662" s="205"/>
      <c r="D1662" s="5"/>
      <c r="E1662" s="35"/>
      <c r="F1662" s="35"/>
      <c r="G1662" s="35"/>
      <c r="I1662" s="11"/>
    </row>
    <row r="1663" spans="3:9" x14ac:dyDescent="0.2">
      <c r="C1663" s="205"/>
      <c r="D1663" s="5"/>
      <c r="E1663" s="35"/>
      <c r="F1663" s="35"/>
      <c r="G1663" s="35"/>
      <c r="I1663" s="11"/>
    </row>
    <row r="1664" spans="3:9" x14ac:dyDescent="0.2">
      <c r="C1664" s="205"/>
      <c r="D1664" s="5"/>
      <c r="E1664" s="35"/>
      <c r="F1664" s="35"/>
      <c r="G1664" s="35"/>
      <c r="I1664" s="11"/>
    </row>
    <row r="1665" spans="3:9" x14ac:dyDescent="0.2">
      <c r="C1665" s="205"/>
      <c r="D1665" s="5"/>
      <c r="E1665" s="35"/>
      <c r="F1665" s="35"/>
      <c r="G1665" s="35"/>
      <c r="I1665" s="11"/>
    </row>
    <row r="1666" spans="3:9" x14ac:dyDescent="0.2">
      <c r="C1666" s="205"/>
      <c r="D1666" s="5"/>
      <c r="E1666" s="35"/>
      <c r="F1666" s="35"/>
      <c r="G1666" s="35"/>
      <c r="I1666" s="11"/>
    </row>
    <row r="1667" spans="3:9" x14ac:dyDescent="0.2">
      <c r="C1667" s="205"/>
      <c r="D1667" s="5"/>
      <c r="E1667" s="35"/>
      <c r="F1667" s="35"/>
      <c r="G1667" s="35"/>
      <c r="I1667" s="11"/>
    </row>
    <row r="1668" spans="3:9" x14ac:dyDescent="0.2">
      <c r="C1668" s="205"/>
      <c r="D1668" s="5"/>
      <c r="E1668" s="35"/>
      <c r="F1668" s="35"/>
      <c r="G1668" s="35"/>
      <c r="I1668" s="11"/>
    </row>
    <row r="1669" spans="3:9" x14ac:dyDescent="0.2">
      <c r="C1669" s="205"/>
      <c r="D1669" s="5"/>
      <c r="E1669" s="35"/>
      <c r="F1669" s="35"/>
      <c r="G1669" s="35"/>
      <c r="I1669" s="11"/>
    </row>
    <row r="1670" spans="3:9" x14ac:dyDescent="0.2">
      <c r="C1670" s="205"/>
      <c r="D1670" s="5"/>
      <c r="E1670" s="35"/>
      <c r="F1670" s="35"/>
      <c r="G1670" s="35"/>
      <c r="I1670" s="11"/>
    </row>
    <row r="1671" spans="3:9" x14ac:dyDescent="0.2">
      <c r="C1671" s="205"/>
      <c r="D1671" s="5"/>
      <c r="E1671" s="35"/>
      <c r="F1671" s="35"/>
      <c r="G1671" s="35"/>
      <c r="I1671" s="11"/>
    </row>
    <row r="1672" spans="3:9" x14ac:dyDescent="0.2">
      <c r="C1672" s="205"/>
      <c r="D1672" s="5"/>
      <c r="E1672" s="35"/>
      <c r="F1672" s="35"/>
      <c r="G1672" s="35"/>
      <c r="I1672" s="11"/>
    </row>
    <row r="1673" spans="3:9" x14ac:dyDescent="0.2">
      <c r="C1673" s="205"/>
      <c r="D1673" s="5"/>
      <c r="E1673" s="35"/>
      <c r="F1673" s="35"/>
      <c r="G1673" s="35"/>
      <c r="I1673" s="11"/>
    </row>
    <row r="1674" spans="3:9" x14ac:dyDescent="0.2">
      <c r="C1674" s="205"/>
      <c r="D1674" s="5"/>
      <c r="E1674" s="35"/>
      <c r="F1674" s="35"/>
      <c r="G1674" s="35"/>
      <c r="I1674" s="11"/>
    </row>
    <row r="1675" spans="3:9" x14ac:dyDescent="0.2">
      <c r="C1675" s="205"/>
      <c r="D1675" s="5"/>
      <c r="E1675" s="35"/>
      <c r="F1675" s="35"/>
      <c r="G1675" s="35"/>
      <c r="I1675" s="11"/>
    </row>
    <row r="1676" spans="3:9" x14ac:dyDescent="0.2">
      <c r="C1676" s="205"/>
      <c r="D1676" s="5"/>
      <c r="E1676" s="35"/>
      <c r="F1676" s="35"/>
      <c r="G1676" s="35"/>
      <c r="I1676" s="11"/>
    </row>
    <row r="1677" spans="3:9" x14ac:dyDescent="0.2">
      <c r="C1677" s="205"/>
      <c r="D1677" s="5"/>
      <c r="E1677" s="35"/>
      <c r="F1677" s="35"/>
      <c r="G1677" s="35"/>
      <c r="I1677" s="11"/>
    </row>
    <row r="1678" spans="3:9" x14ac:dyDescent="0.2">
      <c r="C1678" s="205"/>
      <c r="D1678" s="5"/>
      <c r="E1678" s="35"/>
      <c r="F1678" s="35"/>
      <c r="G1678" s="35"/>
      <c r="I1678" s="11"/>
    </row>
    <row r="1679" spans="3:9" x14ac:dyDescent="0.2">
      <c r="C1679" s="205"/>
      <c r="D1679" s="5"/>
      <c r="E1679" s="35"/>
      <c r="F1679" s="35"/>
      <c r="G1679" s="35"/>
      <c r="I1679" s="11"/>
    </row>
    <row r="1680" spans="3:9" x14ac:dyDescent="0.2">
      <c r="C1680" s="205"/>
      <c r="D1680" s="5"/>
      <c r="E1680" s="35"/>
      <c r="F1680" s="35"/>
      <c r="G1680" s="35"/>
      <c r="I1680" s="11"/>
    </row>
    <row r="1681" spans="3:9" x14ac:dyDescent="0.2">
      <c r="C1681" s="205"/>
      <c r="D1681" s="5"/>
      <c r="E1681" s="35"/>
      <c r="F1681" s="35"/>
      <c r="G1681" s="35"/>
      <c r="I1681" s="11"/>
    </row>
    <row r="1682" spans="3:9" x14ac:dyDescent="0.2">
      <c r="C1682" s="205"/>
      <c r="D1682" s="5"/>
      <c r="E1682" s="35"/>
      <c r="F1682" s="35"/>
      <c r="G1682" s="35"/>
      <c r="I1682" s="11"/>
    </row>
    <row r="1683" spans="3:9" x14ac:dyDescent="0.2">
      <c r="C1683" s="205"/>
      <c r="D1683" s="5"/>
      <c r="E1683" s="35"/>
      <c r="F1683" s="35"/>
      <c r="G1683" s="35"/>
      <c r="I1683" s="11"/>
    </row>
    <row r="1684" spans="3:9" x14ac:dyDescent="0.2">
      <c r="C1684" s="205"/>
      <c r="D1684" s="5"/>
      <c r="E1684" s="35"/>
      <c r="F1684" s="35"/>
      <c r="G1684" s="35"/>
      <c r="I1684" s="11"/>
    </row>
    <row r="1685" spans="3:9" x14ac:dyDescent="0.2">
      <c r="C1685" s="205"/>
      <c r="D1685" s="5"/>
      <c r="E1685" s="35"/>
      <c r="F1685" s="35"/>
      <c r="G1685" s="35"/>
      <c r="I1685" s="11"/>
    </row>
    <row r="1686" spans="3:9" x14ac:dyDescent="0.2">
      <c r="C1686" s="205"/>
      <c r="D1686" s="5"/>
      <c r="E1686" s="35"/>
      <c r="F1686" s="35"/>
      <c r="G1686" s="35"/>
      <c r="I1686" s="11"/>
    </row>
    <row r="1687" spans="3:9" x14ac:dyDescent="0.2">
      <c r="C1687" s="205"/>
      <c r="D1687" s="5"/>
      <c r="E1687" s="35"/>
      <c r="F1687" s="35"/>
      <c r="G1687" s="35"/>
      <c r="I1687" s="11"/>
    </row>
    <row r="1688" spans="3:9" x14ac:dyDescent="0.2">
      <c r="C1688" s="205"/>
      <c r="D1688" s="5"/>
      <c r="E1688" s="35"/>
      <c r="F1688" s="35"/>
      <c r="G1688" s="35"/>
      <c r="I1688" s="11"/>
    </row>
    <row r="1689" spans="3:9" x14ac:dyDescent="0.2">
      <c r="C1689" s="205"/>
      <c r="D1689" s="5"/>
      <c r="E1689" s="35"/>
      <c r="F1689" s="35"/>
      <c r="G1689" s="35"/>
      <c r="I1689" s="11"/>
    </row>
    <row r="1690" spans="3:9" x14ac:dyDescent="0.2">
      <c r="C1690" s="205"/>
      <c r="D1690" s="5"/>
      <c r="E1690" s="35"/>
      <c r="F1690" s="35"/>
      <c r="G1690" s="35"/>
      <c r="I1690" s="11"/>
    </row>
    <row r="1691" spans="3:9" x14ac:dyDescent="0.2">
      <c r="C1691" s="205"/>
      <c r="D1691" s="5"/>
      <c r="E1691" s="35"/>
      <c r="F1691" s="35"/>
      <c r="G1691" s="35"/>
      <c r="I1691" s="11"/>
    </row>
    <row r="1692" spans="3:9" x14ac:dyDescent="0.2">
      <c r="C1692" s="205"/>
      <c r="D1692" s="5"/>
      <c r="E1692" s="35"/>
      <c r="F1692" s="35"/>
      <c r="G1692" s="35"/>
      <c r="I1692" s="11"/>
    </row>
    <row r="1693" spans="3:9" x14ac:dyDescent="0.2">
      <c r="C1693" s="205"/>
      <c r="D1693" s="5"/>
      <c r="E1693" s="35"/>
      <c r="F1693" s="35"/>
      <c r="G1693" s="35"/>
      <c r="I1693" s="11"/>
    </row>
    <row r="1694" spans="3:9" x14ac:dyDescent="0.2">
      <c r="C1694" s="205"/>
      <c r="D1694" s="5"/>
      <c r="E1694" s="35"/>
      <c r="F1694" s="35"/>
      <c r="G1694" s="35"/>
      <c r="I1694" s="11"/>
    </row>
    <row r="1695" spans="3:9" x14ac:dyDescent="0.2">
      <c r="C1695" s="205"/>
      <c r="D1695" s="5"/>
      <c r="E1695" s="35"/>
      <c r="F1695" s="35"/>
      <c r="G1695" s="35"/>
      <c r="I1695" s="11"/>
    </row>
    <row r="1696" spans="3:9" x14ac:dyDescent="0.2">
      <c r="C1696" s="205"/>
      <c r="D1696" s="5"/>
      <c r="E1696" s="35"/>
      <c r="F1696" s="35"/>
      <c r="G1696" s="35"/>
      <c r="I1696" s="11"/>
    </row>
    <row r="1697" spans="3:9" x14ac:dyDescent="0.2">
      <c r="C1697" s="205"/>
      <c r="D1697" s="5"/>
      <c r="E1697" s="35"/>
      <c r="F1697" s="35"/>
      <c r="G1697" s="35"/>
      <c r="I1697" s="11"/>
    </row>
    <row r="1698" spans="3:9" x14ac:dyDescent="0.2">
      <c r="C1698" s="205"/>
      <c r="D1698" s="5"/>
      <c r="E1698" s="35"/>
      <c r="F1698" s="35"/>
      <c r="G1698" s="35"/>
      <c r="I1698" s="11"/>
    </row>
    <row r="1699" spans="3:9" x14ac:dyDescent="0.2">
      <c r="C1699" s="205"/>
      <c r="D1699" s="5"/>
      <c r="E1699" s="35"/>
      <c r="F1699" s="35"/>
      <c r="G1699" s="35"/>
      <c r="I1699" s="11"/>
    </row>
    <row r="1700" spans="3:9" x14ac:dyDescent="0.2">
      <c r="C1700" s="205"/>
      <c r="D1700" s="5"/>
      <c r="E1700" s="35"/>
      <c r="F1700" s="35"/>
      <c r="G1700" s="35"/>
      <c r="I1700" s="11"/>
    </row>
    <row r="1701" spans="3:9" x14ac:dyDescent="0.2">
      <c r="C1701" s="205"/>
      <c r="D1701" s="5"/>
      <c r="E1701" s="35"/>
      <c r="F1701" s="35"/>
      <c r="G1701" s="35"/>
      <c r="I1701" s="11"/>
    </row>
    <row r="1702" spans="3:9" x14ac:dyDescent="0.2">
      <c r="C1702" s="205"/>
      <c r="D1702" s="5"/>
      <c r="E1702" s="35"/>
      <c r="F1702" s="35"/>
      <c r="G1702" s="35"/>
      <c r="I1702" s="11"/>
    </row>
    <row r="1703" spans="3:9" x14ac:dyDescent="0.2">
      <c r="C1703" s="205"/>
      <c r="D1703" s="5"/>
      <c r="E1703" s="35"/>
      <c r="F1703" s="35"/>
      <c r="G1703" s="35"/>
      <c r="I1703" s="11"/>
    </row>
    <row r="1704" spans="3:9" x14ac:dyDescent="0.2">
      <c r="C1704" s="205"/>
      <c r="D1704" s="5"/>
      <c r="E1704" s="35"/>
      <c r="F1704" s="35"/>
      <c r="G1704" s="35"/>
      <c r="I1704" s="11"/>
    </row>
    <row r="1705" spans="3:9" x14ac:dyDescent="0.2">
      <c r="C1705" s="205"/>
      <c r="D1705" s="5"/>
      <c r="E1705" s="35"/>
      <c r="F1705" s="35"/>
      <c r="G1705" s="35"/>
      <c r="I1705" s="11"/>
    </row>
    <row r="1706" spans="3:9" x14ac:dyDescent="0.2">
      <c r="C1706" s="205"/>
      <c r="D1706" s="5"/>
      <c r="E1706" s="35"/>
      <c r="F1706" s="35"/>
      <c r="G1706" s="35"/>
      <c r="I1706" s="11"/>
    </row>
    <row r="1707" spans="3:9" x14ac:dyDescent="0.2">
      <c r="C1707" s="205"/>
      <c r="D1707" s="5"/>
      <c r="E1707" s="35"/>
      <c r="F1707" s="35"/>
      <c r="G1707" s="35"/>
      <c r="I1707" s="11"/>
    </row>
    <row r="1708" spans="3:9" x14ac:dyDescent="0.2">
      <c r="C1708" s="205"/>
      <c r="D1708" s="5"/>
      <c r="E1708" s="35"/>
      <c r="F1708" s="35"/>
      <c r="G1708" s="35"/>
      <c r="I1708" s="11"/>
    </row>
    <row r="1709" spans="3:9" x14ac:dyDescent="0.2">
      <c r="C1709" s="205"/>
      <c r="D1709" s="5"/>
      <c r="E1709" s="35"/>
      <c r="F1709" s="35"/>
      <c r="G1709" s="35"/>
      <c r="I1709" s="11"/>
    </row>
    <row r="1710" spans="3:9" x14ac:dyDescent="0.2">
      <c r="C1710" s="205"/>
      <c r="D1710" s="5"/>
      <c r="E1710" s="35"/>
      <c r="F1710" s="35"/>
      <c r="G1710" s="35"/>
      <c r="I1710" s="11"/>
    </row>
    <row r="1711" spans="3:9" x14ac:dyDescent="0.2">
      <c r="C1711" s="205"/>
      <c r="D1711" s="5"/>
      <c r="E1711" s="35"/>
      <c r="F1711" s="35"/>
      <c r="G1711" s="35"/>
      <c r="I1711" s="11"/>
    </row>
    <row r="1712" spans="3:9" x14ac:dyDescent="0.2">
      <c r="C1712" s="205"/>
      <c r="D1712" s="5"/>
      <c r="E1712" s="35"/>
      <c r="F1712" s="35"/>
      <c r="G1712" s="35"/>
      <c r="I1712" s="11"/>
    </row>
    <row r="1713" spans="3:9" x14ac:dyDescent="0.2">
      <c r="C1713" s="205"/>
      <c r="D1713" s="5"/>
      <c r="E1713" s="35"/>
      <c r="F1713" s="35"/>
      <c r="G1713" s="35"/>
      <c r="I1713" s="11"/>
    </row>
    <row r="1714" spans="3:9" x14ac:dyDescent="0.2">
      <c r="C1714" s="205"/>
      <c r="D1714" s="5"/>
      <c r="E1714" s="35"/>
      <c r="F1714" s="35"/>
      <c r="G1714" s="35"/>
      <c r="I1714" s="11"/>
    </row>
    <row r="1715" spans="3:9" x14ac:dyDescent="0.2">
      <c r="C1715" s="205"/>
      <c r="D1715" s="5"/>
      <c r="E1715" s="35"/>
      <c r="F1715" s="35"/>
      <c r="G1715" s="35"/>
      <c r="I1715" s="11"/>
    </row>
    <row r="1716" spans="3:9" x14ac:dyDescent="0.2">
      <c r="C1716" s="205"/>
      <c r="D1716" s="5"/>
      <c r="E1716" s="35"/>
      <c r="F1716" s="35"/>
      <c r="G1716" s="35"/>
      <c r="I1716" s="11"/>
    </row>
    <row r="1717" spans="3:9" x14ac:dyDescent="0.2">
      <c r="C1717" s="205"/>
      <c r="D1717" s="5"/>
      <c r="E1717" s="35"/>
      <c r="F1717" s="35"/>
      <c r="G1717" s="35"/>
      <c r="I1717" s="11"/>
    </row>
    <row r="1718" spans="3:9" x14ac:dyDescent="0.2">
      <c r="C1718" s="205"/>
      <c r="D1718" s="5"/>
      <c r="E1718" s="35"/>
      <c r="F1718" s="35"/>
      <c r="G1718" s="35"/>
      <c r="I1718" s="11"/>
    </row>
    <row r="1719" spans="3:9" x14ac:dyDescent="0.2">
      <c r="C1719" s="205"/>
      <c r="D1719" s="5"/>
      <c r="E1719" s="35"/>
      <c r="F1719" s="35"/>
      <c r="G1719" s="35"/>
      <c r="I1719" s="11"/>
    </row>
    <row r="1720" spans="3:9" x14ac:dyDescent="0.2">
      <c r="C1720" s="205"/>
      <c r="D1720" s="5"/>
      <c r="E1720" s="35"/>
      <c r="F1720" s="35"/>
      <c r="G1720" s="35"/>
      <c r="I1720" s="11"/>
    </row>
    <row r="1721" spans="3:9" x14ac:dyDescent="0.2">
      <c r="C1721" s="205"/>
      <c r="D1721" s="5"/>
      <c r="E1721" s="35"/>
      <c r="F1721" s="35"/>
      <c r="G1721" s="35"/>
      <c r="I1721" s="11"/>
    </row>
    <row r="1722" spans="3:9" x14ac:dyDescent="0.2">
      <c r="C1722" s="205"/>
      <c r="D1722" s="5"/>
      <c r="E1722" s="35"/>
      <c r="F1722" s="35"/>
      <c r="G1722" s="35"/>
      <c r="I1722" s="11"/>
    </row>
    <row r="1723" spans="3:9" x14ac:dyDescent="0.2">
      <c r="C1723" s="205"/>
      <c r="D1723" s="5"/>
      <c r="E1723" s="35"/>
      <c r="F1723" s="35"/>
      <c r="G1723" s="35"/>
      <c r="I1723" s="11"/>
    </row>
    <row r="1724" spans="3:9" x14ac:dyDescent="0.2">
      <c r="C1724" s="205"/>
      <c r="D1724" s="5"/>
      <c r="E1724" s="35"/>
      <c r="F1724" s="35"/>
      <c r="G1724" s="35"/>
      <c r="I1724" s="11"/>
    </row>
    <row r="1725" spans="3:9" x14ac:dyDescent="0.2">
      <c r="C1725" s="205"/>
      <c r="D1725" s="5"/>
      <c r="E1725" s="35"/>
      <c r="F1725" s="35"/>
      <c r="G1725" s="35"/>
      <c r="I1725" s="11"/>
    </row>
    <row r="1726" spans="3:9" x14ac:dyDescent="0.2">
      <c r="C1726" s="205"/>
      <c r="D1726" s="5"/>
      <c r="E1726" s="35"/>
      <c r="F1726" s="35"/>
      <c r="G1726" s="35"/>
      <c r="I1726" s="11"/>
    </row>
    <row r="1727" spans="3:9" x14ac:dyDescent="0.2">
      <c r="C1727" s="205"/>
      <c r="D1727" s="5"/>
      <c r="E1727" s="35"/>
      <c r="F1727" s="35"/>
      <c r="G1727" s="35"/>
      <c r="I1727" s="11"/>
    </row>
    <row r="1728" spans="3:9" x14ac:dyDescent="0.2">
      <c r="C1728" s="205"/>
      <c r="D1728" s="5"/>
      <c r="E1728" s="35"/>
      <c r="F1728" s="35"/>
      <c r="G1728" s="35"/>
      <c r="I1728" s="11"/>
    </row>
    <row r="1729" spans="3:9" x14ac:dyDescent="0.2">
      <c r="C1729" s="205"/>
      <c r="D1729" s="5"/>
      <c r="E1729" s="35"/>
      <c r="F1729" s="35"/>
      <c r="G1729" s="35"/>
      <c r="I1729" s="11"/>
    </row>
    <row r="1730" spans="3:9" x14ac:dyDescent="0.2">
      <c r="C1730" s="205"/>
      <c r="D1730" s="5"/>
      <c r="E1730" s="35"/>
      <c r="F1730" s="35"/>
      <c r="G1730" s="35"/>
      <c r="I1730" s="11"/>
    </row>
    <row r="1731" spans="3:9" x14ac:dyDescent="0.2">
      <c r="C1731" s="205"/>
      <c r="D1731" s="5"/>
      <c r="E1731" s="35"/>
      <c r="F1731" s="35"/>
      <c r="G1731" s="35"/>
      <c r="I1731" s="11"/>
    </row>
    <row r="1732" spans="3:9" x14ac:dyDescent="0.2">
      <c r="C1732" s="205"/>
      <c r="D1732" s="5"/>
      <c r="E1732" s="35"/>
      <c r="F1732" s="35"/>
      <c r="G1732" s="35"/>
      <c r="I1732" s="11"/>
    </row>
    <row r="1733" spans="3:9" x14ac:dyDescent="0.2">
      <c r="C1733" s="205"/>
      <c r="D1733" s="5"/>
      <c r="E1733" s="35"/>
      <c r="F1733" s="35"/>
      <c r="G1733" s="35"/>
      <c r="I1733" s="11"/>
    </row>
    <row r="1734" spans="3:9" x14ac:dyDescent="0.2">
      <c r="C1734" s="205"/>
      <c r="D1734" s="5"/>
      <c r="E1734" s="35"/>
      <c r="F1734" s="35"/>
      <c r="G1734" s="35"/>
      <c r="I1734" s="11"/>
    </row>
    <row r="1735" spans="3:9" x14ac:dyDescent="0.2">
      <c r="C1735" s="205"/>
      <c r="D1735" s="5"/>
      <c r="E1735" s="35"/>
      <c r="F1735" s="35"/>
      <c r="G1735" s="35"/>
      <c r="I1735" s="11"/>
    </row>
    <row r="1736" spans="3:9" x14ac:dyDescent="0.2">
      <c r="C1736" s="205"/>
      <c r="D1736" s="5"/>
      <c r="E1736" s="35"/>
      <c r="F1736" s="35"/>
      <c r="G1736" s="35"/>
      <c r="I1736" s="11"/>
    </row>
    <row r="1737" spans="3:9" x14ac:dyDescent="0.2">
      <c r="C1737" s="205"/>
      <c r="D1737" s="5"/>
      <c r="E1737" s="35"/>
      <c r="F1737" s="35"/>
      <c r="G1737" s="35"/>
      <c r="I1737" s="11"/>
    </row>
    <row r="1738" spans="3:9" x14ac:dyDescent="0.2">
      <c r="C1738" s="205"/>
      <c r="D1738" s="5"/>
      <c r="E1738" s="35"/>
      <c r="F1738" s="35"/>
      <c r="G1738" s="35"/>
      <c r="I1738" s="11"/>
    </row>
    <row r="1739" spans="3:9" x14ac:dyDescent="0.2">
      <c r="C1739" s="205"/>
      <c r="D1739" s="5"/>
      <c r="E1739" s="35"/>
      <c r="F1739" s="35"/>
      <c r="G1739" s="35"/>
      <c r="I1739" s="11"/>
    </row>
    <row r="1740" spans="3:9" x14ac:dyDescent="0.2">
      <c r="C1740" s="205"/>
      <c r="D1740" s="5"/>
      <c r="E1740" s="35"/>
      <c r="F1740" s="35"/>
      <c r="G1740" s="35"/>
      <c r="I1740" s="11"/>
    </row>
    <row r="1741" spans="3:9" x14ac:dyDescent="0.2">
      <c r="C1741" s="205"/>
      <c r="D1741" s="5"/>
      <c r="E1741" s="35"/>
      <c r="F1741" s="35"/>
      <c r="G1741" s="35"/>
      <c r="I1741" s="11"/>
    </row>
    <row r="1742" spans="3:9" x14ac:dyDescent="0.2">
      <c r="C1742" s="205"/>
      <c r="D1742" s="5"/>
      <c r="E1742" s="35"/>
      <c r="F1742" s="35"/>
      <c r="G1742" s="35"/>
      <c r="I1742" s="11"/>
    </row>
    <row r="1743" spans="3:9" x14ac:dyDescent="0.2">
      <c r="C1743" s="205"/>
      <c r="D1743" s="5"/>
      <c r="E1743" s="35"/>
      <c r="F1743" s="35"/>
      <c r="G1743" s="35"/>
      <c r="I1743" s="11"/>
    </row>
    <row r="1744" spans="3:9" x14ac:dyDescent="0.2">
      <c r="C1744" s="205"/>
      <c r="D1744" s="5"/>
      <c r="E1744" s="35"/>
      <c r="F1744" s="35"/>
      <c r="G1744" s="35"/>
      <c r="I1744" s="11"/>
    </row>
    <row r="1745" spans="3:9" x14ac:dyDescent="0.2">
      <c r="C1745" s="205"/>
      <c r="D1745" s="5"/>
      <c r="E1745" s="35"/>
      <c r="F1745" s="35"/>
      <c r="G1745" s="35"/>
      <c r="I1745" s="11"/>
    </row>
    <row r="1746" spans="3:9" x14ac:dyDescent="0.2">
      <c r="C1746" s="205"/>
      <c r="D1746" s="5"/>
      <c r="E1746" s="35"/>
      <c r="F1746" s="35"/>
      <c r="G1746" s="35"/>
      <c r="I1746" s="11"/>
    </row>
    <row r="1747" spans="3:9" x14ac:dyDescent="0.2">
      <c r="C1747" s="205"/>
      <c r="D1747" s="5"/>
      <c r="E1747" s="35"/>
      <c r="F1747" s="35"/>
      <c r="G1747" s="35"/>
      <c r="I1747" s="11"/>
    </row>
    <row r="1748" spans="3:9" x14ac:dyDescent="0.2">
      <c r="C1748" s="205"/>
      <c r="D1748" s="5"/>
      <c r="E1748" s="35"/>
      <c r="F1748" s="35"/>
      <c r="G1748" s="35"/>
      <c r="I1748" s="11"/>
    </row>
    <row r="1749" spans="3:9" x14ac:dyDescent="0.2">
      <c r="C1749" s="205"/>
      <c r="D1749" s="5"/>
      <c r="E1749" s="35"/>
      <c r="F1749" s="35"/>
      <c r="G1749" s="35"/>
      <c r="I1749" s="11"/>
    </row>
    <row r="1750" spans="3:9" x14ac:dyDescent="0.2">
      <c r="C1750" s="205"/>
      <c r="D1750" s="5"/>
      <c r="E1750" s="35"/>
      <c r="F1750" s="35"/>
      <c r="G1750" s="35"/>
      <c r="I1750" s="11"/>
    </row>
    <row r="1751" spans="3:9" x14ac:dyDescent="0.2">
      <c r="C1751" s="205"/>
      <c r="D1751" s="5"/>
      <c r="E1751" s="35"/>
      <c r="F1751" s="35"/>
      <c r="G1751" s="35"/>
      <c r="I1751" s="11"/>
    </row>
    <row r="1752" spans="3:9" x14ac:dyDescent="0.2">
      <c r="C1752" s="205"/>
      <c r="D1752" s="5"/>
      <c r="E1752" s="35"/>
      <c r="F1752" s="35"/>
      <c r="G1752" s="35"/>
      <c r="I1752" s="11"/>
    </row>
    <row r="1753" spans="3:9" x14ac:dyDescent="0.2">
      <c r="C1753" s="205"/>
      <c r="D1753" s="5"/>
      <c r="E1753" s="35"/>
      <c r="F1753" s="35"/>
      <c r="G1753" s="35"/>
      <c r="I1753" s="11"/>
    </row>
    <row r="1754" spans="3:9" x14ac:dyDescent="0.2">
      <c r="C1754" s="205"/>
      <c r="D1754" s="5"/>
      <c r="E1754" s="35"/>
      <c r="F1754" s="35"/>
      <c r="G1754" s="35"/>
      <c r="I1754" s="11"/>
    </row>
    <row r="1755" spans="3:9" x14ac:dyDescent="0.2">
      <c r="C1755" s="205"/>
      <c r="D1755" s="5"/>
      <c r="E1755" s="35"/>
      <c r="F1755" s="35"/>
      <c r="G1755" s="35"/>
      <c r="I1755" s="11"/>
    </row>
    <row r="1756" spans="3:9" x14ac:dyDescent="0.2">
      <c r="C1756" s="205"/>
      <c r="D1756" s="5"/>
      <c r="E1756" s="35"/>
      <c r="F1756" s="35"/>
      <c r="G1756" s="35"/>
      <c r="I1756" s="11"/>
    </row>
    <row r="1757" spans="3:9" x14ac:dyDescent="0.2">
      <c r="C1757" s="205"/>
      <c r="D1757" s="5"/>
      <c r="E1757" s="35"/>
      <c r="F1757" s="35"/>
      <c r="G1757" s="35"/>
      <c r="I1757" s="11"/>
    </row>
    <row r="1758" spans="3:9" x14ac:dyDescent="0.2">
      <c r="C1758" s="205"/>
      <c r="D1758" s="5"/>
      <c r="E1758" s="35"/>
      <c r="F1758" s="35"/>
      <c r="G1758" s="35"/>
      <c r="I1758" s="11"/>
    </row>
    <row r="1759" spans="3:9" x14ac:dyDescent="0.2">
      <c r="C1759" s="205"/>
      <c r="D1759" s="5"/>
      <c r="E1759" s="35"/>
      <c r="F1759" s="35"/>
      <c r="G1759" s="35"/>
      <c r="I1759" s="11"/>
    </row>
    <row r="1760" spans="3:9" x14ac:dyDescent="0.2">
      <c r="C1760" s="205"/>
      <c r="D1760" s="5"/>
      <c r="E1760" s="35"/>
      <c r="F1760" s="35"/>
      <c r="G1760" s="35"/>
      <c r="I1760" s="11"/>
    </row>
    <row r="1761" spans="3:9" x14ac:dyDescent="0.2">
      <c r="C1761" s="205"/>
      <c r="D1761" s="5"/>
      <c r="E1761" s="35"/>
      <c r="F1761" s="35"/>
      <c r="G1761" s="35"/>
      <c r="I1761" s="11"/>
    </row>
    <row r="1762" spans="3:9" x14ac:dyDescent="0.2">
      <c r="C1762" s="205"/>
      <c r="D1762" s="5"/>
      <c r="E1762" s="35"/>
      <c r="F1762" s="35"/>
      <c r="G1762" s="35"/>
      <c r="I1762" s="11"/>
    </row>
    <row r="1763" spans="3:9" x14ac:dyDescent="0.2">
      <c r="C1763" s="205"/>
      <c r="D1763" s="5"/>
      <c r="E1763" s="35"/>
      <c r="F1763" s="35"/>
      <c r="G1763" s="35"/>
      <c r="I1763" s="11"/>
    </row>
    <row r="1764" spans="3:9" x14ac:dyDescent="0.2">
      <c r="C1764" s="205"/>
      <c r="D1764" s="5"/>
      <c r="E1764" s="35"/>
      <c r="F1764" s="35"/>
      <c r="G1764" s="35"/>
      <c r="I1764" s="11"/>
    </row>
    <row r="1765" spans="3:9" x14ac:dyDescent="0.2">
      <c r="C1765" s="205"/>
      <c r="D1765" s="5"/>
      <c r="E1765" s="35"/>
      <c r="F1765" s="35"/>
      <c r="G1765" s="35"/>
      <c r="I1765" s="11"/>
    </row>
    <row r="1766" spans="3:9" x14ac:dyDescent="0.2">
      <c r="C1766" s="205"/>
      <c r="D1766" s="5"/>
      <c r="E1766" s="35"/>
      <c r="F1766" s="35"/>
      <c r="G1766" s="35"/>
      <c r="I1766" s="11"/>
    </row>
    <row r="1767" spans="3:9" x14ac:dyDescent="0.2">
      <c r="C1767" s="205"/>
      <c r="D1767" s="5"/>
      <c r="E1767" s="35"/>
      <c r="F1767" s="35"/>
      <c r="G1767" s="35"/>
      <c r="I1767" s="11"/>
    </row>
    <row r="1768" spans="3:9" x14ac:dyDescent="0.2">
      <c r="C1768" s="205"/>
      <c r="D1768" s="5"/>
      <c r="E1768" s="35"/>
      <c r="F1768" s="35"/>
      <c r="G1768" s="35"/>
      <c r="I1768" s="11"/>
    </row>
    <row r="1769" spans="3:9" x14ac:dyDescent="0.2">
      <c r="C1769" s="205"/>
      <c r="D1769" s="5"/>
      <c r="E1769" s="35"/>
      <c r="F1769" s="35"/>
      <c r="G1769" s="35"/>
      <c r="I1769" s="11"/>
    </row>
    <row r="1770" spans="3:9" x14ac:dyDescent="0.2">
      <c r="C1770" s="205"/>
      <c r="D1770" s="5"/>
      <c r="E1770" s="35"/>
      <c r="F1770" s="35"/>
      <c r="G1770" s="35"/>
      <c r="I1770" s="11"/>
    </row>
    <row r="1771" spans="3:9" x14ac:dyDescent="0.2">
      <c r="C1771" s="205"/>
      <c r="D1771" s="5"/>
      <c r="E1771" s="35"/>
      <c r="F1771" s="35"/>
      <c r="G1771" s="35"/>
      <c r="I1771" s="11"/>
    </row>
    <row r="1772" spans="3:9" x14ac:dyDescent="0.2">
      <c r="C1772" s="205"/>
      <c r="D1772" s="5"/>
      <c r="E1772" s="35"/>
      <c r="F1772" s="35"/>
      <c r="G1772" s="35"/>
      <c r="I1772" s="11"/>
    </row>
    <row r="1773" spans="3:9" x14ac:dyDescent="0.2">
      <c r="C1773" s="205"/>
      <c r="D1773" s="5"/>
      <c r="E1773" s="35"/>
      <c r="F1773" s="35"/>
      <c r="G1773" s="35"/>
      <c r="I1773" s="11"/>
    </row>
    <row r="1774" spans="3:9" x14ac:dyDescent="0.2">
      <c r="C1774" s="205"/>
      <c r="D1774" s="5"/>
      <c r="E1774" s="35"/>
      <c r="F1774" s="35"/>
      <c r="G1774" s="35"/>
      <c r="I1774" s="11"/>
    </row>
    <row r="1775" spans="3:9" x14ac:dyDescent="0.2">
      <c r="C1775" s="205"/>
      <c r="D1775" s="5"/>
      <c r="E1775" s="35"/>
      <c r="F1775" s="35"/>
      <c r="G1775" s="35"/>
      <c r="I1775" s="11"/>
    </row>
    <row r="1776" spans="3:9" x14ac:dyDescent="0.2">
      <c r="C1776" s="205"/>
      <c r="D1776" s="5"/>
      <c r="E1776" s="35"/>
      <c r="F1776" s="35"/>
      <c r="G1776" s="35"/>
      <c r="I1776" s="11"/>
    </row>
    <row r="1777" spans="3:9" x14ac:dyDescent="0.2">
      <c r="C1777" s="205"/>
      <c r="D1777" s="5"/>
      <c r="E1777" s="35"/>
      <c r="F1777" s="35"/>
      <c r="G1777" s="35"/>
      <c r="I1777" s="11"/>
    </row>
    <row r="1778" spans="3:9" x14ac:dyDescent="0.2">
      <c r="C1778" s="205"/>
      <c r="D1778" s="5"/>
      <c r="E1778" s="35"/>
      <c r="F1778" s="35"/>
      <c r="G1778" s="35"/>
      <c r="I1778" s="11"/>
    </row>
    <row r="1779" spans="3:9" x14ac:dyDescent="0.2">
      <c r="C1779" s="205"/>
      <c r="D1779" s="5"/>
      <c r="E1779" s="35"/>
      <c r="F1779" s="35"/>
      <c r="G1779" s="35"/>
      <c r="I1779" s="11"/>
    </row>
    <row r="1780" spans="3:9" x14ac:dyDescent="0.2">
      <c r="C1780" s="205"/>
      <c r="D1780" s="5"/>
      <c r="E1780" s="35"/>
      <c r="F1780" s="35"/>
      <c r="G1780" s="35"/>
      <c r="I1780" s="11"/>
    </row>
    <row r="1781" spans="3:9" x14ac:dyDescent="0.2">
      <c r="C1781" s="205"/>
      <c r="D1781" s="5"/>
      <c r="E1781" s="35"/>
      <c r="F1781" s="35"/>
      <c r="G1781" s="35"/>
      <c r="I1781" s="11"/>
    </row>
    <row r="1782" spans="3:9" x14ac:dyDescent="0.2">
      <c r="C1782" s="205"/>
      <c r="D1782" s="5"/>
      <c r="E1782" s="35"/>
      <c r="F1782" s="35"/>
      <c r="G1782" s="35"/>
      <c r="I1782" s="11"/>
    </row>
    <row r="1783" spans="3:9" x14ac:dyDescent="0.2">
      <c r="C1783" s="205"/>
      <c r="D1783" s="5"/>
      <c r="E1783" s="35"/>
      <c r="F1783" s="35"/>
      <c r="G1783" s="35"/>
      <c r="I1783" s="11"/>
    </row>
    <row r="1784" spans="3:9" x14ac:dyDescent="0.2">
      <c r="C1784" s="205"/>
      <c r="D1784" s="5"/>
      <c r="E1784" s="35"/>
      <c r="F1784" s="35"/>
      <c r="G1784" s="35"/>
      <c r="I1784" s="11"/>
    </row>
    <row r="1785" spans="3:9" x14ac:dyDescent="0.2">
      <c r="C1785" s="205"/>
      <c r="D1785" s="5"/>
      <c r="E1785" s="35"/>
      <c r="F1785" s="35"/>
      <c r="G1785" s="35"/>
      <c r="I1785" s="11"/>
    </row>
    <row r="1786" spans="3:9" x14ac:dyDescent="0.2">
      <c r="C1786" s="205"/>
      <c r="D1786" s="5"/>
      <c r="E1786" s="35"/>
      <c r="F1786" s="35"/>
      <c r="G1786" s="35"/>
      <c r="I1786" s="11"/>
    </row>
    <row r="1787" spans="3:9" x14ac:dyDescent="0.2">
      <c r="C1787" s="205"/>
      <c r="D1787" s="5"/>
      <c r="E1787" s="35"/>
      <c r="F1787" s="35"/>
      <c r="G1787" s="35"/>
      <c r="I1787" s="11"/>
    </row>
    <row r="1788" spans="3:9" x14ac:dyDescent="0.2">
      <c r="C1788" s="205"/>
      <c r="D1788" s="5"/>
      <c r="E1788" s="35"/>
      <c r="F1788" s="35"/>
      <c r="G1788" s="35"/>
      <c r="I1788" s="11"/>
    </row>
    <row r="1789" spans="3:9" x14ac:dyDescent="0.2">
      <c r="C1789" s="205"/>
      <c r="D1789" s="5"/>
      <c r="E1789" s="35"/>
      <c r="F1789" s="35"/>
      <c r="G1789" s="35"/>
      <c r="I1789" s="11"/>
    </row>
    <row r="1790" spans="3:9" x14ac:dyDescent="0.2">
      <c r="C1790" s="205"/>
      <c r="D1790" s="5"/>
      <c r="E1790" s="35"/>
      <c r="F1790" s="35"/>
      <c r="G1790" s="35"/>
      <c r="I1790" s="11"/>
    </row>
    <row r="1791" spans="3:9" x14ac:dyDescent="0.2">
      <c r="C1791" s="205"/>
      <c r="D1791" s="5"/>
      <c r="E1791" s="35"/>
      <c r="F1791" s="35"/>
      <c r="G1791" s="35"/>
      <c r="I1791" s="11"/>
    </row>
    <row r="1792" spans="3:9" x14ac:dyDescent="0.2">
      <c r="C1792" s="205"/>
      <c r="D1792" s="5"/>
      <c r="E1792" s="35"/>
      <c r="F1792" s="35"/>
      <c r="G1792" s="35"/>
      <c r="I1792" s="11"/>
    </row>
    <row r="1793" spans="3:9" x14ac:dyDescent="0.2">
      <c r="C1793" s="205"/>
      <c r="D1793" s="5"/>
      <c r="E1793" s="35"/>
      <c r="F1793" s="35"/>
      <c r="G1793" s="35"/>
      <c r="I1793" s="11"/>
    </row>
    <row r="1794" spans="3:9" x14ac:dyDescent="0.2">
      <c r="C1794" s="205"/>
      <c r="D1794" s="5"/>
      <c r="E1794" s="35"/>
      <c r="F1794" s="35"/>
      <c r="G1794" s="35"/>
      <c r="I1794" s="11"/>
    </row>
    <row r="1795" spans="3:9" x14ac:dyDescent="0.2">
      <c r="C1795" s="205"/>
      <c r="D1795" s="5"/>
      <c r="E1795" s="35"/>
      <c r="F1795" s="35"/>
      <c r="G1795" s="35"/>
      <c r="I1795" s="11"/>
    </row>
    <row r="1796" spans="3:9" x14ac:dyDescent="0.2">
      <c r="C1796" s="205"/>
      <c r="D1796" s="5"/>
      <c r="E1796" s="35"/>
      <c r="F1796" s="35"/>
      <c r="G1796" s="35"/>
      <c r="I1796" s="11"/>
    </row>
    <row r="1797" spans="3:9" x14ac:dyDescent="0.2">
      <c r="C1797" s="205"/>
      <c r="D1797" s="5"/>
      <c r="E1797" s="35"/>
      <c r="F1797" s="35"/>
      <c r="G1797" s="35"/>
      <c r="I1797" s="11"/>
    </row>
    <row r="1798" spans="3:9" x14ac:dyDescent="0.2">
      <c r="C1798" s="205"/>
      <c r="D1798" s="5"/>
      <c r="E1798" s="35"/>
      <c r="F1798" s="35"/>
      <c r="G1798" s="35"/>
      <c r="I1798" s="11"/>
    </row>
    <row r="1799" spans="3:9" x14ac:dyDescent="0.2">
      <c r="C1799" s="205"/>
      <c r="D1799" s="5"/>
      <c r="E1799" s="35"/>
      <c r="F1799" s="35"/>
      <c r="G1799" s="35"/>
      <c r="I1799" s="11"/>
    </row>
    <row r="1800" spans="3:9" x14ac:dyDescent="0.2">
      <c r="C1800" s="205"/>
      <c r="D1800" s="5"/>
      <c r="E1800" s="35"/>
      <c r="F1800" s="35"/>
      <c r="G1800" s="35"/>
      <c r="I1800" s="11"/>
    </row>
    <row r="1801" spans="3:9" x14ac:dyDescent="0.2">
      <c r="C1801" s="205"/>
      <c r="D1801" s="5"/>
      <c r="E1801" s="35"/>
      <c r="F1801" s="35"/>
      <c r="G1801" s="35"/>
      <c r="I1801" s="11"/>
    </row>
    <row r="1802" spans="3:9" x14ac:dyDescent="0.2">
      <c r="C1802" s="205"/>
      <c r="D1802" s="5"/>
      <c r="E1802" s="35"/>
      <c r="F1802" s="35"/>
      <c r="G1802" s="35"/>
      <c r="I1802" s="11"/>
    </row>
    <row r="1803" spans="3:9" x14ac:dyDescent="0.2">
      <c r="C1803" s="205"/>
      <c r="D1803" s="5"/>
      <c r="E1803" s="35"/>
      <c r="F1803" s="35"/>
      <c r="G1803" s="35"/>
      <c r="I1803" s="11"/>
    </row>
    <row r="1804" spans="3:9" x14ac:dyDescent="0.2">
      <c r="C1804" s="205"/>
      <c r="D1804" s="5"/>
      <c r="E1804" s="35"/>
      <c r="F1804" s="35"/>
      <c r="G1804" s="35"/>
      <c r="I1804" s="11"/>
    </row>
    <row r="1805" spans="3:9" x14ac:dyDescent="0.2">
      <c r="C1805" s="205"/>
      <c r="D1805" s="5"/>
      <c r="E1805" s="35"/>
      <c r="F1805" s="35"/>
      <c r="G1805" s="35"/>
      <c r="I1805" s="11"/>
    </row>
    <row r="1806" spans="3:9" x14ac:dyDescent="0.2">
      <c r="C1806" s="205"/>
      <c r="D1806" s="5"/>
      <c r="E1806" s="35"/>
      <c r="F1806" s="35"/>
      <c r="G1806" s="35"/>
      <c r="I1806" s="11"/>
    </row>
    <row r="1807" spans="3:9" x14ac:dyDescent="0.2">
      <c r="C1807" s="205"/>
      <c r="D1807" s="5"/>
      <c r="E1807" s="35"/>
      <c r="F1807" s="35"/>
      <c r="G1807" s="35"/>
      <c r="I1807" s="11"/>
    </row>
    <row r="1808" spans="3:9" x14ac:dyDescent="0.2">
      <c r="C1808" s="205"/>
      <c r="D1808" s="5"/>
      <c r="E1808" s="35"/>
      <c r="F1808" s="35"/>
      <c r="G1808" s="35"/>
      <c r="I1808" s="11"/>
    </row>
    <row r="1809" spans="3:9" x14ac:dyDescent="0.2">
      <c r="C1809" s="205"/>
      <c r="D1809" s="5"/>
      <c r="E1809" s="35"/>
      <c r="F1809" s="35"/>
      <c r="G1809" s="35"/>
      <c r="I1809" s="11"/>
    </row>
    <row r="1810" spans="3:9" x14ac:dyDescent="0.2">
      <c r="C1810" s="205"/>
      <c r="D1810" s="5"/>
      <c r="E1810" s="35"/>
      <c r="F1810" s="35"/>
      <c r="G1810" s="35"/>
      <c r="I1810" s="11"/>
    </row>
    <row r="1811" spans="3:9" x14ac:dyDescent="0.2">
      <c r="C1811" s="205"/>
      <c r="D1811" s="5"/>
      <c r="E1811" s="35"/>
      <c r="F1811" s="35"/>
      <c r="G1811" s="35"/>
      <c r="I1811" s="11"/>
    </row>
    <row r="1812" spans="3:9" x14ac:dyDescent="0.2">
      <c r="C1812" s="205"/>
      <c r="D1812" s="5"/>
      <c r="E1812" s="35"/>
      <c r="F1812" s="35"/>
      <c r="G1812" s="35"/>
      <c r="I1812" s="11"/>
    </row>
    <row r="1813" spans="3:9" x14ac:dyDescent="0.2">
      <c r="C1813" s="205"/>
      <c r="D1813" s="5"/>
      <c r="E1813" s="35"/>
      <c r="F1813" s="35"/>
      <c r="G1813" s="35"/>
      <c r="I1813" s="11"/>
    </row>
    <row r="1814" spans="3:9" x14ac:dyDescent="0.2">
      <c r="C1814" s="205"/>
      <c r="D1814" s="5"/>
      <c r="E1814" s="35"/>
      <c r="F1814" s="35"/>
      <c r="G1814" s="35"/>
      <c r="I1814" s="11"/>
    </row>
    <row r="1815" spans="3:9" x14ac:dyDescent="0.2">
      <c r="C1815" s="205"/>
      <c r="D1815" s="5"/>
      <c r="E1815" s="35"/>
      <c r="F1815" s="35"/>
      <c r="G1815" s="35"/>
      <c r="I1815" s="11"/>
    </row>
    <row r="1816" spans="3:9" x14ac:dyDescent="0.2">
      <c r="C1816" s="205"/>
      <c r="D1816" s="5"/>
      <c r="E1816" s="35"/>
      <c r="F1816" s="35"/>
      <c r="G1816" s="35"/>
      <c r="I1816" s="11"/>
    </row>
    <row r="1817" spans="3:9" x14ac:dyDescent="0.2">
      <c r="C1817" s="205"/>
      <c r="D1817" s="5"/>
      <c r="E1817" s="35"/>
      <c r="F1817" s="35"/>
      <c r="G1817" s="35"/>
      <c r="I1817" s="11"/>
    </row>
    <row r="1818" spans="3:9" x14ac:dyDescent="0.2">
      <c r="C1818" s="205"/>
      <c r="D1818" s="5"/>
      <c r="E1818" s="35"/>
      <c r="F1818" s="35"/>
      <c r="G1818" s="35"/>
      <c r="I1818" s="11"/>
    </row>
    <row r="1819" spans="3:9" x14ac:dyDescent="0.2">
      <c r="C1819" s="205"/>
      <c r="D1819" s="5"/>
      <c r="E1819" s="35"/>
      <c r="F1819" s="35"/>
      <c r="G1819" s="35"/>
      <c r="I1819" s="11"/>
    </row>
    <row r="1820" spans="3:9" x14ac:dyDescent="0.2">
      <c r="C1820" s="205"/>
      <c r="D1820" s="5"/>
      <c r="E1820" s="35"/>
      <c r="F1820" s="35"/>
      <c r="G1820" s="35"/>
      <c r="I1820" s="11"/>
    </row>
    <row r="1821" spans="3:9" x14ac:dyDescent="0.2">
      <c r="C1821" s="205"/>
      <c r="D1821" s="5"/>
      <c r="E1821" s="35"/>
      <c r="F1821" s="35"/>
      <c r="G1821" s="35"/>
      <c r="I1821" s="11"/>
    </row>
    <row r="1822" spans="3:9" x14ac:dyDescent="0.2">
      <c r="C1822" s="205"/>
      <c r="D1822" s="5"/>
      <c r="E1822" s="35"/>
      <c r="F1822" s="35"/>
      <c r="G1822" s="35"/>
      <c r="I1822" s="11"/>
    </row>
    <row r="1823" spans="3:9" x14ac:dyDescent="0.2">
      <c r="C1823" s="205"/>
      <c r="D1823" s="5"/>
      <c r="E1823" s="35"/>
      <c r="F1823" s="35"/>
      <c r="G1823" s="35"/>
      <c r="I1823" s="11"/>
    </row>
    <row r="1824" spans="3:9" x14ac:dyDescent="0.2">
      <c r="C1824" s="205"/>
      <c r="D1824" s="5"/>
      <c r="E1824" s="35"/>
      <c r="F1824" s="35"/>
      <c r="G1824" s="35"/>
      <c r="I1824" s="11"/>
    </row>
    <row r="1825" spans="3:9" x14ac:dyDescent="0.2">
      <c r="C1825" s="205"/>
      <c r="D1825" s="5"/>
      <c r="E1825" s="35"/>
      <c r="F1825" s="35"/>
      <c r="G1825" s="35"/>
      <c r="I1825" s="11"/>
    </row>
    <row r="1826" spans="3:9" x14ac:dyDescent="0.2">
      <c r="C1826" s="205"/>
      <c r="D1826" s="5"/>
      <c r="E1826" s="35"/>
      <c r="F1826" s="35"/>
      <c r="G1826" s="35"/>
      <c r="I1826" s="11"/>
    </row>
    <row r="1827" spans="3:9" x14ac:dyDescent="0.2">
      <c r="C1827" s="205"/>
      <c r="D1827" s="5"/>
      <c r="E1827" s="35"/>
      <c r="F1827" s="35"/>
      <c r="G1827" s="35"/>
      <c r="I1827" s="11"/>
    </row>
    <row r="1828" spans="3:9" x14ac:dyDescent="0.2">
      <c r="C1828" s="205"/>
      <c r="D1828" s="5"/>
      <c r="E1828" s="35"/>
      <c r="F1828" s="35"/>
      <c r="G1828" s="35"/>
      <c r="I1828" s="11"/>
    </row>
    <row r="1829" spans="3:9" x14ac:dyDescent="0.2">
      <c r="C1829" s="205"/>
      <c r="D1829" s="5"/>
      <c r="E1829" s="35"/>
      <c r="F1829" s="35"/>
      <c r="G1829" s="35"/>
      <c r="I1829" s="11"/>
    </row>
    <row r="1830" spans="3:9" x14ac:dyDescent="0.2">
      <c r="C1830" s="205"/>
      <c r="D1830" s="5"/>
      <c r="E1830" s="35"/>
      <c r="F1830" s="35"/>
      <c r="G1830" s="35"/>
      <c r="I1830" s="11"/>
    </row>
    <row r="1831" spans="3:9" x14ac:dyDescent="0.2">
      <c r="C1831" s="205"/>
      <c r="D1831" s="5"/>
      <c r="E1831" s="35"/>
      <c r="F1831" s="35"/>
      <c r="G1831" s="35"/>
      <c r="I1831" s="11"/>
    </row>
    <row r="1832" spans="3:9" x14ac:dyDescent="0.2">
      <c r="C1832" s="205"/>
      <c r="D1832" s="5"/>
      <c r="E1832" s="35"/>
      <c r="F1832" s="35"/>
      <c r="G1832" s="35"/>
      <c r="I1832" s="11"/>
    </row>
    <row r="1833" spans="3:9" x14ac:dyDescent="0.2">
      <c r="C1833" s="205"/>
      <c r="D1833" s="5"/>
      <c r="E1833" s="35"/>
      <c r="F1833" s="35"/>
      <c r="G1833" s="35"/>
      <c r="I1833" s="11"/>
    </row>
    <row r="1834" spans="3:9" x14ac:dyDescent="0.2">
      <c r="C1834" s="205"/>
      <c r="D1834" s="5"/>
      <c r="E1834" s="35"/>
      <c r="F1834" s="35"/>
      <c r="G1834" s="35"/>
      <c r="I1834" s="11"/>
    </row>
    <row r="1835" spans="3:9" x14ac:dyDescent="0.2">
      <c r="C1835" s="205"/>
      <c r="D1835" s="5"/>
      <c r="E1835" s="35"/>
      <c r="F1835" s="35"/>
      <c r="G1835" s="35"/>
      <c r="I1835" s="11"/>
    </row>
    <row r="1836" spans="3:9" x14ac:dyDescent="0.2">
      <c r="C1836" s="205"/>
      <c r="D1836" s="5"/>
      <c r="E1836" s="35"/>
      <c r="F1836" s="35"/>
      <c r="G1836" s="35"/>
      <c r="I1836" s="11"/>
    </row>
    <row r="1837" spans="3:9" x14ac:dyDescent="0.2">
      <c r="C1837" s="205"/>
      <c r="D1837" s="5"/>
      <c r="E1837" s="35"/>
      <c r="F1837" s="35"/>
      <c r="G1837" s="35"/>
      <c r="I1837" s="11"/>
    </row>
    <row r="1838" spans="3:9" x14ac:dyDescent="0.2">
      <c r="C1838" s="205"/>
      <c r="D1838" s="5"/>
      <c r="E1838" s="35"/>
      <c r="F1838" s="35"/>
      <c r="G1838" s="35"/>
      <c r="I1838" s="11"/>
    </row>
    <row r="1839" spans="3:9" x14ac:dyDescent="0.2">
      <c r="C1839" s="205"/>
      <c r="D1839" s="5"/>
      <c r="E1839" s="35"/>
      <c r="F1839" s="35"/>
      <c r="G1839" s="35"/>
      <c r="I1839" s="11"/>
    </row>
    <row r="1840" spans="3:9" x14ac:dyDescent="0.2">
      <c r="C1840" s="205"/>
      <c r="D1840" s="5"/>
      <c r="E1840" s="35"/>
      <c r="F1840" s="35"/>
      <c r="G1840" s="35"/>
      <c r="I1840" s="11"/>
    </row>
    <row r="1841" spans="3:9" x14ac:dyDescent="0.2">
      <c r="C1841" s="205"/>
      <c r="D1841" s="5"/>
      <c r="E1841" s="35"/>
      <c r="F1841" s="35"/>
      <c r="G1841" s="35"/>
      <c r="I1841" s="11"/>
    </row>
    <row r="1842" spans="3:9" x14ac:dyDescent="0.2">
      <c r="C1842" s="205"/>
      <c r="D1842" s="5"/>
      <c r="E1842" s="35"/>
      <c r="F1842" s="35"/>
      <c r="G1842" s="35"/>
      <c r="I1842" s="11"/>
    </row>
    <row r="1843" spans="3:9" x14ac:dyDescent="0.2">
      <c r="C1843" s="205"/>
      <c r="D1843" s="5"/>
      <c r="E1843" s="35"/>
      <c r="F1843" s="35"/>
      <c r="G1843" s="35"/>
      <c r="I1843" s="11"/>
    </row>
    <row r="1844" spans="3:9" x14ac:dyDescent="0.2">
      <c r="C1844" s="205"/>
      <c r="D1844" s="5"/>
      <c r="E1844" s="35"/>
      <c r="F1844" s="35"/>
      <c r="G1844" s="35"/>
      <c r="I1844" s="11"/>
    </row>
    <row r="1845" spans="3:9" x14ac:dyDescent="0.2">
      <c r="C1845" s="205"/>
      <c r="D1845" s="5"/>
      <c r="E1845" s="35"/>
      <c r="F1845" s="35"/>
      <c r="G1845" s="35"/>
      <c r="I1845" s="11"/>
    </row>
    <row r="1846" spans="3:9" x14ac:dyDescent="0.2">
      <c r="C1846" s="205"/>
      <c r="D1846" s="5"/>
      <c r="E1846" s="35"/>
      <c r="F1846" s="35"/>
      <c r="G1846" s="35"/>
      <c r="I1846" s="11"/>
    </row>
    <row r="1847" spans="3:9" x14ac:dyDescent="0.2">
      <c r="C1847" s="205"/>
      <c r="D1847" s="5"/>
      <c r="E1847" s="35"/>
      <c r="F1847" s="35"/>
      <c r="G1847" s="35"/>
      <c r="I1847" s="11"/>
    </row>
    <row r="1848" spans="3:9" x14ac:dyDescent="0.2">
      <c r="C1848" s="205"/>
      <c r="D1848" s="5"/>
      <c r="E1848" s="35"/>
      <c r="F1848" s="35"/>
      <c r="G1848" s="35"/>
      <c r="I1848" s="11"/>
    </row>
    <row r="1849" spans="3:9" x14ac:dyDescent="0.2">
      <c r="C1849" s="205"/>
      <c r="D1849" s="5"/>
      <c r="E1849" s="35"/>
      <c r="F1849" s="35"/>
      <c r="G1849" s="35"/>
      <c r="I1849" s="11"/>
    </row>
    <row r="1850" spans="3:9" x14ac:dyDescent="0.2">
      <c r="C1850" s="205"/>
      <c r="D1850" s="5"/>
      <c r="E1850" s="35"/>
      <c r="F1850" s="35"/>
      <c r="G1850" s="35"/>
      <c r="I1850" s="11"/>
    </row>
    <row r="1851" spans="3:9" x14ac:dyDescent="0.2">
      <c r="C1851" s="205"/>
      <c r="D1851" s="5"/>
      <c r="E1851" s="35"/>
      <c r="F1851" s="35"/>
      <c r="G1851" s="35"/>
      <c r="I1851" s="11"/>
    </row>
    <row r="1852" spans="3:9" x14ac:dyDescent="0.2">
      <c r="C1852" s="205"/>
      <c r="D1852" s="5"/>
      <c r="E1852" s="35"/>
      <c r="F1852" s="35"/>
      <c r="G1852" s="35"/>
      <c r="I1852" s="11"/>
    </row>
    <row r="1853" spans="3:9" x14ac:dyDescent="0.2">
      <c r="C1853" s="205"/>
      <c r="D1853" s="5"/>
      <c r="E1853" s="35"/>
      <c r="F1853" s="35"/>
      <c r="G1853" s="35"/>
      <c r="I1853" s="11"/>
    </row>
    <row r="1854" spans="3:9" x14ac:dyDescent="0.2">
      <c r="C1854" s="205"/>
      <c r="D1854" s="5"/>
      <c r="E1854" s="35"/>
      <c r="F1854" s="35"/>
      <c r="G1854" s="35"/>
      <c r="I1854" s="11"/>
    </row>
    <row r="1855" spans="3:9" x14ac:dyDescent="0.2">
      <c r="C1855" s="205"/>
      <c r="D1855" s="5"/>
      <c r="E1855" s="35"/>
      <c r="F1855" s="35"/>
      <c r="G1855" s="35"/>
      <c r="I1855" s="11"/>
    </row>
    <row r="1856" spans="3:9" x14ac:dyDescent="0.2">
      <c r="C1856" s="205"/>
      <c r="D1856" s="5"/>
      <c r="E1856" s="35"/>
      <c r="F1856" s="35"/>
      <c r="G1856" s="35"/>
      <c r="I1856" s="11"/>
    </row>
    <row r="1857" spans="3:9" x14ac:dyDescent="0.2">
      <c r="C1857" s="205"/>
      <c r="D1857" s="5"/>
      <c r="E1857" s="35"/>
      <c r="F1857" s="35"/>
      <c r="G1857" s="35"/>
      <c r="I1857" s="11"/>
    </row>
    <row r="1858" spans="3:9" x14ac:dyDescent="0.2">
      <c r="C1858" s="205"/>
      <c r="D1858" s="5"/>
      <c r="E1858" s="35"/>
      <c r="F1858" s="35"/>
      <c r="G1858" s="35"/>
      <c r="I1858" s="11"/>
    </row>
    <row r="1859" spans="3:9" x14ac:dyDescent="0.2">
      <c r="C1859" s="205"/>
      <c r="D1859" s="5"/>
      <c r="E1859" s="35"/>
      <c r="F1859" s="35"/>
      <c r="G1859" s="35"/>
      <c r="I1859" s="11"/>
    </row>
    <row r="1860" spans="3:9" x14ac:dyDescent="0.2">
      <c r="C1860" s="205"/>
      <c r="D1860" s="5"/>
      <c r="E1860" s="35"/>
      <c r="F1860" s="35"/>
      <c r="G1860" s="35"/>
      <c r="I1860" s="11"/>
    </row>
    <row r="1861" spans="3:9" x14ac:dyDescent="0.2">
      <c r="C1861" s="205"/>
      <c r="D1861" s="5"/>
      <c r="E1861" s="35"/>
      <c r="F1861" s="35"/>
      <c r="G1861" s="35"/>
      <c r="I1861" s="11"/>
    </row>
    <row r="1862" spans="3:9" x14ac:dyDescent="0.2">
      <c r="C1862" s="205"/>
      <c r="D1862" s="5"/>
      <c r="E1862" s="35"/>
      <c r="F1862" s="35"/>
      <c r="G1862" s="35"/>
      <c r="I1862" s="11"/>
    </row>
    <row r="1863" spans="3:9" x14ac:dyDescent="0.2">
      <c r="C1863" s="205"/>
      <c r="D1863" s="5"/>
      <c r="E1863" s="35"/>
      <c r="F1863" s="35"/>
      <c r="G1863" s="35"/>
      <c r="I1863" s="11"/>
    </row>
    <row r="1864" spans="3:9" x14ac:dyDescent="0.2">
      <c r="C1864" s="205"/>
      <c r="D1864" s="5"/>
      <c r="E1864" s="35"/>
      <c r="F1864" s="35"/>
      <c r="G1864" s="35"/>
      <c r="I1864" s="11"/>
    </row>
    <row r="1865" spans="3:9" x14ac:dyDescent="0.2">
      <c r="C1865" s="205"/>
      <c r="D1865" s="5"/>
      <c r="E1865" s="35"/>
      <c r="F1865" s="35"/>
      <c r="G1865" s="35"/>
      <c r="I1865" s="11"/>
    </row>
    <row r="1866" spans="3:9" x14ac:dyDescent="0.2">
      <c r="C1866" s="205"/>
      <c r="D1866" s="5"/>
      <c r="E1866" s="35"/>
      <c r="F1866" s="35"/>
      <c r="G1866" s="35"/>
      <c r="I1866" s="11"/>
    </row>
    <row r="1867" spans="3:9" x14ac:dyDescent="0.2">
      <c r="C1867" s="205"/>
      <c r="D1867" s="5"/>
      <c r="E1867" s="35"/>
      <c r="F1867" s="35"/>
      <c r="G1867" s="35"/>
      <c r="I1867" s="11"/>
    </row>
    <row r="1868" spans="3:9" x14ac:dyDescent="0.2">
      <c r="C1868" s="205"/>
      <c r="D1868" s="5"/>
      <c r="E1868" s="35"/>
      <c r="F1868" s="35"/>
      <c r="G1868" s="35"/>
      <c r="I1868" s="11"/>
    </row>
    <row r="1869" spans="3:9" x14ac:dyDescent="0.2">
      <c r="C1869" s="205"/>
      <c r="D1869" s="5"/>
      <c r="E1869" s="35"/>
      <c r="F1869" s="35"/>
      <c r="G1869" s="35"/>
      <c r="I1869" s="11"/>
    </row>
    <row r="1870" spans="3:9" x14ac:dyDescent="0.2">
      <c r="C1870" s="205"/>
      <c r="D1870" s="5"/>
      <c r="E1870" s="35"/>
      <c r="F1870" s="35"/>
      <c r="G1870" s="35"/>
      <c r="I1870" s="11"/>
    </row>
    <row r="1871" spans="3:9" x14ac:dyDescent="0.2">
      <c r="C1871" s="205"/>
      <c r="D1871" s="5"/>
      <c r="E1871" s="35"/>
      <c r="F1871" s="35"/>
      <c r="G1871" s="35"/>
      <c r="I1871" s="11"/>
    </row>
    <row r="1872" spans="3:9" x14ac:dyDescent="0.2">
      <c r="C1872" s="205"/>
      <c r="D1872" s="5"/>
      <c r="E1872" s="35"/>
      <c r="F1872" s="35"/>
      <c r="G1872" s="35"/>
      <c r="I1872" s="11"/>
    </row>
    <row r="1873" spans="3:9" x14ac:dyDescent="0.2">
      <c r="C1873" s="205"/>
      <c r="D1873" s="5"/>
      <c r="E1873" s="35"/>
      <c r="F1873" s="35"/>
      <c r="G1873" s="35"/>
      <c r="I1873" s="11"/>
    </row>
    <row r="1874" spans="3:9" x14ac:dyDescent="0.2">
      <c r="C1874" s="205"/>
      <c r="D1874" s="5"/>
      <c r="E1874" s="35"/>
      <c r="F1874" s="35"/>
      <c r="G1874" s="35"/>
      <c r="I1874" s="11"/>
    </row>
    <row r="1875" spans="3:9" x14ac:dyDescent="0.2">
      <c r="C1875" s="205"/>
      <c r="D1875" s="5"/>
      <c r="E1875" s="35"/>
      <c r="F1875" s="35"/>
      <c r="G1875" s="35"/>
      <c r="I1875" s="11"/>
    </row>
    <row r="1876" spans="3:9" x14ac:dyDescent="0.2">
      <c r="C1876" s="205"/>
      <c r="D1876" s="5"/>
      <c r="E1876" s="35"/>
      <c r="F1876" s="35"/>
      <c r="G1876" s="35"/>
      <c r="I1876" s="11"/>
    </row>
    <row r="1877" spans="3:9" x14ac:dyDescent="0.2">
      <c r="C1877" s="205"/>
      <c r="D1877" s="5"/>
      <c r="E1877" s="35"/>
      <c r="F1877" s="35"/>
      <c r="G1877" s="35"/>
      <c r="I1877" s="11"/>
    </row>
    <row r="1878" spans="3:9" x14ac:dyDescent="0.2">
      <c r="C1878" s="205"/>
      <c r="D1878" s="5"/>
      <c r="E1878" s="35"/>
      <c r="F1878" s="35"/>
      <c r="G1878" s="35"/>
      <c r="I1878" s="11"/>
    </row>
    <row r="1879" spans="3:9" x14ac:dyDescent="0.2">
      <c r="C1879" s="205"/>
      <c r="D1879" s="5"/>
      <c r="E1879" s="35"/>
      <c r="F1879" s="35"/>
      <c r="G1879" s="35"/>
      <c r="I1879" s="11"/>
    </row>
    <row r="1880" spans="3:9" x14ac:dyDescent="0.2">
      <c r="C1880" s="205"/>
      <c r="D1880" s="5"/>
      <c r="E1880" s="35"/>
      <c r="F1880" s="35"/>
      <c r="G1880" s="35"/>
      <c r="I1880" s="11"/>
    </row>
    <row r="1881" spans="3:9" x14ac:dyDescent="0.2">
      <c r="C1881" s="205"/>
      <c r="D1881" s="5"/>
      <c r="E1881" s="35"/>
      <c r="F1881" s="35"/>
      <c r="G1881" s="35"/>
      <c r="I1881" s="11"/>
    </row>
    <row r="1882" spans="3:9" x14ac:dyDescent="0.2">
      <c r="C1882" s="205"/>
      <c r="D1882" s="5"/>
      <c r="E1882" s="35"/>
      <c r="F1882" s="35"/>
      <c r="G1882" s="35"/>
      <c r="I1882" s="11"/>
    </row>
    <row r="1883" spans="3:9" x14ac:dyDescent="0.2">
      <c r="C1883" s="205"/>
      <c r="D1883" s="5"/>
      <c r="E1883" s="35"/>
      <c r="F1883" s="35"/>
      <c r="G1883" s="35"/>
      <c r="I1883" s="11"/>
    </row>
    <row r="1884" spans="3:9" x14ac:dyDescent="0.2">
      <c r="C1884" s="205"/>
      <c r="D1884" s="5"/>
      <c r="E1884" s="35"/>
      <c r="F1884" s="35"/>
      <c r="G1884" s="35"/>
      <c r="I1884" s="11"/>
    </row>
    <row r="1885" spans="3:9" x14ac:dyDescent="0.2">
      <c r="C1885" s="205"/>
      <c r="D1885" s="5"/>
      <c r="E1885" s="35"/>
      <c r="F1885" s="35"/>
      <c r="G1885" s="35"/>
      <c r="I1885" s="11"/>
    </row>
    <row r="1886" spans="3:9" x14ac:dyDescent="0.2">
      <c r="C1886" s="205"/>
      <c r="D1886" s="5"/>
      <c r="E1886" s="35"/>
      <c r="F1886" s="35"/>
      <c r="G1886" s="35"/>
      <c r="I1886" s="11"/>
    </row>
    <row r="1887" spans="3:9" x14ac:dyDescent="0.2">
      <c r="C1887" s="205"/>
      <c r="D1887" s="5"/>
      <c r="E1887" s="35"/>
      <c r="F1887" s="35"/>
      <c r="G1887" s="35"/>
      <c r="I1887" s="11"/>
    </row>
    <row r="1888" spans="3:9" x14ac:dyDescent="0.2">
      <c r="C1888" s="205"/>
      <c r="D1888" s="5"/>
      <c r="E1888" s="35"/>
      <c r="F1888" s="35"/>
      <c r="G1888" s="35"/>
      <c r="I1888" s="11"/>
    </row>
    <row r="1889" spans="3:9" x14ac:dyDescent="0.2">
      <c r="C1889" s="205"/>
      <c r="D1889" s="5"/>
      <c r="E1889" s="35"/>
      <c r="F1889" s="35"/>
      <c r="G1889" s="35"/>
      <c r="I1889" s="11"/>
    </row>
    <row r="1890" spans="3:9" x14ac:dyDescent="0.2">
      <c r="C1890" s="205"/>
      <c r="D1890" s="5"/>
      <c r="E1890" s="35"/>
      <c r="F1890" s="35"/>
      <c r="G1890" s="35"/>
      <c r="I1890" s="11"/>
    </row>
    <row r="1891" spans="3:9" x14ac:dyDescent="0.2">
      <c r="C1891" s="205"/>
      <c r="D1891" s="5"/>
      <c r="E1891" s="35"/>
      <c r="F1891" s="35"/>
      <c r="G1891" s="35"/>
      <c r="I1891" s="11"/>
    </row>
    <row r="1892" spans="3:9" x14ac:dyDescent="0.2">
      <c r="C1892" s="205"/>
      <c r="D1892" s="5"/>
      <c r="E1892" s="35"/>
      <c r="F1892" s="35"/>
      <c r="G1892" s="35"/>
      <c r="I1892" s="11"/>
    </row>
    <row r="1893" spans="3:9" x14ac:dyDescent="0.2">
      <c r="C1893" s="205"/>
      <c r="D1893" s="5"/>
      <c r="E1893" s="35"/>
      <c r="F1893" s="35"/>
      <c r="G1893" s="35"/>
      <c r="I1893" s="11"/>
    </row>
    <row r="1894" spans="3:9" x14ac:dyDescent="0.2">
      <c r="C1894" s="205"/>
      <c r="D1894" s="5"/>
      <c r="E1894" s="35"/>
      <c r="F1894" s="35"/>
      <c r="G1894" s="35"/>
      <c r="I1894" s="11"/>
    </row>
    <row r="1895" spans="3:9" x14ac:dyDescent="0.2">
      <c r="C1895" s="205"/>
      <c r="D1895" s="5"/>
      <c r="E1895" s="35"/>
      <c r="F1895" s="35"/>
      <c r="G1895" s="35"/>
      <c r="I1895" s="11"/>
    </row>
    <row r="1896" spans="3:9" x14ac:dyDescent="0.2">
      <c r="C1896" s="205"/>
      <c r="D1896" s="5"/>
      <c r="E1896" s="35"/>
      <c r="F1896" s="35"/>
      <c r="G1896" s="35"/>
      <c r="I1896" s="11"/>
    </row>
    <row r="1897" spans="3:9" x14ac:dyDescent="0.2">
      <c r="C1897" s="205"/>
      <c r="D1897" s="5"/>
      <c r="E1897" s="35"/>
      <c r="F1897" s="35"/>
      <c r="G1897" s="35"/>
      <c r="I1897" s="11"/>
    </row>
    <row r="1898" spans="3:9" x14ac:dyDescent="0.2">
      <c r="C1898" s="205"/>
      <c r="D1898" s="5"/>
      <c r="E1898" s="35"/>
      <c r="F1898" s="35"/>
      <c r="G1898" s="35"/>
      <c r="I1898" s="11"/>
    </row>
    <row r="1899" spans="3:9" x14ac:dyDescent="0.2">
      <c r="C1899" s="205"/>
      <c r="D1899" s="5"/>
      <c r="E1899" s="35"/>
      <c r="F1899" s="35"/>
      <c r="G1899" s="35"/>
      <c r="I1899" s="11"/>
    </row>
    <row r="1900" spans="3:9" x14ac:dyDescent="0.2">
      <c r="C1900" s="205"/>
      <c r="D1900" s="5"/>
      <c r="E1900" s="35"/>
      <c r="F1900" s="35"/>
      <c r="G1900" s="35"/>
      <c r="I1900" s="11"/>
    </row>
    <row r="1901" spans="3:9" x14ac:dyDescent="0.2">
      <c r="C1901" s="205"/>
      <c r="D1901" s="5"/>
      <c r="E1901" s="35"/>
      <c r="F1901" s="35"/>
      <c r="G1901" s="35"/>
      <c r="I1901" s="11"/>
    </row>
    <row r="1902" spans="3:9" x14ac:dyDescent="0.2">
      <c r="C1902" s="205"/>
      <c r="D1902" s="5"/>
      <c r="E1902" s="35"/>
      <c r="F1902" s="35"/>
      <c r="G1902" s="35"/>
      <c r="I1902" s="11"/>
    </row>
    <row r="1903" spans="3:9" x14ac:dyDescent="0.2">
      <c r="C1903" s="205"/>
      <c r="D1903" s="5"/>
      <c r="E1903" s="35"/>
      <c r="F1903" s="35"/>
      <c r="G1903" s="35"/>
      <c r="I1903" s="11"/>
    </row>
    <row r="1904" spans="3:9" x14ac:dyDescent="0.2">
      <c r="C1904" s="205"/>
      <c r="D1904" s="5"/>
      <c r="E1904" s="35"/>
      <c r="F1904" s="35"/>
      <c r="G1904" s="35"/>
      <c r="I1904" s="11"/>
    </row>
    <row r="1905" spans="3:9" x14ac:dyDescent="0.2">
      <c r="C1905" s="205"/>
      <c r="D1905" s="5"/>
      <c r="E1905" s="35"/>
      <c r="F1905" s="35"/>
      <c r="G1905" s="35"/>
      <c r="I1905" s="11"/>
    </row>
    <row r="1906" spans="3:9" x14ac:dyDescent="0.2">
      <c r="C1906" s="205"/>
      <c r="D1906" s="5"/>
      <c r="E1906" s="35"/>
      <c r="F1906" s="35"/>
      <c r="G1906" s="35"/>
      <c r="I1906" s="11"/>
    </row>
    <row r="1907" spans="3:9" x14ac:dyDescent="0.2">
      <c r="C1907" s="205"/>
      <c r="D1907" s="5"/>
      <c r="E1907" s="35"/>
      <c r="F1907" s="35"/>
      <c r="G1907" s="35"/>
      <c r="I1907" s="11"/>
    </row>
    <row r="1908" spans="3:9" x14ac:dyDescent="0.2">
      <c r="C1908" s="205"/>
      <c r="D1908" s="5"/>
      <c r="E1908" s="35"/>
      <c r="F1908" s="35"/>
      <c r="G1908" s="35"/>
      <c r="I1908" s="11"/>
    </row>
    <row r="1909" spans="3:9" x14ac:dyDescent="0.2">
      <c r="C1909" s="205"/>
      <c r="D1909" s="5"/>
      <c r="E1909" s="35"/>
      <c r="F1909" s="35"/>
      <c r="G1909" s="35"/>
      <c r="I1909" s="11"/>
    </row>
    <row r="1910" spans="3:9" x14ac:dyDescent="0.2">
      <c r="C1910" s="205"/>
      <c r="D1910" s="5"/>
      <c r="E1910" s="35"/>
      <c r="F1910" s="35"/>
      <c r="G1910" s="35"/>
      <c r="I1910" s="11"/>
    </row>
    <row r="1911" spans="3:9" x14ac:dyDescent="0.2">
      <c r="C1911" s="205"/>
      <c r="D1911" s="5"/>
      <c r="E1911" s="35"/>
      <c r="F1911" s="35"/>
      <c r="G1911" s="35"/>
      <c r="I1911" s="11"/>
    </row>
    <row r="1912" spans="3:9" x14ac:dyDescent="0.2">
      <c r="C1912" s="205"/>
      <c r="D1912" s="5"/>
      <c r="E1912" s="35"/>
      <c r="F1912" s="35"/>
      <c r="G1912" s="35"/>
      <c r="I1912" s="11"/>
    </row>
    <row r="1913" spans="3:9" x14ac:dyDescent="0.2">
      <c r="C1913" s="205"/>
      <c r="D1913" s="5"/>
      <c r="E1913" s="35"/>
      <c r="F1913" s="35"/>
      <c r="G1913" s="35"/>
      <c r="I1913" s="11"/>
    </row>
    <row r="1914" spans="3:9" x14ac:dyDescent="0.2">
      <c r="C1914" s="205"/>
      <c r="D1914" s="5"/>
      <c r="E1914" s="35"/>
      <c r="F1914" s="35"/>
      <c r="G1914" s="35"/>
      <c r="I1914" s="11"/>
    </row>
    <row r="1915" spans="3:9" x14ac:dyDescent="0.2">
      <c r="C1915" s="205"/>
      <c r="D1915" s="5"/>
      <c r="E1915" s="35"/>
      <c r="F1915" s="35"/>
      <c r="G1915" s="35"/>
      <c r="I1915" s="11"/>
    </row>
    <row r="1916" spans="3:9" x14ac:dyDescent="0.2">
      <c r="C1916" s="205"/>
      <c r="D1916" s="5"/>
      <c r="E1916" s="35"/>
      <c r="F1916" s="35"/>
      <c r="G1916" s="35"/>
      <c r="I1916" s="11"/>
    </row>
    <row r="1917" spans="3:9" x14ac:dyDescent="0.2">
      <c r="C1917" s="205"/>
      <c r="D1917" s="5"/>
      <c r="E1917" s="35"/>
      <c r="F1917" s="35"/>
      <c r="G1917" s="35"/>
      <c r="I1917" s="11"/>
    </row>
    <row r="1918" spans="3:9" x14ac:dyDescent="0.2">
      <c r="C1918" s="205"/>
      <c r="D1918" s="5"/>
      <c r="E1918" s="35"/>
      <c r="F1918" s="35"/>
      <c r="G1918" s="35"/>
      <c r="I1918" s="11"/>
    </row>
    <row r="1919" spans="3:9" x14ac:dyDescent="0.2">
      <c r="C1919" s="205"/>
      <c r="D1919" s="5"/>
      <c r="E1919" s="35"/>
      <c r="F1919" s="35"/>
      <c r="G1919" s="35"/>
      <c r="I1919" s="11"/>
    </row>
    <row r="1920" spans="3:9" x14ac:dyDescent="0.2">
      <c r="C1920" s="205"/>
      <c r="D1920" s="5"/>
      <c r="E1920" s="35"/>
      <c r="F1920" s="35"/>
      <c r="G1920" s="35"/>
      <c r="I1920" s="11"/>
    </row>
    <row r="1921" spans="3:9" x14ac:dyDescent="0.2">
      <c r="C1921" s="205"/>
      <c r="D1921" s="5"/>
      <c r="E1921" s="35"/>
      <c r="F1921" s="35"/>
      <c r="G1921" s="35"/>
      <c r="I1921" s="11"/>
    </row>
    <row r="1922" spans="3:9" x14ac:dyDescent="0.2">
      <c r="C1922" s="205"/>
      <c r="D1922" s="5"/>
      <c r="E1922" s="35"/>
      <c r="F1922" s="35"/>
      <c r="G1922" s="35"/>
      <c r="I1922" s="11"/>
    </row>
    <row r="1923" spans="3:9" x14ac:dyDescent="0.2">
      <c r="C1923" s="205"/>
      <c r="D1923" s="5"/>
      <c r="E1923" s="35"/>
      <c r="F1923" s="35"/>
      <c r="G1923" s="35"/>
      <c r="I1923" s="11"/>
    </row>
    <row r="1924" spans="3:9" x14ac:dyDescent="0.2">
      <c r="C1924" s="205"/>
      <c r="D1924" s="5"/>
      <c r="E1924" s="35"/>
      <c r="F1924" s="35"/>
      <c r="G1924" s="35"/>
      <c r="I1924" s="11"/>
    </row>
    <row r="1925" spans="3:9" x14ac:dyDescent="0.2">
      <c r="C1925" s="205"/>
      <c r="D1925" s="5"/>
      <c r="E1925" s="35"/>
      <c r="F1925" s="35"/>
      <c r="G1925" s="35"/>
      <c r="I1925" s="11"/>
    </row>
    <row r="1926" spans="3:9" x14ac:dyDescent="0.2">
      <c r="C1926" s="205"/>
      <c r="D1926" s="5"/>
      <c r="E1926" s="35"/>
      <c r="F1926" s="35"/>
      <c r="G1926" s="35"/>
      <c r="I1926" s="11"/>
    </row>
    <row r="1927" spans="3:9" x14ac:dyDescent="0.2">
      <c r="C1927" s="205"/>
      <c r="D1927" s="5"/>
      <c r="E1927" s="35"/>
      <c r="F1927" s="35"/>
      <c r="G1927" s="35"/>
      <c r="I1927" s="11"/>
    </row>
    <row r="1928" spans="3:9" x14ac:dyDescent="0.2">
      <c r="C1928" s="205"/>
      <c r="D1928" s="5"/>
      <c r="E1928" s="35"/>
      <c r="F1928" s="35"/>
      <c r="G1928" s="35"/>
      <c r="I1928" s="11"/>
    </row>
    <row r="1929" spans="3:9" x14ac:dyDescent="0.2">
      <c r="C1929" s="205"/>
      <c r="D1929" s="5"/>
      <c r="E1929" s="35"/>
      <c r="F1929" s="35"/>
      <c r="G1929" s="35"/>
      <c r="I1929" s="11"/>
    </row>
    <row r="1930" spans="3:9" x14ac:dyDescent="0.2">
      <c r="C1930" s="205"/>
      <c r="D1930" s="5"/>
      <c r="E1930" s="35"/>
      <c r="F1930" s="35"/>
      <c r="G1930" s="35"/>
      <c r="I1930" s="11"/>
    </row>
    <row r="1931" spans="3:9" x14ac:dyDescent="0.2">
      <c r="C1931" s="205"/>
      <c r="D1931" s="5"/>
      <c r="E1931" s="35"/>
      <c r="F1931" s="35"/>
      <c r="G1931" s="35"/>
      <c r="I1931" s="11"/>
    </row>
    <row r="1932" spans="3:9" x14ac:dyDescent="0.2">
      <c r="C1932" s="205"/>
      <c r="D1932" s="5"/>
      <c r="E1932" s="35"/>
      <c r="F1932" s="35"/>
      <c r="G1932" s="35"/>
      <c r="I1932" s="11"/>
    </row>
    <row r="1933" spans="3:9" x14ac:dyDescent="0.2">
      <c r="C1933" s="205"/>
      <c r="D1933" s="5"/>
      <c r="E1933" s="35"/>
      <c r="F1933" s="35"/>
      <c r="G1933" s="35"/>
      <c r="I1933" s="11"/>
    </row>
    <row r="1934" spans="3:9" x14ac:dyDescent="0.2">
      <c r="C1934" s="205"/>
      <c r="D1934" s="5"/>
      <c r="E1934" s="35"/>
      <c r="F1934" s="35"/>
      <c r="G1934" s="35"/>
      <c r="I1934" s="11"/>
    </row>
    <row r="1935" spans="3:9" x14ac:dyDescent="0.2">
      <c r="C1935" s="205"/>
      <c r="D1935" s="5"/>
      <c r="E1935" s="35"/>
      <c r="F1935" s="35"/>
      <c r="G1935" s="35"/>
      <c r="I1935" s="11"/>
    </row>
    <row r="1936" spans="3:9" x14ac:dyDescent="0.2">
      <c r="C1936" s="205"/>
      <c r="D1936" s="5"/>
      <c r="E1936" s="35"/>
      <c r="F1936" s="35"/>
      <c r="G1936" s="35"/>
      <c r="I1936" s="11"/>
    </row>
    <row r="1937" spans="3:9" x14ac:dyDescent="0.2">
      <c r="C1937" s="205"/>
      <c r="D1937" s="5"/>
      <c r="E1937" s="35"/>
      <c r="F1937" s="35"/>
      <c r="G1937" s="35"/>
      <c r="I1937" s="11"/>
    </row>
    <row r="1938" spans="3:9" x14ac:dyDescent="0.2">
      <c r="C1938" s="205"/>
      <c r="D1938" s="5"/>
      <c r="E1938" s="35"/>
      <c r="F1938" s="35"/>
      <c r="G1938" s="35"/>
      <c r="I1938" s="11"/>
    </row>
    <row r="1939" spans="3:9" x14ac:dyDescent="0.2">
      <c r="C1939" s="205"/>
      <c r="D1939" s="5"/>
      <c r="E1939" s="35"/>
      <c r="F1939" s="35"/>
      <c r="G1939" s="35"/>
      <c r="I1939" s="11"/>
    </row>
    <row r="1940" spans="3:9" x14ac:dyDescent="0.2">
      <c r="C1940" s="205"/>
      <c r="D1940" s="5"/>
      <c r="E1940" s="35"/>
      <c r="F1940" s="35"/>
      <c r="G1940" s="35"/>
      <c r="I1940" s="11"/>
    </row>
    <row r="1941" spans="3:9" x14ac:dyDescent="0.2">
      <c r="C1941" s="205"/>
      <c r="D1941" s="5"/>
      <c r="E1941" s="35"/>
      <c r="F1941" s="35"/>
      <c r="G1941" s="35"/>
      <c r="I1941" s="11"/>
    </row>
    <row r="1942" spans="3:9" x14ac:dyDescent="0.2">
      <c r="C1942" s="205"/>
      <c r="D1942" s="5"/>
      <c r="E1942" s="35"/>
      <c r="F1942" s="35"/>
      <c r="G1942" s="35"/>
      <c r="I1942" s="11"/>
    </row>
    <row r="1943" spans="3:9" x14ac:dyDescent="0.2">
      <c r="C1943" s="205"/>
      <c r="D1943" s="5"/>
      <c r="E1943" s="35"/>
      <c r="F1943" s="35"/>
      <c r="G1943" s="35"/>
      <c r="I1943" s="11"/>
    </row>
    <row r="1944" spans="3:9" x14ac:dyDescent="0.2">
      <c r="C1944" s="205"/>
      <c r="D1944" s="5"/>
      <c r="E1944" s="35"/>
      <c r="F1944" s="35"/>
      <c r="G1944" s="35"/>
      <c r="I1944" s="11"/>
    </row>
    <row r="1945" spans="3:9" x14ac:dyDescent="0.2">
      <c r="C1945" s="205"/>
      <c r="D1945" s="5"/>
      <c r="E1945" s="35"/>
      <c r="F1945" s="35"/>
      <c r="G1945" s="35"/>
      <c r="I1945" s="11"/>
    </row>
    <row r="1946" spans="3:9" x14ac:dyDescent="0.2">
      <c r="C1946" s="205"/>
      <c r="D1946" s="5"/>
      <c r="E1946" s="35"/>
      <c r="F1946" s="35"/>
      <c r="G1946" s="35"/>
      <c r="I1946" s="11"/>
    </row>
    <row r="1947" spans="3:9" x14ac:dyDescent="0.2">
      <c r="C1947" s="205"/>
      <c r="D1947" s="5"/>
      <c r="E1947" s="35"/>
      <c r="F1947" s="35"/>
      <c r="G1947" s="35"/>
      <c r="I1947" s="11"/>
    </row>
    <row r="1948" spans="3:9" x14ac:dyDescent="0.2">
      <c r="C1948" s="205"/>
      <c r="D1948" s="5"/>
      <c r="E1948" s="35"/>
      <c r="F1948" s="35"/>
      <c r="G1948" s="35"/>
      <c r="I1948" s="11"/>
    </row>
    <row r="1949" spans="3:9" x14ac:dyDescent="0.2">
      <c r="C1949" s="205"/>
      <c r="D1949" s="5"/>
      <c r="E1949" s="35"/>
      <c r="F1949" s="35"/>
      <c r="G1949" s="35"/>
      <c r="I1949" s="11"/>
    </row>
    <row r="1950" spans="3:9" x14ac:dyDescent="0.2">
      <c r="C1950" s="205"/>
      <c r="D1950" s="5"/>
      <c r="E1950" s="35"/>
      <c r="F1950" s="35"/>
      <c r="G1950" s="35"/>
      <c r="I1950" s="11"/>
    </row>
    <row r="1951" spans="3:9" x14ac:dyDescent="0.2">
      <c r="C1951" s="205"/>
      <c r="D1951" s="5"/>
      <c r="E1951" s="35"/>
      <c r="F1951" s="35"/>
      <c r="G1951" s="35"/>
      <c r="I1951" s="11"/>
    </row>
    <row r="1952" spans="3:9" x14ac:dyDescent="0.2">
      <c r="C1952" s="205"/>
      <c r="D1952" s="5"/>
      <c r="E1952" s="35"/>
      <c r="F1952" s="35"/>
      <c r="G1952" s="35"/>
      <c r="I1952" s="11"/>
    </row>
    <row r="1953" spans="3:9" x14ac:dyDescent="0.2">
      <c r="C1953" s="205"/>
      <c r="D1953" s="5"/>
      <c r="E1953" s="35"/>
      <c r="F1953" s="35"/>
      <c r="G1953" s="35"/>
      <c r="I1953" s="11"/>
    </row>
    <row r="1954" spans="3:9" x14ac:dyDescent="0.2">
      <c r="C1954" s="205"/>
      <c r="D1954" s="5"/>
      <c r="E1954" s="35"/>
      <c r="F1954" s="35"/>
      <c r="G1954" s="35"/>
      <c r="I1954" s="11"/>
    </row>
    <row r="1955" spans="3:9" x14ac:dyDescent="0.2">
      <c r="C1955" s="205"/>
      <c r="D1955" s="5"/>
      <c r="E1955" s="35"/>
      <c r="F1955" s="35"/>
      <c r="G1955" s="35"/>
      <c r="I1955" s="11"/>
    </row>
    <row r="1956" spans="3:9" x14ac:dyDescent="0.2">
      <c r="C1956" s="205"/>
      <c r="D1956" s="5"/>
      <c r="E1956" s="35"/>
      <c r="F1956" s="35"/>
      <c r="G1956" s="35"/>
      <c r="I1956" s="11"/>
    </row>
    <row r="1957" spans="3:9" x14ac:dyDescent="0.2">
      <c r="C1957" s="205"/>
      <c r="D1957" s="5"/>
      <c r="E1957" s="35"/>
      <c r="F1957" s="35"/>
      <c r="G1957" s="35"/>
      <c r="I1957" s="11"/>
    </row>
    <row r="1958" spans="3:9" x14ac:dyDescent="0.2">
      <c r="C1958" s="205"/>
      <c r="D1958" s="5"/>
      <c r="E1958" s="35"/>
      <c r="F1958" s="35"/>
      <c r="G1958" s="35"/>
      <c r="I1958" s="11"/>
    </row>
    <row r="1959" spans="3:9" x14ac:dyDescent="0.2">
      <c r="C1959" s="205"/>
      <c r="D1959" s="5"/>
      <c r="E1959" s="35"/>
      <c r="F1959" s="35"/>
      <c r="G1959" s="35"/>
      <c r="I1959" s="11"/>
    </row>
    <row r="1960" spans="3:9" x14ac:dyDescent="0.2">
      <c r="C1960" s="205"/>
      <c r="D1960" s="5"/>
      <c r="E1960" s="35"/>
      <c r="F1960" s="35"/>
      <c r="G1960" s="35"/>
      <c r="I1960" s="11"/>
    </row>
    <row r="1961" spans="3:9" x14ac:dyDescent="0.2">
      <c r="C1961" s="205"/>
      <c r="D1961" s="5"/>
      <c r="E1961" s="35"/>
      <c r="F1961" s="35"/>
      <c r="G1961" s="35"/>
      <c r="I1961" s="11"/>
    </row>
    <row r="1962" spans="3:9" x14ac:dyDescent="0.2">
      <c r="C1962" s="205"/>
      <c r="D1962" s="5"/>
      <c r="E1962" s="35"/>
      <c r="F1962" s="35"/>
      <c r="G1962" s="35"/>
      <c r="I1962" s="11"/>
    </row>
    <row r="1963" spans="3:9" x14ac:dyDescent="0.2">
      <c r="C1963" s="205"/>
      <c r="D1963" s="5"/>
      <c r="E1963" s="35"/>
      <c r="F1963" s="35"/>
      <c r="G1963" s="35"/>
      <c r="I1963" s="11"/>
    </row>
    <row r="1964" spans="3:9" x14ac:dyDescent="0.2">
      <c r="C1964" s="205"/>
      <c r="D1964" s="5"/>
      <c r="E1964" s="35"/>
      <c r="F1964" s="35"/>
      <c r="G1964" s="35"/>
      <c r="I1964" s="11"/>
    </row>
    <row r="1965" spans="3:9" x14ac:dyDescent="0.2">
      <c r="C1965" s="205"/>
      <c r="D1965" s="5"/>
      <c r="E1965" s="35"/>
      <c r="F1965" s="35"/>
      <c r="G1965" s="35"/>
      <c r="I1965" s="11"/>
    </row>
    <row r="1966" spans="3:9" x14ac:dyDescent="0.2">
      <c r="C1966" s="205"/>
      <c r="D1966" s="5"/>
      <c r="E1966" s="35"/>
      <c r="F1966" s="35"/>
      <c r="G1966" s="35"/>
      <c r="I1966" s="11"/>
    </row>
    <row r="1967" spans="3:9" x14ac:dyDescent="0.2">
      <c r="C1967" s="205"/>
      <c r="D1967" s="5"/>
      <c r="E1967" s="35"/>
      <c r="F1967" s="35"/>
      <c r="G1967" s="35"/>
      <c r="I1967" s="11"/>
    </row>
    <row r="1968" spans="3:9" x14ac:dyDescent="0.2">
      <c r="C1968" s="205"/>
      <c r="D1968" s="5"/>
      <c r="E1968" s="35"/>
      <c r="F1968" s="35"/>
      <c r="G1968" s="35"/>
      <c r="I1968" s="11"/>
    </row>
    <row r="1969" spans="3:9" x14ac:dyDescent="0.2">
      <c r="C1969" s="205"/>
      <c r="D1969" s="5"/>
      <c r="E1969" s="35"/>
      <c r="F1969" s="35"/>
      <c r="G1969" s="35"/>
      <c r="I1969" s="11"/>
    </row>
    <row r="1970" spans="3:9" x14ac:dyDescent="0.2">
      <c r="C1970" s="205"/>
      <c r="D1970" s="5"/>
      <c r="E1970" s="35"/>
      <c r="F1970" s="35"/>
      <c r="G1970" s="35"/>
      <c r="I1970" s="11"/>
    </row>
    <row r="1971" spans="3:9" x14ac:dyDescent="0.2">
      <c r="C1971" s="205"/>
      <c r="D1971" s="5"/>
      <c r="E1971" s="35"/>
      <c r="F1971" s="35"/>
      <c r="G1971" s="35"/>
      <c r="I1971" s="11"/>
    </row>
    <row r="1972" spans="3:9" x14ac:dyDescent="0.2">
      <c r="C1972" s="205"/>
      <c r="D1972" s="5"/>
      <c r="E1972" s="35"/>
      <c r="F1972" s="35"/>
      <c r="G1972" s="35"/>
      <c r="I1972" s="11"/>
    </row>
    <row r="1973" spans="3:9" x14ac:dyDescent="0.2">
      <c r="C1973" s="205"/>
      <c r="D1973" s="5"/>
      <c r="E1973" s="35"/>
      <c r="F1973" s="35"/>
      <c r="G1973" s="35"/>
      <c r="I1973" s="11"/>
    </row>
    <row r="1974" spans="3:9" x14ac:dyDescent="0.2">
      <c r="C1974" s="205"/>
      <c r="D1974" s="5"/>
      <c r="E1974" s="35"/>
      <c r="F1974" s="35"/>
      <c r="G1974" s="35"/>
      <c r="I1974" s="11"/>
    </row>
    <row r="1975" spans="3:9" x14ac:dyDescent="0.2">
      <c r="C1975" s="205"/>
      <c r="D1975" s="5"/>
      <c r="E1975" s="35"/>
      <c r="F1975" s="35"/>
      <c r="G1975" s="35"/>
      <c r="I1975" s="11"/>
    </row>
    <row r="1976" spans="3:9" x14ac:dyDescent="0.2">
      <c r="C1976" s="205"/>
      <c r="D1976" s="5"/>
      <c r="E1976" s="35"/>
      <c r="F1976" s="35"/>
      <c r="G1976" s="35"/>
      <c r="I1976" s="11"/>
    </row>
    <row r="1977" spans="3:9" x14ac:dyDescent="0.2">
      <c r="C1977" s="205"/>
      <c r="D1977" s="5"/>
      <c r="E1977" s="35"/>
      <c r="F1977" s="35"/>
      <c r="G1977" s="35"/>
      <c r="I1977" s="11"/>
    </row>
    <row r="1978" spans="3:9" x14ac:dyDescent="0.2">
      <c r="C1978" s="205"/>
      <c r="D1978" s="5"/>
      <c r="E1978" s="35"/>
      <c r="F1978" s="35"/>
      <c r="G1978" s="35"/>
      <c r="I1978" s="11"/>
    </row>
    <row r="1979" spans="3:9" x14ac:dyDescent="0.2">
      <c r="C1979" s="205"/>
      <c r="D1979" s="5"/>
      <c r="E1979" s="35"/>
      <c r="F1979" s="35"/>
      <c r="G1979" s="35"/>
      <c r="I1979" s="11"/>
    </row>
    <row r="1980" spans="3:9" x14ac:dyDescent="0.2">
      <c r="C1980" s="205"/>
      <c r="D1980" s="5"/>
      <c r="E1980" s="35"/>
      <c r="F1980" s="35"/>
      <c r="G1980" s="35"/>
      <c r="I1980" s="11"/>
    </row>
    <row r="1981" spans="3:9" x14ac:dyDescent="0.2">
      <c r="C1981" s="205"/>
      <c r="D1981" s="5"/>
      <c r="E1981" s="35"/>
      <c r="F1981" s="35"/>
      <c r="G1981" s="35"/>
      <c r="I1981" s="11"/>
    </row>
    <row r="1982" spans="3:9" x14ac:dyDescent="0.2">
      <c r="C1982" s="205"/>
      <c r="D1982" s="5"/>
      <c r="E1982" s="35"/>
      <c r="F1982" s="35"/>
      <c r="G1982" s="35"/>
      <c r="I1982" s="11"/>
    </row>
    <row r="1983" spans="3:9" x14ac:dyDescent="0.2">
      <c r="C1983" s="205"/>
      <c r="D1983" s="5"/>
      <c r="E1983" s="35"/>
      <c r="F1983" s="35"/>
      <c r="G1983" s="35"/>
      <c r="I1983" s="11"/>
    </row>
    <row r="1984" spans="3:9" x14ac:dyDescent="0.2">
      <c r="C1984" s="205"/>
      <c r="D1984" s="5"/>
      <c r="E1984" s="35"/>
      <c r="F1984" s="35"/>
      <c r="G1984" s="35"/>
      <c r="I1984" s="11"/>
    </row>
    <row r="1985" spans="3:9" x14ac:dyDescent="0.2">
      <c r="C1985" s="205"/>
      <c r="D1985" s="5"/>
      <c r="E1985" s="35"/>
      <c r="F1985" s="35"/>
      <c r="G1985" s="35"/>
      <c r="I1985" s="11"/>
    </row>
    <row r="1986" spans="3:9" x14ac:dyDescent="0.2">
      <c r="C1986" s="205"/>
      <c r="D1986" s="5"/>
      <c r="E1986" s="35"/>
      <c r="F1986" s="35"/>
      <c r="G1986" s="35"/>
      <c r="I1986" s="11"/>
    </row>
    <row r="1987" spans="3:9" x14ac:dyDescent="0.2">
      <c r="C1987" s="205"/>
      <c r="D1987" s="5"/>
      <c r="E1987" s="35"/>
      <c r="F1987" s="35"/>
      <c r="G1987" s="35"/>
      <c r="I1987" s="11"/>
    </row>
    <row r="1988" spans="3:9" x14ac:dyDescent="0.2">
      <c r="C1988" s="205"/>
      <c r="D1988" s="5"/>
      <c r="E1988" s="35"/>
      <c r="F1988" s="35"/>
      <c r="G1988" s="35"/>
      <c r="I1988" s="11"/>
    </row>
    <row r="1989" spans="3:9" x14ac:dyDescent="0.2">
      <c r="C1989" s="205"/>
      <c r="D1989" s="5"/>
      <c r="E1989" s="35"/>
      <c r="F1989" s="35"/>
      <c r="G1989" s="35"/>
      <c r="I1989" s="11"/>
    </row>
    <row r="1990" spans="3:9" x14ac:dyDescent="0.2">
      <c r="C1990" s="205"/>
      <c r="D1990" s="5"/>
      <c r="E1990" s="35"/>
      <c r="F1990" s="35"/>
      <c r="G1990" s="35"/>
      <c r="I1990" s="11"/>
    </row>
    <row r="1991" spans="3:9" x14ac:dyDescent="0.2">
      <c r="C1991" s="205"/>
      <c r="D1991" s="5"/>
      <c r="E1991" s="35"/>
      <c r="F1991" s="35"/>
      <c r="G1991" s="35"/>
      <c r="I1991" s="11"/>
    </row>
    <row r="1992" spans="3:9" x14ac:dyDescent="0.2">
      <c r="C1992" s="205"/>
      <c r="D1992" s="5"/>
      <c r="E1992" s="35"/>
      <c r="F1992" s="35"/>
      <c r="G1992" s="35"/>
      <c r="I1992" s="11"/>
    </row>
    <row r="1993" spans="3:9" x14ac:dyDescent="0.2">
      <c r="C1993" s="205"/>
      <c r="D1993" s="5"/>
      <c r="E1993" s="35"/>
      <c r="F1993" s="35"/>
      <c r="G1993" s="35"/>
      <c r="I1993" s="11"/>
    </row>
    <row r="1994" spans="3:9" x14ac:dyDescent="0.2">
      <c r="C1994" s="205"/>
      <c r="D1994" s="5"/>
      <c r="E1994" s="35"/>
      <c r="F1994" s="35"/>
      <c r="G1994" s="35"/>
      <c r="I1994" s="11"/>
    </row>
    <row r="1995" spans="3:9" x14ac:dyDescent="0.2">
      <c r="C1995" s="205"/>
      <c r="D1995" s="5"/>
      <c r="E1995" s="35"/>
      <c r="F1995" s="35"/>
      <c r="G1995" s="35"/>
      <c r="I1995" s="11"/>
    </row>
    <row r="1996" spans="3:9" x14ac:dyDescent="0.2">
      <c r="C1996" s="205"/>
      <c r="D1996" s="5"/>
      <c r="E1996" s="35"/>
      <c r="F1996" s="35"/>
      <c r="G1996" s="35"/>
      <c r="I1996" s="11"/>
    </row>
    <row r="1997" spans="3:9" x14ac:dyDescent="0.2">
      <c r="C1997" s="205"/>
      <c r="D1997" s="5"/>
      <c r="E1997" s="35"/>
      <c r="F1997" s="35"/>
      <c r="G1997" s="35"/>
      <c r="I1997" s="11"/>
    </row>
    <row r="1998" spans="3:9" x14ac:dyDescent="0.2">
      <c r="C1998" s="205"/>
      <c r="D1998" s="5"/>
      <c r="E1998" s="35"/>
      <c r="F1998" s="35"/>
      <c r="G1998" s="35"/>
      <c r="I1998" s="11"/>
    </row>
    <row r="1999" spans="3:9" x14ac:dyDescent="0.2">
      <c r="C1999" s="205"/>
      <c r="D1999" s="5"/>
      <c r="E1999" s="35"/>
      <c r="F1999" s="35"/>
      <c r="G1999" s="35"/>
      <c r="I1999" s="11"/>
    </row>
    <row r="2000" spans="3:9" x14ac:dyDescent="0.2">
      <c r="C2000" s="205"/>
      <c r="D2000" s="5"/>
      <c r="E2000" s="35"/>
      <c r="F2000" s="35"/>
      <c r="G2000" s="35"/>
      <c r="I2000" s="11"/>
    </row>
    <row r="2001" spans="3:9" x14ac:dyDescent="0.2">
      <c r="C2001" s="205"/>
      <c r="D2001" s="5"/>
      <c r="E2001" s="35"/>
      <c r="F2001" s="35"/>
      <c r="G2001" s="35"/>
      <c r="I2001" s="11"/>
    </row>
    <row r="2002" spans="3:9" x14ac:dyDescent="0.2">
      <c r="C2002" s="205"/>
      <c r="D2002" s="5"/>
      <c r="E2002" s="35"/>
      <c r="F2002" s="35"/>
      <c r="G2002" s="35"/>
      <c r="I2002" s="11"/>
    </row>
    <row r="2003" spans="3:9" x14ac:dyDescent="0.2">
      <c r="C2003" s="205"/>
      <c r="D2003" s="5"/>
      <c r="E2003" s="35"/>
      <c r="F2003" s="35"/>
      <c r="G2003" s="35"/>
      <c r="I2003" s="11"/>
    </row>
    <row r="2004" spans="3:9" x14ac:dyDescent="0.2">
      <c r="C2004" s="205"/>
      <c r="D2004" s="5"/>
      <c r="E2004" s="35"/>
      <c r="F2004" s="35"/>
      <c r="G2004" s="35"/>
      <c r="I2004" s="11"/>
    </row>
    <row r="2005" spans="3:9" x14ac:dyDescent="0.2">
      <c r="C2005" s="205"/>
      <c r="D2005" s="5"/>
      <c r="E2005" s="35"/>
      <c r="F2005" s="35"/>
      <c r="G2005" s="35"/>
      <c r="I2005" s="11"/>
    </row>
    <row r="2006" spans="3:9" x14ac:dyDescent="0.2">
      <c r="C2006" s="205"/>
      <c r="D2006" s="5"/>
      <c r="E2006" s="35"/>
      <c r="F2006" s="35"/>
      <c r="G2006" s="35"/>
      <c r="I2006" s="11"/>
    </row>
    <row r="2007" spans="3:9" x14ac:dyDescent="0.2">
      <c r="C2007" s="205"/>
      <c r="D2007" s="5"/>
      <c r="E2007" s="35"/>
      <c r="F2007" s="35"/>
      <c r="G2007" s="35"/>
      <c r="I2007" s="11"/>
    </row>
    <row r="2008" spans="3:9" x14ac:dyDescent="0.2">
      <c r="C2008" s="205"/>
      <c r="D2008" s="5"/>
      <c r="E2008" s="35"/>
      <c r="F2008" s="35"/>
      <c r="G2008" s="35"/>
      <c r="I2008" s="11"/>
    </row>
    <row r="2009" spans="3:9" x14ac:dyDescent="0.2">
      <c r="C2009" s="205"/>
      <c r="D2009" s="5"/>
      <c r="E2009" s="35"/>
      <c r="F2009" s="35"/>
      <c r="G2009" s="35"/>
      <c r="I2009" s="11"/>
    </row>
    <row r="2010" spans="3:9" x14ac:dyDescent="0.2">
      <c r="C2010" s="205"/>
      <c r="D2010" s="5"/>
      <c r="E2010" s="35"/>
      <c r="F2010" s="35"/>
      <c r="G2010" s="35"/>
      <c r="I2010" s="11"/>
    </row>
    <row r="2011" spans="3:9" x14ac:dyDescent="0.2">
      <c r="C2011" s="205"/>
      <c r="D2011" s="5"/>
      <c r="E2011" s="35"/>
      <c r="F2011" s="35"/>
      <c r="G2011" s="35"/>
      <c r="I2011" s="11"/>
    </row>
    <row r="2012" spans="3:9" x14ac:dyDescent="0.2">
      <c r="C2012" s="205"/>
      <c r="D2012" s="5"/>
      <c r="E2012" s="35"/>
      <c r="F2012" s="35"/>
      <c r="G2012" s="35"/>
      <c r="I2012" s="11"/>
    </row>
    <row r="2013" spans="3:9" x14ac:dyDescent="0.2">
      <c r="C2013" s="205"/>
      <c r="D2013" s="5"/>
      <c r="E2013" s="35"/>
      <c r="F2013" s="35"/>
      <c r="G2013" s="35"/>
      <c r="I2013" s="11"/>
    </row>
    <row r="2014" spans="3:9" x14ac:dyDescent="0.2">
      <c r="C2014" s="205"/>
      <c r="D2014" s="5"/>
      <c r="E2014" s="35"/>
      <c r="F2014" s="35"/>
      <c r="G2014" s="35"/>
      <c r="I2014" s="11"/>
    </row>
    <row r="2015" spans="3:9" x14ac:dyDescent="0.2">
      <c r="C2015" s="205"/>
      <c r="D2015" s="5"/>
      <c r="E2015" s="35"/>
      <c r="F2015" s="35"/>
      <c r="G2015" s="35"/>
      <c r="I2015" s="11"/>
    </row>
    <row r="2016" spans="3:9" x14ac:dyDescent="0.2">
      <c r="C2016" s="205"/>
      <c r="D2016" s="5"/>
      <c r="E2016" s="35"/>
      <c r="F2016" s="35"/>
      <c r="G2016" s="35"/>
      <c r="I2016" s="11"/>
    </row>
    <row r="2017" spans="3:9" x14ac:dyDescent="0.2">
      <c r="C2017" s="205"/>
      <c r="D2017" s="5"/>
      <c r="E2017" s="35"/>
      <c r="F2017" s="35"/>
      <c r="G2017" s="35"/>
      <c r="I2017" s="11"/>
    </row>
    <row r="2018" spans="3:9" x14ac:dyDescent="0.2">
      <c r="C2018" s="205"/>
      <c r="D2018" s="5"/>
      <c r="E2018" s="35"/>
      <c r="F2018" s="35"/>
      <c r="G2018" s="35"/>
      <c r="I2018" s="11"/>
    </row>
    <row r="2019" spans="3:9" x14ac:dyDescent="0.2">
      <c r="C2019" s="205"/>
      <c r="D2019" s="5"/>
      <c r="E2019" s="35"/>
      <c r="F2019" s="35"/>
      <c r="G2019" s="35"/>
      <c r="I2019" s="11"/>
    </row>
    <row r="2020" spans="3:9" x14ac:dyDescent="0.2">
      <c r="C2020" s="205"/>
      <c r="D2020" s="5"/>
      <c r="E2020" s="35"/>
      <c r="F2020" s="35"/>
      <c r="G2020" s="35"/>
      <c r="I2020" s="11"/>
    </row>
    <row r="2021" spans="3:9" x14ac:dyDescent="0.2">
      <c r="C2021" s="205"/>
      <c r="D2021" s="5"/>
      <c r="E2021" s="35"/>
      <c r="F2021" s="35"/>
      <c r="G2021" s="35"/>
      <c r="I2021" s="11"/>
    </row>
    <row r="2022" spans="3:9" x14ac:dyDescent="0.2">
      <c r="C2022" s="205"/>
      <c r="D2022" s="5"/>
      <c r="E2022" s="35"/>
      <c r="F2022" s="35"/>
      <c r="G2022" s="35"/>
      <c r="I2022" s="11"/>
    </row>
    <row r="2023" spans="3:9" x14ac:dyDescent="0.2">
      <c r="C2023" s="205"/>
      <c r="D2023" s="5"/>
      <c r="E2023" s="35"/>
      <c r="F2023" s="35"/>
      <c r="G2023" s="35"/>
      <c r="I2023" s="11"/>
    </row>
    <row r="2024" spans="3:9" x14ac:dyDescent="0.2">
      <c r="C2024" s="205"/>
      <c r="D2024" s="5"/>
      <c r="E2024" s="35"/>
      <c r="F2024" s="35"/>
      <c r="G2024" s="35"/>
      <c r="I2024" s="11"/>
    </row>
    <row r="2025" spans="3:9" x14ac:dyDescent="0.2">
      <c r="C2025" s="205"/>
      <c r="D2025" s="5"/>
      <c r="E2025" s="35"/>
      <c r="F2025" s="35"/>
      <c r="G2025" s="35"/>
      <c r="I2025" s="11"/>
    </row>
    <row r="2026" spans="3:9" x14ac:dyDescent="0.2">
      <c r="C2026" s="205"/>
      <c r="D2026" s="5"/>
      <c r="E2026" s="35"/>
      <c r="F2026" s="35"/>
      <c r="G2026" s="35"/>
      <c r="I2026" s="11"/>
    </row>
    <row r="2027" spans="3:9" x14ac:dyDescent="0.2">
      <c r="C2027" s="205"/>
      <c r="D2027" s="5"/>
      <c r="E2027" s="35"/>
      <c r="F2027" s="35"/>
      <c r="G2027" s="35"/>
      <c r="I2027" s="11"/>
    </row>
    <row r="2028" spans="3:9" x14ac:dyDescent="0.2">
      <c r="C2028" s="205"/>
      <c r="D2028" s="5"/>
      <c r="E2028" s="35"/>
      <c r="F2028" s="35"/>
      <c r="G2028" s="35"/>
      <c r="I2028" s="11"/>
    </row>
    <row r="2029" spans="3:9" x14ac:dyDescent="0.2">
      <c r="C2029" s="205"/>
      <c r="D2029" s="5"/>
      <c r="E2029" s="35"/>
      <c r="F2029" s="35"/>
      <c r="G2029" s="35"/>
      <c r="I2029" s="11"/>
    </row>
    <row r="2030" spans="3:9" x14ac:dyDescent="0.2">
      <c r="C2030" s="205"/>
      <c r="D2030" s="5"/>
      <c r="E2030" s="35"/>
      <c r="F2030" s="35"/>
      <c r="G2030" s="35"/>
      <c r="I2030" s="11"/>
    </row>
    <row r="2031" spans="3:9" x14ac:dyDescent="0.2">
      <c r="C2031" s="205"/>
      <c r="D2031" s="5"/>
      <c r="E2031" s="35"/>
      <c r="F2031" s="35"/>
      <c r="G2031" s="35"/>
      <c r="I2031" s="11"/>
    </row>
    <row r="2032" spans="3:9" x14ac:dyDescent="0.2">
      <c r="C2032" s="205"/>
      <c r="D2032" s="5"/>
      <c r="E2032" s="35"/>
      <c r="F2032" s="35"/>
      <c r="G2032" s="35"/>
      <c r="I2032" s="11"/>
    </row>
    <row r="2033" spans="3:9" x14ac:dyDescent="0.2">
      <c r="C2033" s="205"/>
      <c r="D2033" s="5"/>
      <c r="E2033" s="35"/>
      <c r="F2033" s="35"/>
      <c r="G2033" s="35"/>
      <c r="I2033" s="11"/>
    </row>
    <row r="2034" spans="3:9" x14ac:dyDescent="0.2">
      <c r="C2034" s="205"/>
      <c r="D2034" s="5"/>
      <c r="E2034" s="35"/>
      <c r="F2034" s="35"/>
      <c r="G2034" s="35"/>
      <c r="I2034" s="11"/>
    </row>
    <row r="2035" spans="3:9" x14ac:dyDescent="0.2">
      <c r="C2035" s="205"/>
      <c r="D2035" s="5"/>
      <c r="E2035" s="35"/>
      <c r="F2035" s="35"/>
      <c r="G2035" s="35"/>
      <c r="I2035" s="11"/>
    </row>
    <row r="2036" spans="3:9" x14ac:dyDescent="0.2">
      <c r="C2036" s="205"/>
      <c r="D2036" s="5"/>
      <c r="E2036" s="35"/>
      <c r="F2036" s="35"/>
      <c r="G2036" s="35"/>
      <c r="I2036" s="11"/>
    </row>
    <row r="2037" spans="3:9" x14ac:dyDescent="0.2">
      <c r="C2037" s="205"/>
      <c r="D2037" s="5"/>
      <c r="E2037" s="35"/>
      <c r="F2037" s="35"/>
      <c r="G2037" s="35"/>
      <c r="I2037" s="11"/>
    </row>
    <row r="2038" spans="3:9" x14ac:dyDescent="0.2">
      <c r="C2038" s="205"/>
      <c r="D2038" s="5"/>
      <c r="E2038" s="35"/>
      <c r="F2038" s="35"/>
      <c r="G2038" s="35"/>
      <c r="I2038" s="11"/>
    </row>
    <row r="2039" spans="3:9" x14ac:dyDescent="0.2">
      <c r="C2039" s="205"/>
      <c r="D2039" s="5"/>
      <c r="E2039" s="35"/>
      <c r="F2039" s="35"/>
      <c r="G2039" s="35"/>
      <c r="I2039" s="11"/>
    </row>
    <row r="2040" spans="3:9" x14ac:dyDescent="0.2">
      <c r="C2040" s="205"/>
      <c r="D2040" s="5"/>
      <c r="E2040" s="35"/>
      <c r="F2040" s="35"/>
      <c r="G2040" s="35"/>
      <c r="I2040" s="11"/>
    </row>
    <row r="2041" spans="3:9" x14ac:dyDescent="0.2">
      <c r="C2041" s="205"/>
      <c r="D2041" s="5"/>
      <c r="E2041" s="35"/>
      <c r="F2041" s="35"/>
      <c r="G2041" s="35"/>
      <c r="I2041" s="11"/>
    </row>
    <row r="2042" spans="3:9" x14ac:dyDescent="0.2">
      <c r="C2042" s="205"/>
      <c r="D2042" s="5"/>
      <c r="E2042" s="35"/>
      <c r="F2042" s="35"/>
      <c r="G2042" s="35"/>
      <c r="I2042" s="11"/>
    </row>
    <row r="2043" spans="3:9" x14ac:dyDescent="0.2">
      <c r="C2043" s="205"/>
      <c r="D2043" s="5"/>
      <c r="E2043" s="35"/>
      <c r="F2043" s="35"/>
      <c r="G2043" s="35"/>
      <c r="I2043" s="11"/>
    </row>
    <row r="2044" spans="3:9" x14ac:dyDescent="0.2">
      <c r="C2044" s="205"/>
      <c r="D2044" s="5"/>
      <c r="E2044" s="35"/>
      <c r="F2044" s="35"/>
      <c r="G2044" s="35"/>
      <c r="I2044" s="11"/>
    </row>
    <row r="2045" spans="3:9" x14ac:dyDescent="0.2">
      <c r="C2045" s="205"/>
      <c r="D2045" s="5"/>
      <c r="E2045" s="35"/>
      <c r="F2045" s="35"/>
      <c r="G2045" s="35"/>
      <c r="I2045" s="11"/>
    </row>
    <row r="2046" spans="3:9" x14ac:dyDescent="0.2">
      <c r="C2046" s="205"/>
      <c r="D2046" s="5"/>
      <c r="E2046" s="35"/>
      <c r="F2046" s="35"/>
      <c r="G2046" s="35"/>
      <c r="I2046" s="11"/>
    </row>
    <row r="2047" spans="3:9" x14ac:dyDescent="0.2">
      <c r="C2047" s="205"/>
      <c r="D2047" s="5"/>
      <c r="E2047" s="35"/>
      <c r="F2047" s="35"/>
      <c r="G2047" s="35"/>
      <c r="I2047" s="11"/>
    </row>
    <row r="2048" spans="3:9" x14ac:dyDescent="0.2">
      <c r="C2048" s="205"/>
      <c r="D2048" s="5"/>
      <c r="E2048" s="35"/>
      <c r="F2048" s="35"/>
      <c r="G2048" s="35"/>
      <c r="I2048" s="11"/>
    </row>
    <row r="2049" spans="3:9" x14ac:dyDescent="0.2">
      <c r="C2049" s="205"/>
      <c r="D2049" s="5"/>
      <c r="E2049" s="35"/>
      <c r="F2049" s="35"/>
      <c r="G2049" s="35"/>
      <c r="I2049" s="11"/>
    </row>
    <row r="2050" spans="3:9" x14ac:dyDescent="0.2">
      <c r="C2050" s="205"/>
      <c r="D2050" s="5"/>
      <c r="E2050" s="35"/>
      <c r="F2050" s="35"/>
      <c r="G2050" s="35"/>
      <c r="I2050" s="11"/>
    </row>
    <row r="2051" spans="3:9" x14ac:dyDescent="0.2">
      <c r="C2051" s="205"/>
      <c r="D2051" s="5"/>
      <c r="E2051" s="35"/>
      <c r="F2051" s="35"/>
      <c r="G2051" s="35"/>
      <c r="I2051" s="11"/>
    </row>
    <row r="2052" spans="3:9" x14ac:dyDescent="0.2">
      <c r="C2052" s="205"/>
      <c r="D2052" s="5"/>
      <c r="E2052" s="35"/>
      <c r="F2052" s="35"/>
      <c r="G2052" s="35"/>
      <c r="I2052" s="11"/>
    </row>
    <row r="2053" spans="3:9" x14ac:dyDescent="0.2">
      <c r="C2053" s="205"/>
      <c r="D2053" s="5"/>
      <c r="E2053" s="35"/>
      <c r="F2053" s="35"/>
      <c r="G2053" s="35"/>
      <c r="I2053" s="11"/>
    </row>
    <row r="2054" spans="3:9" x14ac:dyDescent="0.2">
      <c r="C2054" s="205"/>
      <c r="D2054" s="5"/>
      <c r="E2054" s="35"/>
      <c r="F2054" s="35"/>
      <c r="G2054" s="35"/>
      <c r="I2054" s="11"/>
    </row>
    <row r="2055" spans="3:9" x14ac:dyDescent="0.2">
      <c r="C2055" s="205"/>
      <c r="D2055" s="5"/>
      <c r="E2055" s="35"/>
      <c r="F2055" s="35"/>
      <c r="G2055" s="35"/>
      <c r="I2055" s="11"/>
    </row>
    <row r="2056" spans="3:9" x14ac:dyDescent="0.2">
      <c r="C2056" s="205"/>
      <c r="D2056" s="5"/>
      <c r="E2056" s="35"/>
      <c r="F2056" s="35"/>
      <c r="G2056" s="35"/>
      <c r="I2056" s="11"/>
    </row>
    <row r="2057" spans="3:9" x14ac:dyDescent="0.2">
      <c r="C2057" s="205"/>
      <c r="D2057" s="5"/>
      <c r="E2057" s="35"/>
      <c r="F2057" s="35"/>
      <c r="G2057" s="35"/>
      <c r="I2057" s="11"/>
    </row>
    <row r="2058" spans="3:9" x14ac:dyDescent="0.2">
      <c r="C2058" s="205"/>
      <c r="D2058" s="5"/>
      <c r="E2058" s="35"/>
      <c r="F2058" s="35"/>
      <c r="G2058" s="35"/>
      <c r="I2058" s="11"/>
    </row>
    <row r="2059" spans="3:9" x14ac:dyDescent="0.2">
      <c r="C2059" s="205"/>
      <c r="D2059" s="5"/>
      <c r="E2059" s="35"/>
      <c r="F2059" s="35"/>
      <c r="G2059" s="35"/>
      <c r="I2059" s="11"/>
    </row>
    <row r="2060" spans="3:9" x14ac:dyDescent="0.2">
      <c r="C2060" s="205"/>
      <c r="D2060" s="5"/>
      <c r="E2060" s="35"/>
      <c r="F2060" s="35"/>
      <c r="G2060" s="35"/>
      <c r="I2060" s="11"/>
    </row>
    <row r="2061" spans="3:9" x14ac:dyDescent="0.2">
      <c r="C2061" s="205"/>
      <c r="D2061" s="5"/>
      <c r="E2061" s="35"/>
      <c r="F2061" s="35"/>
      <c r="G2061" s="35"/>
      <c r="I2061" s="11"/>
    </row>
    <row r="2062" spans="3:9" x14ac:dyDescent="0.2">
      <c r="C2062" s="205"/>
      <c r="D2062" s="5"/>
      <c r="E2062" s="35"/>
      <c r="F2062" s="35"/>
      <c r="G2062" s="35"/>
      <c r="I2062" s="11"/>
    </row>
    <row r="2063" spans="3:9" x14ac:dyDescent="0.2">
      <c r="C2063" s="205"/>
      <c r="D2063" s="5"/>
      <c r="E2063" s="35"/>
      <c r="F2063" s="35"/>
      <c r="G2063" s="35"/>
      <c r="I2063" s="11"/>
    </row>
    <row r="2064" spans="3:9" x14ac:dyDescent="0.2">
      <c r="C2064" s="205"/>
      <c r="D2064" s="5"/>
      <c r="E2064" s="35"/>
      <c r="F2064" s="35"/>
      <c r="G2064" s="35"/>
      <c r="I2064" s="11"/>
    </row>
    <row r="2065" spans="3:9" x14ac:dyDescent="0.2">
      <c r="C2065" s="205"/>
      <c r="D2065" s="5"/>
      <c r="E2065" s="35"/>
      <c r="F2065" s="35"/>
      <c r="G2065" s="35"/>
      <c r="I2065" s="11"/>
    </row>
    <row r="2066" spans="3:9" x14ac:dyDescent="0.2">
      <c r="C2066" s="205"/>
      <c r="D2066" s="5"/>
      <c r="E2066" s="35"/>
      <c r="F2066" s="35"/>
      <c r="G2066" s="35"/>
      <c r="I2066" s="11"/>
    </row>
    <row r="2067" spans="3:9" x14ac:dyDescent="0.2">
      <c r="C2067" s="205"/>
      <c r="D2067" s="5"/>
      <c r="E2067" s="35"/>
      <c r="F2067" s="35"/>
      <c r="G2067" s="35"/>
      <c r="I2067" s="11"/>
    </row>
    <row r="2068" spans="3:9" x14ac:dyDescent="0.2">
      <c r="C2068" s="205"/>
      <c r="D2068" s="5"/>
      <c r="E2068" s="35"/>
      <c r="F2068" s="35"/>
      <c r="G2068" s="35"/>
      <c r="I2068" s="11"/>
    </row>
    <row r="2069" spans="3:9" x14ac:dyDescent="0.2">
      <c r="C2069" s="205"/>
      <c r="D2069" s="5"/>
      <c r="E2069" s="35"/>
      <c r="F2069" s="35"/>
      <c r="G2069" s="35"/>
      <c r="I2069" s="11"/>
    </row>
    <row r="2070" spans="3:9" x14ac:dyDescent="0.2">
      <c r="C2070" s="205"/>
      <c r="D2070" s="5"/>
      <c r="E2070" s="35"/>
      <c r="F2070" s="35"/>
      <c r="G2070" s="35"/>
      <c r="I2070" s="11"/>
    </row>
    <row r="2071" spans="3:9" x14ac:dyDescent="0.2">
      <c r="C2071" s="205"/>
      <c r="D2071" s="5"/>
      <c r="E2071" s="35"/>
      <c r="F2071" s="35"/>
      <c r="G2071" s="35"/>
      <c r="I2071" s="11"/>
    </row>
    <row r="2072" spans="3:9" x14ac:dyDescent="0.2">
      <c r="C2072" s="205"/>
      <c r="D2072" s="5"/>
      <c r="E2072" s="35"/>
      <c r="F2072" s="35"/>
      <c r="G2072" s="35"/>
      <c r="I2072" s="11"/>
    </row>
    <row r="2073" spans="3:9" x14ac:dyDescent="0.2">
      <c r="C2073" s="205"/>
      <c r="D2073" s="5"/>
      <c r="E2073" s="35"/>
      <c r="F2073" s="35"/>
      <c r="G2073" s="35"/>
      <c r="I2073" s="11"/>
    </row>
    <row r="2074" spans="3:9" x14ac:dyDescent="0.2">
      <c r="C2074" s="205"/>
      <c r="D2074" s="5"/>
      <c r="E2074" s="35"/>
      <c r="F2074" s="35"/>
      <c r="G2074" s="35"/>
      <c r="I2074" s="11"/>
    </row>
    <row r="2075" spans="3:9" x14ac:dyDescent="0.2">
      <c r="C2075" s="205"/>
      <c r="D2075" s="5"/>
      <c r="E2075" s="35"/>
      <c r="F2075" s="35"/>
      <c r="G2075" s="35"/>
      <c r="I2075" s="11"/>
    </row>
    <row r="2076" spans="3:9" x14ac:dyDescent="0.2">
      <c r="C2076" s="205"/>
      <c r="D2076" s="5"/>
      <c r="E2076" s="35"/>
      <c r="F2076" s="35"/>
      <c r="G2076" s="35"/>
      <c r="I2076" s="11"/>
    </row>
    <row r="2077" spans="3:9" x14ac:dyDescent="0.2">
      <c r="C2077" s="205"/>
      <c r="D2077" s="5"/>
      <c r="E2077" s="35"/>
      <c r="F2077" s="35"/>
      <c r="G2077" s="35"/>
      <c r="I2077" s="11"/>
    </row>
    <row r="2078" spans="3:9" x14ac:dyDescent="0.2">
      <c r="C2078" s="205"/>
      <c r="D2078" s="5"/>
      <c r="E2078" s="35"/>
      <c r="F2078" s="35"/>
      <c r="G2078" s="35"/>
      <c r="I2078" s="11"/>
    </row>
    <row r="2079" spans="3:9" x14ac:dyDescent="0.2">
      <c r="C2079" s="205"/>
      <c r="D2079" s="5"/>
      <c r="E2079" s="35"/>
      <c r="F2079" s="35"/>
      <c r="G2079" s="35"/>
      <c r="I2079" s="11"/>
    </row>
    <row r="2080" spans="3:9" x14ac:dyDescent="0.2">
      <c r="C2080" s="205"/>
      <c r="D2080" s="5"/>
      <c r="E2080" s="35"/>
      <c r="F2080" s="35"/>
      <c r="G2080" s="35"/>
      <c r="I2080" s="11"/>
    </row>
    <row r="2081" spans="3:9" x14ac:dyDescent="0.2">
      <c r="C2081" s="205"/>
      <c r="D2081" s="5"/>
      <c r="E2081" s="35"/>
      <c r="F2081" s="35"/>
      <c r="G2081" s="35"/>
      <c r="I2081" s="11"/>
    </row>
    <row r="2082" spans="3:9" x14ac:dyDescent="0.2">
      <c r="C2082" s="205"/>
      <c r="D2082" s="5"/>
      <c r="E2082" s="35"/>
      <c r="F2082" s="35"/>
      <c r="G2082" s="35"/>
      <c r="I2082" s="11"/>
    </row>
    <row r="2083" spans="3:9" x14ac:dyDescent="0.2">
      <c r="C2083" s="205"/>
      <c r="D2083" s="5"/>
      <c r="E2083" s="35"/>
      <c r="F2083" s="35"/>
      <c r="G2083" s="35"/>
      <c r="I2083" s="11"/>
    </row>
    <row r="2084" spans="3:9" x14ac:dyDescent="0.2">
      <c r="C2084" s="205"/>
      <c r="D2084" s="5"/>
      <c r="E2084" s="35"/>
      <c r="F2084" s="35"/>
      <c r="G2084" s="35"/>
      <c r="I2084" s="11"/>
    </row>
    <row r="2085" spans="3:9" x14ac:dyDescent="0.2">
      <c r="C2085" s="205"/>
      <c r="D2085" s="5"/>
      <c r="E2085" s="35"/>
      <c r="F2085" s="35"/>
      <c r="G2085" s="35"/>
      <c r="I2085" s="11"/>
    </row>
    <row r="2086" spans="3:9" x14ac:dyDescent="0.2">
      <c r="C2086" s="205"/>
      <c r="D2086" s="5"/>
      <c r="E2086" s="35"/>
      <c r="F2086" s="35"/>
      <c r="G2086" s="35"/>
      <c r="I2086" s="11"/>
    </row>
    <row r="2087" spans="3:9" x14ac:dyDescent="0.2">
      <c r="C2087" s="205"/>
      <c r="D2087" s="5"/>
      <c r="E2087" s="35"/>
      <c r="F2087" s="35"/>
      <c r="G2087" s="35"/>
      <c r="I2087" s="11"/>
    </row>
    <row r="2088" spans="3:9" x14ac:dyDescent="0.2">
      <c r="C2088" s="205"/>
      <c r="D2088" s="5"/>
      <c r="E2088" s="35"/>
      <c r="F2088" s="35"/>
      <c r="G2088" s="35"/>
      <c r="I2088" s="11"/>
    </row>
    <row r="2089" spans="3:9" x14ac:dyDescent="0.2">
      <c r="C2089" s="205"/>
      <c r="D2089" s="5"/>
      <c r="E2089" s="35"/>
      <c r="F2089" s="35"/>
      <c r="G2089" s="35"/>
      <c r="I2089" s="11"/>
    </row>
    <row r="2090" spans="3:9" x14ac:dyDescent="0.2">
      <c r="C2090" s="205"/>
      <c r="D2090" s="5"/>
      <c r="E2090" s="35"/>
      <c r="F2090" s="35"/>
      <c r="G2090" s="35"/>
      <c r="I2090" s="11"/>
    </row>
    <row r="2091" spans="3:9" x14ac:dyDescent="0.2">
      <c r="C2091" s="205"/>
      <c r="D2091" s="5"/>
      <c r="E2091" s="35"/>
      <c r="F2091" s="35"/>
      <c r="G2091" s="35"/>
      <c r="I2091" s="11"/>
    </row>
    <row r="2092" spans="3:9" x14ac:dyDescent="0.2">
      <c r="C2092" s="205"/>
      <c r="D2092" s="5"/>
      <c r="E2092" s="35"/>
      <c r="F2092" s="35"/>
      <c r="G2092" s="35"/>
      <c r="I2092" s="11"/>
    </row>
    <row r="2093" spans="3:9" x14ac:dyDescent="0.2">
      <c r="C2093" s="205"/>
      <c r="D2093" s="5"/>
      <c r="E2093" s="35"/>
      <c r="F2093" s="35"/>
      <c r="G2093" s="35"/>
      <c r="I2093" s="11"/>
    </row>
    <row r="2094" spans="3:9" x14ac:dyDescent="0.2">
      <c r="C2094" s="205"/>
      <c r="D2094" s="5"/>
      <c r="E2094" s="35"/>
      <c r="F2094" s="35"/>
      <c r="G2094" s="35"/>
      <c r="I2094" s="11"/>
    </row>
    <row r="2095" spans="3:9" x14ac:dyDescent="0.2">
      <c r="C2095" s="205"/>
      <c r="D2095" s="5"/>
      <c r="E2095" s="35"/>
      <c r="F2095" s="35"/>
      <c r="G2095" s="35"/>
      <c r="I2095" s="11"/>
    </row>
    <row r="2096" spans="3:9" x14ac:dyDescent="0.2">
      <c r="C2096" s="205"/>
      <c r="D2096" s="5"/>
      <c r="E2096" s="35"/>
      <c r="F2096" s="35"/>
      <c r="G2096" s="35"/>
      <c r="I2096" s="11"/>
    </row>
    <row r="2097" spans="3:9" x14ac:dyDescent="0.2">
      <c r="C2097" s="205"/>
      <c r="D2097" s="5"/>
      <c r="E2097" s="35"/>
      <c r="F2097" s="35"/>
      <c r="G2097" s="35"/>
      <c r="I2097" s="11"/>
    </row>
    <row r="2098" spans="3:9" x14ac:dyDescent="0.2">
      <c r="C2098" s="205"/>
      <c r="D2098" s="5"/>
      <c r="E2098" s="35"/>
      <c r="F2098" s="35"/>
      <c r="G2098" s="35"/>
      <c r="I2098" s="11"/>
    </row>
    <row r="2099" spans="3:9" x14ac:dyDescent="0.2">
      <c r="C2099" s="205"/>
      <c r="D2099" s="5"/>
      <c r="E2099" s="35"/>
      <c r="F2099" s="35"/>
      <c r="G2099" s="35"/>
      <c r="I2099" s="11"/>
    </row>
    <row r="2100" spans="3:9" x14ac:dyDescent="0.2">
      <c r="C2100" s="205"/>
      <c r="D2100" s="5"/>
      <c r="E2100" s="35"/>
      <c r="F2100" s="35"/>
      <c r="G2100" s="35"/>
      <c r="I2100" s="11"/>
    </row>
    <row r="2101" spans="3:9" x14ac:dyDescent="0.2">
      <c r="C2101" s="205"/>
      <c r="D2101" s="5"/>
      <c r="E2101" s="35"/>
      <c r="F2101" s="35"/>
      <c r="G2101" s="35"/>
      <c r="I2101" s="11"/>
    </row>
    <row r="2102" spans="3:9" x14ac:dyDescent="0.2">
      <c r="C2102" s="205"/>
      <c r="D2102" s="5"/>
      <c r="E2102" s="35"/>
      <c r="F2102" s="35"/>
      <c r="G2102" s="35"/>
      <c r="I2102" s="11"/>
    </row>
    <row r="2103" spans="3:9" x14ac:dyDescent="0.2">
      <c r="C2103" s="205"/>
      <c r="D2103" s="5"/>
      <c r="E2103" s="35"/>
      <c r="F2103" s="35"/>
      <c r="G2103" s="35"/>
      <c r="I2103" s="11"/>
    </row>
    <row r="2104" spans="3:9" x14ac:dyDescent="0.2">
      <c r="C2104" s="205"/>
      <c r="D2104" s="5"/>
      <c r="E2104" s="35"/>
      <c r="F2104" s="35"/>
      <c r="G2104" s="35"/>
      <c r="I2104" s="11"/>
    </row>
    <row r="2105" spans="3:9" x14ac:dyDescent="0.2">
      <c r="C2105" s="205"/>
      <c r="D2105" s="5"/>
      <c r="E2105" s="35"/>
      <c r="F2105" s="35"/>
      <c r="G2105" s="35"/>
      <c r="I2105" s="11"/>
    </row>
    <row r="2106" spans="3:9" x14ac:dyDescent="0.2">
      <c r="C2106" s="205"/>
      <c r="D2106" s="5"/>
      <c r="E2106" s="35"/>
      <c r="F2106" s="35"/>
      <c r="G2106" s="35"/>
      <c r="I2106" s="11"/>
    </row>
    <row r="2107" spans="3:9" x14ac:dyDescent="0.2">
      <c r="C2107" s="205"/>
      <c r="D2107" s="5"/>
      <c r="E2107" s="35"/>
      <c r="F2107" s="35"/>
      <c r="G2107" s="35"/>
      <c r="I2107" s="11"/>
    </row>
    <row r="2108" spans="3:9" x14ac:dyDescent="0.2">
      <c r="C2108" s="205"/>
      <c r="D2108" s="5"/>
      <c r="E2108" s="35"/>
      <c r="F2108" s="35"/>
      <c r="G2108" s="35"/>
      <c r="I2108" s="11"/>
    </row>
    <row r="2109" spans="3:9" x14ac:dyDescent="0.2">
      <c r="C2109" s="205"/>
      <c r="D2109" s="5"/>
      <c r="E2109" s="35"/>
      <c r="F2109" s="35"/>
      <c r="G2109" s="35"/>
      <c r="I2109" s="11"/>
    </row>
    <row r="2110" spans="3:9" x14ac:dyDescent="0.2">
      <c r="C2110" s="205"/>
      <c r="D2110" s="5"/>
      <c r="E2110" s="35"/>
      <c r="F2110" s="35"/>
      <c r="G2110" s="35"/>
      <c r="I2110" s="11"/>
    </row>
    <row r="2111" spans="3:9" x14ac:dyDescent="0.2">
      <c r="C2111" s="205"/>
      <c r="D2111" s="5"/>
      <c r="E2111" s="35"/>
      <c r="F2111" s="35"/>
      <c r="G2111" s="35"/>
      <c r="I2111" s="11"/>
    </row>
    <row r="2112" spans="3:9" x14ac:dyDescent="0.2">
      <c r="C2112" s="205"/>
      <c r="D2112" s="5"/>
      <c r="E2112" s="35"/>
      <c r="F2112" s="35"/>
      <c r="G2112" s="35"/>
      <c r="I2112" s="11"/>
    </row>
    <row r="2113" spans="3:9" x14ac:dyDescent="0.2">
      <c r="C2113" s="205"/>
      <c r="D2113" s="5"/>
      <c r="E2113" s="35"/>
      <c r="F2113" s="35"/>
      <c r="G2113" s="35"/>
      <c r="I2113" s="11"/>
    </row>
    <row r="2114" spans="3:9" x14ac:dyDescent="0.2">
      <c r="C2114" s="205"/>
      <c r="D2114" s="5"/>
      <c r="E2114" s="35"/>
      <c r="F2114" s="35"/>
      <c r="G2114" s="35"/>
      <c r="I2114" s="11"/>
    </row>
    <row r="2115" spans="3:9" x14ac:dyDescent="0.2">
      <c r="C2115" s="205"/>
      <c r="D2115" s="5"/>
      <c r="E2115" s="35"/>
      <c r="F2115" s="35"/>
      <c r="G2115" s="35"/>
      <c r="I2115" s="11"/>
    </row>
    <row r="2116" spans="3:9" x14ac:dyDescent="0.2">
      <c r="C2116" s="205"/>
      <c r="D2116" s="5"/>
      <c r="E2116" s="35"/>
      <c r="F2116" s="35"/>
      <c r="G2116" s="35"/>
      <c r="I2116" s="11"/>
    </row>
    <row r="2117" spans="3:9" x14ac:dyDescent="0.2">
      <c r="C2117" s="205"/>
      <c r="D2117" s="5"/>
      <c r="E2117" s="35"/>
      <c r="F2117" s="35"/>
      <c r="G2117" s="35"/>
      <c r="I2117" s="11"/>
    </row>
    <row r="2118" spans="3:9" x14ac:dyDescent="0.2">
      <c r="C2118" s="205"/>
      <c r="D2118" s="5"/>
      <c r="E2118" s="35"/>
      <c r="F2118" s="35"/>
      <c r="G2118" s="35"/>
      <c r="I2118" s="11"/>
    </row>
    <row r="2119" spans="3:9" x14ac:dyDescent="0.2">
      <c r="C2119" s="205"/>
      <c r="D2119" s="5"/>
      <c r="E2119" s="35"/>
      <c r="F2119" s="35"/>
      <c r="G2119" s="35"/>
      <c r="I2119" s="11"/>
    </row>
    <row r="2120" spans="3:9" x14ac:dyDescent="0.2">
      <c r="C2120" s="205"/>
      <c r="D2120" s="5"/>
      <c r="E2120" s="35"/>
      <c r="F2120" s="35"/>
      <c r="G2120" s="35"/>
      <c r="I2120" s="11"/>
    </row>
    <row r="2121" spans="3:9" x14ac:dyDescent="0.2">
      <c r="C2121" s="205"/>
      <c r="D2121" s="5"/>
      <c r="E2121" s="35"/>
      <c r="F2121" s="35"/>
      <c r="G2121" s="35"/>
      <c r="I2121" s="11"/>
    </row>
    <row r="2122" spans="3:9" x14ac:dyDescent="0.2">
      <c r="C2122" s="205"/>
      <c r="D2122" s="5"/>
      <c r="E2122" s="35"/>
      <c r="F2122" s="35"/>
      <c r="G2122" s="35"/>
      <c r="I2122" s="11"/>
    </row>
    <row r="2123" spans="3:9" x14ac:dyDescent="0.2">
      <c r="C2123" s="205"/>
      <c r="D2123" s="5"/>
      <c r="E2123" s="35"/>
      <c r="F2123" s="35"/>
      <c r="G2123" s="35"/>
      <c r="I2123" s="11"/>
    </row>
    <row r="2124" spans="3:9" x14ac:dyDescent="0.2">
      <c r="C2124" s="205"/>
      <c r="D2124" s="5"/>
      <c r="E2124" s="35"/>
      <c r="F2124" s="35"/>
      <c r="G2124" s="35"/>
      <c r="I2124" s="11"/>
    </row>
    <row r="2125" spans="3:9" x14ac:dyDescent="0.2">
      <c r="C2125" s="205"/>
      <c r="D2125" s="5"/>
      <c r="E2125" s="35"/>
      <c r="F2125" s="35"/>
      <c r="G2125" s="35"/>
      <c r="I2125" s="11"/>
    </row>
    <row r="2126" spans="3:9" x14ac:dyDescent="0.2">
      <c r="C2126" s="205"/>
      <c r="D2126" s="5"/>
      <c r="E2126" s="35"/>
      <c r="F2126" s="35"/>
      <c r="G2126" s="35"/>
      <c r="I2126" s="11"/>
    </row>
    <row r="2127" spans="3:9" x14ac:dyDescent="0.2">
      <c r="C2127" s="205"/>
      <c r="D2127" s="5"/>
      <c r="E2127" s="35"/>
      <c r="F2127" s="35"/>
      <c r="G2127" s="35"/>
      <c r="I2127" s="11"/>
    </row>
    <row r="2128" spans="3:9" x14ac:dyDescent="0.2">
      <c r="C2128" s="205"/>
      <c r="D2128" s="5"/>
      <c r="E2128" s="35"/>
      <c r="F2128" s="35"/>
      <c r="G2128" s="35"/>
      <c r="I2128" s="11"/>
    </row>
    <row r="2129" spans="3:9" x14ac:dyDescent="0.2">
      <c r="C2129" s="205"/>
      <c r="D2129" s="5"/>
      <c r="E2129" s="35"/>
      <c r="F2129" s="35"/>
      <c r="G2129" s="35"/>
      <c r="I2129" s="11"/>
    </row>
    <row r="2130" spans="3:9" x14ac:dyDescent="0.2">
      <c r="C2130" s="205"/>
      <c r="D2130" s="5"/>
      <c r="E2130" s="35"/>
      <c r="F2130" s="35"/>
      <c r="G2130" s="35"/>
      <c r="I2130" s="11"/>
    </row>
    <row r="2131" spans="3:9" x14ac:dyDescent="0.2">
      <c r="C2131" s="205"/>
      <c r="D2131" s="5"/>
      <c r="E2131" s="35"/>
      <c r="F2131" s="35"/>
      <c r="G2131" s="35"/>
      <c r="I2131" s="11"/>
    </row>
    <row r="2132" spans="3:9" x14ac:dyDescent="0.2">
      <c r="C2132" s="205"/>
      <c r="D2132" s="5"/>
      <c r="E2132" s="35"/>
      <c r="F2132" s="35"/>
      <c r="G2132" s="35"/>
      <c r="I2132" s="11"/>
    </row>
    <row r="2133" spans="3:9" x14ac:dyDescent="0.2">
      <c r="C2133" s="205"/>
      <c r="D2133" s="5"/>
      <c r="E2133" s="35"/>
      <c r="F2133" s="35"/>
      <c r="G2133" s="35"/>
      <c r="I2133" s="11"/>
    </row>
    <row r="2134" spans="3:9" x14ac:dyDescent="0.2">
      <c r="C2134" s="205"/>
      <c r="D2134" s="5"/>
      <c r="E2134" s="35"/>
      <c r="F2134" s="35"/>
      <c r="G2134" s="35"/>
      <c r="I2134" s="11"/>
    </row>
    <row r="2135" spans="3:9" x14ac:dyDescent="0.2">
      <c r="C2135" s="205"/>
      <c r="D2135" s="5"/>
      <c r="E2135" s="35"/>
      <c r="F2135" s="35"/>
      <c r="G2135" s="35"/>
      <c r="I2135" s="11"/>
    </row>
    <row r="2136" spans="3:9" x14ac:dyDescent="0.2">
      <c r="C2136" s="205"/>
      <c r="D2136" s="5"/>
      <c r="E2136" s="35"/>
      <c r="F2136" s="35"/>
      <c r="G2136" s="35"/>
      <c r="I2136" s="11"/>
    </row>
    <row r="2137" spans="3:9" x14ac:dyDescent="0.2">
      <c r="C2137" s="205"/>
      <c r="D2137" s="5"/>
      <c r="E2137" s="35"/>
      <c r="F2137" s="35"/>
      <c r="G2137" s="35"/>
      <c r="I2137" s="11"/>
    </row>
    <row r="2138" spans="3:9" x14ac:dyDescent="0.2">
      <c r="C2138" s="205"/>
      <c r="D2138" s="5"/>
      <c r="E2138" s="35"/>
      <c r="F2138" s="35"/>
      <c r="G2138" s="35"/>
      <c r="I2138" s="11"/>
    </row>
    <row r="2139" spans="3:9" x14ac:dyDescent="0.2">
      <c r="C2139" s="205"/>
      <c r="D2139" s="5"/>
      <c r="E2139" s="35"/>
      <c r="F2139" s="35"/>
      <c r="G2139" s="35"/>
      <c r="I2139" s="11"/>
    </row>
    <row r="2140" spans="3:9" x14ac:dyDescent="0.2">
      <c r="C2140" s="205"/>
      <c r="D2140" s="5"/>
      <c r="E2140" s="35"/>
      <c r="F2140" s="35"/>
      <c r="G2140" s="35"/>
      <c r="I2140" s="11"/>
    </row>
    <row r="2141" spans="3:9" x14ac:dyDescent="0.2">
      <c r="C2141" s="205"/>
      <c r="D2141" s="5"/>
      <c r="E2141" s="35"/>
      <c r="F2141" s="35"/>
      <c r="G2141" s="35"/>
      <c r="I2141" s="11"/>
    </row>
    <row r="2142" spans="3:9" x14ac:dyDescent="0.2">
      <c r="C2142" s="205"/>
      <c r="D2142" s="5"/>
      <c r="E2142" s="35"/>
      <c r="F2142" s="35"/>
      <c r="G2142" s="35"/>
      <c r="I2142" s="11"/>
    </row>
    <row r="2143" spans="3:9" x14ac:dyDescent="0.2">
      <c r="C2143" s="205"/>
      <c r="D2143" s="5"/>
      <c r="E2143" s="35"/>
      <c r="F2143" s="35"/>
      <c r="G2143" s="35"/>
      <c r="I2143" s="11"/>
    </row>
    <row r="2144" spans="3:9" x14ac:dyDescent="0.2">
      <c r="C2144" s="205"/>
      <c r="D2144" s="5"/>
      <c r="E2144" s="35"/>
      <c r="F2144" s="35"/>
      <c r="G2144" s="35"/>
      <c r="I2144" s="11"/>
    </row>
    <row r="2145" spans="3:9" x14ac:dyDescent="0.2">
      <c r="C2145" s="205"/>
      <c r="D2145" s="5"/>
      <c r="E2145" s="35"/>
      <c r="F2145" s="35"/>
      <c r="G2145" s="35"/>
      <c r="I2145" s="11"/>
    </row>
    <row r="2146" spans="3:9" x14ac:dyDescent="0.2">
      <c r="C2146" s="205"/>
      <c r="D2146" s="5"/>
      <c r="E2146" s="35"/>
      <c r="F2146" s="35"/>
      <c r="G2146" s="35"/>
      <c r="I2146" s="11"/>
    </row>
    <row r="2147" spans="3:9" x14ac:dyDescent="0.2">
      <c r="C2147" s="205"/>
      <c r="D2147" s="5"/>
      <c r="E2147" s="35"/>
      <c r="F2147" s="35"/>
      <c r="G2147" s="35"/>
      <c r="I2147" s="11"/>
    </row>
    <row r="2148" spans="3:9" x14ac:dyDescent="0.2">
      <c r="C2148" s="205"/>
      <c r="D2148" s="5"/>
      <c r="E2148" s="35"/>
      <c r="F2148" s="35"/>
      <c r="G2148" s="35"/>
      <c r="I2148" s="11"/>
    </row>
    <row r="2149" spans="3:9" x14ac:dyDescent="0.2">
      <c r="C2149" s="205"/>
      <c r="D2149" s="5"/>
      <c r="E2149" s="35"/>
      <c r="F2149" s="35"/>
      <c r="G2149" s="35"/>
      <c r="I2149" s="11"/>
    </row>
    <row r="2150" spans="3:9" x14ac:dyDescent="0.2">
      <c r="C2150" s="205"/>
      <c r="D2150" s="5"/>
      <c r="E2150" s="35"/>
      <c r="F2150" s="35"/>
      <c r="G2150" s="35"/>
      <c r="I2150" s="11"/>
    </row>
    <row r="2151" spans="3:9" x14ac:dyDescent="0.2">
      <c r="C2151" s="205"/>
      <c r="D2151" s="5"/>
      <c r="E2151" s="35"/>
      <c r="F2151" s="35"/>
      <c r="G2151" s="35"/>
      <c r="I2151" s="11"/>
    </row>
    <row r="2152" spans="3:9" x14ac:dyDescent="0.2">
      <c r="C2152" s="205"/>
      <c r="D2152" s="5"/>
      <c r="E2152" s="35"/>
      <c r="F2152" s="35"/>
      <c r="G2152" s="35"/>
      <c r="I2152" s="11"/>
    </row>
    <row r="2153" spans="3:9" x14ac:dyDescent="0.2">
      <c r="C2153" s="205"/>
      <c r="D2153" s="5"/>
      <c r="E2153" s="35"/>
      <c r="F2153" s="35"/>
      <c r="G2153" s="35"/>
      <c r="I2153" s="11"/>
    </row>
    <row r="2154" spans="3:9" x14ac:dyDescent="0.2">
      <c r="C2154" s="205"/>
      <c r="D2154" s="5"/>
      <c r="E2154" s="35"/>
      <c r="F2154" s="35"/>
      <c r="G2154" s="35"/>
      <c r="I2154" s="11"/>
    </row>
    <row r="2155" spans="3:9" x14ac:dyDescent="0.2">
      <c r="C2155" s="205"/>
      <c r="D2155" s="5"/>
      <c r="E2155" s="35"/>
      <c r="F2155" s="35"/>
      <c r="G2155" s="35"/>
      <c r="I2155" s="11"/>
    </row>
    <row r="2156" spans="3:9" x14ac:dyDescent="0.2">
      <c r="C2156" s="205"/>
      <c r="D2156" s="5"/>
      <c r="E2156" s="35"/>
      <c r="F2156" s="35"/>
      <c r="G2156" s="35"/>
      <c r="I2156" s="11"/>
    </row>
    <row r="2157" spans="3:9" x14ac:dyDescent="0.2">
      <c r="C2157" s="205"/>
      <c r="D2157" s="5"/>
      <c r="E2157" s="35"/>
      <c r="F2157" s="35"/>
      <c r="G2157" s="35"/>
      <c r="I2157" s="11"/>
    </row>
    <row r="2158" spans="3:9" x14ac:dyDescent="0.2">
      <c r="C2158" s="205"/>
      <c r="D2158" s="5"/>
      <c r="E2158" s="35"/>
      <c r="F2158" s="35"/>
      <c r="G2158" s="35"/>
      <c r="I2158" s="11"/>
    </row>
    <row r="2159" spans="3:9" x14ac:dyDescent="0.2">
      <c r="C2159" s="205"/>
      <c r="D2159" s="5"/>
      <c r="E2159" s="35"/>
      <c r="F2159" s="35"/>
      <c r="G2159" s="35"/>
      <c r="I2159" s="11"/>
    </row>
    <row r="2160" spans="3:9" x14ac:dyDescent="0.2">
      <c r="C2160" s="205"/>
      <c r="D2160" s="5"/>
      <c r="E2160" s="35"/>
      <c r="F2160" s="35"/>
      <c r="G2160" s="35"/>
      <c r="I2160" s="11"/>
    </row>
    <row r="2161" spans="3:9" x14ac:dyDescent="0.2">
      <c r="C2161" s="205"/>
      <c r="D2161" s="5"/>
      <c r="E2161" s="35"/>
      <c r="F2161" s="35"/>
      <c r="G2161" s="35"/>
      <c r="I2161" s="11"/>
    </row>
    <row r="2162" spans="3:9" x14ac:dyDescent="0.2">
      <c r="C2162" s="205"/>
      <c r="D2162" s="5"/>
      <c r="E2162" s="35"/>
      <c r="F2162" s="35"/>
      <c r="G2162" s="35"/>
      <c r="I2162" s="11"/>
    </row>
    <row r="2163" spans="3:9" x14ac:dyDescent="0.2">
      <c r="C2163" s="205"/>
      <c r="D2163" s="5"/>
      <c r="E2163" s="35"/>
      <c r="F2163" s="35"/>
      <c r="G2163" s="35"/>
      <c r="I2163" s="11"/>
    </row>
    <row r="2164" spans="3:9" x14ac:dyDescent="0.2">
      <c r="C2164" s="205"/>
      <c r="D2164" s="5"/>
      <c r="E2164" s="35"/>
      <c r="F2164" s="35"/>
      <c r="G2164" s="35"/>
      <c r="I2164" s="11"/>
    </row>
    <row r="2165" spans="3:9" x14ac:dyDescent="0.2">
      <c r="C2165" s="205"/>
      <c r="D2165" s="5"/>
      <c r="E2165" s="35"/>
      <c r="F2165" s="35"/>
      <c r="G2165" s="35"/>
      <c r="I2165" s="11"/>
    </row>
    <row r="2166" spans="3:9" x14ac:dyDescent="0.2">
      <c r="C2166" s="205"/>
      <c r="D2166" s="5"/>
      <c r="E2166" s="35"/>
      <c r="F2166" s="35"/>
      <c r="G2166" s="35"/>
      <c r="I2166" s="11"/>
    </row>
    <row r="2167" spans="3:9" x14ac:dyDescent="0.2">
      <c r="C2167" s="205"/>
      <c r="D2167" s="5"/>
      <c r="E2167" s="35"/>
      <c r="F2167" s="35"/>
      <c r="G2167" s="35"/>
      <c r="I2167" s="11"/>
    </row>
    <row r="2168" spans="3:9" x14ac:dyDescent="0.2">
      <c r="C2168" s="205"/>
      <c r="D2168" s="5"/>
      <c r="E2168" s="35"/>
      <c r="F2168" s="35"/>
      <c r="G2168" s="35"/>
      <c r="I2168" s="11"/>
    </row>
    <row r="2169" spans="3:9" x14ac:dyDescent="0.2">
      <c r="C2169" s="205"/>
      <c r="D2169" s="5"/>
      <c r="E2169" s="35"/>
      <c r="F2169" s="35"/>
      <c r="G2169" s="35"/>
      <c r="I2169" s="11"/>
    </row>
    <row r="2170" spans="3:9" x14ac:dyDescent="0.2">
      <c r="C2170" s="205"/>
      <c r="D2170" s="5"/>
      <c r="E2170" s="35"/>
      <c r="F2170" s="35"/>
      <c r="G2170" s="35"/>
      <c r="I2170" s="11"/>
    </row>
    <row r="2171" spans="3:9" x14ac:dyDescent="0.2">
      <c r="C2171" s="205"/>
      <c r="D2171" s="5"/>
      <c r="E2171" s="35"/>
      <c r="F2171" s="35"/>
      <c r="G2171" s="35"/>
      <c r="I2171" s="11"/>
    </row>
    <row r="2172" spans="3:9" x14ac:dyDescent="0.2">
      <c r="C2172" s="205"/>
      <c r="D2172" s="5"/>
      <c r="E2172" s="35"/>
      <c r="F2172" s="35"/>
      <c r="G2172" s="35"/>
      <c r="I2172" s="11"/>
    </row>
    <row r="2173" spans="3:9" x14ac:dyDescent="0.2">
      <c r="C2173" s="205"/>
      <c r="D2173" s="5"/>
      <c r="E2173" s="35"/>
      <c r="F2173" s="35"/>
      <c r="G2173" s="35"/>
      <c r="I2173" s="11"/>
    </row>
    <row r="2174" spans="3:9" x14ac:dyDescent="0.2">
      <c r="C2174" s="205"/>
      <c r="D2174" s="5"/>
      <c r="E2174" s="35"/>
      <c r="F2174" s="35"/>
      <c r="G2174" s="35"/>
      <c r="I2174" s="11"/>
    </row>
    <row r="2175" spans="3:9" x14ac:dyDescent="0.2">
      <c r="C2175" s="205"/>
      <c r="D2175" s="5"/>
      <c r="E2175" s="35"/>
      <c r="F2175" s="35"/>
      <c r="G2175" s="35"/>
      <c r="I2175" s="11"/>
    </row>
    <row r="2176" spans="3:9" x14ac:dyDescent="0.2">
      <c r="C2176" s="205"/>
      <c r="D2176" s="5"/>
      <c r="E2176" s="35"/>
      <c r="F2176" s="35"/>
      <c r="G2176" s="35"/>
      <c r="I2176" s="11"/>
    </row>
    <row r="2177" spans="3:9" x14ac:dyDescent="0.2">
      <c r="C2177" s="205"/>
      <c r="D2177" s="5"/>
      <c r="E2177" s="35"/>
      <c r="F2177" s="35"/>
      <c r="G2177" s="35"/>
      <c r="I2177" s="11"/>
    </row>
    <row r="2178" spans="3:9" x14ac:dyDescent="0.2">
      <c r="C2178" s="205"/>
      <c r="D2178" s="5"/>
      <c r="E2178" s="35"/>
      <c r="F2178" s="35"/>
      <c r="G2178" s="35"/>
      <c r="I2178" s="11"/>
    </row>
    <row r="2179" spans="3:9" x14ac:dyDescent="0.2">
      <c r="C2179" s="205"/>
      <c r="D2179" s="5"/>
      <c r="E2179" s="35"/>
      <c r="F2179" s="35"/>
      <c r="G2179" s="35"/>
      <c r="I2179" s="11"/>
    </row>
    <row r="2180" spans="3:9" x14ac:dyDescent="0.2">
      <c r="C2180" s="205"/>
      <c r="D2180" s="5"/>
      <c r="E2180" s="35"/>
      <c r="F2180" s="35"/>
      <c r="G2180" s="35"/>
      <c r="I2180" s="11"/>
    </row>
    <row r="2181" spans="3:9" x14ac:dyDescent="0.2">
      <c r="C2181" s="205"/>
      <c r="D2181" s="5"/>
      <c r="E2181" s="35"/>
      <c r="F2181" s="35"/>
      <c r="G2181" s="35"/>
      <c r="I2181" s="11"/>
    </row>
    <row r="2182" spans="3:9" x14ac:dyDescent="0.2">
      <c r="C2182" s="205"/>
      <c r="D2182" s="5"/>
      <c r="E2182" s="35"/>
      <c r="F2182" s="35"/>
      <c r="G2182" s="35"/>
      <c r="I2182" s="11"/>
    </row>
    <row r="2183" spans="3:9" x14ac:dyDescent="0.2">
      <c r="C2183" s="205"/>
      <c r="D2183" s="5"/>
      <c r="E2183" s="35"/>
      <c r="F2183" s="35"/>
      <c r="G2183" s="35"/>
      <c r="I2183" s="11"/>
    </row>
    <row r="2184" spans="3:9" x14ac:dyDescent="0.2">
      <c r="C2184" s="205"/>
      <c r="D2184" s="5"/>
      <c r="E2184" s="35"/>
      <c r="F2184" s="35"/>
      <c r="G2184" s="35"/>
      <c r="I2184" s="11"/>
    </row>
    <row r="2185" spans="3:9" x14ac:dyDescent="0.2">
      <c r="C2185" s="205"/>
      <c r="D2185" s="5"/>
      <c r="E2185" s="35"/>
      <c r="F2185" s="35"/>
      <c r="G2185" s="35"/>
      <c r="I2185" s="11"/>
    </row>
    <row r="2186" spans="3:9" x14ac:dyDescent="0.2">
      <c r="C2186" s="205"/>
      <c r="D2186" s="5"/>
      <c r="E2186" s="35"/>
      <c r="F2186" s="35"/>
      <c r="G2186" s="35"/>
      <c r="I2186" s="11"/>
    </row>
    <row r="2187" spans="3:9" x14ac:dyDescent="0.2">
      <c r="C2187" s="205"/>
      <c r="D2187" s="5"/>
      <c r="E2187" s="35"/>
      <c r="F2187" s="35"/>
      <c r="G2187" s="35"/>
      <c r="I2187" s="11"/>
    </row>
    <row r="2188" spans="3:9" x14ac:dyDescent="0.2">
      <c r="C2188" s="205"/>
      <c r="D2188" s="5"/>
      <c r="E2188" s="35"/>
      <c r="F2188" s="35"/>
      <c r="G2188" s="35"/>
      <c r="I2188" s="11"/>
    </row>
    <row r="2189" spans="3:9" x14ac:dyDescent="0.2">
      <c r="C2189" s="205"/>
      <c r="D2189" s="5"/>
      <c r="E2189" s="35"/>
      <c r="F2189" s="35"/>
      <c r="G2189" s="35"/>
      <c r="I2189" s="11"/>
    </row>
    <row r="2190" spans="3:9" x14ac:dyDescent="0.2">
      <c r="C2190" s="205"/>
      <c r="D2190" s="5"/>
      <c r="E2190" s="35"/>
      <c r="F2190" s="35"/>
      <c r="G2190" s="35"/>
      <c r="I2190" s="11"/>
    </row>
    <row r="2191" spans="3:9" x14ac:dyDescent="0.2">
      <c r="C2191" s="205"/>
      <c r="D2191" s="5"/>
      <c r="E2191" s="35"/>
      <c r="F2191" s="35"/>
      <c r="G2191" s="35"/>
      <c r="I2191" s="11"/>
    </row>
    <row r="2192" spans="3:9" x14ac:dyDescent="0.2">
      <c r="C2192" s="205"/>
      <c r="D2192" s="5"/>
      <c r="E2192" s="35"/>
      <c r="F2192" s="35"/>
      <c r="G2192" s="35"/>
      <c r="I2192" s="11"/>
    </row>
    <row r="2193" spans="3:9" x14ac:dyDescent="0.2">
      <c r="C2193" s="205"/>
      <c r="D2193" s="5"/>
      <c r="E2193" s="35"/>
      <c r="F2193" s="35"/>
      <c r="G2193" s="35"/>
      <c r="I2193" s="11"/>
    </row>
    <row r="2194" spans="3:9" x14ac:dyDescent="0.2">
      <c r="C2194" s="205"/>
      <c r="D2194" s="5"/>
      <c r="E2194" s="35"/>
      <c r="F2194" s="35"/>
      <c r="G2194" s="35"/>
      <c r="I2194" s="11"/>
    </row>
    <row r="2195" spans="3:9" x14ac:dyDescent="0.2">
      <c r="C2195" s="205"/>
      <c r="D2195" s="5"/>
      <c r="E2195" s="35"/>
      <c r="F2195" s="35"/>
      <c r="G2195" s="35"/>
      <c r="I2195" s="11"/>
    </row>
    <row r="2196" spans="3:9" x14ac:dyDescent="0.2">
      <c r="C2196" s="205"/>
      <c r="D2196" s="5"/>
      <c r="E2196" s="35"/>
      <c r="F2196" s="35"/>
      <c r="G2196" s="35"/>
      <c r="I2196" s="11"/>
    </row>
    <row r="2197" spans="3:9" x14ac:dyDescent="0.2">
      <c r="C2197" s="205"/>
      <c r="D2197" s="5"/>
      <c r="E2197" s="35"/>
      <c r="F2197" s="35"/>
      <c r="G2197" s="35"/>
      <c r="I2197" s="11"/>
    </row>
    <row r="2198" spans="3:9" x14ac:dyDescent="0.2">
      <c r="C2198" s="205"/>
      <c r="D2198" s="5"/>
      <c r="E2198" s="35"/>
      <c r="F2198" s="35"/>
      <c r="G2198" s="35"/>
      <c r="I2198" s="11"/>
    </row>
    <row r="2199" spans="3:9" x14ac:dyDescent="0.2">
      <c r="C2199" s="205"/>
      <c r="D2199" s="5"/>
      <c r="E2199" s="35"/>
      <c r="F2199" s="35"/>
      <c r="G2199" s="35"/>
      <c r="I2199" s="11"/>
    </row>
    <row r="2200" spans="3:9" x14ac:dyDescent="0.2">
      <c r="C2200" s="205"/>
      <c r="D2200" s="5"/>
      <c r="E2200" s="35"/>
      <c r="F2200" s="35"/>
      <c r="G2200" s="35"/>
      <c r="I2200" s="11"/>
    </row>
    <row r="2201" spans="3:9" x14ac:dyDescent="0.2">
      <c r="C2201" s="205"/>
      <c r="D2201" s="5"/>
      <c r="E2201" s="35"/>
      <c r="F2201" s="35"/>
      <c r="G2201" s="35"/>
      <c r="I2201" s="11"/>
    </row>
    <row r="2202" spans="3:9" x14ac:dyDescent="0.2">
      <c r="C2202" s="205"/>
      <c r="D2202" s="5"/>
      <c r="E2202" s="35"/>
      <c r="F2202" s="35"/>
      <c r="G2202" s="35"/>
      <c r="I2202" s="11"/>
    </row>
    <row r="2203" spans="3:9" x14ac:dyDescent="0.2">
      <c r="C2203" s="205"/>
      <c r="D2203" s="5"/>
      <c r="E2203" s="35"/>
      <c r="F2203" s="35"/>
      <c r="G2203" s="35"/>
      <c r="I2203" s="11"/>
    </row>
    <row r="2204" spans="3:9" x14ac:dyDescent="0.2">
      <c r="C2204" s="205"/>
      <c r="D2204" s="5"/>
      <c r="E2204" s="35"/>
      <c r="F2204" s="35"/>
      <c r="G2204" s="35"/>
      <c r="I2204" s="11"/>
    </row>
    <row r="2205" spans="3:9" x14ac:dyDescent="0.2">
      <c r="C2205" s="205"/>
      <c r="D2205" s="5"/>
      <c r="E2205" s="35"/>
      <c r="F2205" s="35"/>
      <c r="G2205" s="35"/>
      <c r="I2205" s="11"/>
    </row>
    <row r="2206" spans="3:9" x14ac:dyDescent="0.2">
      <c r="C2206" s="205"/>
      <c r="D2206" s="5"/>
      <c r="E2206" s="35"/>
      <c r="F2206" s="35"/>
      <c r="G2206" s="35"/>
      <c r="I2206" s="11"/>
    </row>
    <row r="2207" spans="3:9" x14ac:dyDescent="0.2">
      <c r="C2207" s="205"/>
      <c r="D2207" s="5"/>
      <c r="E2207" s="35"/>
      <c r="F2207" s="35"/>
      <c r="G2207" s="35"/>
      <c r="I2207" s="11"/>
    </row>
    <row r="2208" spans="3:9" x14ac:dyDescent="0.2">
      <c r="C2208" s="205"/>
      <c r="D2208" s="5"/>
      <c r="E2208" s="35"/>
      <c r="F2208" s="35"/>
      <c r="G2208" s="35"/>
      <c r="I2208" s="11"/>
    </row>
    <row r="2209" spans="3:9" x14ac:dyDescent="0.2">
      <c r="C2209" s="205"/>
      <c r="D2209" s="5"/>
      <c r="E2209" s="35"/>
      <c r="F2209" s="35"/>
      <c r="G2209" s="35"/>
      <c r="I2209" s="11"/>
    </row>
    <row r="2210" spans="3:9" x14ac:dyDescent="0.2">
      <c r="C2210" s="205"/>
      <c r="D2210" s="5"/>
      <c r="E2210" s="35"/>
      <c r="F2210" s="35"/>
      <c r="G2210" s="35"/>
      <c r="I2210" s="11"/>
    </row>
    <row r="2211" spans="3:9" x14ac:dyDescent="0.2">
      <c r="C2211" s="205"/>
      <c r="D2211" s="5"/>
      <c r="E2211" s="35"/>
      <c r="F2211" s="35"/>
      <c r="G2211" s="35"/>
      <c r="I2211" s="11"/>
    </row>
    <row r="2212" spans="3:9" x14ac:dyDescent="0.2">
      <c r="C2212" s="205"/>
      <c r="D2212" s="5"/>
      <c r="E2212" s="35"/>
      <c r="F2212" s="35"/>
      <c r="G2212" s="35"/>
      <c r="I2212" s="11"/>
    </row>
    <row r="2213" spans="3:9" x14ac:dyDescent="0.2">
      <c r="C2213" s="205"/>
      <c r="D2213" s="5"/>
      <c r="E2213" s="35"/>
      <c r="F2213" s="35"/>
      <c r="G2213" s="35"/>
      <c r="I2213" s="11"/>
    </row>
    <row r="2214" spans="3:9" x14ac:dyDescent="0.2">
      <c r="C2214" s="205"/>
      <c r="D2214" s="5"/>
      <c r="E2214" s="35"/>
      <c r="F2214" s="35"/>
      <c r="G2214" s="35"/>
      <c r="I2214" s="11"/>
    </row>
    <row r="2215" spans="3:9" x14ac:dyDescent="0.2">
      <c r="C2215" s="205"/>
      <c r="D2215" s="5"/>
      <c r="E2215" s="35"/>
      <c r="F2215" s="35"/>
      <c r="G2215" s="35"/>
      <c r="I2215" s="11"/>
    </row>
    <row r="2216" spans="3:9" x14ac:dyDescent="0.2">
      <c r="C2216" s="205"/>
      <c r="D2216" s="5"/>
      <c r="E2216" s="35"/>
      <c r="F2216" s="35"/>
      <c r="G2216" s="35"/>
      <c r="I2216" s="11"/>
    </row>
    <row r="2217" spans="3:9" x14ac:dyDescent="0.2">
      <c r="C2217" s="205"/>
      <c r="D2217" s="5"/>
      <c r="E2217" s="35"/>
      <c r="F2217" s="35"/>
      <c r="G2217" s="35"/>
      <c r="I2217" s="11"/>
    </row>
    <row r="2218" spans="3:9" x14ac:dyDescent="0.2">
      <c r="C2218" s="205"/>
      <c r="D2218" s="5"/>
      <c r="E2218" s="35"/>
      <c r="F2218" s="35"/>
      <c r="G2218" s="35"/>
      <c r="I2218" s="11"/>
    </row>
    <row r="2219" spans="3:9" x14ac:dyDescent="0.2">
      <c r="C2219" s="205"/>
      <c r="D2219" s="5"/>
      <c r="E2219" s="35"/>
      <c r="F2219" s="35"/>
      <c r="G2219" s="35"/>
      <c r="I2219" s="11"/>
    </row>
    <row r="2220" spans="3:9" x14ac:dyDescent="0.2">
      <c r="C2220" s="205"/>
      <c r="D2220" s="5"/>
      <c r="E2220" s="35"/>
      <c r="F2220" s="35"/>
      <c r="G2220" s="35"/>
      <c r="I2220" s="11"/>
    </row>
    <row r="2221" spans="3:9" x14ac:dyDescent="0.2">
      <c r="C2221" s="205"/>
      <c r="D2221" s="5"/>
      <c r="E2221" s="35"/>
      <c r="F2221" s="35"/>
      <c r="G2221" s="35"/>
      <c r="I2221" s="11"/>
    </row>
    <row r="2222" spans="3:9" x14ac:dyDescent="0.2">
      <c r="C2222" s="205"/>
      <c r="D2222" s="5"/>
      <c r="E2222" s="35"/>
      <c r="F2222" s="35"/>
      <c r="G2222" s="35"/>
      <c r="I2222" s="11"/>
    </row>
    <row r="2223" spans="3:9" x14ac:dyDescent="0.2">
      <c r="C2223" s="205"/>
      <c r="D2223" s="5"/>
      <c r="E2223" s="35"/>
      <c r="F2223" s="35"/>
      <c r="G2223" s="35"/>
      <c r="I2223" s="11"/>
    </row>
    <row r="2224" spans="3:9" x14ac:dyDescent="0.2">
      <c r="C2224" s="205"/>
      <c r="D2224" s="5"/>
      <c r="E2224" s="35"/>
      <c r="F2224" s="35"/>
      <c r="G2224" s="35"/>
      <c r="I2224" s="11"/>
    </row>
    <row r="2225" spans="3:9" x14ac:dyDescent="0.2">
      <c r="C2225" s="205"/>
      <c r="D2225" s="5"/>
      <c r="E2225" s="35"/>
      <c r="F2225" s="35"/>
      <c r="G2225" s="35"/>
      <c r="I2225" s="11"/>
    </row>
    <row r="2226" spans="3:9" x14ac:dyDescent="0.2">
      <c r="C2226" s="205"/>
      <c r="D2226" s="5"/>
      <c r="E2226" s="35"/>
      <c r="F2226" s="35"/>
      <c r="G2226" s="35"/>
      <c r="I2226" s="11"/>
    </row>
    <row r="2227" spans="3:9" x14ac:dyDescent="0.2">
      <c r="C2227" s="205"/>
      <c r="D2227" s="5"/>
      <c r="E2227" s="35"/>
      <c r="F2227" s="35"/>
      <c r="G2227" s="35"/>
      <c r="I2227" s="11"/>
    </row>
    <row r="2228" spans="3:9" x14ac:dyDescent="0.2">
      <c r="C2228" s="205"/>
      <c r="D2228" s="5"/>
      <c r="E2228" s="35"/>
      <c r="F2228" s="35"/>
      <c r="G2228" s="35"/>
      <c r="I2228" s="11"/>
    </row>
    <row r="2229" spans="3:9" x14ac:dyDescent="0.2">
      <c r="C2229" s="205"/>
      <c r="D2229" s="5"/>
      <c r="E2229" s="35"/>
      <c r="F2229" s="35"/>
      <c r="G2229" s="35"/>
      <c r="I2229" s="11"/>
    </row>
    <row r="2230" spans="3:9" x14ac:dyDescent="0.2">
      <c r="C2230" s="205"/>
      <c r="D2230" s="5"/>
      <c r="E2230" s="35"/>
      <c r="F2230" s="35"/>
      <c r="G2230" s="35"/>
      <c r="I2230" s="11"/>
    </row>
    <row r="2231" spans="3:9" x14ac:dyDescent="0.2">
      <c r="C2231" s="205"/>
      <c r="D2231" s="5"/>
      <c r="E2231" s="35"/>
      <c r="F2231" s="35"/>
      <c r="G2231" s="35"/>
      <c r="I2231" s="11"/>
    </row>
    <row r="2232" spans="3:9" x14ac:dyDescent="0.2">
      <c r="C2232" s="205"/>
      <c r="D2232" s="5"/>
      <c r="E2232" s="35"/>
      <c r="F2232" s="35"/>
      <c r="G2232" s="35"/>
      <c r="I2232" s="11"/>
    </row>
    <row r="2233" spans="3:9" x14ac:dyDescent="0.2">
      <c r="C2233" s="205"/>
      <c r="D2233" s="5"/>
      <c r="E2233" s="35"/>
      <c r="F2233" s="35"/>
      <c r="G2233" s="35"/>
      <c r="I2233" s="11"/>
    </row>
    <row r="2234" spans="3:9" x14ac:dyDescent="0.2">
      <c r="C2234" s="205"/>
      <c r="D2234" s="5"/>
      <c r="E2234" s="35"/>
      <c r="F2234" s="35"/>
      <c r="G2234" s="35"/>
      <c r="I2234" s="11"/>
    </row>
    <row r="2235" spans="3:9" x14ac:dyDescent="0.2">
      <c r="C2235" s="205"/>
      <c r="D2235" s="5"/>
      <c r="E2235" s="35"/>
      <c r="F2235" s="35"/>
      <c r="G2235" s="35"/>
      <c r="I2235" s="11"/>
    </row>
    <row r="2236" spans="3:9" x14ac:dyDescent="0.2">
      <c r="C2236" s="205"/>
      <c r="D2236" s="5"/>
      <c r="E2236" s="35"/>
      <c r="F2236" s="35"/>
      <c r="G2236" s="35"/>
      <c r="I2236" s="11"/>
    </row>
    <row r="2237" spans="3:9" x14ac:dyDescent="0.2">
      <c r="C2237" s="205"/>
      <c r="D2237" s="5"/>
      <c r="E2237" s="35"/>
      <c r="F2237" s="35"/>
      <c r="G2237" s="35"/>
      <c r="I2237" s="11"/>
    </row>
    <row r="2238" spans="3:9" x14ac:dyDescent="0.2">
      <c r="C2238" s="205"/>
      <c r="D2238" s="5"/>
      <c r="E2238" s="35"/>
      <c r="F2238" s="35"/>
      <c r="G2238" s="35"/>
      <c r="I2238" s="11"/>
    </row>
    <row r="2239" spans="3:9" x14ac:dyDescent="0.2">
      <c r="C2239" s="205"/>
      <c r="D2239" s="5"/>
      <c r="E2239" s="35"/>
      <c r="F2239" s="35"/>
      <c r="G2239" s="35"/>
      <c r="I2239" s="11"/>
    </row>
    <row r="2240" spans="3:9" x14ac:dyDescent="0.2">
      <c r="C2240" s="205"/>
      <c r="D2240" s="5"/>
      <c r="E2240" s="35"/>
      <c r="F2240" s="35"/>
      <c r="G2240" s="35"/>
      <c r="I2240" s="11"/>
    </row>
    <row r="2241" spans="3:9" x14ac:dyDescent="0.2">
      <c r="C2241" s="205"/>
      <c r="D2241" s="5"/>
      <c r="E2241" s="35"/>
      <c r="F2241" s="35"/>
      <c r="G2241" s="35"/>
      <c r="I2241" s="11"/>
    </row>
    <row r="2242" spans="3:9" x14ac:dyDescent="0.2">
      <c r="C2242" s="205"/>
      <c r="D2242" s="5"/>
      <c r="E2242" s="35"/>
      <c r="F2242" s="35"/>
      <c r="G2242" s="35"/>
      <c r="I2242" s="11"/>
    </row>
    <row r="2243" spans="3:9" x14ac:dyDescent="0.2">
      <c r="C2243" s="205"/>
      <c r="D2243" s="5"/>
      <c r="E2243" s="35"/>
      <c r="F2243" s="35"/>
      <c r="G2243" s="35"/>
      <c r="I2243" s="11"/>
    </row>
    <row r="2244" spans="3:9" x14ac:dyDescent="0.2">
      <c r="C2244" s="205"/>
      <c r="D2244" s="5"/>
      <c r="E2244" s="35"/>
      <c r="F2244" s="35"/>
      <c r="G2244" s="35"/>
      <c r="I2244" s="11"/>
    </row>
    <row r="2245" spans="3:9" x14ac:dyDescent="0.2">
      <c r="C2245" s="205"/>
      <c r="D2245" s="5"/>
      <c r="E2245" s="35"/>
      <c r="F2245" s="35"/>
      <c r="G2245" s="35"/>
      <c r="I2245" s="11"/>
    </row>
    <row r="2246" spans="3:9" x14ac:dyDescent="0.2">
      <c r="C2246" s="205"/>
      <c r="D2246" s="5"/>
      <c r="E2246" s="35"/>
      <c r="F2246" s="35"/>
      <c r="G2246" s="35"/>
      <c r="I2246" s="11"/>
    </row>
    <row r="2247" spans="3:9" x14ac:dyDescent="0.2">
      <c r="C2247" s="205"/>
      <c r="D2247" s="5"/>
      <c r="E2247" s="35"/>
      <c r="F2247" s="35"/>
      <c r="G2247" s="35"/>
      <c r="I2247" s="11"/>
    </row>
    <row r="2248" spans="3:9" x14ac:dyDescent="0.2">
      <c r="C2248" s="205"/>
      <c r="D2248" s="5"/>
      <c r="E2248" s="35"/>
      <c r="F2248" s="35"/>
      <c r="G2248" s="35"/>
      <c r="I2248" s="11"/>
    </row>
    <row r="2249" spans="3:9" x14ac:dyDescent="0.2">
      <c r="C2249" s="205"/>
      <c r="D2249" s="5"/>
      <c r="E2249" s="35"/>
      <c r="F2249" s="35"/>
      <c r="G2249" s="35"/>
      <c r="I2249" s="11"/>
    </row>
    <row r="2250" spans="3:9" x14ac:dyDescent="0.2">
      <c r="C2250" s="205"/>
      <c r="D2250" s="5"/>
      <c r="E2250" s="35"/>
      <c r="F2250" s="35"/>
      <c r="G2250" s="35"/>
      <c r="I2250" s="11"/>
    </row>
    <row r="2251" spans="3:9" x14ac:dyDescent="0.2">
      <c r="C2251" s="205"/>
      <c r="D2251" s="5"/>
      <c r="E2251" s="35"/>
      <c r="F2251" s="35"/>
      <c r="G2251" s="35"/>
      <c r="I2251" s="11"/>
    </row>
    <row r="2252" spans="3:9" x14ac:dyDescent="0.2">
      <c r="C2252" s="205"/>
      <c r="D2252" s="5"/>
      <c r="E2252" s="35"/>
      <c r="F2252" s="35"/>
      <c r="G2252" s="35"/>
      <c r="I2252" s="11"/>
    </row>
    <row r="2253" spans="3:9" x14ac:dyDescent="0.2">
      <c r="C2253" s="205"/>
      <c r="D2253" s="5"/>
      <c r="E2253" s="35"/>
      <c r="F2253" s="35"/>
      <c r="G2253" s="35"/>
      <c r="I2253" s="11"/>
    </row>
    <row r="2254" spans="3:9" x14ac:dyDescent="0.2">
      <c r="C2254" s="205"/>
      <c r="D2254" s="5"/>
      <c r="E2254" s="35"/>
      <c r="F2254" s="35"/>
      <c r="G2254" s="35"/>
      <c r="I2254" s="11"/>
    </row>
    <row r="2255" spans="3:9" x14ac:dyDescent="0.2">
      <c r="C2255" s="205"/>
      <c r="D2255" s="5"/>
      <c r="E2255" s="35"/>
      <c r="F2255" s="35"/>
      <c r="G2255" s="35"/>
      <c r="I2255" s="11"/>
    </row>
    <row r="2256" spans="3:9" x14ac:dyDescent="0.2">
      <c r="C2256" s="205"/>
      <c r="D2256" s="5"/>
      <c r="E2256" s="35"/>
      <c r="F2256" s="35"/>
      <c r="G2256" s="35"/>
      <c r="I2256" s="11"/>
    </row>
    <row r="2257" spans="3:9" x14ac:dyDescent="0.2">
      <c r="C2257" s="205"/>
      <c r="D2257" s="5"/>
      <c r="E2257" s="35"/>
      <c r="F2257" s="35"/>
      <c r="G2257" s="35"/>
      <c r="I2257" s="11"/>
    </row>
    <row r="2258" spans="3:9" x14ac:dyDescent="0.2">
      <c r="C2258" s="205"/>
      <c r="D2258" s="5"/>
      <c r="E2258" s="35"/>
      <c r="F2258" s="35"/>
      <c r="G2258" s="35"/>
      <c r="I2258" s="11"/>
    </row>
    <row r="2259" spans="3:9" x14ac:dyDescent="0.2">
      <c r="C2259" s="205"/>
      <c r="D2259" s="5"/>
      <c r="E2259" s="35"/>
      <c r="F2259" s="35"/>
      <c r="G2259" s="35"/>
      <c r="I2259" s="11"/>
    </row>
    <row r="2260" spans="3:9" x14ac:dyDescent="0.2">
      <c r="C2260" s="205"/>
      <c r="D2260" s="5"/>
      <c r="E2260" s="35"/>
      <c r="F2260" s="35"/>
      <c r="G2260" s="35"/>
      <c r="I2260" s="11"/>
    </row>
    <row r="2261" spans="3:9" x14ac:dyDescent="0.2">
      <c r="C2261" s="205"/>
      <c r="D2261" s="5"/>
      <c r="E2261" s="35"/>
      <c r="F2261" s="35"/>
      <c r="G2261" s="35"/>
      <c r="I2261" s="11"/>
    </row>
    <row r="2262" spans="3:9" x14ac:dyDescent="0.2">
      <c r="C2262" s="205"/>
      <c r="D2262" s="5"/>
      <c r="E2262" s="35"/>
      <c r="F2262" s="35"/>
      <c r="G2262" s="35"/>
      <c r="I2262" s="11"/>
    </row>
    <row r="2263" spans="3:9" x14ac:dyDescent="0.2">
      <c r="C2263" s="205"/>
      <c r="D2263" s="5"/>
      <c r="E2263" s="35"/>
      <c r="F2263" s="35"/>
      <c r="G2263" s="35"/>
      <c r="I2263" s="11"/>
    </row>
    <row r="2264" spans="3:9" x14ac:dyDescent="0.2">
      <c r="C2264" s="205"/>
      <c r="D2264" s="5"/>
      <c r="E2264" s="35"/>
      <c r="F2264" s="35"/>
      <c r="G2264" s="35"/>
      <c r="I2264" s="11"/>
    </row>
    <row r="2265" spans="3:9" x14ac:dyDescent="0.2">
      <c r="C2265" s="205"/>
      <c r="D2265" s="5"/>
      <c r="E2265" s="35"/>
      <c r="F2265" s="35"/>
      <c r="G2265" s="35"/>
      <c r="I2265" s="11"/>
    </row>
    <row r="2266" spans="3:9" x14ac:dyDescent="0.2">
      <c r="C2266" s="205"/>
      <c r="D2266" s="5"/>
      <c r="E2266" s="35"/>
      <c r="F2266" s="35"/>
      <c r="G2266" s="35"/>
      <c r="I2266" s="11"/>
    </row>
    <row r="2267" spans="3:9" x14ac:dyDescent="0.2">
      <c r="C2267" s="205"/>
      <c r="D2267" s="5"/>
      <c r="E2267" s="35"/>
      <c r="F2267" s="35"/>
      <c r="G2267" s="35"/>
      <c r="I2267" s="11"/>
    </row>
    <row r="2268" spans="3:9" x14ac:dyDescent="0.2">
      <c r="C2268" s="205"/>
      <c r="D2268" s="5"/>
      <c r="E2268" s="35"/>
      <c r="F2268" s="35"/>
      <c r="G2268" s="35"/>
      <c r="I2268" s="11"/>
    </row>
    <row r="2269" spans="3:9" x14ac:dyDescent="0.2">
      <c r="C2269" s="205"/>
      <c r="D2269" s="5"/>
      <c r="E2269" s="35"/>
      <c r="F2269" s="35"/>
      <c r="G2269" s="35"/>
      <c r="I2269" s="11"/>
    </row>
    <row r="2270" spans="3:9" x14ac:dyDescent="0.2">
      <c r="C2270" s="205"/>
      <c r="D2270" s="5"/>
      <c r="E2270" s="35"/>
      <c r="F2270" s="35"/>
      <c r="G2270" s="35"/>
      <c r="I2270" s="11"/>
    </row>
    <row r="2271" spans="3:9" x14ac:dyDescent="0.2">
      <c r="C2271" s="205"/>
      <c r="D2271" s="5"/>
      <c r="E2271" s="35"/>
      <c r="F2271" s="35"/>
      <c r="G2271" s="35"/>
      <c r="I2271" s="11"/>
    </row>
    <row r="2272" spans="3:9" x14ac:dyDescent="0.2">
      <c r="C2272" s="205"/>
      <c r="D2272" s="5"/>
      <c r="E2272" s="35"/>
      <c r="F2272" s="35"/>
      <c r="G2272" s="35"/>
      <c r="I2272" s="11"/>
    </row>
    <row r="2273" spans="3:9" x14ac:dyDescent="0.2">
      <c r="C2273" s="205"/>
      <c r="D2273" s="5"/>
      <c r="E2273" s="35"/>
      <c r="F2273" s="35"/>
      <c r="G2273" s="35"/>
      <c r="I2273" s="11"/>
    </row>
    <row r="2274" spans="3:9" x14ac:dyDescent="0.2">
      <c r="C2274" s="205"/>
      <c r="D2274" s="5"/>
      <c r="E2274" s="35"/>
      <c r="F2274" s="35"/>
      <c r="G2274" s="35"/>
      <c r="I2274" s="11"/>
    </row>
    <row r="2275" spans="3:9" x14ac:dyDescent="0.2">
      <c r="C2275" s="205"/>
      <c r="D2275" s="5"/>
      <c r="E2275" s="35"/>
      <c r="F2275" s="35"/>
      <c r="G2275" s="35"/>
      <c r="I2275" s="11"/>
    </row>
    <row r="2276" spans="3:9" x14ac:dyDescent="0.2">
      <c r="C2276" s="205"/>
      <c r="D2276" s="5"/>
      <c r="E2276" s="35"/>
      <c r="F2276" s="35"/>
      <c r="G2276" s="35"/>
      <c r="I2276" s="11"/>
    </row>
    <row r="2277" spans="3:9" x14ac:dyDescent="0.2">
      <c r="C2277" s="205"/>
      <c r="D2277" s="5"/>
      <c r="E2277" s="35"/>
      <c r="F2277" s="35"/>
      <c r="G2277" s="35"/>
      <c r="I2277" s="11"/>
    </row>
    <row r="2278" spans="3:9" x14ac:dyDescent="0.2">
      <c r="C2278" s="205"/>
      <c r="D2278" s="5"/>
      <c r="E2278" s="35"/>
      <c r="F2278" s="35"/>
      <c r="G2278" s="35"/>
      <c r="I2278" s="11"/>
    </row>
    <row r="2279" spans="3:9" x14ac:dyDescent="0.2">
      <c r="C2279" s="205"/>
      <c r="D2279" s="5"/>
      <c r="E2279" s="35"/>
      <c r="F2279" s="35"/>
      <c r="G2279" s="35"/>
      <c r="I2279" s="11"/>
    </row>
    <row r="2280" spans="3:9" x14ac:dyDescent="0.2">
      <c r="C2280" s="205"/>
      <c r="D2280" s="5"/>
      <c r="E2280" s="35"/>
      <c r="F2280" s="35"/>
      <c r="G2280" s="35"/>
      <c r="I2280" s="11"/>
    </row>
    <row r="2281" spans="3:9" x14ac:dyDescent="0.2">
      <c r="C2281" s="205"/>
      <c r="D2281" s="5"/>
      <c r="E2281" s="35"/>
      <c r="F2281" s="35"/>
      <c r="G2281" s="35"/>
      <c r="I2281" s="11"/>
    </row>
    <row r="2282" spans="3:9" x14ac:dyDescent="0.2">
      <c r="C2282" s="205"/>
      <c r="D2282" s="5"/>
      <c r="E2282" s="35"/>
      <c r="F2282" s="35"/>
      <c r="G2282" s="35"/>
      <c r="I2282" s="11"/>
    </row>
    <row r="2283" spans="3:9" x14ac:dyDescent="0.2">
      <c r="C2283" s="205"/>
      <c r="D2283" s="5"/>
      <c r="E2283" s="35"/>
      <c r="F2283" s="35"/>
      <c r="G2283" s="35"/>
      <c r="I2283" s="11"/>
    </row>
    <row r="2284" spans="3:9" x14ac:dyDescent="0.2">
      <c r="C2284" s="205"/>
      <c r="D2284" s="5"/>
      <c r="E2284" s="35"/>
      <c r="F2284" s="35"/>
      <c r="G2284" s="35"/>
      <c r="I2284" s="11"/>
    </row>
    <row r="2285" spans="3:9" x14ac:dyDescent="0.2">
      <c r="C2285" s="205"/>
      <c r="D2285" s="5"/>
      <c r="E2285" s="35"/>
      <c r="F2285" s="35"/>
      <c r="G2285" s="35"/>
      <c r="I2285" s="11"/>
    </row>
    <row r="2286" spans="3:9" x14ac:dyDescent="0.2">
      <c r="C2286" s="205"/>
      <c r="D2286" s="5"/>
      <c r="E2286" s="35"/>
      <c r="F2286" s="35"/>
      <c r="G2286" s="35"/>
      <c r="I2286" s="11"/>
    </row>
    <row r="2287" spans="3:9" x14ac:dyDescent="0.2">
      <c r="C2287" s="205"/>
      <c r="D2287" s="5"/>
      <c r="E2287" s="35"/>
      <c r="F2287" s="35"/>
      <c r="G2287" s="35"/>
      <c r="I2287" s="11"/>
    </row>
    <row r="2288" spans="3:9" x14ac:dyDescent="0.2">
      <c r="C2288" s="205"/>
      <c r="D2288" s="5"/>
      <c r="E2288" s="35"/>
      <c r="F2288" s="35"/>
      <c r="G2288" s="35"/>
      <c r="I2288" s="11"/>
    </row>
    <row r="2289" spans="3:9" x14ac:dyDescent="0.2">
      <c r="C2289" s="205"/>
      <c r="D2289" s="5"/>
      <c r="E2289" s="35"/>
      <c r="F2289" s="35"/>
      <c r="G2289" s="35"/>
      <c r="I2289" s="11"/>
    </row>
    <row r="2290" spans="3:9" x14ac:dyDescent="0.2">
      <c r="C2290" s="205"/>
      <c r="D2290" s="5"/>
      <c r="E2290" s="35"/>
      <c r="F2290" s="35"/>
      <c r="G2290" s="35"/>
      <c r="I2290" s="11"/>
    </row>
    <row r="2291" spans="3:9" x14ac:dyDescent="0.2">
      <c r="C2291" s="205"/>
      <c r="D2291" s="5"/>
      <c r="E2291" s="35"/>
      <c r="F2291" s="35"/>
      <c r="G2291" s="35"/>
      <c r="I2291" s="11"/>
    </row>
    <row r="2292" spans="3:9" x14ac:dyDescent="0.2">
      <c r="C2292" s="205"/>
      <c r="D2292" s="5"/>
      <c r="E2292" s="35"/>
      <c r="F2292" s="35"/>
      <c r="G2292" s="35"/>
      <c r="I2292" s="11"/>
    </row>
    <row r="2293" spans="3:9" x14ac:dyDescent="0.2">
      <c r="C2293" s="205"/>
      <c r="D2293" s="5"/>
      <c r="E2293" s="35"/>
      <c r="F2293" s="35"/>
      <c r="G2293" s="35"/>
      <c r="I2293" s="11"/>
    </row>
    <row r="2294" spans="3:9" x14ac:dyDescent="0.2">
      <c r="C2294" s="205"/>
      <c r="D2294" s="5"/>
      <c r="E2294" s="35"/>
      <c r="F2294" s="35"/>
      <c r="G2294" s="35"/>
      <c r="I2294" s="11"/>
    </row>
    <row r="2295" spans="3:9" x14ac:dyDescent="0.2">
      <c r="C2295" s="205"/>
      <c r="D2295" s="5"/>
      <c r="E2295" s="35"/>
      <c r="F2295" s="35"/>
      <c r="G2295" s="35"/>
      <c r="I2295" s="11"/>
    </row>
    <row r="2296" spans="3:9" x14ac:dyDescent="0.2">
      <c r="C2296" s="205"/>
      <c r="D2296" s="5"/>
      <c r="E2296" s="35"/>
      <c r="F2296" s="35"/>
      <c r="G2296" s="35"/>
      <c r="I2296" s="11"/>
    </row>
    <row r="2297" spans="3:9" x14ac:dyDescent="0.2">
      <c r="C2297" s="205"/>
      <c r="D2297" s="5"/>
      <c r="E2297" s="35"/>
      <c r="F2297" s="35"/>
      <c r="G2297" s="35"/>
      <c r="I2297" s="11"/>
    </row>
    <row r="2298" spans="3:9" x14ac:dyDescent="0.2">
      <c r="C2298" s="205"/>
      <c r="D2298" s="5"/>
      <c r="E2298" s="35"/>
      <c r="F2298" s="35"/>
      <c r="G2298" s="35"/>
      <c r="I2298" s="11"/>
    </row>
    <row r="2299" spans="3:9" x14ac:dyDescent="0.2">
      <c r="C2299" s="205"/>
      <c r="D2299" s="5"/>
      <c r="E2299" s="35"/>
      <c r="F2299" s="35"/>
      <c r="G2299" s="35"/>
      <c r="I2299" s="11"/>
    </row>
    <row r="2300" spans="3:9" x14ac:dyDescent="0.2">
      <c r="C2300" s="205"/>
      <c r="D2300" s="5"/>
      <c r="E2300" s="35"/>
      <c r="F2300" s="35"/>
      <c r="G2300" s="35"/>
      <c r="I2300" s="11"/>
    </row>
    <row r="2301" spans="3:9" x14ac:dyDescent="0.2">
      <c r="C2301" s="205"/>
      <c r="D2301" s="5"/>
      <c r="E2301" s="35"/>
      <c r="F2301" s="35"/>
      <c r="G2301" s="35"/>
      <c r="I2301" s="11"/>
    </row>
    <row r="2302" spans="3:9" x14ac:dyDescent="0.2">
      <c r="C2302" s="205"/>
      <c r="D2302" s="5"/>
      <c r="E2302" s="35"/>
      <c r="F2302" s="35"/>
      <c r="G2302" s="35"/>
      <c r="I2302" s="11"/>
    </row>
    <row r="2303" spans="3:9" x14ac:dyDescent="0.2">
      <c r="C2303" s="205"/>
      <c r="D2303" s="5"/>
      <c r="E2303" s="35"/>
      <c r="F2303" s="35"/>
      <c r="G2303" s="35"/>
      <c r="I2303" s="11"/>
    </row>
    <row r="2304" spans="3:9" x14ac:dyDescent="0.2">
      <c r="C2304" s="205"/>
      <c r="D2304" s="5"/>
      <c r="E2304" s="35"/>
      <c r="F2304" s="35"/>
      <c r="G2304" s="35"/>
      <c r="I2304" s="11"/>
    </row>
    <row r="2305" spans="3:9" x14ac:dyDescent="0.2">
      <c r="C2305" s="205"/>
      <c r="D2305" s="5"/>
      <c r="E2305" s="35"/>
      <c r="F2305" s="35"/>
      <c r="G2305" s="35"/>
      <c r="I2305" s="11"/>
    </row>
    <row r="2306" spans="3:9" x14ac:dyDescent="0.2">
      <c r="C2306" s="205"/>
      <c r="D2306" s="5"/>
      <c r="E2306" s="35"/>
      <c r="F2306" s="35"/>
      <c r="G2306" s="35"/>
      <c r="I2306" s="11"/>
    </row>
    <row r="2307" spans="3:9" x14ac:dyDescent="0.2">
      <c r="C2307" s="205"/>
      <c r="D2307" s="5"/>
      <c r="E2307" s="35"/>
      <c r="F2307" s="35"/>
      <c r="G2307" s="35"/>
      <c r="I2307" s="11"/>
    </row>
    <row r="2308" spans="3:9" x14ac:dyDescent="0.2">
      <c r="C2308" s="205"/>
      <c r="D2308" s="5"/>
      <c r="E2308" s="35"/>
      <c r="F2308" s="35"/>
      <c r="G2308" s="35"/>
      <c r="I2308" s="11"/>
    </row>
    <row r="2309" spans="3:9" x14ac:dyDescent="0.2">
      <c r="C2309" s="205"/>
      <c r="D2309" s="5"/>
      <c r="E2309" s="35"/>
      <c r="F2309" s="35"/>
      <c r="G2309" s="35"/>
      <c r="I2309" s="11"/>
    </row>
    <row r="2310" spans="3:9" x14ac:dyDescent="0.2">
      <c r="C2310" s="205"/>
      <c r="D2310" s="5"/>
      <c r="E2310" s="35"/>
      <c r="F2310" s="35"/>
      <c r="G2310" s="35"/>
      <c r="I2310" s="11"/>
    </row>
    <row r="2311" spans="3:9" x14ac:dyDescent="0.2">
      <c r="C2311" s="205"/>
      <c r="D2311" s="5"/>
      <c r="E2311" s="35"/>
      <c r="F2311" s="35"/>
      <c r="G2311" s="35"/>
      <c r="I2311" s="11"/>
    </row>
    <row r="2312" spans="3:9" x14ac:dyDescent="0.2">
      <c r="C2312" s="205"/>
      <c r="D2312" s="5"/>
      <c r="E2312" s="35"/>
      <c r="F2312" s="35"/>
      <c r="G2312" s="35"/>
      <c r="I2312" s="11"/>
    </row>
    <row r="2313" spans="3:9" x14ac:dyDescent="0.2">
      <c r="C2313" s="205"/>
      <c r="D2313" s="5"/>
      <c r="E2313" s="35"/>
      <c r="F2313" s="35"/>
      <c r="G2313" s="35"/>
      <c r="I2313" s="11"/>
    </row>
    <row r="2314" spans="3:9" x14ac:dyDescent="0.2">
      <c r="C2314" s="205"/>
      <c r="D2314" s="5"/>
      <c r="E2314" s="35"/>
      <c r="F2314" s="35"/>
      <c r="G2314" s="35"/>
      <c r="I2314" s="11"/>
    </row>
    <row r="2315" spans="3:9" x14ac:dyDescent="0.2">
      <c r="C2315" s="205"/>
      <c r="D2315" s="5"/>
      <c r="E2315" s="35"/>
      <c r="F2315" s="35"/>
      <c r="G2315" s="35"/>
      <c r="I2315" s="11"/>
    </row>
    <row r="2316" spans="3:9" x14ac:dyDescent="0.2">
      <c r="C2316" s="205"/>
      <c r="D2316" s="5"/>
      <c r="E2316" s="35"/>
      <c r="F2316" s="35"/>
      <c r="G2316" s="35"/>
      <c r="I2316" s="11"/>
    </row>
    <row r="2317" spans="3:9" x14ac:dyDescent="0.2">
      <c r="C2317" s="205"/>
      <c r="D2317" s="5"/>
      <c r="E2317" s="35"/>
      <c r="F2317" s="35"/>
      <c r="G2317" s="35"/>
      <c r="I2317" s="11"/>
    </row>
    <row r="2318" spans="3:9" x14ac:dyDescent="0.2">
      <c r="C2318" s="205"/>
      <c r="D2318" s="5"/>
      <c r="E2318" s="35"/>
      <c r="F2318" s="35"/>
      <c r="G2318" s="35"/>
      <c r="I2318" s="11"/>
    </row>
    <row r="2319" spans="3:9" x14ac:dyDescent="0.2">
      <c r="C2319" s="205"/>
      <c r="D2319" s="5"/>
      <c r="E2319" s="35"/>
      <c r="F2319" s="35"/>
      <c r="G2319" s="35"/>
      <c r="I2319" s="11"/>
    </row>
    <row r="2320" spans="3:9" x14ac:dyDescent="0.2">
      <c r="C2320" s="205"/>
      <c r="D2320" s="5"/>
      <c r="E2320" s="35"/>
      <c r="F2320" s="35"/>
      <c r="G2320" s="35"/>
      <c r="I2320" s="11"/>
    </row>
    <row r="2321" spans="3:9" x14ac:dyDescent="0.2">
      <c r="C2321" s="205"/>
      <c r="D2321" s="5"/>
      <c r="E2321" s="35"/>
      <c r="F2321" s="35"/>
      <c r="G2321" s="35"/>
      <c r="I2321" s="11"/>
    </row>
    <row r="2322" spans="3:9" x14ac:dyDescent="0.2">
      <c r="C2322" s="205"/>
      <c r="D2322" s="5"/>
      <c r="E2322" s="35"/>
      <c r="F2322" s="35"/>
      <c r="G2322" s="35"/>
      <c r="I2322" s="11"/>
    </row>
    <row r="2323" spans="3:9" x14ac:dyDescent="0.2">
      <c r="C2323" s="205"/>
      <c r="D2323" s="5"/>
      <c r="E2323" s="35"/>
      <c r="F2323" s="35"/>
      <c r="G2323" s="35"/>
      <c r="I2323" s="11"/>
    </row>
    <row r="2324" spans="3:9" x14ac:dyDescent="0.2">
      <c r="C2324" s="205"/>
      <c r="D2324" s="5"/>
      <c r="E2324" s="35"/>
      <c r="F2324" s="35"/>
      <c r="G2324" s="35"/>
      <c r="I2324" s="11"/>
    </row>
    <row r="2325" spans="3:9" x14ac:dyDescent="0.2">
      <c r="C2325" s="205"/>
      <c r="D2325" s="5"/>
      <c r="E2325" s="35"/>
      <c r="F2325" s="35"/>
      <c r="G2325" s="35"/>
      <c r="I2325" s="11"/>
    </row>
    <row r="2326" spans="3:9" x14ac:dyDescent="0.2">
      <c r="C2326" s="205"/>
      <c r="D2326" s="5"/>
      <c r="E2326" s="35"/>
      <c r="F2326" s="35"/>
      <c r="G2326" s="35"/>
      <c r="I2326" s="11"/>
    </row>
    <row r="2327" spans="3:9" x14ac:dyDescent="0.2">
      <c r="C2327" s="205"/>
      <c r="D2327" s="5"/>
      <c r="E2327" s="35"/>
      <c r="F2327" s="35"/>
      <c r="G2327" s="35"/>
      <c r="I2327" s="11"/>
    </row>
    <row r="2328" spans="3:9" x14ac:dyDescent="0.2">
      <c r="C2328" s="205"/>
      <c r="D2328" s="5"/>
      <c r="E2328" s="35"/>
      <c r="F2328" s="35"/>
      <c r="G2328" s="35"/>
      <c r="I2328" s="11"/>
    </row>
    <row r="2329" spans="3:9" x14ac:dyDescent="0.2">
      <c r="C2329" s="205"/>
      <c r="D2329" s="5"/>
      <c r="E2329" s="35"/>
      <c r="F2329" s="35"/>
      <c r="G2329" s="35"/>
      <c r="I2329" s="11"/>
    </row>
    <row r="2330" spans="3:9" x14ac:dyDescent="0.2">
      <c r="C2330" s="205"/>
      <c r="D2330" s="5"/>
      <c r="E2330" s="35"/>
      <c r="F2330" s="35"/>
      <c r="G2330" s="35"/>
      <c r="I2330" s="11"/>
    </row>
    <row r="2331" spans="3:9" x14ac:dyDescent="0.2">
      <c r="C2331" s="205"/>
      <c r="D2331" s="5"/>
      <c r="E2331" s="35"/>
      <c r="F2331" s="35"/>
      <c r="G2331" s="35"/>
      <c r="I2331" s="11"/>
    </row>
    <row r="2332" spans="3:9" x14ac:dyDescent="0.2">
      <c r="C2332" s="205"/>
      <c r="D2332" s="5"/>
      <c r="E2332" s="35"/>
      <c r="F2332" s="35"/>
      <c r="G2332" s="35"/>
      <c r="I2332" s="11"/>
    </row>
    <row r="2333" spans="3:9" x14ac:dyDescent="0.2">
      <c r="C2333" s="205"/>
      <c r="D2333" s="5"/>
      <c r="E2333" s="35"/>
      <c r="F2333" s="35"/>
      <c r="G2333" s="35"/>
      <c r="I2333" s="11"/>
    </row>
    <row r="2334" spans="3:9" x14ac:dyDescent="0.2">
      <c r="C2334" s="205"/>
      <c r="D2334" s="5"/>
      <c r="E2334" s="35"/>
      <c r="F2334" s="35"/>
      <c r="G2334" s="35"/>
      <c r="I2334" s="11"/>
    </row>
    <row r="2335" spans="3:9" x14ac:dyDescent="0.2">
      <c r="C2335" s="205"/>
      <c r="D2335" s="5"/>
      <c r="E2335" s="35"/>
      <c r="F2335" s="35"/>
      <c r="G2335" s="35"/>
      <c r="I2335" s="11"/>
    </row>
    <row r="2336" spans="3:9" x14ac:dyDescent="0.2">
      <c r="C2336" s="205"/>
      <c r="D2336" s="5"/>
      <c r="E2336" s="35"/>
      <c r="F2336" s="35"/>
      <c r="G2336" s="35"/>
      <c r="I2336" s="11"/>
    </row>
    <row r="2337" spans="3:9" x14ac:dyDescent="0.2">
      <c r="C2337" s="205"/>
      <c r="D2337" s="5"/>
      <c r="E2337" s="35"/>
      <c r="F2337" s="35"/>
      <c r="G2337" s="35"/>
      <c r="I2337" s="11"/>
    </row>
    <row r="2338" spans="3:9" x14ac:dyDescent="0.2">
      <c r="C2338" s="205"/>
      <c r="D2338" s="5"/>
      <c r="E2338" s="35"/>
      <c r="F2338" s="35"/>
      <c r="G2338" s="35"/>
      <c r="I2338" s="11"/>
    </row>
    <row r="2339" spans="3:9" x14ac:dyDescent="0.2">
      <c r="C2339" s="205"/>
      <c r="D2339" s="5"/>
      <c r="E2339" s="35"/>
      <c r="F2339" s="35"/>
      <c r="G2339" s="35"/>
      <c r="I2339" s="11"/>
    </row>
    <row r="2340" spans="3:9" x14ac:dyDescent="0.2">
      <c r="C2340" s="205"/>
      <c r="D2340" s="5"/>
      <c r="E2340" s="35"/>
      <c r="F2340" s="35"/>
      <c r="G2340" s="35"/>
      <c r="I2340" s="11"/>
    </row>
    <row r="2341" spans="3:9" x14ac:dyDescent="0.2">
      <c r="C2341" s="205"/>
      <c r="D2341" s="5"/>
      <c r="E2341" s="35"/>
      <c r="F2341" s="35"/>
      <c r="G2341" s="35"/>
      <c r="I2341" s="11"/>
    </row>
    <row r="2342" spans="3:9" x14ac:dyDescent="0.2">
      <c r="C2342" s="205"/>
      <c r="D2342" s="5"/>
      <c r="E2342" s="35"/>
      <c r="F2342" s="35"/>
      <c r="G2342" s="35"/>
      <c r="I2342" s="11"/>
    </row>
    <row r="2343" spans="3:9" x14ac:dyDescent="0.2">
      <c r="C2343" s="205"/>
      <c r="D2343" s="5"/>
      <c r="E2343" s="35"/>
      <c r="F2343" s="35"/>
      <c r="G2343" s="35"/>
      <c r="I2343" s="11"/>
    </row>
    <row r="2344" spans="3:9" x14ac:dyDescent="0.2">
      <c r="C2344" s="205"/>
      <c r="D2344" s="5"/>
      <c r="E2344" s="35"/>
      <c r="F2344" s="35"/>
      <c r="G2344" s="35"/>
      <c r="I2344" s="11"/>
    </row>
    <row r="2345" spans="3:9" x14ac:dyDescent="0.2">
      <c r="C2345" s="205"/>
      <c r="D2345" s="5"/>
      <c r="E2345" s="35"/>
      <c r="F2345" s="35"/>
      <c r="G2345" s="35"/>
      <c r="I2345" s="11"/>
    </row>
    <row r="2346" spans="3:9" x14ac:dyDescent="0.2">
      <c r="C2346" s="205"/>
      <c r="D2346" s="5"/>
      <c r="E2346" s="35"/>
      <c r="F2346" s="35"/>
      <c r="G2346" s="35"/>
      <c r="I2346" s="11"/>
    </row>
    <row r="2347" spans="3:9" x14ac:dyDescent="0.2">
      <c r="C2347" s="205"/>
      <c r="D2347" s="5"/>
      <c r="E2347" s="35"/>
      <c r="F2347" s="35"/>
      <c r="G2347" s="35"/>
      <c r="I2347" s="11"/>
    </row>
    <row r="2348" spans="3:9" x14ac:dyDescent="0.2">
      <c r="C2348" s="205"/>
      <c r="D2348" s="5"/>
      <c r="E2348" s="35"/>
      <c r="F2348" s="35"/>
      <c r="G2348" s="35"/>
      <c r="I2348" s="11"/>
    </row>
    <row r="2349" spans="3:9" x14ac:dyDescent="0.2">
      <c r="C2349" s="205"/>
      <c r="D2349" s="5"/>
      <c r="E2349" s="35"/>
      <c r="F2349" s="35"/>
      <c r="G2349" s="35"/>
      <c r="I2349" s="11"/>
    </row>
    <row r="2350" spans="3:9" x14ac:dyDescent="0.2">
      <c r="C2350" s="205"/>
      <c r="D2350" s="5"/>
      <c r="E2350" s="35"/>
      <c r="F2350" s="35"/>
      <c r="G2350" s="35"/>
      <c r="I2350" s="11"/>
    </row>
    <row r="2351" spans="3:9" x14ac:dyDescent="0.2">
      <c r="C2351" s="205"/>
      <c r="D2351" s="5"/>
      <c r="E2351" s="35"/>
      <c r="F2351" s="35"/>
      <c r="G2351" s="35"/>
      <c r="I2351" s="11"/>
    </row>
    <row r="2352" spans="3:9" x14ac:dyDescent="0.2">
      <c r="C2352" s="205"/>
      <c r="D2352" s="5"/>
      <c r="E2352" s="35"/>
      <c r="F2352" s="35"/>
      <c r="G2352" s="35"/>
      <c r="I2352" s="11"/>
    </row>
    <row r="2353" spans="3:9" x14ac:dyDescent="0.2">
      <c r="C2353" s="205"/>
      <c r="D2353" s="5"/>
      <c r="E2353" s="35"/>
      <c r="F2353" s="35"/>
      <c r="G2353" s="35"/>
      <c r="I2353" s="11"/>
    </row>
    <row r="2354" spans="3:9" x14ac:dyDescent="0.2">
      <c r="C2354" s="205"/>
      <c r="D2354" s="5"/>
      <c r="E2354" s="35"/>
      <c r="F2354" s="35"/>
      <c r="G2354" s="35"/>
      <c r="I2354" s="11"/>
    </row>
    <row r="2355" spans="3:9" x14ac:dyDescent="0.2">
      <c r="C2355" s="205"/>
      <c r="D2355" s="5"/>
      <c r="E2355" s="35"/>
      <c r="F2355" s="35"/>
      <c r="G2355" s="35"/>
      <c r="I2355" s="11"/>
    </row>
    <row r="2356" spans="3:9" x14ac:dyDescent="0.2">
      <c r="C2356" s="205"/>
      <c r="D2356" s="5"/>
      <c r="E2356" s="35"/>
      <c r="F2356" s="35"/>
      <c r="G2356" s="35"/>
      <c r="I2356" s="11"/>
    </row>
    <row r="2357" spans="3:9" x14ac:dyDescent="0.2">
      <c r="C2357" s="205"/>
      <c r="D2357" s="5"/>
      <c r="E2357" s="35"/>
      <c r="F2357" s="35"/>
      <c r="G2357" s="35"/>
      <c r="I2357" s="11"/>
    </row>
    <row r="2358" spans="3:9" x14ac:dyDescent="0.2">
      <c r="C2358" s="205"/>
      <c r="D2358" s="5"/>
      <c r="E2358" s="35"/>
      <c r="F2358" s="35"/>
      <c r="G2358" s="35"/>
      <c r="I2358" s="11"/>
    </row>
    <row r="2359" spans="3:9" x14ac:dyDescent="0.2">
      <c r="C2359" s="205"/>
      <c r="D2359" s="5"/>
      <c r="E2359" s="35"/>
      <c r="F2359" s="35"/>
      <c r="G2359" s="35"/>
      <c r="I2359" s="11"/>
    </row>
    <row r="2360" spans="3:9" x14ac:dyDescent="0.2">
      <c r="C2360" s="205"/>
      <c r="D2360" s="5"/>
      <c r="E2360" s="35"/>
      <c r="F2360" s="35"/>
      <c r="G2360" s="35"/>
      <c r="I2360" s="11"/>
    </row>
    <row r="2361" spans="3:9" x14ac:dyDescent="0.2">
      <c r="C2361" s="205"/>
      <c r="D2361" s="5"/>
      <c r="E2361" s="35"/>
      <c r="F2361" s="35"/>
      <c r="G2361" s="35"/>
      <c r="I2361" s="11"/>
    </row>
    <row r="2362" spans="3:9" x14ac:dyDescent="0.2">
      <c r="C2362" s="205"/>
      <c r="D2362" s="5"/>
      <c r="E2362" s="35"/>
      <c r="F2362" s="35"/>
      <c r="G2362" s="35"/>
      <c r="I2362" s="11"/>
    </row>
    <row r="2363" spans="3:9" x14ac:dyDescent="0.2">
      <c r="C2363" s="205"/>
      <c r="D2363" s="5"/>
      <c r="E2363" s="35"/>
      <c r="F2363" s="35"/>
      <c r="G2363" s="35"/>
      <c r="I2363" s="11"/>
    </row>
    <row r="2364" spans="3:9" x14ac:dyDescent="0.2">
      <c r="C2364" s="205"/>
      <c r="D2364" s="5"/>
      <c r="E2364" s="35"/>
      <c r="F2364" s="35"/>
      <c r="G2364" s="35"/>
      <c r="I2364" s="11"/>
    </row>
    <row r="2365" spans="3:9" x14ac:dyDescent="0.2">
      <c r="C2365" s="205"/>
      <c r="D2365" s="5"/>
      <c r="E2365" s="35"/>
      <c r="F2365" s="35"/>
      <c r="G2365" s="35"/>
      <c r="I2365" s="11"/>
    </row>
    <row r="2366" spans="3:9" x14ac:dyDescent="0.2">
      <c r="C2366" s="205"/>
      <c r="D2366" s="5"/>
      <c r="E2366" s="35"/>
      <c r="F2366" s="35"/>
      <c r="G2366" s="35"/>
      <c r="I2366" s="11"/>
    </row>
    <row r="2367" spans="3:9" x14ac:dyDescent="0.2">
      <c r="C2367" s="205"/>
      <c r="D2367" s="5"/>
      <c r="E2367" s="35"/>
      <c r="F2367" s="35"/>
      <c r="G2367" s="35"/>
      <c r="I2367" s="11"/>
    </row>
    <row r="2368" spans="3:9" x14ac:dyDescent="0.2">
      <c r="C2368" s="205"/>
      <c r="D2368" s="5"/>
      <c r="E2368" s="35"/>
      <c r="F2368" s="35"/>
      <c r="G2368" s="35"/>
      <c r="I2368" s="11"/>
    </row>
    <row r="2369" spans="3:9" x14ac:dyDescent="0.2">
      <c r="C2369" s="205"/>
      <c r="D2369" s="5"/>
      <c r="E2369" s="35"/>
      <c r="F2369" s="35"/>
      <c r="G2369" s="35"/>
      <c r="I2369" s="11"/>
    </row>
    <row r="2370" spans="3:9" x14ac:dyDescent="0.2">
      <c r="C2370" s="205"/>
      <c r="D2370" s="5"/>
      <c r="E2370" s="35"/>
      <c r="F2370" s="35"/>
      <c r="G2370" s="35"/>
      <c r="I2370" s="11"/>
    </row>
    <row r="2371" spans="3:9" x14ac:dyDescent="0.2">
      <c r="C2371" s="205"/>
      <c r="D2371" s="5"/>
      <c r="E2371" s="35"/>
      <c r="F2371" s="35"/>
      <c r="G2371" s="35"/>
      <c r="I2371" s="11"/>
    </row>
    <row r="2372" spans="3:9" x14ac:dyDescent="0.2">
      <c r="C2372" s="205"/>
      <c r="D2372" s="5"/>
      <c r="E2372" s="35"/>
      <c r="F2372" s="35"/>
      <c r="G2372" s="35"/>
      <c r="I2372" s="11"/>
    </row>
    <row r="2373" spans="3:9" x14ac:dyDescent="0.2">
      <c r="C2373" s="205"/>
      <c r="D2373" s="5"/>
      <c r="E2373" s="35"/>
      <c r="F2373" s="35"/>
      <c r="G2373" s="35"/>
      <c r="I2373" s="11"/>
    </row>
    <row r="2374" spans="3:9" x14ac:dyDescent="0.2">
      <c r="C2374" s="205"/>
      <c r="D2374" s="5"/>
      <c r="E2374" s="35"/>
      <c r="F2374" s="35"/>
      <c r="G2374" s="35"/>
      <c r="I2374" s="11"/>
    </row>
    <row r="2375" spans="3:9" x14ac:dyDescent="0.2">
      <c r="C2375" s="205"/>
      <c r="D2375" s="5"/>
      <c r="E2375" s="35"/>
      <c r="F2375" s="35"/>
      <c r="G2375" s="35"/>
      <c r="I2375" s="11"/>
    </row>
    <row r="2376" spans="3:9" x14ac:dyDescent="0.2">
      <c r="C2376" s="205"/>
      <c r="D2376" s="5"/>
      <c r="E2376" s="35"/>
      <c r="F2376" s="35"/>
      <c r="G2376" s="35"/>
      <c r="I2376" s="11"/>
    </row>
    <row r="2377" spans="3:9" x14ac:dyDescent="0.2">
      <c r="C2377" s="205"/>
      <c r="D2377" s="5"/>
      <c r="E2377" s="35"/>
      <c r="F2377" s="35"/>
      <c r="G2377" s="35"/>
      <c r="I2377" s="11"/>
    </row>
    <row r="2378" spans="3:9" x14ac:dyDescent="0.2">
      <c r="C2378" s="205"/>
      <c r="D2378" s="5"/>
      <c r="E2378" s="35"/>
      <c r="F2378" s="35"/>
      <c r="G2378" s="35"/>
      <c r="I2378" s="11"/>
    </row>
    <row r="2379" spans="3:9" x14ac:dyDescent="0.2">
      <c r="C2379" s="205"/>
      <c r="D2379" s="5"/>
      <c r="E2379" s="35"/>
      <c r="F2379" s="35"/>
      <c r="G2379" s="35"/>
      <c r="I2379" s="11"/>
    </row>
    <row r="2380" spans="3:9" x14ac:dyDescent="0.2">
      <c r="C2380" s="205"/>
      <c r="D2380" s="5"/>
      <c r="E2380" s="35"/>
      <c r="F2380" s="35"/>
      <c r="G2380" s="35"/>
      <c r="I2380" s="11"/>
    </row>
    <row r="2381" spans="3:9" x14ac:dyDescent="0.2">
      <c r="C2381" s="205"/>
      <c r="D2381" s="5"/>
      <c r="E2381" s="35"/>
      <c r="F2381" s="35"/>
      <c r="G2381" s="35"/>
      <c r="I2381" s="11"/>
    </row>
    <row r="2382" spans="3:9" x14ac:dyDescent="0.2">
      <c r="C2382" s="205"/>
      <c r="D2382" s="5"/>
      <c r="E2382" s="35"/>
      <c r="F2382" s="35"/>
      <c r="G2382" s="35"/>
      <c r="I2382" s="11"/>
    </row>
    <row r="2383" spans="3:9" x14ac:dyDescent="0.2">
      <c r="C2383" s="205"/>
      <c r="D2383" s="5"/>
      <c r="E2383" s="35"/>
      <c r="F2383" s="35"/>
      <c r="G2383" s="35"/>
      <c r="I2383" s="11"/>
    </row>
    <row r="2384" spans="3:9" x14ac:dyDescent="0.2">
      <c r="C2384" s="205"/>
      <c r="D2384" s="5"/>
      <c r="E2384" s="35"/>
      <c r="F2384" s="35"/>
      <c r="G2384" s="35"/>
      <c r="I2384" s="11"/>
    </row>
    <row r="2385" spans="3:9" x14ac:dyDescent="0.2">
      <c r="C2385" s="205"/>
      <c r="D2385" s="5"/>
      <c r="E2385" s="35"/>
      <c r="F2385" s="35"/>
      <c r="G2385" s="35"/>
      <c r="I2385" s="11"/>
    </row>
    <row r="2386" spans="3:9" x14ac:dyDescent="0.2">
      <c r="C2386" s="205"/>
      <c r="D2386" s="5"/>
      <c r="E2386" s="35"/>
      <c r="F2386" s="35"/>
      <c r="G2386" s="35"/>
      <c r="I2386" s="11"/>
    </row>
    <row r="2387" spans="3:9" x14ac:dyDescent="0.2">
      <c r="C2387" s="205"/>
      <c r="D2387" s="5"/>
      <c r="E2387" s="35"/>
      <c r="F2387" s="35"/>
      <c r="G2387" s="35"/>
      <c r="I2387" s="11"/>
    </row>
    <row r="2388" spans="3:9" x14ac:dyDescent="0.2">
      <c r="C2388" s="205"/>
      <c r="D2388" s="5"/>
      <c r="E2388" s="35"/>
      <c r="F2388" s="35"/>
      <c r="G2388" s="35"/>
      <c r="I2388" s="11"/>
    </row>
    <row r="2389" spans="3:9" x14ac:dyDescent="0.2">
      <c r="C2389" s="205"/>
      <c r="D2389" s="5"/>
      <c r="E2389" s="35"/>
      <c r="F2389" s="35"/>
      <c r="G2389" s="35"/>
      <c r="I2389" s="11"/>
    </row>
    <row r="2390" spans="3:9" x14ac:dyDescent="0.2">
      <c r="C2390" s="205"/>
      <c r="D2390" s="5"/>
      <c r="E2390" s="35"/>
      <c r="F2390" s="35"/>
      <c r="G2390" s="35"/>
      <c r="I2390" s="11"/>
    </row>
    <row r="2391" spans="3:9" x14ac:dyDescent="0.2">
      <c r="C2391" s="205"/>
      <c r="D2391" s="5"/>
      <c r="E2391" s="35"/>
      <c r="F2391" s="35"/>
      <c r="G2391" s="35"/>
      <c r="I2391" s="11"/>
    </row>
    <row r="2392" spans="3:9" x14ac:dyDescent="0.2">
      <c r="C2392" s="205"/>
      <c r="D2392" s="5"/>
      <c r="E2392" s="35"/>
      <c r="F2392" s="35"/>
      <c r="G2392" s="35"/>
      <c r="I2392" s="11"/>
    </row>
    <row r="2393" spans="3:9" x14ac:dyDescent="0.2">
      <c r="C2393" s="205"/>
      <c r="D2393" s="5"/>
      <c r="E2393" s="35"/>
      <c r="F2393" s="35"/>
      <c r="G2393" s="35"/>
      <c r="I2393" s="11"/>
    </row>
    <row r="2394" spans="3:9" x14ac:dyDescent="0.2">
      <c r="C2394" s="205"/>
      <c r="D2394" s="5"/>
      <c r="E2394" s="35"/>
      <c r="F2394" s="35"/>
      <c r="G2394" s="35"/>
      <c r="I2394" s="11"/>
    </row>
    <row r="2395" spans="3:9" x14ac:dyDescent="0.2">
      <c r="C2395" s="205"/>
      <c r="D2395" s="5"/>
      <c r="E2395" s="35"/>
      <c r="F2395" s="35"/>
      <c r="G2395" s="35"/>
      <c r="I2395" s="11"/>
    </row>
    <row r="2396" spans="3:9" x14ac:dyDescent="0.2">
      <c r="C2396" s="205"/>
      <c r="D2396" s="5"/>
      <c r="E2396" s="35"/>
      <c r="F2396" s="35"/>
      <c r="G2396" s="35"/>
      <c r="I2396" s="11"/>
    </row>
    <row r="2397" spans="3:9" x14ac:dyDescent="0.2">
      <c r="C2397" s="205"/>
      <c r="D2397" s="5"/>
      <c r="E2397" s="35"/>
      <c r="F2397" s="35"/>
      <c r="G2397" s="35"/>
      <c r="I2397" s="11"/>
    </row>
    <row r="2398" spans="3:9" x14ac:dyDescent="0.2">
      <c r="C2398" s="205"/>
      <c r="D2398" s="5"/>
      <c r="E2398" s="35"/>
      <c r="F2398" s="35"/>
      <c r="G2398" s="35"/>
      <c r="I2398" s="11"/>
    </row>
    <row r="2399" spans="3:9" x14ac:dyDescent="0.2">
      <c r="C2399" s="205"/>
      <c r="D2399" s="5"/>
      <c r="E2399" s="35"/>
      <c r="F2399" s="35"/>
      <c r="G2399" s="35"/>
      <c r="I2399" s="11"/>
    </row>
    <row r="2400" spans="3:9" x14ac:dyDescent="0.2">
      <c r="C2400" s="205"/>
      <c r="D2400" s="5"/>
      <c r="E2400" s="35"/>
      <c r="F2400" s="35"/>
      <c r="G2400" s="35"/>
      <c r="I2400" s="11"/>
    </row>
    <row r="2401" spans="3:9" x14ac:dyDescent="0.2">
      <c r="C2401" s="205"/>
      <c r="D2401" s="5"/>
      <c r="E2401" s="35"/>
      <c r="F2401" s="35"/>
      <c r="G2401" s="35"/>
      <c r="I2401" s="11"/>
    </row>
    <row r="2402" spans="3:9" x14ac:dyDescent="0.2">
      <c r="C2402" s="205"/>
      <c r="D2402" s="5"/>
      <c r="E2402" s="35"/>
      <c r="F2402" s="35"/>
      <c r="G2402" s="35"/>
      <c r="I2402" s="11"/>
    </row>
    <row r="2403" spans="3:9" x14ac:dyDescent="0.2">
      <c r="C2403" s="205"/>
      <c r="D2403" s="5"/>
      <c r="E2403" s="35"/>
      <c r="F2403" s="35"/>
      <c r="G2403" s="35"/>
      <c r="I2403" s="11"/>
    </row>
    <row r="2404" spans="3:9" x14ac:dyDescent="0.2">
      <c r="C2404" s="205"/>
      <c r="D2404" s="5"/>
      <c r="E2404" s="35"/>
      <c r="F2404" s="35"/>
      <c r="G2404" s="35"/>
      <c r="I2404" s="11"/>
    </row>
    <row r="2405" spans="3:9" x14ac:dyDescent="0.2">
      <c r="C2405" s="205"/>
      <c r="D2405" s="5"/>
      <c r="E2405" s="35"/>
      <c r="F2405" s="35"/>
      <c r="G2405" s="35"/>
      <c r="I2405" s="11"/>
    </row>
    <row r="2406" spans="3:9" x14ac:dyDescent="0.2">
      <c r="C2406" s="205"/>
      <c r="D2406" s="5"/>
      <c r="E2406" s="35"/>
      <c r="F2406" s="35"/>
      <c r="G2406" s="35"/>
      <c r="I2406" s="11"/>
    </row>
    <row r="2407" spans="3:9" x14ac:dyDescent="0.2">
      <c r="C2407" s="205"/>
      <c r="D2407" s="5"/>
      <c r="E2407" s="35"/>
      <c r="F2407" s="35"/>
      <c r="G2407" s="35"/>
      <c r="I2407" s="11"/>
    </row>
    <row r="2408" spans="3:9" x14ac:dyDescent="0.2">
      <c r="C2408" s="205"/>
      <c r="D2408" s="5"/>
      <c r="E2408" s="35"/>
      <c r="F2408" s="35"/>
      <c r="G2408" s="35"/>
      <c r="I2408" s="11"/>
    </row>
    <row r="2409" spans="3:9" x14ac:dyDescent="0.2">
      <c r="C2409" s="205"/>
      <c r="D2409" s="5"/>
      <c r="E2409" s="35"/>
      <c r="F2409" s="35"/>
      <c r="G2409" s="35"/>
      <c r="I2409" s="11"/>
    </row>
    <row r="2410" spans="3:9" x14ac:dyDescent="0.2">
      <c r="C2410" s="205"/>
      <c r="D2410" s="5"/>
      <c r="E2410" s="35"/>
      <c r="F2410" s="35"/>
      <c r="G2410" s="35"/>
      <c r="I2410" s="11"/>
    </row>
    <row r="2411" spans="3:9" x14ac:dyDescent="0.2">
      <c r="C2411" s="205"/>
      <c r="D2411" s="5"/>
      <c r="E2411" s="35"/>
      <c r="F2411" s="35"/>
      <c r="G2411" s="35"/>
      <c r="I2411" s="11"/>
    </row>
    <row r="2412" spans="3:9" x14ac:dyDescent="0.2">
      <c r="C2412" s="205"/>
      <c r="D2412" s="5"/>
      <c r="E2412" s="35"/>
      <c r="F2412" s="35"/>
      <c r="G2412" s="35"/>
      <c r="I2412" s="11"/>
    </row>
    <row r="2413" spans="3:9" x14ac:dyDescent="0.2">
      <c r="C2413" s="205"/>
      <c r="D2413" s="5"/>
      <c r="E2413" s="35"/>
      <c r="F2413" s="35"/>
      <c r="G2413" s="35"/>
      <c r="I2413" s="11"/>
    </row>
    <row r="2414" spans="3:9" x14ac:dyDescent="0.2">
      <c r="C2414" s="205"/>
      <c r="D2414" s="5"/>
      <c r="E2414" s="35"/>
      <c r="F2414" s="35"/>
      <c r="G2414" s="35"/>
      <c r="I2414" s="11"/>
    </row>
    <row r="2415" spans="3:9" x14ac:dyDescent="0.2">
      <c r="C2415" s="205"/>
      <c r="D2415" s="5"/>
      <c r="E2415" s="35"/>
      <c r="F2415" s="35"/>
      <c r="G2415" s="35"/>
      <c r="I2415" s="11"/>
    </row>
    <row r="2416" spans="3:9" x14ac:dyDescent="0.2">
      <c r="C2416" s="205"/>
      <c r="D2416" s="5"/>
      <c r="E2416" s="35"/>
      <c r="F2416" s="35"/>
      <c r="G2416" s="35"/>
      <c r="I2416" s="11"/>
    </row>
    <row r="2417" spans="3:9" x14ac:dyDescent="0.2">
      <c r="C2417" s="205"/>
      <c r="D2417" s="5"/>
      <c r="E2417" s="35"/>
      <c r="F2417" s="35"/>
      <c r="G2417" s="35"/>
      <c r="I2417" s="11"/>
    </row>
    <row r="2418" spans="3:9" x14ac:dyDescent="0.2">
      <c r="C2418" s="205"/>
      <c r="D2418" s="5"/>
      <c r="E2418" s="35"/>
      <c r="F2418" s="35"/>
      <c r="G2418" s="35"/>
      <c r="I2418" s="11"/>
    </row>
    <row r="2419" spans="3:9" x14ac:dyDescent="0.2">
      <c r="C2419" s="205"/>
      <c r="D2419" s="5"/>
      <c r="E2419" s="35"/>
      <c r="F2419" s="35"/>
      <c r="G2419" s="35"/>
      <c r="I2419" s="11"/>
    </row>
    <row r="2420" spans="3:9" x14ac:dyDescent="0.2">
      <c r="C2420" s="205"/>
      <c r="D2420" s="5"/>
      <c r="E2420" s="35"/>
      <c r="F2420" s="35"/>
      <c r="G2420" s="35"/>
      <c r="I2420" s="11"/>
    </row>
    <row r="2421" spans="3:9" x14ac:dyDescent="0.2">
      <c r="C2421" s="205"/>
      <c r="D2421" s="5"/>
      <c r="E2421" s="35"/>
      <c r="F2421" s="35"/>
      <c r="G2421" s="35"/>
      <c r="I2421" s="11"/>
    </row>
    <row r="2422" spans="3:9" x14ac:dyDescent="0.2">
      <c r="C2422" s="205"/>
      <c r="D2422" s="5"/>
      <c r="E2422" s="35"/>
      <c r="F2422" s="35"/>
      <c r="G2422" s="35"/>
      <c r="I2422" s="11"/>
    </row>
    <row r="2423" spans="3:9" x14ac:dyDescent="0.2">
      <c r="C2423" s="205"/>
      <c r="D2423" s="5"/>
      <c r="E2423" s="35"/>
      <c r="F2423" s="35"/>
      <c r="G2423" s="35"/>
      <c r="I2423" s="11"/>
    </row>
    <row r="2424" spans="3:9" x14ac:dyDescent="0.2">
      <c r="C2424" s="205"/>
      <c r="D2424" s="5"/>
      <c r="E2424" s="35"/>
      <c r="F2424" s="35"/>
      <c r="G2424" s="35"/>
      <c r="I2424" s="11"/>
    </row>
    <row r="2425" spans="3:9" x14ac:dyDescent="0.2">
      <c r="C2425" s="205"/>
      <c r="D2425" s="5"/>
      <c r="E2425" s="35"/>
      <c r="F2425" s="35"/>
      <c r="G2425" s="35"/>
      <c r="I2425" s="11"/>
    </row>
    <row r="2426" spans="3:9" x14ac:dyDescent="0.2">
      <c r="C2426" s="205"/>
      <c r="D2426" s="5"/>
      <c r="E2426" s="35"/>
      <c r="F2426" s="35"/>
      <c r="G2426" s="35"/>
      <c r="I2426" s="11"/>
    </row>
    <row r="2427" spans="3:9" x14ac:dyDescent="0.2">
      <c r="C2427" s="205"/>
      <c r="D2427" s="5"/>
      <c r="E2427" s="35"/>
      <c r="F2427" s="35"/>
      <c r="G2427" s="35"/>
      <c r="I2427" s="11"/>
    </row>
    <row r="2428" spans="3:9" x14ac:dyDescent="0.2">
      <c r="C2428" s="205"/>
      <c r="D2428" s="5"/>
      <c r="E2428" s="35"/>
      <c r="F2428" s="35"/>
      <c r="G2428" s="35"/>
      <c r="I2428" s="11"/>
    </row>
    <row r="2429" spans="3:9" x14ac:dyDescent="0.2">
      <c r="C2429" s="205"/>
      <c r="D2429" s="5"/>
      <c r="E2429" s="35"/>
      <c r="F2429" s="35"/>
      <c r="G2429" s="35"/>
      <c r="I2429" s="11"/>
    </row>
    <row r="2430" spans="3:9" x14ac:dyDescent="0.2">
      <c r="C2430" s="205"/>
      <c r="D2430" s="5"/>
      <c r="E2430" s="35"/>
      <c r="F2430" s="35"/>
      <c r="G2430" s="35"/>
      <c r="I2430" s="11"/>
    </row>
    <row r="2431" spans="3:9" x14ac:dyDescent="0.2">
      <c r="C2431" s="205"/>
      <c r="D2431" s="5"/>
      <c r="E2431" s="35"/>
      <c r="F2431" s="35"/>
      <c r="G2431" s="35"/>
      <c r="I2431" s="11"/>
    </row>
    <row r="2432" spans="3:9" x14ac:dyDescent="0.2">
      <c r="C2432" s="205"/>
      <c r="D2432" s="5"/>
      <c r="E2432" s="35"/>
      <c r="F2432" s="35"/>
      <c r="G2432" s="35"/>
      <c r="I2432" s="11"/>
    </row>
    <row r="2433" spans="3:9" x14ac:dyDescent="0.2">
      <c r="C2433" s="205"/>
      <c r="D2433" s="5"/>
      <c r="E2433" s="35"/>
      <c r="F2433" s="35"/>
      <c r="G2433" s="35"/>
      <c r="I2433" s="11"/>
    </row>
    <row r="2434" spans="3:9" x14ac:dyDescent="0.2">
      <c r="C2434" s="205"/>
      <c r="D2434" s="5"/>
      <c r="E2434" s="35"/>
      <c r="F2434" s="35"/>
      <c r="G2434" s="35"/>
      <c r="I2434" s="11"/>
    </row>
    <row r="2435" spans="3:9" x14ac:dyDescent="0.2">
      <c r="C2435" s="205"/>
      <c r="D2435" s="5"/>
      <c r="E2435" s="35"/>
      <c r="F2435" s="35"/>
      <c r="G2435" s="35"/>
      <c r="I2435" s="11"/>
    </row>
    <row r="2436" spans="3:9" x14ac:dyDescent="0.2">
      <c r="C2436" s="205"/>
      <c r="D2436" s="5"/>
      <c r="E2436" s="35"/>
      <c r="F2436" s="35"/>
      <c r="G2436" s="35"/>
      <c r="I2436" s="11"/>
    </row>
    <row r="2437" spans="3:9" x14ac:dyDescent="0.2">
      <c r="C2437" s="205"/>
      <c r="D2437" s="5"/>
      <c r="E2437" s="35"/>
      <c r="F2437" s="35"/>
      <c r="G2437" s="35"/>
      <c r="I2437" s="11"/>
    </row>
    <row r="2438" spans="3:9" x14ac:dyDescent="0.2">
      <c r="C2438" s="205"/>
      <c r="D2438" s="5"/>
      <c r="E2438" s="35"/>
      <c r="F2438" s="35"/>
      <c r="G2438" s="35"/>
      <c r="I2438" s="11"/>
    </row>
    <row r="2439" spans="3:9" x14ac:dyDescent="0.2">
      <c r="C2439" s="205"/>
      <c r="D2439" s="5"/>
      <c r="E2439" s="35"/>
      <c r="F2439" s="35"/>
      <c r="G2439" s="35"/>
      <c r="I2439" s="11"/>
    </row>
    <row r="2440" spans="3:9" x14ac:dyDescent="0.2">
      <c r="C2440" s="205"/>
      <c r="D2440" s="5"/>
      <c r="E2440" s="35"/>
      <c r="F2440" s="35"/>
      <c r="G2440" s="35"/>
      <c r="I2440" s="11"/>
    </row>
    <row r="2441" spans="3:9" x14ac:dyDescent="0.2">
      <c r="C2441" s="205"/>
      <c r="D2441" s="5"/>
      <c r="E2441" s="35"/>
      <c r="F2441" s="35"/>
      <c r="G2441" s="35"/>
      <c r="I2441" s="11"/>
    </row>
    <row r="2442" spans="3:9" x14ac:dyDescent="0.2">
      <c r="C2442" s="205"/>
      <c r="D2442" s="5"/>
      <c r="E2442" s="35"/>
      <c r="F2442" s="35"/>
      <c r="G2442" s="35"/>
      <c r="I2442" s="11"/>
    </row>
    <row r="2443" spans="3:9" x14ac:dyDescent="0.2">
      <c r="C2443" s="205"/>
      <c r="D2443" s="5"/>
      <c r="E2443" s="35"/>
      <c r="F2443" s="35"/>
      <c r="G2443" s="35"/>
      <c r="I2443" s="11"/>
    </row>
    <row r="2444" spans="3:9" x14ac:dyDescent="0.2">
      <c r="C2444" s="205"/>
      <c r="D2444" s="5"/>
      <c r="E2444" s="35"/>
      <c r="F2444" s="35"/>
      <c r="G2444" s="35"/>
      <c r="I2444" s="11"/>
    </row>
    <row r="2445" spans="3:9" x14ac:dyDescent="0.2">
      <c r="C2445" s="205"/>
      <c r="D2445" s="5"/>
      <c r="E2445" s="35"/>
      <c r="F2445" s="35"/>
      <c r="G2445" s="35"/>
      <c r="I2445" s="11"/>
    </row>
    <row r="2446" spans="3:9" x14ac:dyDescent="0.2">
      <c r="C2446" s="205"/>
      <c r="D2446" s="5"/>
      <c r="E2446" s="35"/>
      <c r="F2446" s="35"/>
      <c r="G2446" s="35"/>
      <c r="I2446" s="11"/>
    </row>
    <row r="2447" spans="3:9" x14ac:dyDescent="0.2">
      <c r="C2447" s="205"/>
      <c r="D2447" s="5"/>
      <c r="E2447" s="35"/>
      <c r="F2447" s="35"/>
      <c r="G2447" s="35"/>
      <c r="I2447" s="11"/>
    </row>
    <row r="2448" spans="3:9" x14ac:dyDescent="0.2">
      <c r="C2448" s="205"/>
      <c r="D2448" s="5"/>
      <c r="E2448" s="35"/>
      <c r="F2448" s="35"/>
      <c r="G2448" s="35"/>
      <c r="I2448" s="11"/>
    </row>
    <row r="2449" spans="3:9" x14ac:dyDescent="0.2">
      <c r="C2449" s="205"/>
      <c r="D2449" s="5"/>
      <c r="E2449" s="35"/>
      <c r="F2449" s="35"/>
      <c r="G2449" s="35"/>
      <c r="I2449" s="11"/>
    </row>
    <row r="2450" spans="3:9" x14ac:dyDescent="0.2">
      <c r="C2450" s="205"/>
      <c r="D2450" s="5"/>
      <c r="E2450" s="35"/>
      <c r="F2450" s="35"/>
      <c r="G2450" s="35"/>
      <c r="I2450" s="11"/>
    </row>
    <row r="2451" spans="3:9" x14ac:dyDescent="0.2">
      <c r="C2451" s="205"/>
      <c r="D2451" s="5"/>
      <c r="E2451" s="35"/>
      <c r="F2451" s="35"/>
      <c r="G2451" s="35"/>
      <c r="I2451" s="11"/>
    </row>
    <row r="2452" spans="3:9" x14ac:dyDescent="0.2">
      <c r="C2452" s="205"/>
      <c r="D2452" s="5"/>
      <c r="E2452" s="35"/>
      <c r="F2452" s="35"/>
      <c r="G2452" s="35"/>
      <c r="I2452" s="11"/>
    </row>
    <row r="2453" spans="3:9" x14ac:dyDescent="0.2">
      <c r="C2453" s="205"/>
      <c r="D2453" s="5"/>
      <c r="E2453" s="35"/>
      <c r="F2453" s="35"/>
      <c r="G2453" s="35"/>
      <c r="I2453" s="11"/>
    </row>
    <row r="2454" spans="3:9" x14ac:dyDescent="0.2">
      <c r="C2454" s="205"/>
      <c r="D2454" s="5"/>
      <c r="E2454" s="35"/>
      <c r="F2454" s="35"/>
      <c r="G2454" s="35"/>
      <c r="I2454" s="11"/>
    </row>
    <row r="2455" spans="3:9" x14ac:dyDescent="0.2">
      <c r="C2455" s="205"/>
      <c r="D2455" s="5"/>
      <c r="E2455" s="35"/>
      <c r="F2455" s="35"/>
      <c r="G2455" s="35"/>
      <c r="I2455" s="11"/>
    </row>
    <row r="2456" spans="3:9" x14ac:dyDescent="0.2">
      <c r="C2456" s="205"/>
      <c r="D2456" s="5"/>
      <c r="E2456" s="35"/>
      <c r="F2456" s="35"/>
      <c r="G2456" s="35"/>
      <c r="I2456" s="11"/>
    </row>
    <row r="2457" spans="3:9" x14ac:dyDescent="0.2">
      <c r="C2457" s="205"/>
      <c r="D2457" s="5"/>
      <c r="E2457" s="35"/>
      <c r="F2457" s="35"/>
      <c r="G2457" s="35"/>
      <c r="I2457" s="11"/>
    </row>
    <row r="2458" spans="3:9" x14ac:dyDescent="0.2">
      <c r="C2458" s="205"/>
      <c r="D2458" s="5"/>
      <c r="E2458" s="35"/>
      <c r="F2458" s="35"/>
      <c r="G2458" s="35"/>
      <c r="I2458" s="11"/>
    </row>
    <row r="2459" spans="3:9" x14ac:dyDescent="0.2">
      <c r="C2459" s="205"/>
      <c r="D2459" s="5"/>
      <c r="E2459" s="35"/>
      <c r="F2459" s="35"/>
      <c r="G2459" s="35"/>
      <c r="I2459" s="11"/>
    </row>
    <row r="2460" spans="3:9" x14ac:dyDescent="0.2">
      <c r="C2460" s="205"/>
      <c r="D2460" s="5"/>
      <c r="E2460" s="35"/>
      <c r="F2460" s="35"/>
      <c r="G2460" s="35"/>
      <c r="I2460" s="11"/>
    </row>
    <row r="2461" spans="3:9" x14ac:dyDescent="0.2">
      <c r="C2461" s="205"/>
      <c r="D2461" s="5"/>
      <c r="E2461" s="35"/>
      <c r="F2461" s="35"/>
      <c r="G2461" s="35"/>
      <c r="I2461" s="11"/>
    </row>
    <row r="2462" spans="3:9" x14ac:dyDescent="0.2">
      <c r="C2462" s="205"/>
      <c r="D2462" s="5"/>
      <c r="E2462" s="35"/>
      <c r="F2462" s="35"/>
      <c r="G2462" s="35"/>
      <c r="I2462" s="11"/>
    </row>
    <row r="2463" spans="3:9" x14ac:dyDescent="0.2">
      <c r="C2463" s="205"/>
      <c r="D2463" s="5"/>
      <c r="E2463" s="35"/>
      <c r="F2463" s="35"/>
      <c r="G2463" s="35"/>
      <c r="I2463" s="11"/>
    </row>
    <row r="2464" spans="3:9" x14ac:dyDescent="0.2">
      <c r="C2464" s="205"/>
      <c r="D2464" s="5"/>
      <c r="E2464" s="35"/>
      <c r="F2464" s="35"/>
      <c r="G2464" s="35"/>
      <c r="I2464" s="11"/>
    </row>
    <row r="2465" spans="3:9" x14ac:dyDescent="0.2">
      <c r="C2465" s="205"/>
      <c r="D2465" s="5"/>
      <c r="E2465" s="35"/>
      <c r="F2465" s="35"/>
      <c r="G2465" s="35"/>
      <c r="I2465" s="11"/>
    </row>
    <row r="2466" spans="3:9" x14ac:dyDescent="0.2">
      <c r="C2466" s="205"/>
      <c r="D2466" s="5"/>
      <c r="E2466" s="35"/>
      <c r="F2466" s="35"/>
      <c r="G2466" s="35"/>
      <c r="I2466" s="11"/>
    </row>
    <row r="2467" spans="3:9" x14ac:dyDescent="0.2">
      <c r="C2467" s="205"/>
      <c r="D2467" s="5"/>
      <c r="E2467" s="35"/>
      <c r="F2467" s="35"/>
      <c r="G2467" s="35"/>
      <c r="I2467" s="11"/>
    </row>
    <row r="2468" spans="3:9" x14ac:dyDescent="0.2">
      <c r="C2468" s="205"/>
      <c r="D2468" s="5"/>
      <c r="E2468" s="35"/>
      <c r="F2468" s="35"/>
      <c r="G2468" s="35"/>
      <c r="I2468" s="11"/>
    </row>
    <row r="2469" spans="3:9" x14ac:dyDescent="0.2">
      <c r="C2469" s="205"/>
      <c r="D2469" s="5"/>
      <c r="E2469" s="35"/>
      <c r="F2469" s="35"/>
      <c r="G2469" s="35"/>
      <c r="I2469" s="11"/>
    </row>
    <row r="2470" spans="3:9" x14ac:dyDescent="0.2">
      <c r="C2470" s="205"/>
      <c r="D2470" s="5"/>
      <c r="E2470" s="35"/>
      <c r="F2470" s="35"/>
      <c r="G2470" s="35"/>
      <c r="I2470" s="11"/>
    </row>
    <row r="2471" spans="3:9" x14ac:dyDescent="0.2">
      <c r="C2471" s="205"/>
      <c r="D2471" s="5"/>
      <c r="E2471" s="35"/>
      <c r="F2471" s="35"/>
      <c r="G2471" s="35"/>
      <c r="I2471" s="11"/>
    </row>
    <row r="2472" spans="3:9" x14ac:dyDescent="0.2">
      <c r="C2472" s="205"/>
      <c r="D2472" s="5"/>
      <c r="E2472" s="35"/>
      <c r="F2472" s="35"/>
      <c r="G2472" s="35"/>
      <c r="I2472" s="11"/>
    </row>
    <row r="2473" spans="3:9" x14ac:dyDescent="0.2">
      <c r="C2473" s="205"/>
      <c r="D2473" s="5"/>
      <c r="E2473" s="35"/>
      <c r="F2473" s="35"/>
      <c r="G2473" s="35"/>
      <c r="I2473" s="11"/>
    </row>
    <row r="2474" spans="3:9" x14ac:dyDescent="0.2">
      <c r="C2474" s="205"/>
      <c r="D2474" s="5"/>
      <c r="E2474" s="35"/>
      <c r="F2474" s="35"/>
      <c r="G2474" s="35"/>
      <c r="I2474" s="11"/>
    </row>
    <row r="2475" spans="3:9" x14ac:dyDescent="0.2">
      <c r="C2475" s="205"/>
      <c r="D2475" s="5"/>
      <c r="E2475" s="35"/>
      <c r="F2475" s="35"/>
      <c r="G2475" s="35"/>
      <c r="I2475" s="11"/>
    </row>
    <row r="2476" spans="3:9" x14ac:dyDescent="0.2">
      <c r="C2476" s="205"/>
      <c r="D2476" s="5"/>
      <c r="E2476" s="35"/>
      <c r="F2476" s="35"/>
      <c r="G2476" s="35"/>
      <c r="I2476" s="11"/>
    </row>
    <row r="2477" spans="3:9" x14ac:dyDescent="0.2">
      <c r="C2477" s="205"/>
      <c r="D2477" s="5"/>
      <c r="E2477" s="35"/>
      <c r="F2477" s="35"/>
      <c r="G2477" s="35"/>
      <c r="I2477" s="11"/>
    </row>
    <row r="2478" spans="3:9" x14ac:dyDescent="0.2">
      <c r="C2478" s="205"/>
      <c r="D2478" s="5"/>
      <c r="E2478" s="35"/>
      <c r="F2478" s="35"/>
      <c r="G2478" s="35"/>
      <c r="I2478" s="11"/>
    </row>
    <row r="2479" spans="3:9" x14ac:dyDescent="0.2">
      <c r="C2479" s="205"/>
      <c r="D2479" s="5"/>
      <c r="E2479" s="35"/>
      <c r="F2479" s="35"/>
      <c r="G2479" s="35"/>
      <c r="I2479" s="11"/>
    </row>
    <row r="2480" spans="3:9" x14ac:dyDescent="0.2">
      <c r="C2480" s="205"/>
      <c r="D2480" s="5"/>
      <c r="E2480" s="35"/>
      <c r="F2480" s="35"/>
      <c r="G2480" s="35"/>
      <c r="I2480" s="11"/>
    </row>
    <row r="2481" spans="3:9" x14ac:dyDescent="0.2">
      <c r="C2481" s="205"/>
      <c r="D2481" s="5"/>
      <c r="E2481" s="35"/>
      <c r="F2481" s="35"/>
      <c r="G2481" s="35"/>
      <c r="I2481" s="11"/>
    </row>
    <row r="2482" spans="3:9" x14ac:dyDescent="0.2">
      <c r="C2482" s="205"/>
      <c r="D2482" s="5"/>
      <c r="E2482" s="35"/>
      <c r="F2482" s="35"/>
      <c r="G2482" s="35"/>
      <c r="I2482" s="11"/>
    </row>
    <row r="2483" spans="3:9" x14ac:dyDescent="0.2">
      <c r="C2483" s="205"/>
      <c r="D2483" s="5"/>
      <c r="E2483" s="35"/>
      <c r="F2483" s="35"/>
      <c r="G2483" s="35"/>
      <c r="I2483" s="11"/>
    </row>
    <row r="2484" spans="3:9" x14ac:dyDescent="0.2">
      <c r="C2484" s="205"/>
      <c r="D2484" s="5"/>
      <c r="E2484" s="35"/>
      <c r="F2484" s="35"/>
      <c r="G2484" s="35"/>
      <c r="I2484" s="11"/>
    </row>
    <row r="2485" spans="3:9" x14ac:dyDescent="0.2">
      <c r="C2485" s="205"/>
      <c r="D2485" s="5"/>
      <c r="E2485" s="35"/>
      <c r="F2485" s="35"/>
      <c r="G2485" s="35"/>
      <c r="I2485" s="11"/>
    </row>
    <row r="2486" spans="3:9" x14ac:dyDescent="0.2">
      <c r="C2486" s="205"/>
      <c r="D2486" s="5"/>
      <c r="E2486" s="35"/>
      <c r="F2486" s="35"/>
      <c r="G2486" s="35"/>
      <c r="I2486" s="11"/>
    </row>
    <row r="2487" spans="3:9" x14ac:dyDescent="0.2">
      <c r="C2487" s="205"/>
      <c r="D2487" s="5"/>
      <c r="E2487" s="35"/>
      <c r="F2487" s="35"/>
      <c r="G2487" s="35"/>
      <c r="I2487" s="11"/>
    </row>
    <row r="2488" spans="3:9" x14ac:dyDescent="0.2">
      <c r="C2488" s="205"/>
      <c r="D2488" s="5"/>
      <c r="E2488" s="35"/>
      <c r="F2488" s="35"/>
      <c r="G2488" s="35"/>
      <c r="I2488" s="11"/>
    </row>
    <row r="2489" spans="3:9" x14ac:dyDescent="0.2">
      <c r="C2489" s="205"/>
      <c r="D2489" s="5"/>
      <c r="E2489" s="35"/>
      <c r="F2489" s="35"/>
      <c r="G2489" s="35"/>
      <c r="I2489" s="11"/>
    </row>
    <row r="2490" spans="3:9" x14ac:dyDescent="0.2">
      <c r="C2490" s="205"/>
      <c r="D2490" s="5"/>
      <c r="E2490" s="35"/>
      <c r="F2490" s="35"/>
      <c r="G2490" s="35"/>
      <c r="I2490" s="11"/>
    </row>
    <row r="2491" spans="3:9" x14ac:dyDescent="0.2">
      <c r="C2491" s="205"/>
      <c r="D2491" s="5"/>
      <c r="E2491" s="35"/>
      <c r="F2491" s="35"/>
      <c r="G2491" s="35"/>
      <c r="I2491" s="11"/>
    </row>
    <row r="2492" spans="3:9" x14ac:dyDescent="0.2">
      <c r="C2492" s="205"/>
      <c r="D2492" s="5"/>
      <c r="E2492" s="35"/>
      <c r="F2492" s="35"/>
      <c r="G2492" s="35"/>
      <c r="I2492" s="11"/>
    </row>
    <row r="2493" spans="3:9" x14ac:dyDescent="0.2">
      <c r="C2493" s="205"/>
      <c r="D2493" s="5"/>
      <c r="E2493" s="35"/>
      <c r="F2493" s="35"/>
      <c r="G2493" s="35"/>
      <c r="I2493" s="11"/>
    </row>
    <row r="2494" spans="3:9" x14ac:dyDescent="0.2">
      <c r="C2494" s="205"/>
      <c r="D2494" s="5"/>
      <c r="E2494" s="35"/>
      <c r="F2494" s="35"/>
      <c r="G2494" s="35"/>
      <c r="I2494" s="11"/>
    </row>
    <row r="2495" spans="3:9" x14ac:dyDescent="0.2">
      <c r="C2495" s="205"/>
      <c r="D2495" s="5"/>
      <c r="E2495" s="35"/>
      <c r="F2495" s="35"/>
      <c r="G2495" s="35"/>
      <c r="I2495" s="11"/>
    </row>
    <row r="2496" spans="3:9" x14ac:dyDescent="0.2">
      <c r="C2496" s="205"/>
      <c r="D2496" s="5"/>
      <c r="E2496" s="35"/>
      <c r="F2496" s="35"/>
      <c r="G2496" s="35"/>
      <c r="I2496" s="11"/>
    </row>
    <row r="2497" spans="3:9" x14ac:dyDescent="0.2">
      <c r="C2497" s="205"/>
      <c r="D2497" s="5"/>
      <c r="E2497" s="35"/>
      <c r="F2497" s="35"/>
      <c r="G2497" s="35"/>
      <c r="I2497" s="11"/>
    </row>
    <row r="2498" spans="3:9" x14ac:dyDescent="0.2">
      <c r="C2498" s="205"/>
      <c r="D2498" s="5"/>
      <c r="E2498" s="35"/>
      <c r="F2498" s="35"/>
      <c r="G2498" s="35"/>
      <c r="I2498" s="11"/>
    </row>
    <row r="2499" spans="3:9" x14ac:dyDescent="0.2">
      <c r="C2499" s="205"/>
      <c r="D2499" s="5"/>
      <c r="E2499" s="35"/>
      <c r="F2499" s="35"/>
      <c r="G2499" s="35"/>
      <c r="I2499" s="11"/>
    </row>
    <row r="2500" spans="3:9" x14ac:dyDescent="0.2">
      <c r="C2500" s="205"/>
      <c r="D2500" s="5"/>
      <c r="E2500" s="35"/>
      <c r="F2500" s="35"/>
      <c r="G2500" s="35"/>
      <c r="I2500" s="11"/>
    </row>
    <row r="2501" spans="3:9" x14ac:dyDescent="0.2">
      <c r="C2501" s="205"/>
      <c r="D2501" s="5"/>
      <c r="E2501" s="35"/>
      <c r="F2501" s="35"/>
      <c r="G2501" s="35"/>
      <c r="I2501" s="11"/>
    </row>
    <row r="2502" spans="3:9" x14ac:dyDescent="0.2">
      <c r="C2502" s="205"/>
      <c r="D2502" s="5"/>
      <c r="E2502" s="35"/>
      <c r="F2502" s="35"/>
      <c r="G2502" s="35"/>
      <c r="I2502" s="11"/>
    </row>
    <row r="2503" spans="3:9" x14ac:dyDescent="0.2">
      <c r="C2503" s="205"/>
      <c r="D2503" s="5"/>
      <c r="E2503" s="35"/>
      <c r="F2503" s="35"/>
      <c r="G2503" s="35"/>
      <c r="I2503" s="11"/>
    </row>
    <row r="2504" spans="3:9" x14ac:dyDescent="0.2">
      <c r="C2504" s="205"/>
      <c r="D2504" s="5"/>
      <c r="E2504" s="35"/>
      <c r="F2504" s="35"/>
      <c r="G2504" s="35"/>
      <c r="I2504" s="11"/>
    </row>
    <row r="2505" spans="3:9" x14ac:dyDescent="0.2">
      <c r="C2505" s="205"/>
      <c r="D2505" s="5"/>
      <c r="E2505" s="35"/>
      <c r="F2505" s="35"/>
      <c r="G2505" s="35"/>
      <c r="I2505" s="11"/>
    </row>
    <row r="2506" spans="3:9" x14ac:dyDescent="0.2">
      <c r="C2506" s="205"/>
      <c r="D2506" s="5"/>
      <c r="E2506" s="35"/>
      <c r="F2506" s="35"/>
      <c r="G2506" s="35"/>
      <c r="I2506" s="11"/>
    </row>
    <row r="2507" spans="3:9" x14ac:dyDescent="0.2">
      <c r="C2507" s="205"/>
      <c r="D2507" s="5"/>
      <c r="E2507" s="35"/>
      <c r="F2507" s="35"/>
      <c r="G2507" s="35"/>
      <c r="I2507" s="11"/>
    </row>
    <row r="2508" spans="3:9" x14ac:dyDescent="0.2">
      <c r="C2508" s="205"/>
      <c r="D2508" s="5"/>
      <c r="E2508" s="35"/>
      <c r="F2508" s="35"/>
      <c r="G2508" s="35"/>
      <c r="I2508" s="11"/>
    </row>
    <row r="2509" spans="3:9" x14ac:dyDescent="0.2">
      <c r="C2509" s="205"/>
      <c r="D2509" s="5"/>
      <c r="E2509" s="35"/>
      <c r="F2509" s="35"/>
      <c r="G2509" s="35"/>
      <c r="I2509" s="11"/>
    </row>
    <row r="2510" spans="3:9" x14ac:dyDescent="0.2">
      <c r="C2510" s="205"/>
      <c r="D2510" s="5"/>
      <c r="E2510" s="35"/>
      <c r="F2510" s="35"/>
      <c r="G2510" s="35"/>
      <c r="I2510" s="11"/>
    </row>
    <row r="2511" spans="3:9" x14ac:dyDescent="0.2">
      <c r="C2511" s="205"/>
      <c r="D2511" s="5"/>
      <c r="E2511" s="35"/>
      <c r="F2511" s="35"/>
      <c r="G2511" s="35"/>
      <c r="I2511" s="11"/>
    </row>
    <row r="2512" spans="3:9" x14ac:dyDescent="0.2">
      <c r="C2512" s="205"/>
      <c r="D2512" s="5"/>
      <c r="E2512" s="35"/>
      <c r="F2512" s="35"/>
      <c r="G2512" s="35"/>
      <c r="I2512" s="11"/>
    </row>
    <row r="2513" spans="3:9" x14ac:dyDescent="0.2">
      <c r="C2513" s="205"/>
      <c r="D2513" s="5"/>
      <c r="E2513" s="35"/>
      <c r="F2513" s="35"/>
      <c r="G2513" s="35"/>
      <c r="I2513" s="11"/>
    </row>
    <row r="2514" spans="3:9" x14ac:dyDescent="0.2">
      <c r="C2514" s="205"/>
      <c r="D2514" s="5"/>
      <c r="E2514" s="35"/>
      <c r="F2514" s="35"/>
      <c r="G2514" s="35"/>
      <c r="I2514" s="11"/>
    </row>
    <row r="2515" spans="3:9" x14ac:dyDescent="0.2">
      <c r="C2515" s="205"/>
      <c r="D2515" s="5"/>
      <c r="E2515" s="35"/>
      <c r="F2515" s="35"/>
      <c r="G2515" s="35"/>
      <c r="I2515" s="11"/>
    </row>
    <row r="2516" spans="3:9" x14ac:dyDescent="0.2">
      <c r="C2516" s="205"/>
      <c r="D2516" s="5"/>
      <c r="E2516" s="35"/>
      <c r="F2516" s="35"/>
      <c r="G2516" s="35"/>
      <c r="I2516" s="11"/>
    </row>
    <row r="2517" spans="3:9" x14ac:dyDescent="0.2">
      <c r="C2517" s="205"/>
      <c r="D2517" s="5"/>
      <c r="E2517" s="35"/>
      <c r="F2517" s="35"/>
      <c r="G2517" s="35"/>
      <c r="I2517" s="11"/>
    </row>
    <row r="2518" spans="3:9" x14ac:dyDescent="0.2">
      <c r="C2518" s="205"/>
      <c r="D2518" s="5"/>
      <c r="E2518" s="35"/>
      <c r="F2518" s="35"/>
      <c r="G2518" s="35"/>
      <c r="I2518" s="11"/>
    </row>
    <row r="2519" spans="3:9" x14ac:dyDescent="0.2">
      <c r="C2519" s="205"/>
      <c r="D2519" s="5"/>
      <c r="E2519" s="35"/>
      <c r="F2519" s="35"/>
      <c r="G2519" s="35"/>
      <c r="I2519" s="11"/>
    </row>
    <row r="2520" spans="3:9" x14ac:dyDescent="0.2">
      <c r="C2520" s="205"/>
      <c r="D2520" s="5"/>
      <c r="E2520" s="35"/>
      <c r="F2520" s="35"/>
      <c r="G2520" s="35"/>
      <c r="I2520" s="11"/>
    </row>
    <row r="2521" spans="3:9" x14ac:dyDescent="0.2">
      <c r="C2521" s="205"/>
      <c r="D2521" s="5"/>
      <c r="E2521" s="35"/>
      <c r="F2521" s="35"/>
      <c r="G2521" s="35"/>
      <c r="I2521" s="11"/>
    </row>
    <row r="2522" spans="3:9" x14ac:dyDescent="0.2">
      <c r="C2522" s="205"/>
      <c r="D2522" s="5"/>
      <c r="E2522" s="35"/>
      <c r="F2522" s="35"/>
      <c r="G2522" s="35"/>
      <c r="I2522" s="11"/>
    </row>
    <row r="2523" spans="3:9" x14ac:dyDescent="0.2">
      <c r="C2523" s="205"/>
      <c r="D2523" s="5"/>
      <c r="E2523" s="35"/>
      <c r="F2523" s="35"/>
      <c r="G2523" s="35"/>
      <c r="I2523" s="11"/>
    </row>
    <row r="2524" spans="3:9" x14ac:dyDescent="0.2">
      <c r="C2524" s="205"/>
      <c r="D2524" s="5"/>
      <c r="E2524" s="35"/>
      <c r="F2524" s="35"/>
      <c r="G2524" s="35"/>
      <c r="I2524" s="11"/>
    </row>
    <row r="2525" spans="3:9" x14ac:dyDescent="0.2">
      <c r="C2525" s="205"/>
      <c r="D2525" s="5"/>
      <c r="E2525" s="35"/>
      <c r="F2525" s="35"/>
      <c r="G2525" s="35"/>
      <c r="I2525" s="11"/>
    </row>
    <row r="2526" spans="3:9" x14ac:dyDescent="0.2">
      <c r="C2526" s="205"/>
      <c r="D2526" s="5"/>
      <c r="E2526" s="35"/>
      <c r="F2526" s="35"/>
      <c r="G2526" s="35"/>
      <c r="I2526" s="11"/>
    </row>
    <row r="2527" spans="3:9" x14ac:dyDescent="0.2">
      <c r="C2527" s="205"/>
      <c r="D2527" s="5"/>
      <c r="E2527" s="35"/>
      <c r="F2527" s="35"/>
      <c r="G2527" s="35"/>
      <c r="I2527" s="11"/>
    </row>
    <row r="2528" spans="3:9" x14ac:dyDescent="0.2">
      <c r="C2528" s="205"/>
      <c r="D2528" s="5"/>
      <c r="E2528" s="35"/>
      <c r="F2528" s="35"/>
      <c r="G2528" s="35"/>
      <c r="I2528" s="11"/>
    </row>
    <row r="2529" spans="3:9" x14ac:dyDescent="0.2">
      <c r="C2529" s="205"/>
      <c r="D2529" s="5"/>
      <c r="E2529" s="35"/>
      <c r="F2529" s="35"/>
      <c r="G2529" s="35"/>
      <c r="I2529" s="11"/>
    </row>
    <row r="2530" spans="3:9" x14ac:dyDescent="0.2">
      <c r="C2530" s="205"/>
      <c r="D2530" s="5"/>
      <c r="E2530" s="35"/>
      <c r="F2530" s="35"/>
      <c r="G2530" s="35"/>
      <c r="I2530" s="11"/>
    </row>
    <row r="2531" spans="3:9" x14ac:dyDescent="0.2">
      <c r="C2531" s="205"/>
      <c r="D2531" s="5"/>
      <c r="E2531" s="35"/>
      <c r="F2531" s="35"/>
      <c r="G2531" s="35"/>
      <c r="I2531" s="11"/>
    </row>
    <row r="2532" spans="3:9" x14ac:dyDescent="0.2">
      <c r="C2532" s="205"/>
      <c r="D2532" s="5"/>
      <c r="E2532" s="35"/>
      <c r="F2532" s="35"/>
      <c r="G2532" s="35"/>
      <c r="I2532" s="11"/>
    </row>
    <row r="2533" spans="3:9" x14ac:dyDescent="0.2">
      <c r="C2533" s="205"/>
      <c r="D2533" s="5"/>
      <c r="E2533" s="35"/>
      <c r="F2533" s="35"/>
      <c r="G2533" s="35"/>
      <c r="I2533" s="11"/>
    </row>
    <row r="2534" spans="3:9" x14ac:dyDescent="0.2">
      <c r="C2534" s="205"/>
      <c r="D2534" s="5"/>
      <c r="E2534" s="35"/>
      <c r="F2534" s="35"/>
      <c r="G2534" s="35"/>
      <c r="I2534" s="11"/>
    </row>
    <row r="2535" spans="3:9" x14ac:dyDescent="0.2">
      <c r="C2535" s="205"/>
      <c r="D2535" s="5"/>
      <c r="E2535" s="35"/>
      <c r="F2535" s="35"/>
      <c r="G2535" s="35"/>
      <c r="I2535" s="11"/>
    </row>
    <row r="2536" spans="3:9" x14ac:dyDescent="0.2">
      <c r="C2536" s="205"/>
      <c r="D2536" s="5"/>
      <c r="E2536" s="35"/>
      <c r="F2536" s="35"/>
      <c r="G2536" s="35"/>
      <c r="I2536" s="11"/>
    </row>
    <row r="2537" spans="3:9" x14ac:dyDescent="0.2">
      <c r="C2537" s="205"/>
      <c r="D2537" s="5"/>
      <c r="E2537" s="35"/>
      <c r="F2537" s="35"/>
      <c r="G2537" s="35"/>
      <c r="I2537" s="11"/>
    </row>
    <row r="2538" spans="3:9" x14ac:dyDescent="0.2">
      <c r="C2538" s="205"/>
      <c r="D2538" s="5"/>
      <c r="E2538" s="35"/>
      <c r="F2538" s="35"/>
      <c r="G2538" s="35"/>
      <c r="I2538" s="11"/>
    </row>
    <row r="2539" spans="3:9" x14ac:dyDescent="0.2">
      <c r="C2539" s="205"/>
      <c r="D2539" s="5"/>
      <c r="E2539" s="35"/>
      <c r="F2539" s="35"/>
      <c r="G2539" s="35"/>
      <c r="I2539" s="11"/>
    </row>
    <row r="2540" spans="3:9" x14ac:dyDescent="0.2">
      <c r="C2540" s="205"/>
      <c r="D2540" s="5"/>
      <c r="E2540" s="35"/>
      <c r="F2540" s="35"/>
      <c r="G2540" s="35"/>
      <c r="I2540" s="11"/>
    </row>
    <row r="2541" spans="3:9" x14ac:dyDescent="0.2">
      <c r="C2541" s="205"/>
      <c r="D2541" s="5"/>
      <c r="E2541" s="35"/>
      <c r="F2541" s="35"/>
      <c r="G2541" s="35"/>
      <c r="I2541" s="11"/>
    </row>
    <row r="2542" spans="3:9" x14ac:dyDescent="0.2">
      <c r="C2542" s="205"/>
      <c r="D2542" s="5"/>
      <c r="E2542" s="35"/>
      <c r="F2542" s="35"/>
      <c r="G2542" s="35"/>
      <c r="I2542" s="11"/>
    </row>
    <row r="2543" spans="3:9" x14ac:dyDescent="0.2">
      <c r="C2543" s="205"/>
      <c r="D2543" s="5"/>
      <c r="E2543" s="35"/>
      <c r="F2543" s="35"/>
      <c r="G2543" s="35"/>
      <c r="I2543" s="11"/>
    </row>
    <row r="2544" spans="3:9" x14ac:dyDescent="0.2">
      <c r="C2544" s="205"/>
      <c r="D2544" s="5"/>
      <c r="E2544" s="35"/>
      <c r="F2544" s="35"/>
      <c r="G2544" s="35"/>
      <c r="I2544" s="11"/>
    </row>
    <row r="2545" spans="3:9" x14ac:dyDescent="0.2">
      <c r="C2545" s="205"/>
      <c r="D2545" s="5"/>
      <c r="E2545" s="35"/>
      <c r="F2545" s="35"/>
      <c r="G2545" s="35"/>
      <c r="I2545" s="11"/>
    </row>
    <row r="2546" spans="3:9" x14ac:dyDescent="0.2">
      <c r="C2546" s="205"/>
      <c r="D2546" s="5"/>
      <c r="E2546" s="35"/>
      <c r="F2546" s="35"/>
      <c r="G2546" s="35"/>
      <c r="I2546" s="11"/>
    </row>
    <row r="2547" spans="3:9" x14ac:dyDescent="0.2">
      <c r="C2547" s="205"/>
      <c r="D2547" s="5"/>
      <c r="E2547" s="35"/>
      <c r="F2547" s="35"/>
      <c r="G2547" s="35"/>
      <c r="I2547" s="11"/>
    </row>
    <row r="2548" spans="3:9" x14ac:dyDescent="0.2">
      <c r="C2548" s="205"/>
      <c r="D2548" s="5"/>
      <c r="E2548" s="35"/>
      <c r="F2548" s="35"/>
      <c r="G2548" s="35"/>
      <c r="I2548" s="11"/>
    </row>
    <row r="2549" spans="3:9" x14ac:dyDescent="0.2">
      <c r="C2549" s="205"/>
      <c r="D2549" s="5"/>
      <c r="E2549" s="35"/>
      <c r="F2549" s="35"/>
      <c r="G2549" s="35"/>
      <c r="I2549" s="11"/>
    </row>
    <row r="2550" spans="3:9" x14ac:dyDescent="0.2">
      <c r="C2550" s="205"/>
      <c r="D2550" s="5"/>
      <c r="E2550" s="35"/>
      <c r="F2550" s="35"/>
      <c r="G2550" s="35"/>
      <c r="I2550" s="11"/>
    </row>
    <row r="2551" spans="3:9" x14ac:dyDescent="0.2">
      <c r="C2551" s="205"/>
      <c r="D2551" s="5"/>
      <c r="E2551" s="35"/>
      <c r="F2551" s="35"/>
      <c r="G2551" s="35"/>
      <c r="I2551" s="11"/>
    </row>
    <row r="2552" spans="3:9" x14ac:dyDescent="0.2">
      <c r="C2552" s="205"/>
      <c r="D2552" s="5"/>
      <c r="E2552" s="35"/>
      <c r="F2552" s="35"/>
      <c r="G2552" s="35"/>
      <c r="I2552" s="11"/>
    </row>
    <row r="2553" spans="3:9" x14ac:dyDescent="0.2">
      <c r="C2553" s="205"/>
      <c r="D2553" s="5"/>
      <c r="E2553" s="35"/>
      <c r="F2553" s="35"/>
      <c r="G2553" s="35"/>
      <c r="I2553" s="11"/>
    </row>
    <row r="2554" spans="3:9" x14ac:dyDescent="0.2">
      <c r="C2554" s="205"/>
      <c r="D2554" s="5"/>
      <c r="E2554" s="35"/>
      <c r="F2554" s="35"/>
      <c r="G2554" s="35"/>
      <c r="I2554" s="11"/>
    </row>
    <row r="2555" spans="3:9" x14ac:dyDescent="0.2">
      <c r="C2555" s="205"/>
      <c r="D2555" s="5"/>
      <c r="E2555" s="35"/>
      <c r="F2555" s="35"/>
      <c r="G2555" s="35"/>
      <c r="I2555" s="11"/>
    </row>
    <row r="2556" spans="3:9" x14ac:dyDescent="0.2">
      <c r="C2556" s="205"/>
      <c r="D2556" s="5"/>
      <c r="E2556" s="35"/>
      <c r="F2556" s="35"/>
      <c r="G2556" s="35"/>
      <c r="I2556" s="11"/>
    </row>
    <row r="2557" spans="3:9" x14ac:dyDescent="0.2">
      <c r="C2557" s="205"/>
      <c r="D2557" s="5"/>
      <c r="E2557" s="35"/>
      <c r="F2557" s="35"/>
      <c r="G2557" s="35"/>
      <c r="I2557" s="11"/>
    </row>
    <row r="2558" spans="3:9" x14ac:dyDescent="0.2">
      <c r="C2558" s="205"/>
      <c r="D2558" s="5"/>
      <c r="E2558" s="35"/>
      <c r="F2558" s="35"/>
      <c r="G2558" s="35"/>
      <c r="I2558" s="11"/>
    </row>
    <row r="2559" spans="3:9" x14ac:dyDescent="0.2">
      <c r="C2559" s="205"/>
      <c r="D2559" s="5"/>
      <c r="E2559" s="35"/>
      <c r="F2559" s="35"/>
      <c r="G2559" s="35"/>
      <c r="I2559" s="11"/>
    </row>
    <row r="2560" spans="3:9" x14ac:dyDescent="0.2">
      <c r="C2560" s="205"/>
      <c r="D2560" s="5"/>
      <c r="E2560" s="35"/>
      <c r="F2560" s="35"/>
      <c r="G2560" s="35"/>
      <c r="I2560" s="11"/>
    </row>
    <row r="2561" spans="3:9" x14ac:dyDescent="0.2">
      <c r="C2561" s="205"/>
      <c r="D2561" s="5"/>
      <c r="E2561" s="35"/>
      <c r="F2561" s="35"/>
      <c r="G2561" s="35"/>
      <c r="I2561" s="11"/>
    </row>
    <row r="2562" spans="3:9" x14ac:dyDescent="0.2">
      <c r="C2562" s="205"/>
      <c r="D2562" s="5"/>
      <c r="E2562" s="35"/>
      <c r="F2562" s="35"/>
      <c r="G2562" s="35"/>
      <c r="I2562" s="11"/>
    </row>
    <row r="2563" spans="3:9" x14ac:dyDescent="0.2">
      <c r="C2563" s="205"/>
      <c r="D2563" s="5"/>
      <c r="E2563" s="35"/>
      <c r="F2563" s="35"/>
      <c r="G2563" s="35"/>
      <c r="I2563" s="11"/>
    </row>
    <row r="2564" spans="3:9" x14ac:dyDescent="0.2">
      <c r="C2564" s="205"/>
      <c r="D2564" s="5"/>
      <c r="E2564" s="35"/>
      <c r="F2564" s="35"/>
      <c r="G2564" s="35"/>
      <c r="I2564" s="11"/>
    </row>
    <row r="2565" spans="3:9" x14ac:dyDescent="0.2">
      <c r="C2565" s="205"/>
      <c r="D2565" s="5"/>
      <c r="E2565" s="35"/>
      <c r="F2565" s="35"/>
      <c r="G2565" s="35"/>
      <c r="I2565" s="11"/>
    </row>
    <row r="2566" spans="3:9" x14ac:dyDescent="0.2">
      <c r="C2566" s="205"/>
      <c r="D2566" s="5"/>
      <c r="E2566" s="35"/>
      <c r="F2566" s="35"/>
      <c r="G2566" s="35"/>
      <c r="I2566" s="11"/>
    </row>
    <row r="2567" spans="3:9" x14ac:dyDescent="0.2">
      <c r="C2567" s="205"/>
      <c r="D2567" s="5"/>
      <c r="E2567" s="35"/>
      <c r="F2567" s="35"/>
      <c r="G2567" s="35"/>
      <c r="I2567" s="11"/>
    </row>
    <row r="2568" spans="3:9" x14ac:dyDescent="0.2">
      <c r="C2568" s="205"/>
      <c r="D2568" s="5"/>
      <c r="E2568" s="35"/>
      <c r="F2568" s="35"/>
      <c r="G2568" s="35"/>
      <c r="I2568" s="11"/>
    </row>
    <row r="2569" spans="3:9" x14ac:dyDescent="0.2">
      <c r="C2569" s="205"/>
      <c r="D2569" s="5"/>
      <c r="E2569" s="35"/>
      <c r="F2569" s="35"/>
      <c r="G2569" s="35"/>
      <c r="I2569" s="11"/>
    </row>
    <row r="2570" spans="3:9" x14ac:dyDescent="0.2">
      <c r="C2570" s="205"/>
      <c r="D2570" s="5"/>
      <c r="E2570" s="35"/>
      <c r="F2570" s="35"/>
      <c r="G2570" s="35"/>
      <c r="I2570" s="11"/>
    </row>
    <row r="2571" spans="3:9" x14ac:dyDescent="0.2">
      <c r="C2571" s="205"/>
      <c r="D2571" s="5"/>
      <c r="E2571" s="35"/>
      <c r="F2571" s="35"/>
      <c r="G2571" s="35"/>
      <c r="I2571" s="11"/>
    </row>
    <row r="2572" spans="3:9" x14ac:dyDescent="0.2">
      <c r="C2572" s="205"/>
      <c r="D2572" s="5"/>
      <c r="E2572" s="35"/>
      <c r="F2572" s="35"/>
      <c r="G2572" s="35"/>
      <c r="I2572" s="11"/>
    </row>
    <row r="2573" spans="3:9" x14ac:dyDescent="0.2">
      <c r="C2573" s="205"/>
      <c r="D2573" s="5"/>
      <c r="E2573" s="35"/>
      <c r="F2573" s="35"/>
      <c r="G2573" s="35"/>
      <c r="I2573" s="11"/>
    </row>
    <row r="2574" spans="3:9" x14ac:dyDescent="0.2">
      <c r="C2574" s="205"/>
      <c r="D2574" s="5"/>
      <c r="E2574" s="35"/>
      <c r="F2574" s="35"/>
      <c r="G2574" s="35"/>
      <c r="I2574" s="11"/>
    </row>
    <row r="2575" spans="3:9" x14ac:dyDescent="0.2">
      <c r="C2575" s="205"/>
      <c r="D2575" s="5"/>
      <c r="E2575" s="35"/>
      <c r="F2575" s="35"/>
      <c r="G2575" s="35"/>
      <c r="I2575" s="11"/>
    </row>
    <row r="2576" spans="3:9" x14ac:dyDescent="0.2">
      <c r="C2576" s="205"/>
      <c r="D2576" s="5"/>
      <c r="E2576" s="35"/>
      <c r="F2576" s="35"/>
      <c r="G2576" s="35"/>
      <c r="I2576" s="11"/>
    </row>
    <row r="2577" spans="3:9" x14ac:dyDescent="0.2">
      <c r="C2577" s="205"/>
      <c r="D2577" s="5"/>
      <c r="E2577" s="35"/>
      <c r="F2577" s="35"/>
      <c r="G2577" s="35"/>
      <c r="I2577" s="11"/>
    </row>
    <row r="2578" spans="3:9" x14ac:dyDescent="0.2">
      <c r="C2578" s="205"/>
      <c r="D2578" s="5"/>
      <c r="E2578" s="35"/>
      <c r="F2578" s="35"/>
      <c r="G2578" s="35"/>
      <c r="I2578" s="11"/>
    </row>
    <row r="2579" spans="3:9" x14ac:dyDescent="0.2">
      <c r="C2579" s="205"/>
      <c r="D2579" s="5"/>
      <c r="E2579" s="35"/>
      <c r="F2579" s="35"/>
      <c r="G2579" s="35"/>
      <c r="I2579" s="11"/>
    </row>
    <row r="2580" spans="3:9" x14ac:dyDescent="0.2">
      <c r="C2580" s="205"/>
      <c r="D2580" s="5"/>
      <c r="E2580" s="35"/>
      <c r="F2580" s="35"/>
      <c r="G2580" s="35"/>
      <c r="I2580" s="11"/>
    </row>
    <row r="2581" spans="3:9" x14ac:dyDescent="0.2">
      <c r="C2581" s="205"/>
      <c r="D2581" s="5"/>
      <c r="E2581" s="35"/>
      <c r="F2581" s="35"/>
      <c r="G2581" s="35"/>
      <c r="I2581" s="11"/>
    </row>
    <row r="2582" spans="3:9" x14ac:dyDescent="0.2">
      <c r="C2582" s="205"/>
      <c r="D2582" s="5"/>
      <c r="E2582" s="35"/>
      <c r="F2582" s="35"/>
      <c r="G2582" s="35"/>
      <c r="I2582" s="11"/>
    </row>
    <row r="2583" spans="3:9" x14ac:dyDescent="0.2">
      <c r="C2583" s="205"/>
      <c r="D2583" s="5"/>
      <c r="E2583" s="35"/>
      <c r="F2583" s="35"/>
      <c r="G2583" s="35"/>
      <c r="I2583" s="11"/>
    </row>
    <row r="2584" spans="3:9" x14ac:dyDescent="0.2">
      <c r="C2584" s="205"/>
      <c r="D2584" s="5"/>
      <c r="E2584" s="35"/>
      <c r="F2584" s="35"/>
      <c r="G2584" s="35"/>
      <c r="I2584" s="11"/>
    </row>
    <row r="2585" spans="3:9" x14ac:dyDescent="0.2">
      <c r="C2585" s="205"/>
      <c r="D2585" s="5"/>
      <c r="E2585" s="35"/>
      <c r="F2585" s="35"/>
      <c r="G2585" s="35"/>
      <c r="I2585" s="11"/>
    </row>
    <row r="2586" spans="3:9" x14ac:dyDescent="0.2">
      <c r="C2586" s="205"/>
      <c r="D2586" s="5"/>
      <c r="E2586" s="35"/>
      <c r="F2586" s="35"/>
      <c r="G2586" s="35"/>
      <c r="I2586" s="11"/>
    </row>
    <row r="2587" spans="3:9" x14ac:dyDescent="0.2">
      <c r="C2587" s="205"/>
      <c r="D2587" s="5"/>
      <c r="E2587" s="35"/>
      <c r="F2587" s="35"/>
      <c r="G2587" s="35"/>
      <c r="I2587" s="11"/>
    </row>
    <row r="2588" spans="3:9" x14ac:dyDescent="0.2">
      <c r="C2588" s="205"/>
      <c r="D2588" s="5"/>
      <c r="E2588" s="35"/>
      <c r="F2588" s="35"/>
      <c r="G2588" s="35"/>
      <c r="I2588" s="11"/>
    </row>
    <row r="2589" spans="3:9" x14ac:dyDescent="0.2">
      <c r="C2589" s="205"/>
      <c r="D2589" s="5"/>
      <c r="E2589" s="35"/>
      <c r="F2589" s="35"/>
      <c r="G2589" s="35"/>
      <c r="I2589" s="11"/>
    </row>
    <row r="2590" spans="3:9" x14ac:dyDescent="0.2">
      <c r="C2590" s="205"/>
      <c r="D2590" s="5"/>
      <c r="E2590" s="35"/>
      <c r="F2590" s="35"/>
      <c r="G2590" s="35"/>
      <c r="I2590" s="11"/>
    </row>
    <row r="2591" spans="3:9" x14ac:dyDescent="0.2">
      <c r="C2591" s="205"/>
      <c r="D2591" s="5"/>
      <c r="E2591" s="35"/>
      <c r="F2591" s="35"/>
      <c r="G2591" s="35"/>
      <c r="I2591" s="11"/>
    </row>
    <row r="2592" spans="3:9" x14ac:dyDescent="0.2">
      <c r="C2592" s="205"/>
      <c r="D2592" s="5"/>
      <c r="E2592" s="35"/>
      <c r="F2592" s="35"/>
      <c r="G2592" s="35"/>
      <c r="I2592" s="11"/>
    </row>
    <row r="2593" spans="3:9" x14ac:dyDescent="0.2">
      <c r="C2593" s="205"/>
      <c r="D2593" s="5"/>
      <c r="E2593" s="35"/>
      <c r="F2593" s="35"/>
      <c r="G2593" s="35"/>
      <c r="I2593" s="11"/>
    </row>
    <row r="2594" spans="3:9" x14ac:dyDescent="0.2">
      <c r="C2594" s="205"/>
      <c r="D2594" s="5"/>
      <c r="E2594" s="35"/>
      <c r="F2594" s="35"/>
      <c r="G2594" s="35"/>
      <c r="I2594" s="11"/>
    </row>
    <row r="2595" spans="3:9" x14ac:dyDescent="0.2">
      <c r="C2595" s="205"/>
      <c r="D2595" s="5"/>
      <c r="E2595" s="35"/>
      <c r="F2595" s="35"/>
      <c r="G2595" s="35"/>
      <c r="I2595" s="11"/>
    </row>
    <row r="2596" spans="3:9" x14ac:dyDescent="0.2">
      <c r="C2596" s="205"/>
      <c r="D2596" s="5"/>
      <c r="E2596" s="35"/>
      <c r="F2596" s="35"/>
      <c r="G2596" s="35"/>
      <c r="I2596" s="11"/>
    </row>
    <row r="2597" spans="3:9" x14ac:dyDescent="0.2">
      <c r="C2597" s="205"/>
      <c r="D2597" s="5"/>
      <c r="E2597" s="35"/>
      <c r="F2597" s="35"/>
      <c r="G2597" s="35"/>
      <c r="I2597" s="11"/>
    </row>
    <row r="2598" spans="3:9" x14ac:dyDescent="0.2">
      <c r="C2598" s="205"/>
      <c r="D2598" s="5"/>
      <c r="E2598" s="35"/>
      <c r="F2598" s="35"/>
      <c r="G2598" s="35"/>
      <c r="I2598" s="11"/>
    </row>
    <row r="2599" spans="3:9" x14ac:dyDescent="0.2">
      <c r="C2599" s="205"/>
      <c r="D2599" s="5"/>
      <c r="E2599" s="35"/>
      <c r="F2599" s="35"/>
      <c r="G2599" s="35"/>
      <c r="I2599" s="11"/>
    </row>
    <row r="2600" spans="3:9" x14ac:dyDescent="0.2">
      <c r="C2600" s="205"/>
      <c r="D2600" s="5"/>
      <c r="E2600" s="35"/>
      <c r="F2600" s="35"/>
      <c r="G2600" s="35"/>
      <c r="I2600" s="11"/>
    </row>
    <row r="2601" spans="3:9" x14ac:dyDescent="0.2">
      <c r="C2601" s="205"/>
      <c r="D2601" s="5"/>
      <c r="E2601" s="35"/>
      <c r="F2601" s="35"/>
      <c r="G2601" s="35"/>
      <c r="I2601" s="11"/>
    </row>
    <row r="2602" spans="3:9" x14ac:dyDescent="0.2">
      <c r="C2602" s="205"/>
      <c r="D2602" s="5"/>
      <c r="E2602" s="35"/>
      <c r="F2602" s="35"/>
      <c r="G2602" s="35"/>
      <c r="I2602" s="11"/>
    </row>
    <row r="2603" spans="3:9" x14ac:dyDescent="0.2">
      <c r="C2603" s="205"/>
      <c r="D2603" s="5"/>
      <c r="E2603" s="35"/>
      <c r="F2603" s="35"/>
      <c r="G2603" s="35"/>
      <c r="I2603" s="11"/>
    </row>
    <row r="2604" spans="3:9" x14ac:dyDescent="0.2">
      <c r="C2604" s="205"/>
      <c r="D2604" s="5"/>
      <c r="E2604" s="35"/>
      <c r="F2604" s="35"/>
      <c r="G2604" s="35"/>
      <c r="I2604" s="11"/>
    </row>
    <row r="2605" spans="3:9" x14ac:dyDescent="0.2">
      <c r="C2605" s="205"/>
      <c r="D2605" s="5"/>
      <c r="E2605" s="35"/>
      <c r="F2605" s="35"/>
      <c r="G2605" s="35"/>
      <c r="I2605" s="11"/>
    </row>
    <row r="2606" spans="3:9" x14ac:dyDescent="0.2">
      <c r="C2606" s="205"/>
      <c r="D2606" s="5"/>
      <c r="E2606" s="35"/>
      <c r="F2606" s="35"/>
      <c r="G2606" s="35"/>
      <c r="I2606" s="11"/>
    </row>
    <row r="2607" spans="3:9" x14ac:dyDescent="0.2">
      <c r="C2607" s="205"/>
      <c r="D2607" s="5"/>
      <c r="E2607" s="35"/>
      <c r="F2607" s="35"/>
      <c r="G2607" s="35"/>
      <c r="I2607" s="11"/>
    </row>
    <row r="2608" spans="3:9" x14ac:dyDescent="0.2">
      <c r="C2608" s="205"/>
      <c r="D2608" s="5"/>
      <c r="E2608" s="35"/>
      <c r="F2608" s="35"/>
      <c r="G2608" s="35"/>
      <c r="I2608" s="11"/>
    </row>
    <row r="2609" spans="3:9" x14ac:dyDescent="0.2">
      <c r="C2609" s="205"/>
      <c r="D2609" s="5"/>
      <c r="E2609" s="35"/>
      <c r="F2609" s="35"/>
      <c r="G2609" s="35"/>
      <c r="I2609" s="11"/>
    </row>
    <row r="2610" spans="3:9" x14ac:dyDescent="0.2">
      <c r="C2610" s="205"/>
      <c r="D2610" s="5"/>
      <c r="E2610" s="35"/>
      <c r="F2610" s="35"/>
      <c r="G2610" s="35"/>
      <c r="I2610" s="11"/>
    </row>
    <row r="2611" spans="3:9" x14ac:dyDescent="0.2">
      <c r="C2611" s="205"/>
      <c r="D2611" s="5"/>
      <c r="E2611" s="35"/>
      <c r="F2611" s="35"/>
      <c r="G2611" s="35"/>
      <c r="I2611" s="11"/>
    </row>
    <row r="2612" spans="3:9" x14ac:dyDescent="0.2">
      <c r="C2612" s="205"/>
      <c r="D2612" s="5"/>
      <c r="E2612" s="35"/>
      <c r="F2612" s="35"/>
      <c r="G2612" s="35"/>
      <c r="I2612" s="11"/>
    </row>
    <row r="2613" spans="3:9" x14ac:dyDescent="0.2">
      <c r="C2613" s="205"/>
      <c r="D2613" s="5"/>
      <c r="E2613" s="35"/>
      <c r="F2613" s="35"/>
      <c r="G2613" s="35"/>
      <c r="I2613" s="11"/>
    </row>
    <row r="2614" spans="3:9" x14ac:dyDescent="0.2">
      <c r="C2614" s="205"/>
      <c r="D2614" s="5"/>
      <c r="E2614" s="35"/>
      <c r="F2614" s="35"/>
      <c r="G2614" s="35"/>
      <c r="I2614" s="11"/>
    </row>
    <row r="2615" spans="3:9" x14ac:dyDescent="0.2">
      <c r="C2615" s="205"/>
      <c r="D2615" s="5"/>
      <c r="E2615" s="35"/>
      <c r="F2615" s="35"/>
      <c r="G2615" s="35"/>
      <c r="I2615" s="11"/>
    </row>
    <row r="2616" spans="3:9" x14ac:dyDescent="0.2">
      <c r="C2616" s="205"/>
      <c r="D2616" s="5"/>
      <c r="E2616" s="35"/>
      <c r="F2616" s="35"/>
      <c r="G2616" s="35"/>
      <c r="I2616" s="11"/>
    </row>
    <row r="2617" spans="3:9" x14ac:dyDescent="0.2">
      <c r="C2617" s="205"/>
      <c r="D2617" s="5"/>
      <c r="E2617" s="35"/>
      <c r="F2617" s="35"/>
      <c r="G2617" s="35"/>
      <c r="I2617" s="11"/>
    </row>
    <row r="2618" spans="3:9" x14ac:dyDescent="0.2">
      <c r="C2618" s="205"/>
      <c r="D2618" s="5"/>
      <c r="E2618" s="35"/>
      <c r="F2618" s="35"/>
      <c r="G2618" s="35"/>
      <c r="I2618" s="11"/>
    </row>
    <row r="2619" spans="3:9" x14ac:dyDescent="0.2">
      <c r="C2619" s="205"/>
      <c r="D2619" s="5"/>
      <c r="E2619" s="35"/>
      <c r="F2619" s="35"/>
      <c r="G2619" s="35"/>
      <c r="I2619" s="11"/>
    </row>
    <row r="2620" spans="3:9" x14ac:dyDescent="0.2">
      <c r="C2620" s="205"/>
      <c r="D2620" s="5"/>
      <c r="E2620" s="35"/>
      <c r="F2620" s="35"/>
      <c r="G2620" s="35"/>
      <c r="I2620" s="11"/>
    </row>
    <row r="2621" spans="3:9" x14ac:dyDescent="0.2">
      <c r="C2621" s="205"/>
      <c r="D2621" s="5"/>
      <c r="E2621" s="35"/>
      <c r="F2621" s="35"/>
      <c r="G2621" s="35"/>
      <c r="I2621" s="11"/>
    </row>
    <row r="2622" spans="3:9" x14ac:dyDescent="0.2">
      <c r="C2622" s="205"/>
      <c r="D2622" s="5"/>
      <c r="E2622" s="35"/>
      <c r="F2622" s="35"/>
      <c r="G2622" s="35"/>
      <c r="I2622" s="11"/>
    </row>
    <row r="2623" spans="3:9" x14ac:dyDescent="0.2">
      <c r="C2623" s="205"/>
      <c r="D2623" s="5"/>
      <c r="E2623" s="35"/>
      <c r="F2623" s="35"/>
      <c r="G2623" s="35"/>
      <c r="I2623" s="11"/>
    </row>
    <row r="2624" spans="3:9" x14ac:dyDescent="0.2">
      <c r="C2624" s="205"/>
      <c r="D2624" s="5"/>
      <c r="E2624" s="35"/>
      <c r="F2624" s="35"/>
      <c r="G2624" s="35"/>
      <c r="I2624" s="11"/>
    </row>
    <row r="2625" spans="3:9" x14ac:dyDescent="0.2">
      <c r="C2625" s="205"/>
      <c r="D2625" s="5"/>
      <c r="E2625" s="35"/>
      <c r="F2625" s="35"/>
      <c r="G2625" s="35"/>
      <c r="I2625" s="11"/>
    </row>
    <row r="2626" spans="3:9" x14ac:dyDescent="0.2">
      <c r="C2626" s="205"/>
      <c r="D2626" s="5"/>
      <c r="E2626" s="35"/>
      <c r="F2626" s="35"/>
      <c r="G2626" s="35"/>
      <c r="I2626" s="11"/>
    </row>
    <row r="2627" spans="3:9" x14ac:dyDescent="0.2">
      <c r="C2627" s="205"/>
      <c r="D2627" s="5"/>
      <c r="E2627" s="35"/>
      <c r="F2627" s="35"/>
      <c r="G2627" s="35"/>
      <c r="I2627" s="11"/>
    </row>
    <row r="2628" spans="3:9" x14ac:dyDescent="0.2">
      <c r="C2628" s="205"/>
      <c r="D2628" s="5"/>
      <c r="E2628" s="35"/>
      <c r="F2628" s="35"/>
      <c r="G2628" s="35"/>
      <c r="I2628" s="11"/>
    </row>
    <row r="2629" spans="3:9" x14ac:dyDescent="0.2">
      <c r="C2629" s="205"/>
      <c r="D2629" s="5"/>
      <c r="E2629" s="35"/>
      <c r="F2629" s="35"/>
      <c r="G2629" s="35"/>
      <c r="I2629" s="11"/>
    </row>
    <row r="2630" spans="3:9" x14ac:dyDescent="0.2">
      <c r="C2630" s="205"/>
      <c r="D2630" s="5"/>
      <c r="E2630" s="35"/>
      <c r="F2630" s="35"/>
      <c r="G2630" s="35"/>
      <c r="I2630" s="11"/>
    </row>
    <row r="2631" spans="3:9" x14ac:dyDescent="0.2">
      <c r="C2631" s="205"/>
      <c r="D2631" s="5"/>
      <c r="E2631" s="35"/>
      <c r="F2631" s="35"/>
      <c r="G2631" s="35"/>
      <c r="I2631" s="11"/>
    </row>
    <row r="2632" spans="3:9" x14ac:dyDescent="0.2">
      <c r="C2632" s="205"/>
      <c r="D2632" s="5"/>
      <c r="E2632" s="35"/>
      <c r="F2632" s="35"/>
      <c r="G2632" s="35"/>
      <c r="I2632" s="11"/>
    </row>
    <row r="2633" spans="3:9" x14ac:dyDescent="0.2">
      <c r="C2633" s="205"/>
      <c r="D2633" s="5"/>
      <c r="E2633" s="35"/>
      <c r="F2633" s="35"/>
      <c r="G2633" s="35"/>
      <c r="I2633" s="11"/>
    </row>
    <row r="2634" spans="3:9" x14ac:dyDescent="0.2">
      <c r="C2634" s="205"/>
      <c r="D2634" s="5"/>
      <c r="E2634" s="35"/>
      <c r="F2634" s="35"/>
      <c r="G2634" s="35"/>
      <c r="I2634" s="11"/>
    </row>
    <row r="2635" spans="3:9" x14ac:dyDescent="0.2">
      <c r="C2635" s="205"/>
      <c r="D2635" s="5"/>
      <c r="E2635" s="35"/>
      <c r="F2635" s="35"/>
      <c r="G2635" s="35"/>
      <c r="I2635" s="11"/>
    </row>
    <row r="2636" spans="3:9" x14ac:dyDescent="0.2">
      <c r="C2636" s="205"/>
      <c r="D2636" s="5"/>
      <c r="E2636" s="35"/>
      <c r="F2636" s="35"/>
      <c r="G2636" s="35"/>
      <c r="I2636" s="11"/>
    </row>
    <row r="2637" spans="3:9" x14ac:dyDescent="0.2">
      <c r="C2637" s="205"/>
      <c r="D2637" s="5"/>
      <c r="E2637" s="35"/>
      <c r="F2637" s="35"/>
      <c r="G2637" s="35"/>
      <c r="I2637" s="11"/>
    </row>
    <row r="2638" spans="3:9" x14ac:dyDescent="0.2">
      <c r="C2638" s="205"/>
      <c r="D2638" s="5"/>
      <c r="E2638" s="35"/>
      <c r="F2638" s="35"/>
      <c r="G2638" s="35"/>
      <c r="I2638" s="11"/>
    </row>
    <row r="2639" spans="3:9" x14ac:dyDescent="0.2">
      <c r="C2639" s="205"/>
      <c r="D2639" s="5"/>
      <c r="E2639" s="35"/>
      <c r="F2639" s="35"/>
      <c r="G2639" s="35"/>
      <c r="I2639" s="11"/>
    </row>
    <row r="2640" spans="3:9" x14ac:dyDescent="0.2">
      <c r="C2640" s="205"/>
      <c r="D2640" s="5"/>
      <c r="E2640" s="35"/>
      <c r="F2640" s="35"/>
      <c r="G2640" s="35"/>
      <c r="I2640" s="11"/>
    </row>
    <row r="2641" spans="3:9" x14ac:dyDescent="0.2">
      <c r="C2641" s="205"/>
      <c r="D2641" s="5"/>
      <c r="E2641" s="35"/>
      <c r="F2641" s="35"/>
      <c r="G2641" s="35"/>
      <c r="I2641" s="11"/>
    </row>
    <row r="2642" spans="3:9" x14ac:dyDescent="0.2">
      <c r="C2642" s="205"/>
      <c r="D2642" s="5"/>
      <c r="E2642" s="35"/>
      <c r="F2642" s="35"/>
      <c r="G2642" s="35"/>
      <c r="I2642" s="11"/>
    </row>
    <row r="2643" spans="3:9" x14ac:dyDescent="0.2">
      <c r="C2643" s="205"/>
      <c r="D2643" s="5"/>
      <c r="E2643" s="35"/>
      <c r="F2643" s="35"/>
      <c r="G2643" s="35"/>
      <c r="I2643" s="11"/>
    </row>
    <row r="2644" spans="3:9" x14ac:dyDescent="0.2">
      <c r="C2644" s="205"/>
      <c r="D2644" s="5"/>
      <c r="E2644" s="35"/>
      <c r="F2644" s="35"/>
      <c r="G2644" s="35"/>
      <c r="I2644" s="11"/>
    </row>
    <row r="2645" spans="3:9" x14ac:dyDescent="0.2">
      <c r="C2645" s="205"/>
      <c r="D2645" s="5"/>
      <c r="E2645" s="35"/>
      <c r="F2645" s="35"/>
      <c r="G2645" s="35"/>
      <c r="I2645" s="11"/>
    </row>
    <row r="2646" spans="3:9" x14ac:dyDescent="0.2">
      <c r="C2646" s="205"/>
      <c r="D2646" s="5"/>
      <c r="E2646" s="35"/>
      <c r="F2646" s="35"/>
      <c r="G2646" s="35"/>
      <c r="I2646" s="11"/>
    </row>
    <row r="2647" spans="3:9" x14ac:dyDescent="0.2">
      <c r="C2647" s="205"/>
      <c r="D2647" s="5"/>
      <c r="E2647" s="35"/>
      <c r="F2647" s="35"/>
      <c r="G2647" s="35"/>
      <c r="I2647" s="11"/>
    </row>
    <row r="2648" spans="3:9" x14ac:dyDescent="0.2">
      <c r="C2648" s="205"/>
      <c r="D2648" s="5"/>
      <c r="E2648" s="35"/>
      <c r="F2648" s="35"/>
      <c r="G2648" s="35"/>
      <c r="I2648" s="11"/>
    </row>
    <row r="2649" spans="3:9" x14ac:dyDescent="0.2">
      <c r="C2649" s="205"/>
      <c r="D2649" s="5"/>
      <c r="E2649" s="35"/>
      <c r="F2649" s="35"/>
      <c r="G2649" s="35"/>
      <c r="I2649" s="11"/>
    </row>
    <row r="2650" spans="3:9" x14ac:dyDescent="0.2">
      <c r="C2650" s="205"/>
      <c r="D2650" s="5"/>
      <c r="E2650" s="35"/>
      <c r="F2650" s="35"/>
      <c r="G2650" s="35"/>
      <c r="I2650" s="11"/>
    </row>
    <row r="2651" spans="3:9" x14ac:dyDescent="0.2">
      <c r="C2651" s="205"/>
      <c r="D2651" s="5"/>
      <c r="E2651" s="35"/>
      <c r="F2651" s="35"/>
      <c r="G2651" s="35"/>
      <c r="I2651" s="11"/>
    </row>
    <row r="2652" spans="3:9" x14ac:dyDescent="0.2">
      <c r="C2652" s="205"/>
      <c r="D2652" s="5"/>
      <c r="E2652" s="35"/>
      <c r="F2652" s="35"/>
      <c r="G2652" s="35"/>
      <c r="I2652" s="11"/>
    </row>
    <row r="2653" spans="3:9" x14ac:dyDescent="0.2">
      <c r="C2653" s="205"/>
      <c r="D2653" s="5"/>
      <c r="E2653" s="35"/>
      <c r="F2653" s="35"/>
      <c r="G2653" s="35"/>
      <c r="I2653" s="11"/>
    </row>
    <row r="2654" spans="3:9" x14ac:dyDescent="0.2">
      <c r="C2654" s="205"/>
      <c r="D2654" s="5"/>
      <c r="E2654" s="35"/>
      <c r="F2654" s="35"/>
      <c r="G2654" s="35"/>
      <c r="I2654" s="11"/>
    </row>
    <row r="2655" spans="3:9" x14ac:dyDescent="0.2">
      <c r="C2655" s="205"/>
      <c r="D2655" s="5"/>
      <c r="E2655" s="35"/>
      <c r="F2655" s="35"/>
      <c r="G2655" s="35"/>
      <c r="I2655" s="11"/>
    </row>
    <row r="2656" spans="3:9" x14ac:dyDescent="0.2">
      <c r="C2656" s="205"/>
      <c r="D2656" s="5"/>
      <c r="E2656" s="35"/>
      <c r="F2656" s="35"/>
      <c r="G2656" s="35"/>
      <c r="I2656" s="11"/>
    </row>
    <row r="2657" spans="3:9" x14ac:dyDescent="0.2">
      <c r="C2657" s="205"/>
      <c r="D2657" s="5"/>
      <c r="E2657" s="35"/>
      <c r="F2657" s="35"/>
      <c r="G2657" s="35"/>
      <c r="I2657" s="11"/>
    </row>
    <row r="2658" spans="3:9" x14ac:dyDescent="0.2">
      <c r="C2658" s="205"/>
      <c r="D2658" s="5"/>
      <c r="E2658" s="35"/>
      <c r="F2658" s="35"/>
      <c r="G2658" s="35"/>
      <c r="I2658" s="11"/>
    </row>
    <row r="2659" spans="3:9" x14ac:dyDescent="0.2">
      <c r="C2659" s="205"/>
      <c r="D2659" s="5"/>
      <c r="E2659" s="35"/>
      <c r="F2659" s="35"/>
      <c r="G2659" s="35"/>
      <c r="I2659" s="11"/>
    </row>
    <row r="2660" spans="3:9" x14ac:dyDescent="0.2">
      <c r="C2660" s="205"/>
      <c r="D2660" s="5"/>
      <c r="E2660" s="35"/>
      <c r="F2660" s="35"/>
      <c r="G2660" s="35"/>
      <c r="I2660" s="11"/>
    </row>
    <row r="2661" spans="3:9" x14ac:dyDescent="0.2">
      <c r="C2661" s="205"/>
      <c r="D2661" s="5"/>
      <c r="E2661" s="35"/>
      <c r="F2661" s="35"/>
      <c r="G2661" s="35"/>
      <c r="I2661" s="11"/>
    </row>
    <row r="2662" spans="3:9" x14ac:dyDescent="0.2">
      <c r="C2662" s="205"/>
      <c r="D2662" s="5"/>
      <c r="E2662" s="35"/>
      <c r="F2662" s="35"/>
      <c r="G2662" s="35"/>
      <c r="I2662" s="11"/>
    </row>
    <row r="2663" spans="3:9" x14ac:dyDescent="0.2">
      <c r="C2663" s="205"/>
      <c r="D2663" s="5"/>
      <c r="E2663" s="35"/>
      <c r="F2663" s="35"/>
      <c r="G2663" s="35"/>
      <c r="I2663" s="11"/>
    </row>
    <row r="2664" spans="3:9" x14ac:dyDescent="0.2">
      <c r="C2664" s="205"/>
      <c r="D2664" s="5"/>
      <c r="E2664" s="35"/>
      <c r="F2664" s="35"/>
      <c r="G2664" s="35"/>
      <c r="I2664" s="11"/>
    </row>
    <row r="2665" spans="3:9" x14ac:dyDescent="0.2">
      <c r="C2665" s="205"/>
      <c r="D2665" s="5"/>
      <c r="E2665" s="35"/>
      <c r="F2665" s="35"/>
      <c r="G2665" s="35"/>
      <c r="I2665" s="11"/>
    </row>
    <row r="2666" spans="3:9" x14ac:dyDescent="0.2">
      <c r="C2666" s="205"/>
      <c r="D2666" s="5"/>
      <c r="E2666" s="35"/>
      <c r="F2666" s="35"/>
      <c r="G2666" s="35"/>
      <c r="I2666" s="11"/>
    </row>
    <row r="2667" spans="3:9" x14ac:dyDescent="0.2">
      <c r="C2667" s="205"/>
      <c r="D2667" s="5"/>
      <c r="E2667" s="35"/>
      <c r="F2667" s="35"/>
      <c r="G2667" s="35"/>
      <c r="I2667" s="11"/>
    </row>
    <row r="2668" spans="3:9" x14ac:dyDescent="0.2">
      <c r="C2668" s="205"/>
      <c r="D2668" s="5"/>
      <c r="E2668" s="35"/>
      <c r="F2668" s="35"/>
      <c r="G2668" s="35"/>
      <c r="I2668" s="11"/>
    </row>
    <row r="2669" spans="3:9" x14ac:dyDescent="0.2">
      <c r="C2669" s="205"/>
      <c r="D2669" s="5"/>
      <c r="E2669" s="35"/>
      <c r="F2669" s="35"/>
      <c r="G2669" s="35"/>
      <c r="I2669" s="11"/>
    </row>
    <row r="2670" spans="3:9" x14ac:dyDescent="0.2">
      <c r="C2670" s="205"/>
      <c r="D2670" s="5"/>
      <c r="E2670" s="35"/>
      <c r="F2670" s="35"/>
      <c r="G2670" s="35"/>
      <c r="I2670" s="11"/>
    </row>
    <row r="2671" spans="3:9" x14ac:dyDescent="0.2">
      <c r="C2671" s="205"/>
      <c r="D2671" s="5"/>
      <c r="E2671" s="35"/>
      <c r="F2671" s="35"/>
      <c r="G2671" s="35"/>
      <c r="I2671" s="11"/>
    </row>
    <row r="2672" spans="3:9" x14ac:dyDescent="0.2">
      <c r="C2672" s="205"/>
      <c r="D2672" s="5"/>
      <c r="E2672" s="35"/>
      <c r="F2672" s="35"/>
      <c r="G2672" s="35"/>
      <c r="I2672" s="11"/>
    </row>
    <row r="2673" spans="3:9" x14ac:dyDescent="0.2">
      <c r="C2673" s="205"/>
      <c r="D2673" s="5"/>
      <c r="E2673" s="35"/>
      <c r="F2673" s="35"/>
      <c r="G2673" s="35"/>
      <c r="I2673" s="11"/>
    </row>
    <row r="2674" spans="3:9" x14ac:dyDescent="0.2">
      <c r="C2674" s="205"/>
      <c r="D2674" s="5"/>
      <c r="E2674" s="35"/>
      <c r="F2674" s="35"/>
      <c r="G2674" s="35"/>
      <c r="I2674" s="11"/>
    </row>
    <row r="2675" spans="3:9" x14ac:dyDescent="0.2">
      <c r="C2675" s="205"/>
      <c r="D2675" s="5"/>
      <c r="E2675" s="35"/>
      <c r="F2675" s="35"/>
      <c r="G2675" s="35"/>
      <c r="I2675" s="11"/>
    </row>
    <row r="2676" spans="3:9" x14ac:dyDescent="0.2">
      <c r="C2676" s="205"/>
      <c r="D2676" s="5"/>
      <c r="E2676" s="35"/>
      <c r="F2676" s="35"/>
      <c r="G2676" s="35"/>
      <c r="I2676" s="11"/>
    </row>
    <row r="2677" spans="3:9" x14ac:dyDescent="0.2">
      <c r="C2677" s="205"/>
      <c r="D2677" s="5"/>
      <c r="E2677" s="35"/>
      <c r="F2677" s="35"/>
      <c r="G2677" s="35"/>
      <c r="I2677" s="11"/>
    </row>
    <row r="2678" spans="3:9" x14ac:dyDescent="0.2">
      <c r="C2678" s="205"/>
      <c r="D2678" s="5"/>
      <c r="E2678" s="35"/>
      <c r="F2678" s="35"/>
      <c r="G2678" s="35"/>
      <c r="I2678" s="11"/>
    </row>
    <row r="2679" spans="3:9" x14ac:dyDescent="0.2">
      <c r="C2679" s="205"/>
      <c r="D2679" s="5"/>
      <c r="E2679" s="35"/>
      <c r="F2679" s="35"/>
      <c r="G2679" s="35"/>
      <c r="I2679" s="11"/>
    </row>
    <row r="2680" spans="3:9" x14ac:dyDescent="0.2">
      <c r="C2680" s="205"/>
      <c r="D2680" s="5"/>
      <c r="E2680" s="35"/>
      <c r="F2680" s="35"/>
      <c r="G2680" s="35"/>
      <c r="I2680" s="11"/>
    </row>
    <row r="2681" spans="3:9" x14ac:dyDescent="0.2">
      <c r="C2681" s="205"/>
      <c r="D2681" s="5"/>
      <c r="E2681" s="35"/>
      <c r="F2681" s="35"/>
      <c r="G2681" s="35"/>
      <c r="I2681" s="11"/>
    </row>
    <row r="2682" spans="3:9" x14ac:dyDescent="0.2">
      <c r="C2682" s="205"/>
      <c r="D2682" s="5"/>
      <c r="E2682" s="35"/>
      <c r="F2682" s="35"/>
      <c r="G2682" s="35"/>
      <c r="I2682" s="11"/>
    </row>
    <row r="2683" spans="3:9" x14ac:dyDescent="0.2">
      <c r="C2683" s="205"/>
      <c r="D2683" s="5"/>
      <c r="E2683" s="35"/>
      <c r="F2683" s="35"/>
      <c r="G2683" s="35"/>
      <c r="I2683" s="11"/>
    </row>
    <row r="2684" spans="3:9" x14ac:dyDescent="0.2">
      <c r="C2684" s="205"/>
      <c r="D2684" s="5"/>
      <c r="E2684" s="35"/>
      <c r="F2684" s="35"/>
      <c r="G2684" s="35"/>
      <c r="I2684" s="11"/>
    </row>
    <row r="2685" spans="3:9" x14ac:dyDescent="0.2">
      <c r="C2685" s="205"/>
      <c r="D2685" s="5"/>
      <c r="E2685" s="35"/>
      <c r="F2685" s="35"/>
      <c r="G2685" s="35"/>
      <c r="I2685" s="11"/>
    </row>
    <row r="2686" spans="3:9" x14ac:dyDescent="0.2">
      <c r="C2686" s="205"/>
      <c r="D2686" s="5"/>
      <c r="E2686" s="35"/>
      <c r="F2686" s="35"/>
      <c r="G2686" s="35"/>
      <c r="I2686" s="11"/>
    </row>
    <row r="2687" spans="3:9" x14ac:dyDescent="0.2">
      <c r="C2687" s="205"/>
      <c r="D2687" s="5"/>
      <c r="E2687" s="35"/>
      <c r="F2687" s="35"/>
      <c r="G2687" s="35"/>
      <c r="I2687" s="11"/>
    </row>
    <row r="2688" spans="3:9" x14ac:dyDescent="0.2">
      <c r="C2688" s="205"/>
      <c r="D2688" s="5"/>
      <c r="E2688" s="35"/>
      <c r="F2688" s="35"/>
      <c r="G2688" s="35"/>
      <c r="I2688" s="11"/>
    </row>
    <row r="2689" spans="3:9" x14ac:dyDescent="0.2">
      <c r="C2689" s="205"/>
      <c r="D2689" s="5"/>
      <c r="E2689" s="35"/>
      <c r="F2689" s="35"/>
      <c r="G2689" s="35"/>
      <c r="I2689" s="11"/>
    </row>
    <row r="2690" spans="3:9" x14ac:dyDescent="0.2">
      <c r="C2690" s="205"/>
      <c r="D2690" s="5"/>
      <c r="E2690" s="35"/>
      <c r="F2690" s="35"/>
      <c r="G2690" s="35"/>
      <c r="I2690" s="11"/>
    </row>
    <row r="2691" spans="3:9" x14ac:dyDescent="0.2">
      <c r="C2691" s="205"/>
      <c r="D2691" s="5"/>
      <c r="E2691" s="35"/>
      <c r="F2691" s="35"/>
      <c r="G2691" s="35"/>
      <c r="I2691" s="11"/>
    </row>
    <row r="2692" spans="3:9" x14ac:dyDescent="0.2">
      <c r="C2692" s="205"/>
      <c r="D2692" s="5"/>
      <c r="E2692" s="35"/>
      <c r="F2692" s="35"/>
      <c r="G2692" s="35"/>
      <c r="I2692" s="11"/>
    </row>
    <row r="2693" spans="3:9" x14ac:dyDescent="0.2">
      <c r="C2693" s="205"/>
      <c r="D2693" s="5"/>
      <c r="E2693" s="35"/>
      <c r="F2693" s="35"/>
      <c r="G2693" s="35"/>
      <c r="I2693" s="11"/>
    </row>
    <row r="2694" spans="3:9" x14ac:dyDescent="0.2">
      <c r="C2694" s="205"/>
      <c r="D2694" s="5"/>
      <c r="E2694" s="35"/>
      <c r="F2694" s="35"/>
      <c r="G2694" s="35"/>
      <c r="I2694" s="11"/>
    </row>
    <row r="2695" spans="3:9" x14ac:dyDescent="0.2">
      <c r="C2695" s="205"/>
      <c r="D2695" s="5"/>
      <c r="E2695" s="35"/>
      <c r="F2695" s="35"/>
      <c r="G2695" s="35"/>
      <c r="I2695" s="11"/>
    </row>
    <row r="2696" spans="3:9" x14ac:dyDescent="0.2">
      <c r="C2696" s="205"/>
      <c r="D2696" s="5"/>
      <c r="E2696" s="35"/>
      <c r="F2696" s="35"/>
      <c r="G2696" s="35"/>
      <c r="I2696" s="11"/>
    </row>
    <row r="2697" spans="3:9" x14ac:dyDescent="0.2">
      <c r="C2697" s="205"/>
      <c r="D2697" s="5"/>
      <c r="E2697" s="35"/>
      <c r="F2697" s="35"/>
      <c r="G2697" s="35"/>
      <c r="I2697" s="11"/>
    </row>
    <row r="2698" spans="3:9" x14ac:dyDescent="0.2">
      <c r="C2698" s="205"/>
      <c r="D2698" s="5"/>
      <c r="E2698" s="35"/>
      <c r="F2698" s="35"/>
      <c r="G2698" s="35"/>
      <c r="I2698" s="11"/>
    </row>
    <row r="2699" spans="3:9" x14ac:dyDescent="0.2">
      <c r="C2699" s="205"/>
      <c r="D2699" s="5"/>
      <c r="E2699" s="35"/>
      <c r="F2699" s="35"/>
      <c r="G2699" s="35"/>
      <c r="I2699" s="11"/>
    </row>
    <row r="2700" spans="3:9" x14ac:dyDescent="0.2">
      <c r="C2700" s="205"/>
      <c r="D2700" s="5"/>
      <c r="E2700" s="35"/>
      <c r="F2700" s="35"/>
      <c r="G2700" s="35"/>
      <c r="I2700" s="11"/>
    </row>
    <row r="2701" spans="3:9" x14ac:dyDescent="0.2">
      <c r="C2701" s="205"/>
      <c r="D2701" s="5"/>
      <c r="E2701" s="35"/>
      <c r="F2701" s="35"/>
      <c r="G2701" s="35"/>
      <c r="I2701" s="11"/>
    </row>
    <row r="2702" spans="3:9" x14ac:dyDescent="0.2">
      <c r="C2702" s="205"/>
      <c r="D2702" s="5"/>
      <c r="E2702" s="35"/>
      <c r="F2702" s="35"/>
      <c r="G2702" s="35"/>
      <c r="I2702" s="11"/>
    </row>
    <row r="2703" spans="3:9" x14ac:dyDescent="0.2">
      <c r="C2703" s="205"/>
      <c r="D2703" s="5"/>
      <c r="E2703" s="35"/>
      <c r="F2703" s="35"/>
      <c r="G2703" s="35"/>
      <c r="I2703" s="11"/>
    </row>
    <row r="2704" spans="3:9" x14ac:dyDescent="0.2">
      <c r="C2704" s="205"/>
      <c r="D2704" s="5"/>
      <c r="E2704" s="35"/>
      <c r="F2704" s="35"/>
      <c r="G2704" s="35"/>
      <c r="I2704" s="11"/>
    </row>
    <row r="2705" spans="3:9" x14ac:dyDescent="0.2">
      <c r="C2705" s="205"/>
      <c r="D2705" s="5"/>
      <c r="E2705" s="35"/>
      <c r="F2705" s="35"/>
      <c r="G2705" s="35"/>
      <c r="I2705" s="11"/>
    </row>
    <row r="2706" spans="3:9" x14ac:dyDescent="0.2">
      <c r="C2706" s="205"/>
      <c r="D2706" s="5"/>
      <c r="E2706" s="35"/>
      <c r="F2706" s="35"/>
      <c r="G2706" s="35"/>
      <c r="I2706" s="11"/>
    </row>
    <row r="2707" spans="3:9" x14ac:dyDescent="0.2">
      <c r="C2707" s="205"/>
      <c r="D2707" s="5"/>
      <c r="E2707" s="35"/>
      <c r="F2707" s="35"/>
      <c r="G2707" s="35"/>
      <c r="I2707" s="11"/>
    </row>
    <row r="2708" spans="3:9" x14ac:dyDescent="0.2">
      <c r="C2708" s="205"/>
      <c r="D2708" s="5"/>
      <c r="E2708" s="35"/>
      <c r="F2708" s="35"/>
      <c r="G2708" s="35"/>
      <c r="I2708" s="11"/>
    </row>
    <row r="2709" spans="3:9" x14ac:dyDescent="0.2">
      <c r="C2709" s="205"/>
      <c r="D2709" s="5"/>
      <c r="E2709" s="35"/>
      <c r="F2709" s="35"/>
      <c r="G2709" s="35"/>
      <c r="I2709" s="11"/>
    </row>
    <row r="2710" spans="3:9" x14ac:dyDescent="0.2">
      <c r="C2710" s="205"/>
      <c r="D2710" s="5"/>
      <c r="E2710" s="35"/>
      <c r="F2710" s="35"/>
      <c r="G2710" s="35"/>
      <c r="I2710" s="11"/>
    </row>
    <row r="2711" spans="3:9" x14ac:dyDescent="0.2">
      <c r="C2711" s="205"/>
      <c r="D2711" s="5"/>
      <c r="E2711" s="35"/>
      <c r="F2711" s="35"/>
      <c r="G2711" s="35"/>
      <c r="I2711" s="11"/>
    </row>
    <row r="2712" spans="3:9" x14ac:dyDescent="0.2">
      <c r="C2712" s="205"/>
      <c r="D2712" s="5"/>
      <c r="E2712" s="35"/>
      <c r="F2712" s="35"/>
      <c r="G2712" s="35"/>
      <c r="I2712" s="11"/>
    </row>
    <row r="2713" spans="3:9" x14ac:dyDescent="0.2">
      <c r="C2713" s="205"/>
      <c r="D2713" s="5"/>
      <c r="E2713" s="35"/>
      <c r="F2713" s="35"/>
      <c r="G2713" s="35"/>
      <c r="I2713" s="11"/>
    </row>
    <row r="2714" spans="3:9" x14ac:dyDescent="0.2">
      <c r="C2714" s="205"/>
      <c r="D2714" s="5"/>
      <c r="E2714" s="35"/>
      <c r="F2714" s="35"/>
      <c r="G2714" s="35"/>
      <c r="I2714" s="11"/>
    </row>
    <row r="2715" spans="3:9" x14ac:dyDescent="0.2">
      <c r="C2715" s="205"/>
      <c r="D2715" s="5"/>
      <c r="E2715" s="35"/>
      <c r="F2715" s="35"/>
      <c r="G2715" s="35"/>
      <c r="I2715" s="11"/>
    </row>
    <row r="2716" spans="3:9" x14ac:dyDescent="0.2">
      <c r="C2716" s="205"/>
      <c r="D2716" s="5"/>
      <c r="E2716" s="35"/>
      <c r="F2716" s="35"/>
      <c r="G2716" s="35"/>
      <c r="I2716" s="11"/>
    </row>
    <row r="2717" spans="3:9" x14ac:dyDescent="0.2">
      <c r="C2717" s="205"/>
      <c r="D2717" s="5"/>
      <c r="E2717" s="35"/>
      <c r="F2717" s="35"/>
      <c r="G2717" s="35"/>
      <c r="I2717" s="11"/>
    </row>
    <row r="2718" spans="3:9" x14ac:dyDescent="0.2">
      <c r="C2718" s="205"/>
      <c r="D2718" s="5"/>
      <c r="E2718" s="35"/>
      <c r="F2718" s="35"/>
      <c r="G2718" s="35"/>
      <c r="I2718" s="11"/>
    </row>
    <row r="2719" spans="3:9" x14ac:dyDescent="0.2">
      <c r="C2719" s="205"/>
      <c r="D2719" s="5"/>
      <c r="E2719" s="35"/>
      <c r="F2719" s="35"/>
      <c r="G2719" s="35"/>
      <c r="I2719" s="11"/>
    </row>
    <row r="2720" spans="3:9" x14ac:dyDescent="0.2">
      <c r="C2720" s="205"/>
      <c r="D2720" s="5"/>
      <c r="E2720" s="35"/>
      <c r="F2720" s="35"/>
      <c r="G2720" s="35"/>
      <c r="I2720" s="11"/>
    </row>
    <row r="2721" spans="3:9" x14ac:dyDescent="0.2">
      <c r="C2721" s="205"/>
      <c r="D2721" s="5"/>
      <c r="E2721" s="35"/>
      <c r="F2721" s="35"/>
      <c r="G2721" s="35"/>
      <c r="I2721" s="11"/>
    </row>
    <row r="2722" spans="3:9" x14ac:dyDescent="0.2">
      <c r="C2722" s="205"/>
      <c r="D2722" s="5"/>
      <c r="E2722" s="35"/>
      <c r="F2722" s="35"/>
      <c r="G2722" s="35"/>
      <c r="I2722" s="11"/>
    </row>
    <row r="2723" spans="3:9" x14ac:dyDescent="0.2">
      <c r="C2723" s="205"/>
      <c r="D2723" s="5"/>
      <c r="E2723" s="35"/>
      <c r="F2723" s="35"/>
      <c r="G2723" s="35"/>
      <c r="I2723" s="11"/>
    </row>
    <row r="2724" spans="3:9" x14ac:dyDescent="0.2">
      <c r="C2724" s="205"/>
      <c r="D2724" s="5"/>
      <c r="E2724" s="35"/>
      <c r="F2724" s="35"/>
      <c r="G2724" s="35"/>
      <c r="I2724" s="11"/>
    </row>
    <row r="2725" spans="3:9" x14ac:dyDescent="0.2">
      <c r="C2725" s="205"/>
      <c r="D2725" s="5"/>
      <c r="E2725" s="35"/>
      <c r="F2725" s="35"/>
      <c r="G2725" s="35"/>
      <c r="I2725" s="11"/>
    </row>
    <row r="2726" spans="3:9" x14ac:dyDescent="0.2">
      <c r="C2726" s="205"/>
      <c r="D2726" s="5"/>
      <c r="E2726" s="35"/>
      <c r="F2726" s="35"/>
      <c r="G2726" s="35"/>
      <c r="I2726" s="11"/>
    </row>
    <row r="2727" spans="3:9" x14ac:dyDescent="0.2">
      <c r="C2727" s="205"/>
      <c r="D2727" s="5"/>
      <c r="E2727" s="35"/>
      <c r="F2727" s="35"/>
      <c r="G2727" s="35"/>
      <c r="I2727" s="11"/>
    </row>
    <row r="2728" spans="3:9" x14ac:dyDescent="0.2">
      <c r="C2728" s="205"/>
      <c r="D2728" s="5"/>
      <c r="E2728" s="35"/>
      <c r="F2728" s="35"/>
      <c r="G2728" s="35"/>
      <c r="I2728" s="11"/>
    </row>
    <row r="2729" spans="3:9" x14ac:dyDescent="0.2">
      <c r="C2729" s="205"/>
      <c r="D2729" s="5"/>
      <c r="E2729" s="35"/>
      <c r="F2729" s="35"/>
      <c r="G2729" s="35"/>
      <c r="I2729" s="11"/>
    </row>
    <row r="2730" spans="3:9" x14ac:dyDescent="0.2">
      <c r="C2730" s="205"/>
      <c r="D2730" s="5"/>
      <c r="E2730" s="35"/>
      <c r="F2730" s="35"/>
      <c r="G2730" s="35"/>
      <c r="I2730" s="11"/>
    </row>
    <row r="2731" spans="3:9" x14ac:dyDescent="0.2">
      <c r="C2731" s="205"/>
      <c r="D2731" s="5"/>
      <c r="E2731" s="35"/>
      <c r="F2731" s="35"/>
      <c r="G2731" s="35"/>
      <c r="I2731" s="11"/>
    </row>
    <row r="2732" spans="3:9" x14ac:dyDescent="0.2">
      <c r="C2732" s="205"/>
      <c r="D2732" s="5"/>
      <c r="E2732" s="35"/>
      <c r="F2732" s="35"/>
      <c r="G2732" s="35"/>
      <c r="I2732" s="11"/>
    </row>
    <row r="2733" spans="3:9" x14ac:dyDescent="0.2">
      <c r="C2733" s="205"/>
      <c r="D2733" s="5"/>
      <c r="E2733" s="35"/>
      <c r="F2733" s="35"/>
      <c r="G2733" s="35"/>
      <c r="I2733" s="11"/>
    </row>
    <row r="2734" spans="3:9" x14ac:dyDescent="0.2">
      <c r="C2734" s="205"/>
      <c r="D2734" s="5"/>
      <c r="E2734" s="35"/>
      <c r="F2734" s="35"/>
      <c r="G2734" s="35"/>
      <c r="I2734" s="11"/>
    </row>
    <row r="2735" spans="3:9" x14ac:dyDescent="0.2">
      <c r="C2735" s="205"/>
      <c r="D2735" s="5"/>
      <c r="E2735" s="35"/>
      <c r="F2735" s="35"/>
      <c r="G2735" s="35"/>
      <c r="I2735" s="11"/>
    </row>
    <row r="2736" spans="3:9" x14ac:dyDescent="0.2">
      <c r="C2736" s="205"/>
      <c r="D2736" s="5"/>
      <c r="E2736" s="35"/>
      <c r="F2736" s="35"/>
      <c r="G2736" s="35"/>
      <c r="I2736" s="11"/>
    </row>
    <row r="2737" spans="3:9" x14ac:dyDescent="0.2">
      <c r="C2737" s="205"/>
      <c r="D2737" s="5"/>
      <c r="E2737" s="35"/>
      <c r="F2737" s="35"/>
      <c r="G2737" s="35"/>
      <c r="I2737" s="11"/>
    </row>
    <row r="2738" spans="3:9" x14ac:dyDescent="0.2">
      <c r="C2738" s="205"/>
      <c r="D2738" s="5"/>
      <c r="E2738" s="35"/>
      <c r="F2738" s="35"/>
      <c r="G2738" s="35"/>
      <c r="I2738" s="11"/>
    </row>
    <row r="2739" spans="3:9" x14ac:dyDescent="0.2">
      <c r="C2739" s="205"/>
      <c r="D2739" s="5"/>
      <c r="E2739" s="35"/>
      <c r="F2739" s="35"/>
      <c r="G2739" s="35"/>
      <c r="I2739" s="11"/>
    </row>
    <row r="2740" spans="3:9" x14ac:dyDescent="0.2">
      <c r="C2740" s="205"/>
      <c r="D2740" s="5"/>
      <c r="E2740" s="35"/>
      <c r="F2740" s="35"/>
      <c r="G2740" s="35"/>
      <c r="I2740" s="11"/>
    </row>
    <row r="2741" spans="3:9" x14ac:dyDescent="0.2">
      <c r="C2741" s="205"/>
      <c r="D2741" s="5"/>
      <c r="E2741" s="35"/>
      <c r="F2741" s="35"/>
      <c r="G2741" s="35"/>
      <c r="I2741" s="11"/>
    </row>
    <row r="2742" spans="3:9" x14ac:dyDescent="0.2">
      <c r="C2742" s="205"/>
      <c r="D2742" s="5"/>
      <c r="E2742" s="35"/>
      <c r="F2742" s="35"/>
      <c r="G2742" s="35"/>
      <c r="I2742" s="11"/>
    </row>
    <row r="2743" spans="3:9" x14ac:dyDescent="0.2">
      <c r="C2743" s="205"/>
      <c r="D2743" s="5"/>
      <c r="E2743" s="35"/>
      <c r="F2743" s="35"/>
      <c r="G2743" s="35"/>
      <c r="I2743" s="11"/>
    </row>
    <row r="2744" spans="3:9" x14ac:dyDescent="0.2">
      <c r="C2744" s="205"/>
      <c r="D2744" s="5"/>
      <c r="E2744" s="35"/>
      <c r="F2744" s="35"/>
      <c r="G2744" s="35"/>
      <c r="I2744" s="11"/>
    </row>
    <row r="2745" spans="3:9" x14ac:dyDescent="0.2">
      <c r="C2745" s="205"/>
      <c r="D2745" s="5"/>
      <c r="E2745" s="35"/>
      <c r="F2745" s="35"/>
      <c r="G2745" s="35"/>
      <c r="I2745" s="11"/>
    </row>
    <row r="2746" spans="3:9" x14ac:dyDescent="0.2">
      <c r="C2746" s="205"/>
      <c r="D2746" s="5"/>
      <c r="E2746" s="35"/>
      <c r="F2746" s="35"/>
      <c r="G2746" s="35"/>
      <c r="I2746" s="11"/>
    </row>
    <row r="2747" spans="3:9" x14ac:dyDescent="0.2">
      <c r="C2747" s="205"/>
      <c r="D2747" s="5"/>
      <c r="E2747" s="35"/>
      <c r="F2747" s="35"/>
      <c r="G2747" s="35"/>
      <c r="I2747" s="11"/>
    </row>
    <row r="2748" spans="3:9" x14ac:dyDescent="0.2">
      <c r="C2748" s="205"/>
      <c r="D2748" s="5"/>
      <c r="E2748" s="35"/>
      <c r="F2748" s="35"/>
      <c r="G2748" s="35"/>
      <c r="I2748" s="11"/>
    </row>
    <row r="2749" spans="3:9" x14ac:dyDescent="0.2">
      <c r="C2749" s="205"/>
      <c r="D2749" s="5"/>
      <c r="E2749" s="35"/>
      <c r="F2749" s="35"/>
      <c r="G2749" s="35"/>
      <c r="I2749" s="11"/>
    </row>
    <row r="2750" spans="3:9" x14ac:dyDescent="0.2">
      <c r="C2750" s="205"/>
      <c r="D2750" s="5"/>
      <c r="E2750" s="35"/>
      <c r="F2750" s="35"/>
      <c r="G2750" s="35"/>
      <c r="I2750" s="11"/>
    </row>
    <row r="2751" spans="3:9" x14ac:dyDescent="0.2">
      <c r="C2751" s="205"/>
      <c r="D2751" s="5"/>
      <c r="E2751" s="35"/>
      <c r="F2751" s="35"/>
      <c r="G2751" s="35"/>
      <c r="I2751" s="11"/>
    </row>
    <row r="2752" spans="3:9" x14ac:dyDescent="0.2">
      <c r="C2752" s="205"/>
      <c r="D2752" s="5"/>
      <c r="E2752" s="35"/>
      <c r="F2752" s="35"/>
      <c r="G2752" s="35"/>
      <c r="I2752" s="11"/>
    </row>
    <row r="2753" spans="3:9" x14ac:dyDescent="0.2">
      <c r="C2753" s="205"/>
      <c r="D2753" s="5"/>
      <c r="E2753" s="35"/>
      <c r="F2753" s="35"/>
      <c r="G2753" s="35"/>
      <c r="I2753" s="11"/>
    </row>
    <row r="2754" spans="3:9" x14ac:dyDescent="0.2">
      <c r="C2754" s="205"/>
      <c r="D2754" s="5"/>
      <c r="E2754" s="35"/>
      <c r="F2754" s="35"/>
      <c r="G2754" s="35"/>
      <c r="I2754" s="11"/>
    </row>
    <row r="2755" spans="3:9" x14ac:dyDescent="0.2">
      <c r="C2755" s="205"/>
      <c r="D2755" s="5"/>
      <c r="E2755" s="35"/>
      <c r="F2755" s="35"/>
      <c r="G2755" s="35"/>
      <c r="I2755" s="11"/>
    </row>
    <row r="2756" spans="3:9" x14ac:dyDescent="0.2">
      <c r="C2756" s="205"/>
      <c r="D2756" s="5"/>
      <c r="E2756" s="35"/>
      <c r="F2756" s="35"/>
      <c r="G2756" s="35"/>
      <c r="I2756" s="11"/>
    </row>
    <row r="2757" spans="3:9" x14ac:dyDescent="0.2">
      <c r="C2757" s="205"/>
      <c r="D2757" s="5"/>
      <c r="E2757" s="35"/>
      <c r="F2757" s="35"/>
      <c r="G2757" s="35"/>
      <c r="I2757" s="11"/>
    </row>
    <row r="2758" spans="3:9" x14ac:dyDescent="0.2">
      <c r="C2758" s="205"/>
      <c r="D2758" s="5"/>
      <c r="E2758" s="35"/>
      <c r="F2758" s="35"/>
      <c r="G2758" s="35"/>
      <c r="I2758" s="11"/>
    </row>
    <row r="2759" spans="3:9" x14ac:dyDescent="0.2">
      <c r="C2759" s="205"/>
      <c r="D2759" s="5"/>
      <c r="E2759" s="35"/>
      <c r="F2759" s="35"/>
      <c r="G2759" s="35"/>
      <c r="I2759" s="11"/>
    </row>
    <row r="2760" spans="3:9" x14ac:dyDescent="0.2">
      <c r="C2760" s="205"/>
      <c r="D2760" s="5"/>
      <c r="E2760" s="35"/>
      <c r="F2760" s="35"/>
      <c r="G2760" s="35"/>
      <c r="I2760" s="11"/>
    </row>
    <row r="2761" spans="3:9" x14ac:dyDescent="0.2">
      <c r="C2761" s="205"/>
      <c r="D2761" s="5"/>
      <c r="E2761" s="35"/>
      <c r="F2761" s="35"/>
      <c r="G2761" s="35"/>
      <c r="I2761" s="11"/>
    </row>
    <row r="2762" spans="3:9" x14ac:dyDescent="0.2">
      <c r="C2762" s="205"/>
      <c r="D2762" s="5"/>
      <c r="E2762" s="35"/>
      <c r="F2762" s="35"/>
      <c r="G2762" s="35"/>
      <c r="I2762" s="11"/>
    </row>
    <row r="2763" spans="3:9" x14ac:dyDescent="0.2">
      <c r="C2763" s="205"/>
      <c r="D2763" s="5"/>
      <c r="E2763" s="35"/>
      <c r="F2763" s="35"/>
      <c r="G2763" s="35"/>
      <c r="I2763" s="11"/>
    </row>
    <row r="2764" spans="3:9" x14ac:dyDescent="0.2">
      <c r="C2764" s="205"/>
      <c r="D2764" s="5"/>
      <c r="E2764" s="35"/>
      <c r="F2764" s="35"/>
      <c r="G2764" s="35"/>
      <c r="I2764" s="11"/>
    </row>
    <row r="2765" spans="3:9" x14ac:dyDescent="0.2">
      <c r="C2765" s="205"/>
      <c r="D2765" s="5"/>
      <c r="E2765" s="35"/>
      <c r="F2765" s="35"/>
      <c r="G2765" s="35"/>
      <c r="I2765" s="11"/>
    </row>
    <row r="2766" spans="3:9" x14ac:dyDescent="0.2">
      <c r="C2766" s="205"/>
      <c r="D2766" s="5"/>
      <c r="E2766" s="35"/>
      <c r="F2766" s="35"/>
      <c r="G2766" s="35"/>
      <c r="I2766" s="11"/>
    </row>
    <row r="2767" spans="3:9" x14ac:dyDescent="0.2">
      <c r="C2767" s="205"/>
      <c r="D2767" s="5"/>
      <c r="E2767" s="35"/>
      <c r="F2767" s="35"/>
      <c r="G2767" s="35"/>
      <c r="I2767" s="11"/>
    </row>
    <row r="2768" spans="3:9" x14ac:dyDescent="0.2">
      <c r="C2768" s="205"/>
      <c r="D2768" s="5"/>
      <c r="E2768" s="35"/>
      <c r="F2768" s="35"/>
      <c r="G2768" s="35"/>
      <c r="I2768" s="11"/>
    </row>
    <row r="2769" spans="3:9" x14ac:dyDescent="0.2">
      <c r="C2769" s="205"/>
      <c r="D2769" s="5"/>
      <c r="E2769" s="35"/>
      <c r="F2769" s="35"/>
      <c r="G2769" s="35"/>
      <c r="I2769" s="11"/>
    </row>
    <row r="2770" spans="3:9" x14ac:dyDescent="0.2">
      <c r="C2770" s="205"/>
      <c r="D2770" s="5"/>
      <c r="E2770" s="35"/>
      <c r="F2770" s="35"/>
      <c r="G2770" s="35"/>
      <c r="I2770" s="11"/>
    </row>
    <row r="2771" spans="3:9" x14ac:dyDescent="0.2">
      <c r="C2771" s="205"/>
      <c r="D2771" s="5"/>
      <c r="E2771" s="35"/>
      <c r="F2771" s="35"/>
      <c r="G2771" s="35"/>
      <c r="I2771" s="11"/>
    </row>
    <row r="2772" spans="3:9" x14ac:dyDescent="0.2">
      <c r="C2772" s="205"/>
      <c r="D2772" s="5"/>
      <c r="E2772" s="35"/>
      <c r="F2772" s="35"/>
      <c r="G2772" s="35"/>
      <c r="I2772" s="11"/>
    </row>
    <row r="2773" spans="3:9" x14ac:dyDescent="0.2">
      <c r="C2773" s="205"/>
      <c r="D2773" s="5"/>
      <c r="E2773" s="35"/>
      <c r="F2773" s="35"/>
      <c r="G2773" s="35"/>
      <c r="I2773" s="11"/>
    </row>
    <row r="2774" spans="3:9" x14ac:dyDescent="0.2">
      <c r="C2774" s="205"/>
      <c r="D2774" s="5"/>
      <c r="E2774" s="35"/>
      <c r="F2774" s="35"/>
      <c r="G2774" s="35"/>
      <c r="I2774" s="11"/>
    </row>
    <row r="2775" spans="3:9" x14ac:dyDescent="0.2">
      <c r="C2775" s="205"/>
      <c r="D2775" s="5"/>
      <c r="E2775" s="35"/>
      <c r="F2775" s="35"/>
      <c r="G2775" s="35"/>
      <c r="I2775" s="11"/>
    </row>
    <row r="2776" spans="3:9" x14ac:dyDescent="0.2">
      <c r="C2776" s="205"/>
      <c r="D2776" s="5"/>
      <c r="E2776" s="35"/>
      <c r="F2776" s="35"/>
      <c r="G2776" s="35"/>
      <c r="I2776" s="11"/>
    </row>
    <row r="2777" spans="3:9" x14ac:dyDescent="0.2">
      <c r="C2777" s="205"/>
      <c r="D2777" s="5"/>
      <c r="E2777" s="35"/>
      <c r="F2777" s="35"/>
      <c r="G2777" s="35"/>
      <c r="I2777" s="11"/>
    </row>
    <row r="2778" spans="3:9" x14ac:dyDescent="0.2">
      <c r="C2778" s="205"/>
      <c r="D2778" s="5"/>
      <c r="E2778" s="35"/>
      <c r="F2778" s="35"/>
      <c r="G2778" s="35"/>
      <c r="I2778" s="11"/>
    </row>
    <row r="2779" spans="3:9" x14ac:dyDescent="0.2">
      <c r="C2779" s="205"/>
      <c r="D2779" s="5"/>
      <c r="E2779" s="35"/>
      <c r="F2779" s="35"/>
      <c r="G2779" s="35"/>
      <c r="I2779" s="11"/>
    </row>
    <row r="2780" spans="3:9" x14ac:dyDescent="0.2">
      <c r="C2780" s="205"/>
      <c r="D2780" s="5"/>
      <c r="E2780" s="35"/>
      <c r="F2780" s="35"/>
      <c r="G2780" s="35"/>
      <c r="I2780" s="11"/>
    </row>
    <row r="2781" spans="3:9" x14ac:dyDescent="0.2">
      <c r="C2781" s="205"/>
      <c r="D2781" s="5"/>
      <c r="E2781" s="35"/>
      <c r="F2781" s="35"/>
      <c r="G2781" s="35"/>
      <c r="I2781" s="11"/>
    </row>
    <row r="2782" spans="3:9" x14ac:dyDescent="0.2">
      <c r="C2782" s="205"/>
      <c r="D2782" s="5"/>
      <c r="E2782" s="35"/>
      <c r="F2782" s="35"/>
      <c r="G2782" s="35"/>
      <c r="I2782" s="11"/>
    </row>
    <row r="2783" spans="3:9" x14ac:dyDescent="0.2">
      <c r="C2783" s="205"/>
      <c r="D2783" s="5"/>
      <c r="E2783" s="35"/>
      <c r="F2783" s="35"/>
      <c r="G2783" s="35"/>
      <c r="I2783" s="11"/>
    </row>
    <row r="2784" spans="3:9" x14ac:dyDescent="0.2">
      <c r="C2784" s="205"/>
      <c r="D2784" s="5"/>
      <c r="E2784" s="35"/>
      <c r="F2784" s="35"/>
      <c r="G2784" s="35"/>
      <c r="I2784" s="11"/>
    </row>
    <row r="2785" spans="3:9" x14ac:dyDescent="0.2">
      <c r="C2785" s="205"/>
      <c r="D2785" s="5"/>
      <c r="E2785" s="35"/>
      <c r="F2785" s="35"/>
      <c r="G2785" s="35"/>
      <c r="I2785" s="11"/>
    </row>
    <row r="2786" spans="3:9" x14ac:dyDescent="0.2">
      <c r="C2786" s="205"/>
      <c r="D2786" s="5"/>
      <c r="E2786" s="35"/>
      <c r="F2786" s="35"/>
      <c r="G2786" s="35"/>
      <c r="I2786" s="11"/>
    </row>
    <row r="2787" spans="3:9" x14ac:dyDescent="0.2">
      <c r="C2787" s="205"/>
      <c r="D2787" s="5"/>
      <c r="E2787" s="35"/>
      <c r="F2787" s="35"/>
      <c r="G2787" s="35"/>
      <c r="I2787" s="11"/>
    </row>
    <row r="2788" spans="3:9" x14ac:dyDescent="0.2">
      <c r="C2788" s="205"/>
      <c r="D2788" s="5"/>
      <c r="E2788" s="35"/>
      <c r="F2788" s="35"/>
      <c r="G2788" s="35"/>
      <c r="I2788" s="11"/>
    </row>
    <row r="2789" spans="3:9" x14ac:dyDescent="0.2">
      <c r="C2789" s="205"/>
      <c r="D2789" s="5"/>
      <c r="E2789" s="35"/>
      <c r="F2789" s="35"/>
      <c r="G2789" s="35"/>
      <c r="I2789" s="11"/>
    </row>
    <row r="2790" spans="3:9" x14ac:dyDescent="0.2">
      <c r="C2790" s="205"/>
      <c r="D2790" s="5"/>
      <c r="E2790" s="35"/>
      <c r="F2790" s="35"/>
      <c r="G2790" s="35"/>
      <c r="I2790" s="11"/>
    </row>
    <row r="2791" spans="3:9" x14ac:dyDescent="0.2">
      <c r="C2791" s="205"/>
      <c r="D2791" s="5"/>
      <c r="E2791" s="35"/>
      <c r="F2791" s="35"/>
      <c r="G2791" s="35"/>
      <c r="I2791" s="11"/>
    </row>
    <row r="2792" spans="3:9" x14ac:dyDescent="0.2">
      <c r="C2792" s="205"/>
      <c r="D2792" s="5"/>
      <c r="E2792" s="35"/>
      <c r="F2792" s="35"/>
      <c r="G2792" s="35"/>
      <c r="I2792" s="11"/>
    </row>
    <row r="2793" spans="3:9" x14ac:dyDescent="0.2">
      <c r="C2793" s="205"/>
      <c r="D2793" s="5"/>
      <c r="E2793" s="35"/>
      <c r="F2793" s="35"/>
      <c r="G2793" s="35"/>
      <c r="I2793" s="11"/>
    </row>
    <row r="2794" spans="3:9" x14ac:dyDescent="0.2">
      <c r="C2794" s="205"/>
      <c r="D2794" s="5"/>
      <c r="E2794" s="35"/>
      <c r="F2794" s="35"/>
      <c r="G2794" s="35"/>
      <c r="I2794" s="11"/>
    </row>
    <row r="2795" spans="3:9" x14ac:dyDescent="0.2">
      <c r="C2795" s="205"/>
      <c r="D2795" s="5"/>
      <c r="E2795" s="35"/>
      <c r="F2795" s="35"/>
      <c r="G2795" s="35"/>
      <c r="I2795" s="11"/>
    </row>
    <row r="2796" spans="3:9" x14ac:dyDescent="0.2">
      <c r="C2796" s="205"/>
      <c r="D2796" s="5"/>
      <c r="E2796" s="35"/>
      <c r="F2796" s="35"/>
      <c r="G2796" s="35"/>
      <c r="I2796" s="11"/>
    </row>
    <row r="2797" spans="3:9" x14ac:dyDescent="0.2">
      <c r="C2797" s="205"/>
      <c r="D2797" s="5"/>
      <c r="E2797" s="35"/>
      <c r="F2797" s="35"/>
      <c r="G2797" s="35"/>
      <c r="I2797" s="11"/>
    </row>
    <row r="2798" spans="3:9" x14ac:dyDescent="0.2">
      <c r="C2798" s="205"/>
      <c r="D2798" s="5"/>
      <c r="E2798" s="35"/>
      <c r="F2798" s="35"/>
      <c r="G2798" s="35"/>
      <c r="I2798" s="11"/>
    </row>
    <row r="2799" spans="3:9" x14ac:dyDescent="0.2">
      <c r="C2799" s="205"/>
      <c r="D2799" s="5"/>
      <c r="E2799" s="35"/>
      <c r="F2799" s="35"/>
      <c r="G2799" s="35"/>
      <c r="I2799" s="11"/>
    </row>
    <row r="2800" spans="3:9" x14ac:dyDescent="0.2">
      <c r="C2800" s="205"/>
      <c r="D2800" s="5"/>
      <c r="E2800" s="35"/>
      <c r="F2800" s="35"/>
      <c r="G2800" s="35"/>
      <c r="I2800" s="11"/>
    </row>
    <row r="2801" spans="3:9" x14ac:dyDescent="0.2">
      <c r="C2801" s="205"/>
      <c r="D2801" s="5"/>
      <c r="E2801" s="35"/>
      <c r="F2801" s="35"/>
      <c r="G2801" s="35"/>
      <c r="I2801" s="11"/>
    </row>
    <row r="2802" spans="3:9" x14ac:dyDescent="0.2">
      <c r="C2802" s="205"/>
      <c r="D2802" s="5"/>
      <c r="E2802" s="35"/>
      <c r="F2802" s="35"/>
      <c r="G2802" s="35"/>
      <c r="I2802" s="11"/>
    </row>
    <row r="2803" spans="3:9" x14ac:dyDescent="0.2">
      <c r="C2803" s="205"/>
      <c r="D2803" s="5"/>
      <c r="E2803" s="35"/>
      <c r="F2803" s="35"/>
      <c r="G2803" s="35"/>
      <c r="I2803" s="11"/>
    </row>
    <row r="2804" spans="3:9" x14ac:dyDescent="0.2">
      <c r="C2804" s="205"/>
      <c r="D2804" s="5"/>
      <c r="E2804" s="35"/>
      <c r="F2804" s="35"/>
      <c r="G2804" s="35"/>
      <c r="I2804" s="11"/>
    </row>
    <row r="2805" spans="3:9" x14ac:dyDescent="0.2">
      <c r="C2805" s="205"/>
      <c r="D2805" s="5"/>
      <c r="E2805" s="35"/>
      <c r="F2805" s="35"/>
      <c r="G2805" s="35"/>
      <c r="I2805" s="11"/>
    </row>
    <row r="2806" spans="3:9" x14ac:dyDescent="0.2">
      <c r="C2806" s="205"/>
      <c r="D2806" s="5"/>
      <c r="E2806" s="35"/>
      <c r="F2806" s="35"/>
      <c r="G2806" s="35"/>
      <c r="I2806" s="11"/>
    </row>
    <row r="2807" spans="3:9" x14ac:dyDescent="0.2">
      <c r="C2807" s="205"/>
      <c r="D2807" s="5"/>
      <c r="E2807" s="35"/>
      <c r="F2807" s="35"/>
      <c r="G2807" s="35"/>
      <c r="I2807" s="11"/>
    </row>
    <row r="2808" spans="3:9" x14ac:dyDescent="0.2">
      <c r="C2808" s="205"/>
      <c r="D2808" s="5"/>
      <c r="E2808" s="35"/>
      <c r="F2808" s="35"/>
      <c r="G2808" s="35"/>
      <c r="I2808" s="11"/>
    </row>
    <row r="2809" spans="3:9" x14ac:dyDescent="0.2">
      <c r="C2809" s="205"/>
      <c r="D2809" s="5"/>
      <c r="E2809" s="35"/>
      <c r="F2809" s="35"/>
      <c r="G2809" s="35"/>
      <c r="I2809" s="11"/>
    </row>
    <row r="2810" spans="3:9" x14ac:dyDescent="0.2">
      <c r="C2810" s="205"/>
      <c r="D2810" s="5"/>
      <c r="E2810" s="35"/>
      <c r="F2810" s="35"/>
      <c r="G2810" s="35"/>
      <c r="I2810" s="11"/>
    </row>
    <row r="2811" spans="3:9" x14ac:dyDescent="0.2">
      <c r="C2811" s="205"/>
      <c r="D2811" s="5"/>
      <c r="E2811" s="35"/>
      <c r="F2811" s="35"/>
      <c r="G2811" s="35"/>
      <c r="I2811" s="11"/>
    </row>
    <row r="2812" spans="3:9" x14ac:dyDescent="0.2">
      <c r="C2812" s="205"/>
      <c r="D2812" s="5"/>
      <c r="E2812" s="35"/>
      <c r="F2812" s="35"/>
      <c r="G2812" s="35"/>
      <c r="I2812" s="11"/>
    </row>
    <row r="2813" spans="3:9" x14ac:dyDescent="0.2">
      <c r="C2813" s="205"/>
      <c r="D2813" s="5"/>
      <c r="E2813" s="35"/>
      <c r="F2813" s="35"/>
      <c r="G2813" s="35"/>
      <c r="I2813" s="11"/>
    </row>
    <row r="2814" spans="3:9" x14ac:dyDescent="0.2">
      <c r="C2814" s="205"/>
      <c r="D2814" s="5"/>
      <c r="E2814" s="35"/>
      <c r="F2814" s="35"/>
      <c r="G2814" s="35"/>
      <c r="I2814" s="11"/>
    </row>
    <row r="2815" spans="3:9" x14ac:dyDescent="0.2">
      <c r="C2815" s="205"/>
      <c r="D2815" s="5"/>
      <c r="E2815" s="35"/>
      <c r="F2815" s="35"/>
      <c r="G2815" s="35"/>
      <c r="I2815" s="11"/>
    </row>
    <row r="2816" spans="3:9" x14ac:dyDescent="0.2">
      <c r="C2816" s="205"/>
      <c r="D2816" s="5"/>
      <c r="E2816" s="35"/>
      <c r="F2816" s="35"/>
      <c r="G2816" s="35"/>
      <c r="I2816" s="11"/>
    </row>
    <row r="2817" spans="3:9" x14ac:dyDescent="0.2">
      <c r="C2817" s="205"/>
      <c r="D2817" s="5"/>
      <c r="E2817" s="35"/>
      <c r="F2817" s="35"/>
      <c r="G2817" s="35"/>
      <c r="I2817" s="11"/>
    </row>
    <row r="2818" spans="3:9" x14ac:dyDescent="0.2">
      <c r="C2818" s="205"/>
      <c r="D2818" s="5"/>
      <c r="E2818" s="35"/>
      <c r="F2818" s="35"/>
      <c r="G2818" s="35"/>
      <c r="I2818" s="11"/>
    </row>
    <row r="2819" spans="3:9" x14ac:dyDescent="0.2">
      <c r="C2819" s="205"/>
      <c r="D2819" s="5"/>
      <c r="E2819" s="35"/>
      <c r="F2819" s="35"/>
      <c r="G2819" s="35"/>
      <c r="I2819" s="11"/>
    </row>
    <row r="2820" spans="3:9" x14ac:dyDescent="0.2">
      <c r="C2820" s="205"/>
      <c r="D2820" s="5"/>
      <c r="E2820" s="35"/>
      <c r="F2820" s="35"/>
      <c r="G2820" s="35"/>
      <c r="I2820" s="11"/>
    </row>
    <row r="2821" spans="3:9" x14ac:dyDescent="0.2">
      <c r="C2821" s="205"/>
      <c r="D2821" s="5"/>
      <c r="E2821" s="35"/>
      <c r="F2821" s="35"/>
      <c r="G2821" s="35"/>
      <c r="I2821" s="11"/>
    </row>
    <row r="2822" spans="3:9" x14ac:dyDescent="0.2">
      <c r="C2822" s="205"/>
      <c r="D2822" s="5"/>
      <c r="E2822" s="35"/>
      <c r="F2822" s="35"/>
      <c r="G2822" s="35"/>
      <c r="I2822" s="11"/>
    </row>
    <row r="2823" spans="3:9" x14ac:dyDescent="0.2">
      <c r="C2823" s="205"/>
      <c r="D2823" s="5"/>
      <c r="E2823" s="35"/>
      <c r="F2823" s="35"/>
      <c r="G2823" s="35"/>
      <c r="I2823" s="11"/>
    </row>
    <row r="2824" spans="3:9" x14ac:dyDescent="0.2">
      <c r="C2824" s="205"/>
      <c r="D2824" s="5"/>
      <c r="E2824" s="35"/>
      <c r="F2824" s="35"/>
      <c r="G2824" s="35"/>
      <c r="I2824" s="11"/>
    </row>
    <row r="2825" spans="3:9" x14ac:dyDescent="0.2">
      <c r="C2825" s="205"/>
      <c r="D2825" s="5"/>
      <c r="E2825" s="35"/>
      <c r="F2825" s="35"/>
      <c r="G2825" s="35"/>
      <c r="I2825" s="11"/>
    </row>
    <row r="2826" spans="3:9" x14ac:dyDescent="0.2">
      <c r="C2826" s="205"/>
      <c r="D2826" s="5"/>
      <c r="E2826" s="35"/>
      <c r="F2826" s="35"/>
      <c r="G2826" s="35"/>
      <c r="I2826" s="11"/>
    </row>
    <row r="2827" spans="3:9" x14ac:dyDescent="0.2">
      <c r="C2827" s="205"/>
      <c r="D2827" s="5"/>
      <c r="E2827" s="35"/>
      <c r="F2827" s="35"/>
      <c r="G2827" s="35"/>
      <c r="I2827" s="11"/>
    </row>
    <row r="2828" spans="3:9" x14ac:dyDescent="0.2">
      <c r="C2828" s="205"/>
      <c r="D2828" s="5"/>
      <c r="E2828" s="35"/>
      <c r="F2828" s="35"/>
      <c r="G2828" s="35"/>
      <c r="I2828" s="11"/>
    </row>
    <row r="2829" spans="3:9" x14ac:dyDescent="0.2">
      <c r="C2829" s="205"/>
      <c r="D2829" s="5"/>
      <c r="E2829" s="35"/>
      <c r="F2829" s="35"/>
      <c r="G2829" s="35"/>
      <c r="I2829" s="11"/>
    </row>
    <row r="2830" spans="3:9" x14ac:dyDescent="0.2">
      <c r="C2830" s="205"/>
      <c r="D2830" s="5"/>
      <c r="E2830" s="35"/>
      <c r="F2830" s="35"/>
      <c r="G2830" s="35"/>
      <c r="I2830" s="11"/>
    </row>
    <row r="2831" spans="3:9" x14ac:dyDescent="0.2">
      <c r="C2831" s="205"/>
      <c r="D2831" s="5"/>
      <c r="E2831" s="35"/>
      <c r="F2831" s="35"/>
      <c r="G2831" s="35"/>
      <c r="I2831" s="11"/>
    </row>
    <row r="2832" spans="3:9" x14ac:dyDescent="0.2">
      <c r="C2832" s="205"/>
      <c r="D2832" s="5"/>
      <c r="E2832" s="35"/>
      <c r="F2832" s="35"/>
      <c r="G2832" s="35"/>
      <c r="I2832" s="11"/>
    </row>
    <row r="2833" spans="3:9" x14ac:dyDescent="0.2">
      <c r="C2833" s="205"/>
      <c r="D2833" s="5"/>
      <c r="E2833" s="35"/>
      <c r="F2833" s="35"/>
      <c r="G2833" s="35"/>
      <c r="I2833" s="11"/>
    </row>
    <row r="2834" spans="3:9" x14ac:dyDescent="0.2">
      <c r="C2834" s="205"/>
      <c r="D2834" s="5"/>
      <c r="E2834" s="35"/>
      <c r="F2834" s="35"/>
      <c r="G2834" s="35"/>
      <c r="I2834" s="11"/>
    </row>
    <row r="2835" spans="3:9" x14ac:dyDescent="0.2">
      <c r="C2835" s="205"/>
      <c r="D2835" s="5"/>
      <c r="E2835" s="35"/>
      <c r="F2835" s="35"/>
      <c r="G2835" s="35"/>
      <c r="I2835" s="11"/>
    </row>
    <row r="2836" spans="3:9" x14ac:dyDescent="0.2">
      <c r="C2836" s="205"/>
      <c r="D2836" s="5"/>
      <c r="E2836" s="35"/>
      <c r="F2836" s="35"/>
      <c r="G2836" s="35"/>
      <c r="I2836" s="11"/>
    </row>
    <row r="2837" spans="3:9" x14ac:dyDescent="0.2">
      <c r="C2837" s="205"/>
      <c r="D2837" s="5"/>
      <c r="E2837" s="35"/>
      <c r="F2837" s="35"/>
      <c r="G2837" s="35"/>
      <c r="I2837" s="11"/>
    </row>
    <row r="2838" spans="3:9" x14ac:dyDescent="0.2">
      <c r="C2838" s="205"/>
      <c r="D2838" s="5"/>
      <c r="E2838" s="35"/>
      <c r="F2838" s="35"/>
      <c r="G2838" s="35"/>
      <c r="I2838" s="11"/>
    </row>
    <row r="2839" spans="3:9" x14ac:dyDescent="0.2">
      <c r="C2839" s="205"/>
      <c r="D2839" s="5"/>
      <c r="E2839" s="35"/>
      <c r="F2839" s="35"/>
      <c r="G2839" s="35"/>
      <c r="I2839" s="11"/>
    </row>
    <row r="2840" spans="3:9" x14ac:dyDescent="0.2">
      <c r="C2840" s="205"/>
      <c r="D2840" s="5"/>
      <c r="E2840" s="35"/>
      <c r="F2840" s="35"/>
      <c r="G2840" s="35"/>
      <c r="I2840" s="11"/>
    </row>
    <row r="2841" spans="3:9" x14ac:dyDescent="0.2">
      <c r="C2841" s="205"/>
      <c r="D2841" s="5"/>
      <c r="E2841" s="35"/>
      <c r="F2841" s="35"/>
      <c r="G2841" s="35"/>
      <c r="I2841" s="11"/>
    </row>
    <row r="2842" spans="3:9" x14ac:dyDescent="0.2">
      <c r="C2842" s="205"/>
      <c r="D2842" s="5"/>
      <c r="E2842" s="35"/>
      <c r="F2842" s="35"/>
      <c r="G2842" s="35"/>
      <c r="I2842" s="11"/>
    </row>
    <row r="2843" spans="3:9" x14ac:dyDescent="0.2">
      <c r="C2843" s="205"/>
      <c r="D2843" s="5"/>
      <c r="E2843" s="35"/>
      <c r="F2843" s="35"/>
      <c r="G2843" s="35"/>
      <c r="I2843" s="11"/>
    </row>
    <row r="2844" spans="3:9" x14ac:dyDescent="0.2">
      <c r="C2844" s="205"/>
      <c r="D2844" s="5"/>
      <c r="E2844" s="35"/>
      <c r="F2844" s="35"/>
      <c r="G2844" s="35"/>
      <c r="I2844" s="11"/>
    </row>
    <row r="2845" spans="3:9" x14ac:dyDescent="0.2">
      <c r="C2845" s="205"/>
      <c r="D2845" s="5"/>
      <c r="E2845" s="35"/>
      <c r="F2845" s="35"/>
      <c r="G2845" s="35"/>
      <c r="I2845" s="11"/>
    </row>
    <row r="2846" spans="3:9" x14ac:dyDescent="0.2">
      <c r="C2846" s="205"/>
      <c r="D2846" s="5"/>
      <c r="E2846" s="35"/>
      <c r="F2846" s="35"/>
      <c r="G2846" s="35"/>
      <c r="I2846" s="11"/>
    </row>
    <row r="2847" spans="3:9" x14ac:dyDescent="0.2">
      <c r="C2847" s="205"/>
      <c r="D2847" s="5"/>
      <c r="E2847" s="35"/>
      <c r="F2847" s="35"/>
      <c r="G2847" s="35"/>
      <c r="I2847" s="11"/>
    </row>
    <row r="2848" spans="3:9" x14ac:dyDescent="0.2">
      <c r="C2848" s="205"/>
      <c r="D2848" s="5"/>
      <c r="E2848" s="35"/>
      <c r="F2848" s="35"/>
      <c r="G2848" s="35"/>
      <c r="I2848" s="11"/>
    </row>
    <row r="2849" spans="3:9" x14ac:dyDescent="0.2">
      <c r="C2849" s="205"/>
      <c r="D2849" s="5"/>
      <c r="E2849" s="35"/>
      <c r="F2849" s="35"/>
      <c r="G2849" s="35"/>
      <c r="I2849" s="11"/>
    </row>
    <row r="2850" spans="3:9" x14ac:dyDescent="0.2">
      <c r="C2850" s="205"/>
      <c r="D2850" s="5"/>
      <c r="E2850" s="35"/>
      <c r="F2850" s="35"/>
      <c r="G2850" s="35"/>
      <c r="I2850" s="11"/>
    </row>
    <row r="2851" spans="3:9" x14ac:dyDescent="0.2">
      <c r="C2851" s="205"/>
      <c r="D2851" s="5"/>
      <c r="E2851" s="35"/>
      <c r="F2851" s="35"/>
      <c r="G2851" s="35"/>
      <c r="I2851" s="11"/>
    </row>
    <row r="2852" spans="3:9" x14ac:dyDescent="0.2">
      <c r="C2852" s="205"/>
      <c r="D2852" s="5"/>
      <c r="E2852" s="35"/>
      <c r="F2852" s="35"/>
      <c r="G2852" s="35"/>
      <c r="I2852" s="11"/>
    </row>
    <row r="2853" spans="3:9" x14ac:dyDescent="0.2">
      <c r="C2853" s="205"/>
      <c r="D2853" s="5"/>
      <c r="E2853" s="35"/>
      <c r="F2853" s="35"/>
      <c r="G2853" s="35"/>
      <c r="I2853" s="11"/>
    </row>
    <row r="2854" spans="3:9" x14ac:dyDescent="0.2">
      <c r="C2854" s="205"/>
      <c r="D2854" s="5"/>
      <c r="E2854" s="35"/>
      <c r="F2854" s="35"/>
      <c r="G2854" s="35"/>
      <c r="I2854" s="11"/>
    </row>
    <row r="2855" spans="3:9" x14ac:dyDescent="0.2">
      <c r="C2855" s="205"/>
      <c r="D2855" s="5"/>
      <c r="E2855" s="35"/>
      <c r="F2855" s="35"/>
      <c r="G2855" s="35"/>
      <c r="I2855" s="11"/>
    </row>
    <row r="2856" spans="3:9" x14ac:dyDescent="0.2">
      <c r="C2856" s="205"/>
      <c r="D2856" s="5"/>
      <c r="E2856" s="35"/>
      <c r="F2856" s="35"/>
      <c r="G2856" s="35"/>
      <c r="I2856" s="11"/>
    </row>
    <row r="2857" spans="3:9" x14ac:dyDescent="0.2">
      <c r="C2857" s="205"/>
      <c r="D2857" s="5"/>
      <c r="E2857" s="35"/>
      <c r="F2857" s="35"/>
      <c r="G2857" s="35"/>
      <c r="I2857" s="11"/>
    </row>
    <row r="2858" spans="3:9" x14ac:dyDescent="0.2">
      <c r="C2858" s="205"/>
      <c r="D2858" s="5"/>
      <c r="E2858" s="35"/>
      <c r="F2858" s="35"/>
      <c r="G2858" s="35"/>
      <c r="I2858" s="11"/>
    </row>
    <row r="2859" spans="3:9" x14ac:dyDescent="0.2">
      <c r="C2859" s="205"/>
      <c r="D2859" s="5"/>
      <c r="E2859" s="35"/>
      <c r="F2859" s="35"/>
      <c r="G2859" s="35"/>
      <c r="I2859" s="11"/>
    </row>
    <row r="2860" spans="3:9" x14ac:dyDescent="0.2">
      <c r="C2860" s="205"/>
      <c r="D2860" s="5"/>
      <c r="E2860" s="35"/>
      <c r="F2860" s="35"/>
      <c r="G2860" s="35"/>
      <c r="I2860" s="11"/>
    </row>
    <row r="2861" spans="3:9" x14ac:dyDescent="0.2">
      <c r="C2861" s="205"/>
      <c r="D2861" s="5"/>
      <c r="E2861" s="35"/>
      <c r="F2861" s="35"/>
      <c r="G2861" s="35"/>
      <c r="I2861" s="11"/>
    </row>
    <row r="2862" spans="3:9" x14ac:dyDescent="0.2">
      <c r="C2862" s="205"/>
      <c r="D2862" s="5"/>
      <c r="E2862" s="35"/>
      <c r="F2862" s="35"/>
      <c r="G2862" s="35"/>
      <c r="I2862" s="11"/>
    </row>
    <row r="2863" spans="3:9" x14ac:dyDescent="0.2">
      <c r="C2863" s="205"/>
      <c r="D2863" s="5"/>
      <c r="E2863" s="35"/>
      <c r="F2863" s="35"/>
      <c r="G2863" s="35"/>
      <c r="I2863" s="11"/>
    </row>
    <row r="2864" spans="3:9" x14ac:dyDescent="0.2">
      <c r="C2864" s="205"/>
      <c r="D2864" s="5"/>
      <c r="E2864" s="35"/>
      <c r="F2864" s="35"/>
      <c r="G2864" s="35"/>
      <c r="I2864" s="11"/>
    </row>
    <row r="2865" spans="3:9" x14ac:dyDescent="0.2">
      <c r="C2865" s="205"/>
      <c r="D2865" s="5"/>
      <c r="E2865" s="35"/>
      <c r="F2865" s="35"/>
      <c r="G2865" s="35"/>
      <c r="I2865" s="11"/>
    </row>
    <row r="2866" spans="3:9" x14ac:dyDescent="0.2">
      <c r="C2866" s="205"/>
      <c r="D2866" s="5"/>
      <c r="E2866" s="35"/>
      <c r="F2866" s="35"/>
      <c r="G2866" s="35"/>
      <c r="I2866" s="11"/>
    </row>
    <row r="2867" spans="3:9" x14ac:dyDescent="0.2">
      <c r="C2867" s="205"/>
      <c r="D2867" s="5"/>
      <c r="E2867" s="35"/>
      <c r="F2867" s="35"/>
      <c r="G2867" s="35"/>
      <c r="I2867" s="11"/>
    </row>
    <row r="2868" spans="3:9" x14ac:dyDescent="0.2">
      <c r="C2868" s="205"/>
      <c r="D2868" s="5"/>
      <c r="E2868" s="35"/>
      <c r="F2868" s="35"/>
      <c r="G2868" s="35"/>
      <c r="I2868" s="11"/>
    </row>
    <row r="2869" spans="3:9" x14ac:dyDescent="0.2">
      <c r="C2869" s="205"/>
      <c r="D2869" s="5"/>
      <c r="E2869" s="35"/>
      <c r="F2869" s="35"/>
      <c r="G2869" s="35"/>
      <c r="I2869" s="11"/>
    </row>
    <row r="2870" spans="3:9" x14ac:dyDescent="0.2">
      <c r="C2870" s="205"/>
      <c r="D2870" s="5"/>
      <c r="E2870" s="35"/>
      <c r="F2870" s="35"/>
      <c r="G2870" s="35"/>
      <c r="I2870" s="11"/>
    </row>
    <row r="2871" spans="3:9" x14ac:dyDescent="0.2">
      <c r="C2871" s="205"/>
      <c r="D2871" s="5"/>
      <c r="E2871" s="35"/>
      <c r="F2871" s="35"/>
      <c r="G2871" s="35"/>
      <c r="I2871" s="11"/>
    </row>
    <row r="2872" spans="3:9" x14ac:dyDescent="0.2">
      <c r="C2872" s="205"/>
      <c r="D2872" s="5"/>
      <c r="E2872" s="35"/>
      <c r="F2872" s="35"/>
      <c r="G2872" s="35"/>
      <c r="I2872" s="11"/>
    </row>
    <row r="2873" spans="3:9" x14ac:dyDescent="0.2">
      <c r="C2873" s="205"/>
      <c r="D2873" s="5"/>
      <c r="E2873" s="35"/>
      <c r="F2873" s="35"/>
      <c r="G2873" s="35"/>
      <c r="I2873" s="11"/>
    </row>
    <row r="2874" spans="3:9" x14ac:dyDescent="0.2">
      <c r="C2874" s="205"/>
      <c r="D2874" s="5"/>
      <c r="E2874" s="35"/>
      <c r="F2874" s="35"/>
      <c r="G2874" s="35"/>
      <c r="I2874" s="11"/>
    </row>
    <row r="2875" spans="3:9" x14ac:dyDescent="0.2">
      <c r="C2875" s="205"/>
      <c r="D2875" s="5"/>
      <c r="E2875" s="35"/>
      <c r="F2875" s="35"/>
      <c r="G2875" s="35"/>
      <c r="I2875" s="11"/>
    </row>
    <row r="2876" spans="3:9" x14ac:dyDescent="0.2">
      <c r="C2876" s="205"/>
      <c r="D2876" s="5"/>
      <c r="E2876" s="35"/>
      <c r="F2876" s="35"/>
      <c r="G2876" s="35"/>
      <c r="I2876" s="11"/>
    </row>
    <row r="2877" spans="3:9" x14ac:dyDescent="0.2">
      <c r="C2877" s="205"/>
      <c r="D2877" s="5"/>
      <c r="E2877" s="35"/>
      <c r="F2877" s="35"/>
      <c r="G2877" s="35"/>
      <c r="I2877" s="11"/>
    </row>
    <row r="2878" spans="3:9" x14ac:dyDescent="0.2">
      <c r="C2878" s="205"/>
      <c r="D2878" s="5"/>
      <c r="E2878" s="35"/>
      <c r="F2878" s="35"/>
      <c r="G2878" s="35"/>
      <c r="I2878" s="11"/>
    </row>
    <row r="2879" spans="3:9" x14ac:dyDescent="0.2">
      <c r="C2879" s="205"/>
      <c r="D2879" s="5"/>
      <c r="E2879" s="35"/>
      <c r="F2879" s="35"/>
      <c r="G2879" s="35"/>
      <c r="I2879" s="11"/>
    </row>
    <row r="2880" spans="3:9" x14ac:dyDescent="0.2">
      <c r="C2880" s="205"/>
      <c r="D2880" s="5"/>
      <c r="E2880" s="35"/>
      <c r="F2880" s="35"/>
      <c r="G2880" s="35"/>
      <c r="I2880" s="11"/>
    </row>
    <row r="2881" spans="3:9" x14ac:dyDescent="0.2">
      <c r="C2881" s="205"/>
      <c r="D2881" s="5"/>
      <c r="E2881" s="35"/>
      <c r="F2881" s="35"/>
      <c r="G2881" s="35"/>
      <c r="I2881" s="11"/>
    </row>
    <row r="2882" spans="3:9" x14ac:dyDescent="0.2">
      <c r="C2882" s="205"/>
      <c r="D2882" s="5"/>
      <c r="E2882" s="35"/>
      <c r="F2882" s="35"/>
      <c r="G2882" s="35"/>
      <c r="I2882" s="11"/>
    </row>
    <row r="2883" spans="3:9" x14ac:dyDescent="0.2">
      <c r="C2883" s="205"/>
      <c r="D2883" s="5"/>
      <c r="E2883" s="35"/>
      <c r="F2883" s="35"/>
      <c r="G2883" s="35"/>
      <c r="I2883" s="11"/>
    </row>
    <row r="2884" spans="3:9" x14ac:dyDescent="0.2">
      <c r="C2884" s="205"/>
      <c r="D2884" s="5"/>
      <c r="E2884" s="35"/>
      <c r="F2884" s="35"/>
      <c r="G2884" s="35"/>
      <c r="I2884" s="11"/>
    </row>
    <row r="2885" spans="3:9" x14ac:dyDescent="0.2">
      <c r="C2885" s="205"/>
      <c r="D2885" s="5"/>
      <c r="E2885" s="35"/>
      <c r="F2885" s="35"/>
      <c r="G2885" s="35"/>
      <c r="I2885" s="11"/>
    </row>
    <row r="2886" spans="3:9" x14ac:dyDescent="0.2">
      <c r="C2886" s="205"/>
      <c r="D2886" s="5"/>
      <c r="E2886" s="35"/>
      <c r="F2886" s="35"/>
      <c r="G2886" s="35"/>
      <c r="I2886" s="11"/>
    </row>
    <row r="2887" spans="3:9" x14ac:dyDescent="0.2">
      <c r="C2887" s="205"/>
      <c r="D2887" s="5"/>
      <c r="E2887" s="35"/>
      <c r="F2887" s="35"/>
      <c r="G2887" s="35"/>
      <c r="I2887" s="11"/>
    </row>
    <row r="2888" spans="3:9" x14ac:dyDescent="0.2">
      <c r="C2888" s="205"/>
      <c r="D2888" s="5"/>
      <c r="E2888" s="35"/>
      <c r="F2888" s="35"/>
      <c r="G2888" s="35"/>
      <c r="I2888" s="11"/>
    </row>
    <row r="2889" spans="3:9" x14ac:dyDescent="0.2">
      <c r="C2889" s="205"/>
      <c r="D2889" s="5"/>
      <c r="E2889" s="35"/>
      <c r="F2889" s="35"/>
      <c r="G2889" s="35"/>
      <c r="I2889" s="11"/>
    </row>
    <row r="2890" spans="3:9" x14ac:dyDescent="0.2">
      <c r="C2890" s="205"/>
      <c r="D2890" s="5"/>
      <c r="E2890" s="35"/>
      <c r="F2890" s="35"/>
      <c r="G2890" s="35"/>
      <c r="I2890" s="11"/>
    </row>
    <row r="2891" spans="3:9" x14ac:dyDescent="0.2">
      <c r="C2891" s="205"/>
      <c r="D2891" s="5"/>
      <c r="E2891" s="35"/>
      <c r="F2891" s="35"/>
      <c r="G2891" s="35"/>
      <c r="I2891" s="11"/>
    </row>
    <row r="2892" spans="3:9" x14ac:dyDescent="0.2">
      <c r="C2892" s="205"/>
      <c r="D2892" s="5"/>
      <c r="E2892" s="35"/>
      <c r="F2892" s="35"/>
      <c r="G2892" s="35"/>
      <c r="I2892" s="11"/>
    </row>
    <row r="2893" spans="3:9" x14ac:dyDescent="0.2">
      <c r="C2893" s="205"/>
      <c r="D2893" s="5"/>
      <c r="E2893" s="35"/>
      <c r="F2893" s="35"/>
      <c r="G2893" s="35"/>
      <c r="I2893" s="11"/>
    </row>
    <row r="2894" spans="3:9" x14ac:dyDescent="0.2">
      <c r="C2894" s="205"/>
      <c r="D2894" s="5"/>
      <c r="E2894" s="35"/>
      <c r="F2894" s="35"/>
      <c r="G2894" s="35"/>
      <c r="I2894" s="11"/>
    </row>
    <row r="2895" spans="3:9" x14ac:dyDescent="0.2">
      <c r="C2895" s="205"/>
      <c r="D2895" s="5"/>
      <c r="E2895" s="35"/>
      <c r="F2895" s="35"/>
      <c r="G2895" s="35"/>
      <c r="I2895" s="11"/>
    </row>
    <row r="2896" spans="3:9" x14ac:dyDescent="0.2">
      <c r="C2896" s="205"/>
      <c r="D2896" s="5"/>
      <c r="E2896" s="35"/>
      <c r="F2896" s="35"/>
      <c r="G2896" s="35"/>
      <c r="I2896" s="11"/>
    </row>
    <row r="2897" spans="3:9" x14ac:dyDescent="0.2">
      <c r="C2897" s="205"/>
      <c r="D2897" s="5"/>
      <c r="E2897" s="35"/>
      <c r="F2897" s="35"/>
      <c r="G2897" s="35"/>
      <c r="I2897" s="11"/>
    </row>
    <row r="2898" spans="3:9" x14ac:dyDescent="0.2">
      <c r="C2898" s="205"/>
      <c r="D2898" s="5"/>
      <c r="E2898" s="35"/>
      <c r="F2898" s="35"/>
      <c r="G2898" s="35"/>
      <c r="I2898" s="11"/>
    </row>
    <row r="2899" spans="3:9" x14ac:dyDescent="0.2">
      <c r="C2899" s="205"/>
      <c r="D2899" s="5"/>
      <c r="E2899" s="35"/>
      <c r="F2899" s="35"/>
      <c r="G2899" s="35"/>
      <c r="I2899" s="11"/>
    </row>
    <row r="2900" spans="3:9" x14ac:dyDescent="0.2">
      <c r="C2900" s="205"/>
      <c r="D2900" s="5"/>
      <c r="E2900" s="35"/>
      <c r="F2900" s="35"/>
      <c r="G2900" s="35"/>
      <c r="I2900" s="11"/>
    </row>
    <row r="2901" spans="3:9" x14ac:dyDescent="0.2">
      <c r="C2901" s="205"/>
      <c r="D2901" s="5"/>
      <c r="E2901" s="35"/>
      <c r="F2901" s="35"/>
      <c r="G2901" s="35"/>
      <c r="I2901" s="11"/>
    </row>
    <row r="2902" spans="3:9" x14ac:dyDescent="0.2">
      <c r="C2902" s="205"/>
      <c r="D2902" s="5"/>
      <c r="E2902" s="35"/>
      <c r="F2902" s="35"/>
      <c r="G2902" s="35"/>
      <c r="I2902" s="11"/>
    </row>
    <row r="2903" spans="3:9" x14ac:dyDescent="0.2">
      <c r="C2903" s="205"/>
      <c r="D2903" s="5"/>
      <c r="E2903" s="35"/>
      <c r="F2903" s="35"/>
      <c r="G2903" s="35"/>
      <c r="I2903" s="11"/>
    </row>
    <row r="2904" spans="3:9" x14ac:dyDescent="0.2">
      <c r="C2904" s="205"/>
      <c r="D2904" s="5"/>
      <c r="E2904" s="35"/>
      <c r="F2904" s="35"/>
      <c r="G2904" s="35"/>
      <c r="I2904" s="11"/>
    </row>
    <row r="2905" spans="3:9" x14ac:dyDescent="0.2">
      <c r="C2905" s="205"/>
      <c r="D2905" s="5"/>
      <c r="E2905" s="35"/>
      <c r="F2905" s="35"/>
      <c r="G2905" s="35"/>
      <c r="I2905" s="11"/>
    </row>
    <row r="2906" spans="3:9" x14ac:dyDescent="0.2">
      <c r="C2906" s="205"/>
      <c r="D2906" s="5"/>
      <c r="E2906" s="35"/>
      <c r="F2906" s="35"/>
      <c r="G2906" s="35"/>
      <c r="I2906" s="11"/>
    </row>
    <row r="2907" spans="3:9" x14ac:dyDescent="0.2">
      <c r="C2907" s="205"/>
      <c r="D2907" s="5"/>
      <c r="E2907" s="35"/>
      <c r="F2907" s="35"/>
      <c r="G2907" s="35"/>
      <c r="I2907" s="11"/>
    </row>
    <row r="2908" spans="3:9" x14ac:dyDescent="0.2">
      <c r="C2908" s="205"/>
      <c r="D2908" s="5"/>
      <c r="E2908" s="35"/>
      <c r="F2908" s="35"/>
      <c r="G2908" s="35"/>
      <c r="I2908" s="11"/>
    </row>
    <row r="2909" spans="3:9" x14ac:dyDescent="0.2">
      <c r="C2909" s="205"/>
      <c r="D2909" s="5"/>
      <c r="E2909" s="35"/>
      <c r="F2909" s="35"/>
      <c r="G2909" s="35"/>
      <c r="I2909" s="11"/>
    </row>
    <row r="2910" spans="3:9" x14ac:dyDescent="0.2">
      <c r="C2910" s="205"/>
      <c r="D2910" s="5"/>
      <c r="E2910" s="35"/>
      <c r="F2910" s="35"/>
      <c r="G2910" s="35"/>
      <c r="I2910" s="11"/>
    </row>
    <row r="2911" spans="3:9" x14ac:dyDescent="0.2">
      <c r="C2911" s="205"/>
      <c r="D2911" s="5"/>
      <c r="E2911" s="35"/>
      <c r="F2911" s="35"/>
      <c r="G2911" s="35"/>
      <c r="I2911" s="11"/>
    </row>
    <row r="2912" spans="3:9" x14ac:dyDescent="0.2">
      <c r="C2912" s="205"/>
      <c r="D2912" s="5"/>
      <c r="E2912" s="35"/>
      <c r="F2912" s="35"/>
      <c r="G2912" s="35"/>
      <c r="I2912" s="11"/>
    </row>
    <row r="2913" spans="3:9" x14ac:dyDescent="0.2">
      <c r="C2913" s="205"/>
      <c r="D2913" s="5"/>
      <c r="E2913" s="35"/>
      <c r="F2913" s="35"/>
      <c r="G2913" s="35"/>
      <c r="I2913" s="11"/>
    </row>
    <row r="2914" spans="3:9" x14ac:dyDescent="0.2">
      <c r="C2914" s="205"/>
      <c r="D2914" s="5"/>
      <c r="E2914" s="35"/>
      <c r="F2914" s="35"/>
      <c r="G2914" s="35"/>
      <c r="I2914" s="11"/>
    </row>
    <row r="2915" spans="3:9" x14ac:dyDescent="0.2">
      <c r="C2915" s="205"/>
      <c r="D2915" s="5"/>
      <c r="E2915" s="35"/>
      <c r="F2915" s="35"/>
      <c r="G2915" s="35"/>
      <c r="I2915" s="11"/>
    </row>
    <row r="2916" spans="3:9" x14ac:dyDescent="0.2">
      <c r="C2916" s="205"/>
      <c r="D2916" s="5"/>
      <c r="E2916" s="35"/>
      <c r="F2916" s="35"/>
      <c r="G2916" s="35"/>
      <c r="I2916" s="11"/>
    </row>
    <row r="2917" spans="3:9" x14ac:dyDescent="0.2">
      <c r="C2917" s="205"/>
      <c r="D2917" s="5"/>
      <c r="E2917" s="35"/>
      <c r="F2917" s="35"/>
      <c r="G2917" s="35"/>
      <c r="I2917" s="11"/>
    </row>
    <row r="2918" spans="3:9" x14ac:dyDescent="0.2">
      <c r="C2918" s="205"/>
      <c r="D2918" s="5"/>
      <c r="E2918" s="35"/>
      <c r="F2918" s="35"/>
      <c r="G2918" s="35"/>
      <c r="I2918" s="11"/>
    </row>
    <row r="2919" spans="3:9" x14ac:dyDescent="0.2">
      <c r="C2919" s="205"/>
      <c r="D2919" s="5"/>
      <c r="E2919" s="35"/>
      <c r="F2919" s="35"/>
      <c r="G2919" s="35"/>
      <c r="I2919" s="11"/>
    </row>
    <row r="2920" spans="3:9" x14ac:dyDescent="0.2">
      <c r="C2920" s="205"/>
      <c r="D2920" s="5"/>
      <c r="E2920" s="35"/>
      <c r="F2920" s="35"/>
      <c r="G2920" s="35"/>
      <c r="I2920" s="11"/>
    </row>
    <row r="2921" spans="3:9" x14ac:dyDescent="0.2">
      <c r="C2921" s="205"/>
      <c r="D2921" s="5"/>
      <c r="E2921" s="35"/>
      <c r="F2921" s="35"/>
      <c r="G2921" s="35"/>
      <c r="I2921" s="11"/>
    </row>
    <row r="2922" spans="3:9" x14ac:dyDescent="0.2">
      <c r="C2922" s="205"/>
      <c r="D2922" s="5"/>
      <c r="E2922" s="35"/>
      <c r="F2922" s="35"/>
      <c r="G2922" s="35"/>
      <c r="I2922" s="11"/>
    </row>
    <row r="2923" spans="3:9" x14ac:dyDescent="0.2">
      <c r="C2923" s="205"/>
      <c r="D2923" s="5"/>
      <c r="E2923" s="35"/>
      <c r="F2923" s="35"/>
      <c r="G2923" s="35"/>
      <c r="I2923" s="11"/>
    </row>
    <row r="2924" spans="3:9" x14ac:dyDescent="0.2">
      <c r="C2924" s="205"/>
      <c r="D2924" s="5"/>
      <c r="E2924" s="35"/>
      <c r="F2924" s="35"/>
      <c r="G2924" s="35"/>
      <c r="I2924" s="11"/>
    </row>
    <row r="2925" spans="3:9" x14ac:dyDescent="0.2">
      <c r="C2925" s="205"/>
      <c r="D2925" s="5"/>
      <c r="E2925" s="35"/>
      <c r="F2925" s="35"/>
      <c r="G2925" s="35"/>
      <c r="I2925" s="11"/>
    </row>
    <row r="2926" spans="3:9" x14ac:dyDescent="0.2">
      <c r="C2926" s="205"/>
      <c r="D2926" s="5"/>
      <c r="E2926" s="35"/>
      <c r="F2926" s="35"/>
      <c r="G2926" s="35"/>
      <c r="I2926" s="11"/>
    </row>
    <row r="2927" spans="3:9" x14ac:dyDescent="0.2">
      <c r="C2927" s="205"/>
      <c r="D2927" s="5"/>
      <c r="E2927" s="35"/>
      <c r="F2927" s="35"/>
      <c r="G2927" s="35"/>
      <c r="I2927" s="11"/>
    </row>
    <row r="2928" spans="3:9" x14ac:dyDescent="0.2">
      <c r="C2928" s="205"/>
      <c r="D2928" s="5"/>
      <c r="E2928" s="35"/>
      <c r="F2928" s="35"/>
      <c r="G2928" s="35"/>
      <c r="I2928" s="11"/>
    </row>
    <row r="2929" spans="3:9" x14ac:dyDescent="0.2">
      <c r="C2929" s="205"/>
      <c r="D2929" s="5"/>
      <c r="E2929" s="35"/>
      <c r="F2929" s="35"/>
      <c r="G2929" s="35"/>
      <c r="I2929" s="11"/>
    </row>
    <row r="2930" spans="3:9" x14ac:dyDescent="0.2">
      <c r="C2930" s="205"/>
      <c r="D2930" s="5"/>
      <c r="E2930" s="35"/>
      <c r="F2930" s="35"/>
      <c r="G2930" s="35"/>
      <c r="I2930" s="11"/>
    </row>
    <row r="2931" spans="3:9" x14ac:dyDescent="0.2">
      <c r="C2931" s="205"/>
      <c r="D2931" s="5"/>
      <c r="E2931" s="35"/>
      <c r="F2931" s="35"/>
      <c r="G2931" s="35"/>
      <c r="I2931" s="11"/>
    </row>
    <row r="2932" spans="3:9" x14ac:dyDescent="0.2">
      <c r="C2932" s="205"/>
      <c r="D2932" s="5"/>
      <c r="E2932" s="35"/>
      <c r="F2932" s="35"/>
      <c r="G2932" s="35"/>
      <c r="I2932" s="11"/>
    </row>
    <row r="2933" spans="3:9" x14ac:dyDescent="0.2">
      <c r="C2933" s="205"/>
      <c r="D2933" s="5"/>
      <c r="E2933" s="35"/>
      <c r="F2933" s="35"/>
      <c r="G2933" s="35"/>
      <c r="I2933" s="11"/>
    </row>
    <row r="2934" spans="3:9" x14ac:dyDescent="0.2">
      <c r="C2934" s="205"/>
      <c r="D2934" s="5"/>
      <c r="E2934" s="35"/>
      <c r="F2934" s="35"/>
      <c r="G2934" s="35"/>
      <c r="I2934" s="11"/>
    </row>
    <row r="2935" spans="3:9" x14ac:dyDescent="0.2">
      <c r="C2935" s="205"/>
      <c r="D2935" s="5"/>
      <c r="E2935" s="35"/>
      <c r="F2935" s="35"/>
      <c r="G2935" s="35"/>
      <c r="I2935" s="11"/>
    </row>
    <row r="2936" spans="3:9" x14ac:dyDescent="0.2">
      <c r="C2936" s="205"/>
      <c r="D2936" s="5"/>
      <c r="E2936" s="35"/>
      <c r="F2936" s="35"/>
      <c r="G2936" s="35"/>
      <c r="I2936" s="11"/>
    </row>
    <row r="2937" spans="3:9" x14ac:dyDescent="0.2">
      <c r="C2937" s="205"/>
      <c r="D2937" s="5"/>
      <c r="E2937" s="35"/>
      <c r="F2937" s="35"/>
      <c r="G2937" s="35"/>
      <c r="I2937" s="11"/>
    </row>
    <row r="2938" spans="3:9" x14ac:dyDescent="0.2">
      <c r="C2938" s="205"/>
      <c r="D2938" s="5"/>
      <c r="E2938" s="35"/>
      <c r="F2938" s="35"/>
      <c r="G2938" s="35"/>
      <c r="I2938" s="11"/>
    </row>
    <row r="2939" spans="3:9" x14ac:dyDescent="0.2">
      <c r="C2939" s="205"/>
      <c r="D2939" s="5"/>
      <c r="E2939" s="35"/>
      <c r="F2939" s="35"/>
      <c r="G2939" s="35"/>
      <c r="I2939" s="11"/>
    </row>
    <row r="2940" spans="3:9" x14ac:dyDescent="0.2">
      <c r="C2940" s="205"/>
      <c r="D2940" s="5"/>
      <c r="E2940" s="35"/>
      <c r="F2940" s="35"/>
      <c r="G2940" s="35"/>
      <c r="I2940" s="11"/>
    </row>
    <row r="2941" spans="3:9" x14ac:dyDescent="0.2">
      <c r="C2941" s="205"/>
      <c r="D2941" s="5"/>
      <c r="E2941" s="35"/>
      <c r="F2941" s="35"/>
      <c r="G2941" s="35"/>
      <c r="I2941" s="11"/>
    </row>
    <row r="2942" spans="3:9" x14ac:dyDescent="0.2">
      <c r="C2942" s="205"/>
      <c r="D2942" s="5"/>
      <c r="E2942" s="35"/>
      <c r="F2942" s="35"/>
      <c r="G2942" s="35"/>
      <c r="I2942" s="11"/>
    </row>
    <row r="2943" spans="3:9" x14ac:dyDescent="0.2">
      <c r="C2943" s="205"/>
      <c r="D2943" s="5"/>
      <c r="E2943" s="35"/>
      <c r="F2943" s="35"/>
      <c r="G2943" s="35"/>
      <c r="I2943" s="11"/>
    </row>
    <row r="2944" spans="3:9" x14ac:dyDescent="0.2">
      <c r="C2944" s="205"/>
      <c r="D2944" s="5"/>
      <c r="E2944" s="35"/>
      <c r="F2944" s="35"/>
      <c r="G2944" s="35"/>
      <c r="I2944" s="11"/>
    </row>
    <row r="2945" spans="3:9" x14ac:dyDescent="0.2">
      <c r="C2945" s="205"/>
      <c r="D2945" s="5"/>
      <c r="E2945" s="35"/>
      <c r="F2945" s="35"/>
      <c r="G2945" s="35"/>
      <c r="I2945" s="11"/>
    </row>
    <row r="2946" spans="3:9" x14ac:dyDescent="0.2">
      <c r="C2946" s="205"/>
      <c r="D2946" s="5"/>
      <c r="E2946" s="35"/>
      <c r="F2946" s="35"/>
      <c r="G2946" s="35"/>
      <c r="I2946" s="11"/>
    </row>
    <row r="2947" spans="3:9" x14ac:dyDescent="0.2">
      <c r="C2947" s="205"/>
      <c r="D2947" s="5"/>
      <c r="E2947" s="35"/>
      <c r="F2947" s="35"/>
      <c r="G2947" s="35"/>
      <c r="I2947" s="11"/>
    </row>
    <row r="2948" spans="3:9" x14ac:dyDescent="0.2">
      <c r="C2948" s="205"/>
      <c r="D2948" s="5"/>
      <c r="E2948" s="35"/>
      <c r="F2948" s="35"/>
      <c r="G2948" s="35"/>
      <c r="I2948" s="11"/>
    </row>
    <row r="2949" spans="3:9" x14ac:dyDescent="0.2">
      <c r="C2949" s="205"/>
      <c r="D2949" s="5"/>
      <c r="E2949" s="35"/>
      <c r="F2949" s="35"/>
      <c r="G2949" s="35"/>
      <c r="I2949" s="11"/>
    </row>
    <row r="2950" spans="3:9" x14ac:dyDescent="0.2">
      <c r="C2950" s="205"/>
      <c r="D2950" s="5"/>
      <c r="E2950" s="35"/>
      <c r="F2950" s="35"/>
      <c r="G2950" s="35"/>
      <c r="I2950" s="11"/>
    </row>
    <row r="2951" spans="3:9" x14ac:dyDescent="0.2">
      <c r="C2951" s="205"/>
      <c r="D2951" s="5"/>
      <c r="E2951" s="35"/>
      <c r="F2951" s="35"/>
      <c r="G2951" s="35"/>
      <c r="I2951" s="11"/>
    </row>
    <row r="2952" spans="3:9" x14ac:dyDescent="0.2">
      <c r="C2952" s="205"/>
      <c r="D2952" s="5"/>
      <c r="E2952" s="35"/>
      <c r="F2952" s="35"/>
      <c r="G2952" s="35"/>
      <c r="I2952" s="11"/>
    </row>
    <row r="2953" spans="3:9" x14ac:dyDescent="0.2">
      <c r="C2953" s="205"/>
      <c r="D2953" s="5"/>
      <c r="E2953" s="35"/>
      <c r="F2953" s="35"/>
      <c r="G2953" s="35"/>
      <c r="I2953" s="11"/>
    </row>
    <row r="2954" spans="3:9" x14ac:dyDescent="0.2">
      <c r="C2954" s="205"/>
      <c r="D2954" s="5"/>
      <c r="E2954" s="35"/>
      <c r="F2954" s="35"/>
      <c r="G2954" s="35"/>
      <c r="I2954" s="11"/>
    </row>
    <row r="2955" spans="3:9" x14ac:dyDescent="0.2">
      <c r="C2955" s="205"/>
      <c r="D2955" s="5"/>
      <c r="E2955" s="35"/>
      <c r="F2955" s="35"/>
      <c r="G2955" s="35"/>
      <c r="I2955" s="11"/>
    </row>
    <row r="2956" spans="3:9" x14ac:dyDescent="0.2">
      <c r="C2956" s="205"/>
      <c r="D2956" s="5"/>
      <c r="E2956" s="35"/>
      <c r="F2956" s="35"/>
      <c r="G2956" s="35"/>
      <c r="I2956" s="11"/>
    </row>
    <row r="2957" spans="3:9" x14ac:dyDescent="0.2">
      <c r="C2957" s="205"/>
      <c r="D2957" s="5"/>
      <c r="E2957" s="35"/>
      <c r="F2957" s="35"/>
      <c r="G2957" s="35"/>
      <c r="I2957" s="11"/>
    </row>
    <row r="2958" spans="3:9" x14ac:dyDescent="0.2">
      <c r="C2958" s="205"/>
      <c r="D2958" s="5"/>
      <c r="E2958" s="35"/>
      <c r="F2958" s="35"/>
      <c r="G2958" s="35"/>
      <c r="I2958" s="11"/>
    </row>
    <row r="2959" spans="3:9" x14ac:dyDescent="0.2">
      <c r="C2959" s="205"/>
      <c r="D2959" s="5"/>
      <c r="E2959" s="35"/>
      <c r="F2959" s="35"/>
      <c r="G2959" s="35"/>
      <c r="I2959" s="11"/>
    </row>
    <row r="2960" spans="3:9" x14ac:dyDescent="0.2">
      <c r="C2960" s="205"/>
      <c r="D2960" s="5"/>
      <c r="E2960" s="35"/>
      <c r="F2960" s="35"/>
      <c r="G2960" s="35"/>
      <c r="I2960" s="11"/>
    </row>
    <row r="2961" spans="3:9" x14ac:dyDescent="0.2">
      <c r="C2961" s="205"/>
      <c r="D2961" s="5"/>
      <c r="E2961" s="35"/>
      <c r="F2961" s="35"/>
      <c r="G2961" s="35"/>
      <c r="I2961" s="11"/>
    </row>
    <row r="2962" spans="3:9" x14ac:dyDescent="0.2">
      <c r="C2962" s="205"/>
      <c r="D2962" s="5"/>
      <c r="E2962" s="35"/>
      <c r="F2962" s="35"/>
      <c r="G2962" s="35"/>
      <c r="I2962" s="11"/>
    </row>
    <row r="2963" spans="3:9" x14ac:dyDescent="0.2">
      <c r="C2963" s="205"/>
      <c r="D2963" s="5"/>
      <c r="E2963" s="35"/>
      <c r="F2963" s="35"/>
      <c r="G2963" s="35"/>
      <c r="I2963" s="11"/>
    </row>
    <row r="2964" spans="3:9" x14ac:dyDescent="0.2">
      <c r="C2964" s="205"/>
      <c r="D2964" s="5"/>
      <c r="E2964" s="35"/>
      <c r="F2964" s="35"/>
      <c r="G2964" s="35"/>
      <c r="I2964" s="11"/>
    </row>
    <row r="2965" spans="3:9" x14ac:dyDescent="0.2">
      <c r="C2965" s="205"/>
      <c r="D2965" s="5"/>
      <c r="E2965" s="35"/>
      <c r="F2965" s="35"/>
      <c r="G2965" s="35"/>
      <c r="I2965" s="11"/>
    </row>
    <row r="2966" spans="3:9" x14ac:dyDescent="0.2">
      <c r="C2966" s="205"/>
      <c r="D2966" s="5"/>
      <c r="E2966" s="35"/>
      <c r="F2966" s="35"/>
      <c r="G2966" s="35"/>
      <c r="I2966" s="11"/>
    </row>
    <row r="2967" spans="3:9" x14ac:dyDescent="0.2">
      <c r="C2967" s="205"/>
      <c r="D2967" s="5"/>
      <c r="E2967" s="35"/>
      <c r="F2967" s="35"/>
      <c r="G2967" s="35"/>
      <c r="I2967" s="11"/>
    </row>
    <row r="2968" spans="3:9" x14ac:dyDescent="0.2">
      <c r="C2968" s="205"/>
      <c r="D2968" s="5"/>
      <c r="E2968" s="35"/>
      <c r="F2968" s="35"/>
      <c r="G2968" s="35"/>
      <c r="I2968" s="11"/>
    </row>
    <row r="2969" spans="3:9" x14ac:dyDescent="0.2">
      <c r="C2969" s="205"/>
      <c r="D2969" s="5"/>
      <c r="E2969" s="35"/>
      <c r="F2969" s="35"/>
      <c r="G2969" s="35"/>
      <c r="I2969" s="11"/>
    </row>
    <row r="2970" spans="3:9" x14ac:dyDescent="0.2">
      <c r="C2970" s="205"/>
      <c r="D2970" s="5"/>
      <c r="E2970" s="35"/>
      <c r="F2970" s="35"/>
      <c r="G2970" s="35"/>
      <c r="I2970" s="11"/>
    </row>
    <row r="2971" spans="3:9" x14ac:dyDescent="0.2">
      <c r="C2971" s="205"/>
      <c r="D2971" s="5"/>
      <c r="E2971" s="35"/>
      <c r="F2971" s="35"/>
      <c r="G2971" s="35"/>
      <c r="I2971" s="11"/>
    </row>
    <row r="2972" spans="3:9" x14ac:dyDescent="0.2">
      <c r="C2972" s="205"/>
      <c r="D2972" s="5"/>
      <c r="E2972" s="35"/>
      <c r="F2972" s="35"/>
      <c r="G2972" s="35"/>
      <c r="I2972" s="11"/>
    </row>
    <row r="2973" spans="3:9" x14ac:dyDescent="0.2">
      <c r="C2973" s="205"/>
      <c r="D2973" s="5"/>
      <c r="E2973" s="35"/>
      <c r="F2973" s="35"/>
      <c r="G2973" s="35"/>
      <c r="I2973" s="11"/>
    </row>
    <row r="2974" spans="3:9" x14ac:dyDescent="0.2">
      <c r="C2974" s="205"/>
      <c r="D2974" s="5"/>
      <c r="E2974" s="35"/>
      <c r="F2974" s="35"/>
      <c r="G2974" s="35"/>
      <c r="I2974" s="11"/>
    </row>
    <row r="2975" spans="3:9" x14ac:dyDescent="0.2">
      <c r="C2975" s="205"/>
      <c r="D2975" s="5"/>
      <c r="E2975" s="35"/>
      <c r="F2975" s="35"/>
      <c r="G2975" s="35"/>
      <c r="I2975" s="11"/>
    </row>
    <row r="2976" spans="3:9" x14ac:dyDescent="0.2">
      <c r="C2976" s="205"/>
      <c r="D2976" s="5"/>
      <c r="E2976" s="35"/>
      <c r="F2976" s="35"/>
      <c r="G2976" s="35"/>
      <c r="I2976" s="11"/>
    </row>
    <row r="2977" spans="3:9" x14ac:dyDescent="0.2">
      <c r="C2977" s="205"/>
      <c r="D2977" s="5"/>
      <c r="E2977" s="35"/>
      <c r="F2977" s="35"/>
      <c r="G2977" s="35"/>
      <c r="I2977" s="11"/>
    </row>
    <row r="2978" spans="3:9" x14ac:dyDescent="0.2">
      <c r="C2978" s="205"/>
      <c r="D2978" s="5"/>
      <c r="E2978" s="35"/>
      <c r="F2978" s="35"/>
      <c r="G2978" s="35"/>
      <c r="I2978" s="11"/>
    </row>
    <row r="2979" spans="3:9" x14ac:dyDescent="0.2">
      <c r="C2979" s="205"/>
      <c r="D2979" s="5"/>
      <c r="E2979" s="35"/>
      <c r="F2979" s="35"/>
      <c r="G2979" s="35"/>
      <c r="I2979" s="11"/>
    </row>
    <row r="2980" spans="3:9" x14ac:dyDescent="0.2">
      <c r="C2980" s="205"/>
      <c r="D2980" s="5"/>
      <c r="E2980" s="35"/>
      <c r="F2980" s="35"/>
      <c r="G2980" s="35"/>
      <c r="I2980" s="11"/>
    </row>
    <row r="2981" spans="3:9" x14ac:dyDescent="0.2">
      <c r="C2981" s="205"/>
      <c r="D2981" s="5"/>
      <c r="E2981" s="35"/>
      <c r="F2981" s="35"/>
      <c r="G2981" s="35"/>
      <c r="I2981" s="11"/>
    </row>
    <row r="2982" spans="3:9" x14ac:dyDescent="0.2">
      <c r="C2982" s="205"/>
      <c r="D2982" s="5"/>
      <c r="E2982" s="35"/>
      <c r="F2982" s="35"/>
      <c r="G2982" s="35"/>
      <c r="I2982" s="11"/>
    </row>
    <row r="2983" spans="3:9" x14ac:dyDescent="0.2">
      <c r="C2983" s="205"/>
      <c r="D2983" s="5"/>
      <c r="E2983" s="35"/>
      <c r="F2983" s="35"/>
      <c r="G2983" s="35"/>
      <c r="I2983" s="11"/>
    </row>
    <row r="2984" spans="3:9" x14ac:dyDescent="0.2">
      <c r="C2984" s="205"/>
      <c r="D2984" s="5"/>
      <c r="E2984" s="35"/>
      <c r="F2984" s="35"/>
      <c r="G2984" s="35"/>
      <c r="I2984" s="11"/>
    </row>
    <row r="2985" spans="3:9" x14ac:dyDescent="0.2">
      <c r="C2985" s="205"/>
      <c r="D2985" s="5"/>
      <c r="E2985" s="35"/>
      <c r="F2985" s="35"/>
      <c r="G2985" s="35"/>
      <c r="I2985" s="11"/>
    </row>
    <row r="2986" spans="3:9" x14ac:dyDescent="0.2">
      <c r="C2986" s="205"/>
      <c r="D2986" s="5"/>
      <c r="E2986" s="35"/>
      <c r="F2986" s="35"/>
      <c r="G2986" s="35"/>
      <c r="I2986" s="11"/>
    </row>
    <row r="2987" spans="3:9" x14ac:dyDescent="0.2">
      <c r="C2987" s="205"/>
      <c r="D2987" s="5"/>
      <c r="E2987" s="35"/>
      <c r="F2987" s="35"/>
      <c r="G2987" s="35"/>
      <c r="I2987" s="11"/>
    </row>
    <row r="2988" spans="3:9" x14ac:dyDescent="0.2">
      <c r="C2988" s="205"/>
      <c r="D2988" s="5"/>
      <c r="E2988" s="35"/>
      <c r="F2988" s="35"/>
      <c r="G2988" s="35"/>
      <c r="I2988" s="11"/>
    </row>
    <row r="2989" spans="3:9" x14ac:dyDescent="0.2">
      <c r="C2989" s="205"/>
      <c r="D2989" s="5"/>
      <c r="E2989" s="35"/>
      <c r="F2989" s="35"/>
      <c r="G2989" s="35"/>
      <c r="I2989" s="11"/>
    </row>
    <row r="2990" spans="3:9" x14ac:dyDescent="0.2">
      <c r="C2990" s="205"/>
      <c r="D2990" s="5"/>
      <c r="E2990" s="35"/>
      <c r="F2990" s="35"/>
      <c r="G2990" s="35"/>
      <c r="I2990" s="11"/>
    </row>
    <row r="2991" spans="3:9" x14ac:dyDescent="0.2">
      <c r="C2991" s="205"/>
      <c r="D2991" s="5"/>
      <c r="E2991" s="35"/>
      <c r="F2991" s="35"/>
      <c r="G2991" s="35"/>
      <c r="I2991" s="11"/>
    </row>
    <row r="2992" spans="3:9" x14ac:dyDescent="0.2">
      <c r="C2992" s="205"/>
      <c r="D2992" s="5"/>
      <c r="E2992" s="35"/>
      <c r="F2992" s="35"/>
      <c r="G2992" s="35"/>
      <c r="I2992" s="11"/>
    </row>
    <row r="2993" spans="3:9" x14ac:dyDescent="0.2">
      <c r="C2993" s="205"/>
      <c r="D2993" s="5"/>
      <c r="E2993" s="35"/>
      <c r="F2993" s="35"/>
      <c r="G2993" s="35"/>
      <c r="I2993" s="11"/>
    </row>
    <row r="2994" spans="3:9" x14ac:dyDescent="0.2">
      <c r="C2994" s="205"/>
      <c r="D2994" s="5"/>
      <c r="E2994" s="35"/>
      <c r="F2994" s="35"/>
      <c r="G2994" s="35"/>
      <c r="I2994" s="11"/>
    </row>
    <row r="2995" spans="3:9" x14ac:dyDescent="0.2">
      <c r="C2995" s="205"/>
      <c r="D2995" s="5"/>
      <c r="E2995" s="35"/>
      <c r="F2995" s="35"/>
      <c r="G2995" s="35"/>
      <c r="I2995" s="11"/>
    </row>
    <row r="2996" spans="3:9" x14ac:dyDescent="0.2">
      <c r="C2996" s="205"/>
      <c r="D2996" s="5"/>
      <c r="E2996" s="35"/>
      <c r="F2996" s="35"/>
      <c r="G2996" s="35"/>
      <c r="I2996" s="11"/>
    </row>
    <row r="2997" spans="3:9" x14ac:dyDescent="0.2">
      <c r="C2997" s="205"/>
      <c r="D2997" s="5"/>
      <c r="E2997" s="35"/>
      <c r="F2997" s="35"/>
      <c r="G2997" s="35"/>
      <c r="I2997" s="11"/>
    </row>
    <row r="2998" spans="3:9" x14ac:dyDescent="0.2">
      <c r="C2998" s="205"/>
      <c r="D2998" s="5"/>
      <c r="E2998" s="35"/>
      <c r="F2998" s="35"/>
      <c r="G2998" s="35"/>
      <c r="I2998" s="11"/>
    </row>
    <row r="2999" spans="3:9" x14ac:dyDescent="0.2">
      <c r="C2999" s="205"/>
      <c r="D2999" s="5"/>
      <c r="E2999" s="35"/>
      <c r="F2999" s="35"/>
      <c r="G2999" s="35"/>
      <c r="I2999" s="11"/>
    </row>
    <row r="3000" spans="3:9" x14ac:dyDescent="0.2">
      <c r="C3000" s="205"/>
      <c r="D3000" s="5"/>
      <c r="E3000" s="35"/>
      <c r="F3000" s="35"/>
      <c r="G3000" s="35"/>
      <c r="I3000" s="11"/>
    </row>
    <row r="3001" spans="3:9" x14ac:dyDescent="0.2">
      <c r="C3001" s="205"/>
      <c r="D3001" s="5"/>
      <c r="E3001" s="35"/>
      <c r="F3001" s="35"/>
      <c r="G3001" s="35"/>
      <c r="I3001" s="11"/>
    </row>
    <row r="3002" spans="3:9" x14ac:dyDescent="0.2">
      <c r="C3002" s="205"/>
      <c r="D3002" s="5"/>
      <c r="E3002" s="35"/>
      <c r="F3002" s="35"/>
      <c r="G3002" s="35"/>
      <c r="I3002" s="11"/>
    </row>
    <row r="3003" spans="3:9" x14ac:dyDescent="0.2">
      <c r="C3003" s="205"/>
      <c r="D3003" s="5"/>
      <c r="E3003" s="35"/>
      <c r="F3003" s="35"/>
      <c r="G3003" s="35"/>
      <c r="I3003" s="11"/>
    </row>
    <row r="3004" spans="3:9" x14ac:dyDescent="0.2">
      <c r="C3004" s="205"/>
      <c r="D3004" s="5"/>
      <c r="E3004" s="35"/>
      <c r="F3004" s="35"/>
      <c r="G3004" s="35"/>
      <c r="I3004" s="11"/>
    </row>
    <row r="3005" spans="3:9" x14ac:dyDescent="0.2">
      <c r="C3005" s="205"/>
      <c r="D3005" s="5"/>
      <c r="E3005" s="35"/>
      <c r="F3005" s="35"/>
      <c r="G3005" s="35"/>
      <c r="I3005" s="11"/>
    </row>
    <row r="3006" spans="3:9" x14ac:dyDescent="0.2">
      <c r="C3006" s="205"/>
      <c r="D3006" s="5"/>
      <c r="E3006" s="35"/>
      <c r="F3006" s="35"/>
      <c r="G3006" s="35"/>
      <c r="I3006" s="11"/>
    </row>
    <row r="3007" spans="3:9" x14ac:dyDescent="0.2">
      <c r="C3007" s="205"/>
      <c r="D3007" s="5"/>
      <c r="E3007" s="35"/>
      <c r="F3007" s="35"/>
      <c r="G3007" s="35"/>
      <c r="I3007" s="11"/>
    </row>
    <row r="3008" spans="3:9" x14ac:dyDescent="0.2">
      <c r="C3008" s="205"/>
      <c r="D3008" s="5"/>
      <c r="E3008" s="35"/>
      <c r="F3008" s="35"/>
      <c r="G3008" s="35"/>
      <c r="I3008" s="11"/>
    </row>
    <row r="3009" spans="3:9" x14ac:dyDescent="0.2">
      <c r="C3009" s="205"/>
      <c r="D3009" s="5"/>
      <c r="E3009" s="35"/>
      <c r="F3009" s="35"/>
      <c r="G3009" s="35"/>
      <c r="I3009" s="11"/>
    </row>
    <row r="3010" spans="3:9" x14ac:dyDescent="0.2">
      <c r="C3010" s="205"/>
      <c r="D3010" s="5"/>
      <c r="E3010" s="35"/>
      <c r="F3010" s="35"/>
      <c r="G3010" s="35"/>
      <c r="I3010" s="11"/>
    </row>
    <row r="3011" spans="3:9" x14ac:dyDescent="0.2">
      <c r="C3011" s="205"/>
      <c r="D3011" s="5"/>
      <c r="E3011" s="35"/>
      <c r="F3011" s="35"/>
      <c r="G3011" s="35"/>
      <c r="I3011" s="11"/>
    </row>
    <row r="3012" spans="3:9" x14ac:dyDescent="0.2">
      <c r="C3012" s="205"/>
      <c r="D3012" s="5"/>
      <c r="E3012" s="35"/>
      <c r="F3012" s="35"/>
      <c r="G3012" s="35"/>
      <c r="I3012" s="11"/>
    </row>
    <row r="3013" spans="3:9" x14ac:dyDescent="0.2">
      <c r="C3013" s="205"/>
      <c r="D3013" s="5"/>
      <c r="E3013" s="35"/>
      <c r="F3013" s="35"/>
      <c r="G3013" s="35"/>
      <c r="I3013" s="11"/>
    </row>
    <row r="3014" spans="3:9" x14ac:dyDescent="0.2">
      <c r="C3014" s="205"/>
      <c r="D3014" s="5"/>
      <c r="E3014" s="35"/>
      <c r="F3014" s="35"/>
      <c r="G3014" s="35"/>
      <c r="I3014" s="11"/>
    </row>
    <row r="3015" spans="3:9" x14ac:dyDescent="0.2">
      <c r="C3015" s="205"/>
      <c r="D3015" s="5"/>
      <c r="E3015" s="35"/>
      <c r="F3015" s="35"/>
      <c r="G3015" s="35"/>
      <c r="I3015" s="11"/>
    </row>
    <row r="3016" spans="3:9" x14ac:dyDescent="0.2">
      <c r="C3016" s="205"/>
      <c r="D3016" s="5"/>
      <c r="E3016" s="35"/>
      <c r="F3016" s="35"/>
      <c r="G3016" s="35"/>
      <c r="I3016" s="11"/>
    </row>
    <row r="3017" spans="3:9" x14ac:dyDescent="0.2">
      <c r="C3017" s="205"/>
      <c r="D3017" s="5"/>
      <c r="E3017" s="35"/>
      <c r="F3017" s="35"/>
      <c r="G3017" s="35"/>
      <c r="I3017" s="11"/>
    </row>
    <row r="3018" spans="3:9" x14ac:dyDescent="0.2">
      <c r="C3018" s="205"/>
      <c r="D3018" s="5"/>
      <c r="E3018" s="35"/>
      <c r="F3018" s="35"/>
      <c r="G3018" s="35"/>
      <c r="I3018" s="11"/>
    </row>
    <row r="3019" spans="3:9" x14ac:dyDescent="0.2">
      <c r="C3019" s="205"/>
      <c r="D3019" s="5"/>
      <c r="E3019" s="35"/>
      <c r="F3019" s="35"/>
      <c r="G3019" s="35"/>
      <c r="I3019" s="11"/>
    </row>
    <row r="3020" spans="3:9" x14ac:dyDescent="0.2">
      <c r="C3020" s="205"/>
      <c r="D3020" s="5"/>
      <c r="E3020" s="35"/>
      <c r="F3020" s="35"/>
      <c r="G3020" s="35"/>
      <c r="I3020" s="11"/>
    </row>
    <row r="3021" spans="3:9" x14ac:dyDescent="0.2">
      <c r="C3021" s="205"/>
      <c r="D3021" s="5"/>
      <c r="E3021" s="35"/>
      <c r="F3021" s="35"/>
      <c r="G3021" s="35"/>
      <c r="I3021" s="11"/>
    </row>
    <row r="3022" spans="3:9" x14ac:dyDescent="0.2">
      <c r="C3022" s="205"/>
      <c r="D3022" s="5"/>
      <c r="E3022" s="35"/>
      <c r="F3022" s="35"/>
      <c r="G3022" s="35"/>
      <c r="I3022" s="11"/>
    </row>
    <row r="3023" spans="3:9" x14ac:dyDescent="0.2">
      <c r="C3023" s="205"/>
      <c r="D3023" s="5"/>
      <c r="E3023" s="35"/>
      <c r="F3023" s="35"/>
      <c r="G3023" s="35"/>
      <c r="I3023" s="11"/>
    </row>
    <row r="3024" spans="3:9" x14ac:dyDescent="0.2">
      <c r="C3024" s="205"/>
      <c r="D3024" s="5"/>
      <c r="E3024" s="35"/>
      <c r="F3024" s="35"/>
      <c r="G3024" s="35"/>
      <c r="I3024" s="11"/>
    </row>
    <row r="3025" spans="3:9" x14ac:dyDescent="0.2">
      <c r="C3025" s="205"/>
      <c r="D3025" s="5"/>
      <c r="E3025" s="35"/>
      <c r="F3025" s="35"/>
      <c r="G3025" s="35"/>
      <c r="I3025" s="11"/>
    </row>
    <row r="3026" spans="3:9" x14ac:dyDescent="0.2">
      <c r="C3026" s="205"/>
      <c r="D3026" s="5"/>
      <c r="E3026" s="35"/>
      <c r="F3026" s="35"/>
      <c r="G3026" s="35"/>
      <c r="I3026" s="11"/>
    </row>
    <row r="3027" spans="3:9" x14ac:dyDescent="0.2">
      <c r="C3027" s="205"/>
      <c r="D3027" s="5"/>
      <c r="E3027" s="35"/>
      <c r="F3027" s="35"/>
      <c r="G3027" s="35"/>
      <c r="I3027" s="11"/>
    </row>
    <row r="3028" spans="3:9" x14ac:dyDescent="0.2">
      <c r="C3028" s="205"/>
      <c r="D3028" s="5"/>
      <c r="E3028" s="35"/>
      <c r="F3028" s="35"/>
      <c r="G3028" s="35"/>
      <c r="I3028" s="11"/>
    </row>
    <row r="3029" spans="3:9" x14ac:dyDescent="0.2">
      <c r="C3029" s="205"/>
      <c r="D3029" s="5"/>
      <c r="E3029" s="35"/>
      <c r="F3029" s="35"/>
      <c r="G3029" s="35"/>
      <c r="I3029" s="11"/>
    </row>
    <row r="3030" spans="3:9" x14ac:dyDescent="0.2">
      <c r="C3030" s="205"/>
      <c r="D3030" s="5"/>
      <c r="E3030" s="35"/>
      <c r="F3030" s="35"/>
      <c r="G3030" s="35"/>
      <c r="I3030" s="11"/>
    </row>
    <row r="3031" spans="3:9" x14ac:dyDescent="0.2">
      <c r="C3031" s="205"/>
      <c r="D3031" s="5"/>
      <c r="E3031" s="35"/>
      <c r="F3031" s="35"/>
      <c r="G3031" s="35"/>
      <c r="I3031" s="11"/>
    </row>
    <row r="3032" spans="3:9" x14ac:dyDescent="0.2">
      <c r="C3032" s="205"/>
      <c r="D3032" s="5"/>
      <c r="E3032" s="35"/>
      <c r="F3032" s="35"/>
      <c r="G3032" s="35"/>
      <c r="I3032" s="11"/>
    </row>
    <row r="3033" spans="3:9" x14ac:dyDescent="0.2">
      <c r="C3033" s="205"/>
      <c r="D3033" s="5"/>
      <c r="E3033" s="35"/>
      <c r="F3033" s="35"/>
      <c r="G3033" s="35"/>
      <c r="I3033" s="11"/>
    </row>
    <row r="3034" spans="3:9" x14ac:dyDescent="0.2">
      <c r="C3034" s="205"/>
      <c r="D3034" s="5"/>
      <c r="E3034" s="35"/>
      <c r="F3034" s="35"/>
      <c r="G3034" s="35"/>
      <c r="I3034" s="11"/>
    </row>
    <row r="3035" spans="3:9" x14ac:dyDescent="0.2">
      <c r="C3035" s="205"/>
      <c r="D3035" s="5"/>
      <c r="E3035" s="35"/>
      <c r="F3035" s="35"/>
      <c r="G3035" s="35"/>
      <c r="I3035" s="11"/>
    </row>
    <row r="3036" spans="3:9" x14ac:dyDescent="0.2">
      <c r="C3036" s="205"/>
      <c r="D3036" s="5"/>
      <c r="E3036" s="35"/>
      <c r="F3036" s="35"/>
      <c r="G3036" s="35"/>
      <c r="I3036" s="11"/>
    </row>
    <row r="3037" spans="3:9" x14ac:dyDescent="0.2">
      <c r="C3037" s="205"/>
      <c r="D3037" s="5"/>
      <c r="E3037" s="35"/>
      <c r="F3037" s="35"/>
      <c r="G3037" s="35"/>
      <c r="I3037" s="11"/>
    </row>
    <row r="3038" spans="3:9" x14ac:dyDescent="0.2">
      <c r="C3038" s="205"/>
      <c r="D3038" s="5"/>
      <c r="E3038" s="35"/>
      <c r="F3038" s="35"/>
      <c r="G3038" s="35"/>
      <c r="I3038" s="11"/>
    </row>
    <row r="3039" spans="3:9" x14ac:dyDescent="0.2">
      <c r="C3039" s="205"/>
      <c r="D3039" s="5"/>
      <c r="E3039" s="35"/>
      <c r="F3039" s="35"/>
      <c r="G3039" s="35"/>
      <c r="I3039" s="11"/>
    </row>
    <row r="3040" spans="3:9" x14ac:dyDescent="0.2">
      <c r="C3040" s="205"/>
      <c r="D3040" s="5"/>
      <c r="E3040" s="35"/>
      <c r="F3040" s="35"/>
      <c r="G3040" s="35"/>
      <c r="I3040" s="11"/>
    </row>
    <row r="3041" spans="3:9" x14ac:dyDescent="0.2">
      <c r="C3041" s="205"/>
      <c r="D3041" s="5"/>
      <c r="E3041" s="35"/>
      <c r="F3041" s="35"/>
      <c r="G3041" s="35"/>
      <c r="I3041" s="11"/>
    </row>
    <row r="3042" spans="3:9" x14ac:dyDescent="0.2">
      <c r="C3042" s="205"/>
      <c r="D3042" s="5"/>
      <c r="E3042" s="35"/>
      <c r="F3042" s="35"/>
      <c r="G3042" s="35"/>
      <c r="I3042" s="11"/>
    </row>
    <row r="3043" spans="3:9" x14ac:dyDescent="0.2">
      <c r="C3043" s="205"/>
      <c r="D3043" s="5"/>
      <c r="E3043" s="35"/>
      <c r="F3043" s="35"/>
      <c r="G3043" s="35"/>
      <c r="I3043" s="11"/>
    </row>
    <row r="3044" spans="3:9" x14ac:dyDescent="0.2">
      <c r="C3044" s="205"/>
      <c r="D3044" s="5"/>
      <c r="E3044" s="35"/>
      <c r="F3044" s="35"/>
      <c r="G3044" s="35"/>
      <c r="I3044" s="11"/>
    </row>
    <row r="3045" spans="3:9" x14ac:dyDescent="0.2">
      <c r="C3045" s="205"/>
      <c r="D3045" s="5"/>
      <c r="E3045" s="35"/>
      <c r="F3045" s="35"/>
      <c r="G3045" s="35"/>
      <c r="I3045" s="11"/>
    </row>
    <row r="3046" spans="3:9" x14ac:dyDescent="0.2">
      <c r="C3046" s="205"/>
      <c r="D3046" s="5"/>
      <c r="E3046" s="35"/>
      <c r="F3046" s="35"/>
      <c r="G3046" s="35"/>
      <c r="I3046" s="11"/>
    </row>
    <row r="3047" spans="3:9" x14ac:dyDescent="0.2">
      <c r="C3047" s="205"/>
      <c r="D3047" s="5"/>
      <c r="E3047" s="35"/>
      <c r="F3047" s="35"/>
      <c r="G3047" s="35"/>
      <c r="I3047" s="11"/>
    </row>
    <row r="3048" spans="3:9" x14ac:dyDescent="0.2">
      <c r="C3048" s="205"/>
      <c r="D3048" s="5"/>
      <c r="E3048" s="35"/>
      <c r="F3048" s="35"/>
      <c r="G3048" s="35"/>
      <c r="I3048" s="11"/>
    </row>
    <row r="3049" spans="3:9" x14ac:dyDescent="0.2">
      <c r="C3049" s="205"/>
      <c r="D3049" s="5"/>
      <c r="E3049" s="35"/>
      <c r="F3049" s="35"/>
      <c r="G3049" s="35"/>
      <c r="I3049" s="11"/>
    </row>
    <row r="3050" spans="3:9" x14ac:dyDescent="0.2">
      <c r="C3050" s="205"/>
      <c r="D3050" s="5"/>
      <c r="E3050" s="35"/>
      <c r="F3050" s="35"/>
      <c r="G3050" s="35"/>
      <c r="I3050" s="11"/>
    </row>
    <row r="3051" spans="3:9" x14ac:dyDescent="0.2">
      <c r="C3051" s="205"/>
      <c r="D3051" s="5"/>
      <c r="E3051" s="35"/>
      <c r="F3051" s="35"/>
      <c r="G3051" s="35"/>
      <c r="I3051" s="11"/>
    </row>
    <row r="3052" spans="3:9" x14ac:dyDescent="0.2">
      <c r="C3052" s="205"/>
      <c r="D3052" s="5"/>
      <c r="E3052" s="35"/>
      <c r="F3052" s="35"/>
      <c r="G3052" s="35"/>
      <c r="I3052" s="11"/>
    </row>
    <row r="3053" spans="3:9" x14ac:dyDescent="0.2">
      <c r="C3053" s="205"/>
      <c r="D3053" s="5"/>
      <c r="E3053" s="35"/>
      <c r="F3053" s="35"/>
      <c r="G3053" s="35"/>
      <c r="I3053" s="11"/>
    </row>
    <row r="3054" spans="3:9" x14ac:dyDescent="0.2">
      <c r="C3054" s="205"/>
      <c r="D3054" s="5"/>
      <c r="E3054" s="35"/>
      <c r="F3054" s="35"/>
      <c r="G3054" s="35"/>
      <c r="I3054" s="11"/>
    </row>
    <row r="3055" spans="3:9" x14ac:dyDescent="0.2">
      <c r="C3055" s="205"/>
      <c r="D3055" s="5"/>
      <c r="E3055" s="35"/>
      <c r="F3055" s="35"/>
      <c r="G3055" s="35"/>
      <c r="I3055" s="11"/>
    </row>
    <row r="3056" spans="3:9" x14ac:dyDescent="0.2">
      <c r="C3056" s="205"/>
      <c r="D3056" s="5"/>
      <c r="E3056" s="35"/>
      <c r="F3056" s="35"/>
      <c r="G3056" s="35"/>
      <c r="I3056" s="11"/>
    </row>
    <row r="3057" spans="3:9" x14ac:dyDescent="0.2">
      <c r="C3057" s="205"/>
      <c r="D3057" s="5"/>
      <c r="E3057" s="35"/>
      <c r="F3057" s="35"/>
      <c r="G3057" s="35"/>
      <c r="I3057" s="11"/>
    </row>
    <row r="3058" spans="3:9" x14ac:dyDescent="0.2">
      <c r="C3058" s="205"/>
      <c r="D3058" s="5"/>
      <c r="E3058" s="35"/>
      <c r="F3058" s="35"/>
      <c r="G3058" s="35"/>
      <c r="I3058" s="11"/>
    </row>
    <row r="3059" spans="3:9" x14ac:dyDescent="0.2">
      <c r="C3059" s="205"/>
      <c r="D3059" s="5"/>
      <c r="E3059" s="35"/>
      <c r="F3059" s="35"/>
      <c r="G3059" s="35"/>
      <c r="I3059" s="11"/>
    </row>
    <row r="3060" spans="3:9" x14ac:dyDescent="0.2">
      <c r="C3060" s="205"/>
      <c r="D3060" s="5"/>
      <c r="E3060" s="35"/>
      <c r="F3060" s="35"/>
      <c r="G3060" s="35"/>
      <c r="I3060" s="11"/>
    </row>
    <row r="3061" spans="3:9" x14ac:dyDescent="0.2">
      <c r="C3061" s="205"/>
      <c r="D3061" s="5"/>
      <c r="E3061" s="35"/>
      <c r="F3061" s="35"/>
      <c r="G3061" s="35"/>
      <c r="I3061" s="11"/>
    </row>
    <row r="3062" spans="3:9" x14ac:dyDescent="0.2">
      <c r="C3062" s="205"/>
      <c r="D3062" s="5"/>
      <c r="E3062" s="35"/>
      <c r="F3062" s="35"/>
      <c r="G3062" s="35"/>
      <c r="I3062" s="11"/>
    </row>
    <row r="3063" spans="3:9" x14ac:dyDescent="0.2">
      <c r="C3063" s="205"/>
      <c r="D3063" s="5"/>
      <c r="E3063" s="35"/>
      <c r="F3063" s="35"/>
      <c r="G3063" s="35"/>
      <c r="I3063" s="11"/>
    </row>
    <row r="3064" spans="3:9" x14ac:dyDescent="0.2">
      <c r="C3064" s="205"/>
      <c r="D3064" s="5"/>
      <c r="E3064" s="35"/>
      <c r="F3064" s="35"/>
      <c r="G3064" s="35"/>
      <c r="I3064" s="11"/>
    </row>
    <row r="3065" spans="3:9" x14ac:dyDescent="0.2">
      <c r="C3065" s="205"/>
      <c r="D3065" s="5"/>
      <c r="E3065" s="35"/>
      <c r="F3065" s="35"/>
      <c r="G3065" s="35"/>
      <c r="I3065" s="11"/>
    </row>
    <row r="3066" spans="3:9" x14ac:dyDescent="0.2">
      <c r="C3066" s="205"/>
      <c r="D3066" s="5"/>
      <c r="E3066" s="35"/>
      <c r="F3066" s="35"/>
      <c r="G3066" s="35"/>
      <c r="I3066" s="11"/>
    </row>
    <row r="3067" spans="3:9" x14ac:dyDescent="0.2">
      <c r="C3067" s="205"/>
      <c r="D3067" s="5"/>
      <c r="E3067" s="35"/>
      <c r="F3067" s="35"/>
      <c r="G3067" s="35"/>
      <c r="I3067" s="11"/>
    </row>
    <row r="3068" spans="3:9" x14ac:dyDescent="0.2">
      <c r="C3068" s="205"/>
      <c r="D3068" s="5"/>
      <c r="E3068" s="35"/>
      <c r="F3068" s="35"/>
      <c r="G3068" s="35"/>
      <c r="I3068" s="11"/>
    </row>
    <row r="3069" spans="3:9" x14ac:dyDescent="0.2">
      <c r="C3069" s="205"/>
      <c r="D3069" s="5"/>
      <c r="E3069" s="35"/>
      <c r="F3069" s="35"/>
      <c r="G3069" s="35"/>
      <c r="I3069" s="11"/>
    </row>
    <row r="3070" spans="3:9" x14ac:dyDescent="0.2">
      <c r="C3070" s="205"/>
      <c r="D3070" s="5"/>
      <c r="E3070" s="35"/>
      <c r="F3070" s="35"/>
      <c r="G3070" s="35"/>
      <c r="I3070" s="11"/>
    </row>
    <row r="3071" spans="3:9" x14ac:dyDescent="0.2">
      <c r="C3071" s="205"/>
      <c r="D3071" s="5"/>
      <c r="E3071" s="35"/>
      <c r="F3071" s="35"/>
      <c r="G3071" s="35"/>
      <c r="I3071" s="11"/>
    </row>
    <row r="3072" spans="3:9" x14ac:dyDescent="0.2">
      <c r="C3072" s="205"/>
      <c r="D3072" s="5"/>
      <c r="E3072" s="35"/>
      <c r="F3072" s="35"/>
      <c r="G3072" s="35"/>
      <c r="I3072" s="11"/>
    </row>
    <row r="3073" spans="3:9" x14ac:dyDescent="0.2">
      <c r="C3073" s="205"/>
      <c r="D3073" s="5"/>
      <c r="E3073" s="35"/>
      <c r="F3073" s="35"/>
      <c r="G3073" s="35"/>
      <c r="I3073" s="11"/>
    </row>
    <row r="3074" spans="3:9" x14ac:dyDescent="0.2">
      <c r="C3074" s="205"/>
      <c r="D3074" s="5"/>
      <c r="E3074" s="35"/>
      <c r="F3074" s="35"/>
      <c r="G3074" s="35"/>
      <c r="I3074" s="11"/>
    </row>
    <row r="3075" spans="3:9" x14ac:dyDescent="0.2">
      <c r="C3075" s="205"/>
      <c r="D3075" s="5"/>
      <c r="E3075" s="35"/>
      <c r="F3075" s="35"/>
      <c r="G3075" s="35"/>
      <c r="I3075" s="11"/>
    </row>
    <row r="3076" spans="3:9" x14ac:dyDescent="0.2">
      <c r="C3076" s="205"/>
      <c r="D3076" s="5"/>
      <c r="E3076" s="35"/>
      <c r="F3076" s="35"/>
      <c r="G3076" s="35"/>
      <c r="I3076" s="11"/>
    </row>
    <row r="3077" spans="3:9" x14ac:dyDescent="0.2">
      <c r="C3077" s="205"/>
      <c r="D3077" s="5"/>
      <c r="E3077" s="35"/>
      <c r="F3077" s="35"/>
      <c r="G3077" s="35"/>
      <c r="I3077" s="11"/>
    </row>
    <row r="3078" spans="3:9" x14ac:dyDescent="0.2">
      <c r="C3078" s="205"/>
      <c r="D3078" s="5"/>
      <c r="E3078" s="35"/>
      <c r="F3078" s="35"/>
      <c r="G3078" s="35"/>
      <c r="I3078" s="11"/>
    </row>
    <row r="3079" spans="3:9" x14ac:dyDescent="0.2">
      <c r="C3079" s="205"/>
      <c r="D3079" s="5"/>
      <c r="E3079" s="35"/>
      <c r="F3079" s="35"/>
      <c r="G3079" s="35"/>
      <c r="I3079" s="11"/>
    </row>
    <row r="3080" spans="3:9" x14ac:dyDescent="0.2">
      <c r="C3080" s="205"/>
      <c r="D3080" s="5"/>
      <c r="E3080" s="35"/>
      <c r="F3080" s="35"/>
      <c r="G3080" s="35"/>
      <c r="I3080" s="11"/>
    </row>
    <row r="3081" spans="3:9" x14ac:dyDescent="0.2">
      <c r="C3081" s="205"/>
      <c r="D3081" s="5"/>
      <c r="E3081" s="35"/>
      <c r="F3081" s="35"/>
      <c r="G3081" s="35"/>
      <c r="I3081" s="11"/>
    </row>
    <row r="3082" spans="3:9" x14ac:dyDescent="0.2">
      <c r="C3082" s="205"/>
      <c r="D3082" s="5"/>
      <c r="E3082" s="35"/>
      <c r="F3082" s="35"/>
      <c r="G3082" s="35"/>
      <c r="I3082" s="11"/>
    </row>
    <row r="3083" spans="3:9" x14ac:dyDescent="0.2">
      <c r="C3083" s="205"/>
      <c r="D3083" s="5"/>
      <c r="E3083" s="35"/>
      <c r="F3083" s="35"/>
      <c r="G3083" s="35"/>
      <c r="I3083" s="11"/>
    </row>
    <row r="3084" spans="3:9" x14ac:dyDescent="0.2">
      <c r="C3084" s="205"/>
      <c r="D3084" s="5"/>
      <c r="E3084" s="35"/>
      <c r="F3084" s="35"/>
      <c r="G3084" s="35"/>
      <c r="I3084" s="11"/>
    </row>
    <row r="3085" spans="3:9" x14ac:dyDescent="0.2">
      <c r="C3085" s="205"/>
      <c r="D3085" s="5"/>
      <c r="E3085" s="35"/>
      <c r="F3085" s="35"/>
      <c r="G3085" s="35"/>
      <c r="I3085" s="11"/>
    </row>
    <row r="3086" spans="3:9" x14ac:dyDescent="0.2">
      <c r="C3086" s="205"/>
      <c r="D3086" s="5"/>
      <c r="E3086" s="35"/>
      <c r="F3086" s="35"/>
      <c r="G3086" s="35"/>
      <c r="I3086" s="11"/>
    </row>
    <row r="3087" spans="3:9" x14ac:dyDescent="0.2">
      <c r="C3087" s="205"/>
      <c r="D3087" s="5"/>
      <c r="E3087" s="35"/>
      <c r="F3087" s="35"/>
      <c r="G3087" s="35"/>
      <c r="I3087" s="11"/>
    </row>
    <row r="3088" spans="3:9" x14ac:dyDescent="0.2">
      <c r="C3088" s="205"/>
      <c r="D3088" s="5"/>
      <c r="E3088" s="35"/>
      <c r="F3088" s="35"/>
      <c r="G3088" s="35"/>
      <c r="I3088" s="11"/>
    </row>
    <row r="3089" spans="3:9" x14ac:dyDescent="0.2">
      <c r="C3089" s="205"/>
      <c r="D3089" s="5"/>
      <c r="E3089" s="35"/>
      <c r="F3089" s="35"/>
      <c r="G3089" s="35"/>
      <c r="I3089" s="11"/>
    </row>
    <row r="3090" spans="3:9" x14ac:dyDescent="0.2">
      <c r="C3090" s="205"/>
      <c r="D3090" s="5"/>
      <c r="E3090" s="35"/>
      <c r="F3090" s="35"/>
      <c r="G3090" s="35"/>
      <c r="I3090" s="11"/>
    </row>
    <row r="3091" spans="3:9" x14ac:dyDescent="0.2">
      <c r="C3091" s="205"/>
      <c r="D3091" s="5"/>
      <c r="E3091" s="35"/>
      <c r="F3091" s="35"/>
      <c r="G3091" s="35"/>
      <c r="I3091" s="11"/>
    </row>
    <row r="3092" spans="3:9" x14ac:dyDescent="0.2">
      <c r="C3092" s="205"/>
      <c r="D3092" s="5"/>
      <c r="E3092" s="35"/>
      <c r="F3092" s="35"/>
      <c r="G3092" s="35"/>
      <c r="I3092" s="11"/>
    </row>
    <row r="3093" spans="3:9" x14ac:dyDescent="0.2">
      <c r="C3093" s="205"/>
      <c r="D3093" s="5"/>
      <c r="E3093" s="35"/>
      <c r="F3093" s="35"/>
      <c r="G3093" s="35"/>
      <c r="I3093" s="11"/>
    </row>
    <row r="3094" spans="3:9" x14ac:dyDescent="0.2">
      <c r="C3094" s="205"/>
      <c r="D3094" s="5"/>
      <c r="E3094" s="35"/>
      <c r="F3094" s="35"/>
      <c r="G3094" s="35"/>
      <c r="I3094" s="11"/>
    </row>
    <row r="3095" spans="3:9" x14ac:dyDescent="0.2">
      <c r="C3095" s="205"/>
      <c r="D3095" s="5"/>
      <c r="E3095" s="35"/>
      <c r="F3095" s="35"/>
      <c r="G3095" s="35"/>
      <c r="I3095" s="11"/>
    </row>
    <row r="3096" spans="3:9" x14ac:dyDescent="0.2">
      <c r="C3096" s="205"/>
      <c r="D3096" s="5"/>
      <c r="E3096" s="35"/>
      <c r="F3096" s="35"/>
      <c r="G3096" s="35"/>
      <c r="I3096" s="11"/>
    </row>
    <row r="3097" spans="3:9" x14ac:dyDescent="0.2">
      <c r="C3097" s="205"/>
      <c r="D3097" s="5"/>
      <c r="E3097" s="35"/>
      <c r="F3097" s="35"/>
      <c r="G3097" s="35"/>
      <c r="I3097" s="11"/>
    </row>
    <row r="3098" spans="3:9" x14ac:dyDescent="0.2">
      <c r="C3098" s="205"/>
      <c r="D3098" s="5"/>
      <c r="E3098" s="35"/>
      <c r="F3098" s="35"/>
      <c r="G3098" s="35"/>
      <c r="I3098" s="11"/>
    </row>
    <row r="3099" spans="3:9" x14ac:dyDescent="0.2">
      <c r="C3099" s="205"/>
      <c r="D3099" s="5"/>
      <c r="E3099" s="35"/>
      <c r="F3099" s="35"/>
      <c r="G3099" s="35"/>
      <c r="I3099" s="11"/>
    </row>
    <row r="3100" spans="3:9" x14ac:dyDescent="0.2">
      <c r="C3100" s="205"/>
      <c r="D3100" s="5"/>
      <c r="E3100" s="35"/>
      <c r="F3100" s="35"/>
      <c r="G3100" s="35"/>
      <c r="I3100" s="11"/>
    </row>
    <row r="3101" spans="3:9" x14ac:dyDescent="0.2">
      <c r="C3101" s="205"/>
      <c r="D3101" s="5"/>
      <c r="E3101" s="35"/>
      <c r="F3101" s="35"/>
      <c r="G3101" s="35"/>
      <c r="I3101" s="11"/>
    </row>
    <row r="3102" spans="3:9" x14ac:dyDescent="0.2">
      <c r="C3102" s="205"/>
      <c r="D3102" s="5"/>
      <c r="E3102" s="35"/>
      <c r="F3102" s="35"/>
      <c r="G3102" s="35"/>
      <c r="I3102" s="11"/>
    </row>
    <row r="3103" spans="3:9" x14ac:dyDescent="0.2">
      <c r="C3103" s="205"/>
      <c r="D3103" s="5"/>
      <c r="E3103" s="35"/>
      <c r="F3103" s="35"/>
      <c r="G3103" s="35"/>
      <c r="I3103" s="11"/>
    </row>
    <row r="3104" spans="3:9" x14ac:dyDescent="0.2">
      <c r="C3104" s="205"/>
      <c r="D3104" s="5"/>
      <c r="E3104" s="35"/>
      <c r="F3104" s="35"/>
      <c r="G3104" s="35"/>
      <c r="I3104" s="11"/>
    </row>
    <row r="3105" spans="3:9" x14ac:dyDescent="0.2">
      <c r="C3105" s="205"/>
      <c r="D3105" s="5"/>
      <c r="E3105" s="35"/>
      <c r="F3105" s="35"/>
      <c r="G3105" s="35"/>
      <c r="I3105" s="11"/>
    </row>
    <row r="3106" spans="3:9" x14ac:dyDescent="0.2">
      <c r="C3106" s="205"/>
      <c r="D3106" s="5"/>
      <c r="E3106" s="35"/>
      <c r="F3106" s="35"/>
      <c r="G3106" s="35"/>
      <c r="I3106" s="11"/>
    </row>
    <row r="3107" spans="3:9" x14ac:dyDescent="0.2">
      <c r="C3107" s="205"/>
      <c r="D3107" s="5"/>
      <c r="E3107" s="35"/>
      <c r="F3107" s="35"/>
      <c r="G3107" s="35"/>
      <c r="I3107" s="11"/>
    </row>
    <row r="3108" spans="3:9" x14ac:dyDescent="0.2">
      <c r="C3108" s="205"/>
      <c r="D3108" s="5"/>
      <c r="E3108" s="35"/>
      <c r="F3108" s="35"/>
      <c r="G3108" s="35"/>
      <c r="I3108" s="11"/>
    </row>
    <row r="3109" spans="3:9" x14ac:dyDescent="0.2">
      <c r="C3109" s="205"/>
      <c r="D3109" s="5"/>
      <c r="E3109" s="35"/>
      <c r="F3109" s="35"/>
      <c r="G3109" s="35"/>
      <c r="I3109" s="11"/>
    </row>
    <row r="3110" spans="3:9" x14ac:dyDescent="0.2">
      <c r="C3110" s="205"/>
      <c r="D3110" s="5"/>
      <c r="E3110" s="35"/>
      <c r="F3110" s="35"/>
      <c r="G3110" s="35"/>
      <c r="I3110" s="11"/>
    </row>
    <row r="3111" spans="3:9" x14ac:dyDescent="0.2">
      <c r="C3111" s="205"/>
      <c r="D3111" s="5"/>
      <c r="E3111" s="35"/>
      <c r="F3111" s="35"/>
      <c r="G3111" s="35"/>
      <c r="I3111" s="11"/>
    </row>
    <row r="3112" spans="3:9" x14ac:dyDescent="0.2">
      <c r="C3112" s="205"/>
      <c r="D3112" s="5"/>
      <c r="E3112" s="35"/>
      <c r="F3112" s="35"/>
      <c r="G3112" s="35"/>
      <c r="I3112" s="11"/>
    </row>
    <row r="3113" spans="3:9" x14ac:dyDescent="0.2">
      <c r="C3113" s="205"/>
      <c r="D3113" s="5"/>
      <c r="E3113" s="35"/>
      <c r="F3113" s="35"/>
      <c r="G3113" s="35"/>
      <c r="I3113" s="11"/>
    </row>
    <row r="3114" spans="3:9" x14ac:dyDescent="0.2">
      <c r="C3114" s="205"/>
      <c r="D3114" s="5"/>
      <c r="E3114" s="35"/>
      <c r="F3114" s="35"/>
      <c r="G3114" s="35"/>
      <c r="I3114" s="11"/>
    </row>
    <row r="3115" spans="3:9" x14ac:dyDescent="0.2">
      <c r="C3115" s="205"/>
      <c r="D3115" s="5"/>
      <c r="E3115" s="35"/>
      <c r="F3115" s="35"/>
      <c r="G3115" s="35"/>
      <c r="I3115" s="11"/>
    </row>
    <row r="3116" spans="3:9" x14ac:dyDescent="0.2">
      <c r="C3116" s="205"/>
      <c r="D3116" s="5"/>
      <c r="E3116" s="35"/>
      <c r="F3116" s="35"/>
      <c r="G3116" s="35"/>
      <c r="I3116" s="11"/>
    </row>
    <row r="3117" spans="3:9" x14ac:dyDescent="0.2">
      <c r="C3117" s="205"/>
      <c r="D3117" s="5"/>
      <c r="E3117" s="35"/>
      <c r="F3117" s="35"/>
      <c r="G3117" s="35"/>
      <c r="I3117" s="11"/>
    </row>
    <row r="3118" spans="3:9" x14ac:dyDescent="0.2">
      <c r="C3118" s="205"/>
      <c r="D3118" s="5"/>
      <c r="E3118" s="35"/>
      <c r="F3118" s="35"/>
      <c r="G3118" s="35"/>
      <c r="I3118" s="11"/>
    </row>
    <row r="3119" spans="3:9" x14ac:dyDescent="0.2">
      <c r="C3119" s="205"/>
      <c r="D3119" s="5"/>
      <c r="E3119" s="35"/>
      <c r="F3119" s="35"/>
      <c r="G3119" s="35"/>
      <c r="I3119" s="11"/>
    </row>
    <row r="3120" spans="3:9" x14ac:dyDescent="0.2">
      <c r="C3120" s="205"/>
      <c r="D3120" s="5"/>
      <c r="E3120" s="35"/>
      <c r="F3120" s="35"/>
      <c r="G3120" s="35"/>
      <c r="I3120" s="11"/>
    </row>
    <row r="3121" spans="3:9" x14ac:dyDescent="0.2">
      <c r="C3121" s="205"/>
      <c r="D3121" s="5"/>
      <c r="E3121" s="35"/>
      <c r="F3121" s="35"/>
      <c r="G3121" s="35"/>
      <c r="I3121" s="11"/>
    </row>
    <row r="3122" spans="3:9" x14ac:dyDescent="0.2">
      <c r="C3122" s="205"/>
      <c r="D3122" s="5"/>
      <c r="E3122" s="35"/>
      <c r="F3122" s="35"/>
      <c r="G3122" s="35"/>
      <c r="I3122" s="11"/>
    </row>
    <row r="3123" spans="3:9" x14ac:dyDescent="0.2">
      <c r="C3123" s="205"/>
      <c r="D3123" s="5"/>
      <c r="E3123" s="35"/>
      <c r="F3123" s="35"/>
      <c r="G3123" s="35"/>
      <c r="I3123" s="11"/>
    </row>
    <row r="3124" spans="3:9" x14ac:dyDescent="0.2">
      <c r="C3124" s="205"/>
      <c r="D3124" s="5"/>
      <c r="E3124" s="35"/>
      <c r="F3124" s="35"/>
      <c r="G3124" s="35"/>
      <c r="I3124" s="11"/>
    </row>
    <row r="3125" spans="3:9" x14ac:dyDescent="0.2">
      <c r="C3125" s="205"/>
      <c r="D3125" s="5"/>
      <c r="E3125" s="35"/>
      <c r="F3125" s="35"/>
      <c r="G3125" s="35"/>
      <c r="I3125" s="11"/>
    </row>
    <row r="3126" spans="3:9" x14ac:dyDescent="0.2">
      <c r="C3126" s="205"/>
      <c r="D3126" s="5"/>
      <c r="E3126" s="35"/>
      <c r="F3126" s="35"/>
      <c r="G3126" s="35"/>
      <c r="I3126" s="11"/>
    </row>
    <row r="3127" spans="3:9" x14ac:dyDescent="0.2">
      <c r="C3127" s="205"/>
      <c r="D3127" s="5"/>
      <c r="E3127" s="35"/>
      <c r="F3127" s="35"/>
      <c r="G3127" s="35"/>
      <c r="I3127" s="11"/>
    </row>
    <row r="3128" spans="3:9" x14ac:dyDescent="0.2">
      <c r="C3128" s="205"/>
      <c r="D3128" s="5"/>
      <c r="E3128" s="35"/>
      <c r="F3128" s="35"/>
      <c r="G3128" s="35"/>
      <c r="I3128" s="11"/>
    </row>
    <row r="3129" spans="3:9" x14ac:dyDescent="0.2">
      <c r="C3129" s="205"/>
      <c r="D3129" s="5"/>
      <c r="E3129" s="35"/>
      <c r="F3129" s="35"/>
      <c r="G3129" s="35"/>
      <c r="I3129" s="11"/>
    </row>
    <row r="3130" spans="3:9" x14ac:dyDescent="0.2">
      <c r="C3130" s="205"/>
      <c r="D3130" s="5"/>
      <c r="E3130" s="35"/>
      <c r="F3130" s="35"/>
      <c r="G3130" s="35"/>
      <c r="I3130" s="11"/>
    </row>
    <row r="3131" spans="3:9" x14ac:dyDescent="0.2">
      <c r="C3131" s="205"/>
      <c r="D3131" s="5"/>
      <c r="E3131" s="35"/>
      <c r="F3131" s="35"/>
      <c r="G3131" s="35"/>
      <c r="I3131" s="11"/>
    </row>
    <row r="3132" spans="3:9" x14ac:dyDescent="0.2">
      <c r="C3132" s="205"/>
      <c r="D3132" s="5"/>
      <c r="E3132" s="35"/>
      <c r="F3132" s="35"/>
      <c r="G3132" s="35"/>
      <c r="I3132" s="11"/>
    </row>
    <row r="3133" spans="3:9" x14ac:dyDescent="0.2">
      <c r="C3133" s="205"/>
      <c r="D3133" s="5"/>
      <c r="E3133" s="35"/>
      <c r="F3133" s="35"/>
      <c r="G3133" s="35"/>
      <c r="I3133" s="11"/>
    </row>
    <row r="3134" spans="3:9" x14ac:dyDescent="0.2">
      <c r="C3134" s="205"/>
      <c r="D3134" s="5"/>
      <c r="E3134" s="35"/>
      <c r="F3134" s="35"/>
      <c r="G3134" s="35"/>
      <c r="I3134" s="11"/>
    </row>
    <row r="3135" spans="3:9" x14ac:dyDescent="0.2">
      <c r="C3135" s="205"/>
      <c r="D3135" s="5"/>
      <c r="E3135" s="35"/>
      <c r="F3135" s="35"/>
      <c r="G3135" s="35"/>
      <c r="I3135" s="11"/>
    </row>
    <row r="3136" spans="3:9" x14ac:dyDescent="0.2">
      <c r="C3136" s="205"/>
      <c r="D3136" s="5"/>
      <c r="E3136" s="35"/>
      <c r="F3136" s="35"/>
      <c r="G3136" s="35"/>
      <c r="I3136" s="11"/>
    </row>
    <row r="3137" spans="3:9" x14ac:dyDescent="0.2">
      <c r="C3137" s="205"/>
      <c r="D3137" s="5"/>
      <c r="E3137" s="35"/>
      <c r="F3137" s="35"/>
      <c r="G3137" s="35"/>
      <c r="I3137" s="11"/>
    </row>
    <row r="3138" spans="3:9" x14ac:dyDescent="0.2">
      <c r="C3138" s="205"/>
      <c r="D3138" s="5"/>
      <c r="E3138" s="35"/>
      <c r="F3138" s="35"/>
      <c r="G3138" s="35"/>
      <c r="I3138" s="11"/>
    </row>
    <row r="3139" spans="3:9" x14ac:dyDescent="0.2">
      <c r="C3139" s="205"/>
      <c r="D3139" s="5"/>
      <c r="E3139" s="35"/>
      <c r="F3139" s="35"/>
      <c r="G3139" s="35"/>
      <c r="I3139" s="11"/>
    </row>
    <row r="3140" spans="3:9" x14ac:dyDescent="0.2">
      <c r="C3140" s="205"/>
      <c r="D3140" s="5"/>
      <c r="E3140" s="35"/>
      <c r="F3140" s="35"/>
      <c r="G3140" s="35"/>
      <c r="I3140" s="11"/>
    </row>
    <row r="3141" spans="3:9" x14ac:dyDescent="0.2">
      <c r="C3141" s="205"/>
      <c r="D3141" s="5"/>
      <c r="E3141" s="35"/>
      <c r="F3141" s="35"/>
      <c r="G3141" s="35"/>
      <c r="I3141" s="11"/>
    </row>
    <row r="3142" spans="3:9" x14ac:dyDescent="0.2">
      <c r="C3142" s="205"/>
      <c r="D3142" s="5"/>
      <c r="E3142" s="35"/>
      <c r="F3142" s="35"/>
      <c r="G3142" s="35"/>
      <c r="I3142" s="11"/>
    </row>
    <row r="3143" spans="3:9" x14ac:dyDescent="0.2">
      <c r="C3143" s="205"/>
      <c r="D3143" s="5"/>
      <c r="E3143" s="35"/>
      <c r="F3143" s="35"/>
      <c r="G3143" s="35"/>
      <c r="I3143" s="11"/>
    </row>
    <row r="3144" spans="3:9" x14ac:dyDescent="0.2">
      <c r="C3144" s="205"/>
      <c r="D3144" s="5"/>
      <c r="E3144" s="35"/>
      <c r="F3144" s="35"/>
      <c r="G3144" s="35"/>
      <c r="I3144" s="11"/>
    </row>
    <row r="3145" spans="3:9" x14ac:dyDescent="0.2">
      <c r="C3145" s="205"/>
      <c r="D3145" s="5"/>
      <c r="E3145" s="35"/>
      <c r="F3145" s="35"/>
      <c r="G3145" s="35"/>
      <c r="I3145" s="11"/>
    </row>
    <row r="3146" spans="3:9" x14ac:dyDescent="0.2">
      <c r="C3146" s="205"/>
      <c r="D3146" s="5"/>
      <c r="E3146" s="35"/>
      <c r="F3146" s="35"/>
      <c r="G3146" s="35"/>
      <c r="I3146" s="11"/>
    </row>
    <row r="3147" spans="3:9" x14ac:dyDescent="0.2">
      <c r="C3147" s="205"/>
      <c r="D3147" s="5"/>
      <c r="E3147" s="35"/>
      <c r="F3147" s="35"/>
      <c r="G3147" s="35"/>
      <c r="I3147" s="11"/>
    </row>
    <row r="3148" spans="3:9" x14ac:dyDescent="0.2">
      <c r="C3148" s="205"/>
      <c r="D3148" s="5"/>
      <c r="E3148" s="35"/>
      <c r="F3148" s="35"/>
      <c r="G3148" s="35"/>
      <c r="I3148" s="11"/>
    </row>
    <row r="3149" spans="3:9" x14ac:dyDescent="0.2">
      <c r="C3149" s="205"/>
      <c r="D3149" s="5"/>
      <c r="E3149" s="35"/>
      <c r="F3149" s="35"/>
      <c r="G3149" s="35"/>
      <c r="I3149" s="11"/>
    </row>
    <row r="3150" spans="3:9" x14ac:dyDescent="0.2">
      <c r="C3150" s="205"/>
      <c r="D3150" s="5"/>
      <c r="E3150" s="35"/>
      <c r="F3150" s="35"/>
      <c r="G3150" s="35"/>
      <c r="I3150" s="11"/>
    </row>
    <row r="3151" spans="3:9" x14ac:dyDescent="0.2">
      <c r="C3151" s="205"/>
      <c r="D3151" s="5"/>
      <c r="E3151" s="35"/>
      <c r="F3151" s="35"/>
      <c r="G3151" s="35"/>
      <c r="I3151" s="11"/>
    </row>
    <row r="3152" spans="3:9" x14ac:dyDescent="0.2">
      <c r="C3152" s="205"/>
      <c r="D3152" s="5"/>
      <c r="E3152" s="35"/>
      <c r="F3152" s="35"/>
      <c r="G3152" s="35"/>
      <c r="I3152" s="11"/>
    </row>
    <row r="3153" spans="3:9" x14ac:dyDescent="0.2">
      <c r="C3153" s="205"/>
      <c r="D3153" s="5"/>
      <c r="E3153" s="35"/>
      <c r="F3153" s="35"/>
      <c r="G3153" s="35"/>
      <c r="I3153" s="11"/>
    </row>
    <row r="3154" spans="3:9" x14ac:dyDescent="0.2">
      <c r="C3154" s="205"/>
      <c r="D3154" s="5"/>
      <c r="E3154" s="35"/>
      <c r="F3154" s="35"/>
      <c r="G3154" s="35"/>
      <c r="I3154" s="11"/>
    </row>
    <row r="3155" spans="3:9" x14ac:dyDescent="0.2">
      <c r="C3155" s="205"/>
      <c r="D3155" s="5"/>
      <c r="E3155" s="35"/>
      <c r="F3155" s="35"/>
      <c r="G3155" s="35"/>
      <c r="I3155" s="11"/>
    </row>
    <row r="3156" spans="3:9" x14ac:dyDescent="0.2">
      <c r="C3156" s="205"/>
      <c r="D3156" s="5"/>
      <c r="E3156" s="35"/>
      <c r="F3156" s="35"/>
      <c r="G3156" s="35"/>
      <c r="I3156" s="11"/>
    </row>
    <row r="3157" spans="3:9" x14ac:dyDescent="0.2">
      <c r="C3157" s="205"/>
      <c r="D3157" s="5"/>
      <c r="E3157" s="35"/>
      <c r="F3157" s="35"/>
      <c r="G3157" s="35"/>
      <c r="I3157" s="11"/>
    </row>
    <row r="3158" spans="3:9" x14ac:dyDescent="0.2">
      <c r="C3158" s="205"/>
      <c r="D3158" s="5"/>
      <c r="E3158" s="35"/>
      <c r="F3158" s="35"/>
      <c r="G3158" s="35"/>
      <c r="I3158" s="11"/>
    </row>
    <row r="3159" spans="3:9" x14ac:dyDescent="0.2">
      <c r="C3159" s="205"/>
      <c r="D3159" s="5"/>
      <c r="E3159" s="35"/>
      <c r="F3159" s="35"/>
      <c r="G3159" s="35"/>
      <c r="I3159" s="11"/>
    </row>
    <row r="3160" spans="3:9" x14ac:dyDescent="0.2">
      <c r="C3160" s="205"/>
      <c r="D3160" s="5"/>
      <c r="E3160" s="35"/>
      <c r="F3160" s="35"/>
      <c r="G3160" s="35"/>
      <c r="I3160" s="11"/>
    </row>
    <row r="3161" spans="3:9" x14ac:dyDescent="0.2">
      <c r="C3161" s="205"/>
      <c r="D3161" s="5"/>
      <c r="E3161" s="35"/>
      <c r="F3161" s="35"/>
      <c r="G3161" s="35"/>
      <c r="I3161" s="11"/>
    </row>
    <row r="3162" spans="3:9" x14ac:dyDescent="0.2">
      <c r="C3162" s="205"/>
      <c r="D3162" s="5"/>
      <c r="E3162" s="35"/>
      <c r="F3162" s="35"/>
      <c r="G3162" s="35"/>
      <c r="I3162" s="11"/>
    </row>
    <row r="3163" spans="3:9" x14ac:dyDescent="0.2">
      <c r="C3163" s="205"/>
      <c r="D3163" s="5"/>
      <c r="E3163" s="35"/>
      <c r="F3163" s="35"/>
      <c r="G3163" s="35"/>
      <c r="I3163" s="11"/>
    </row>
    <row r="3164" spans="3:9" x14ac:dyDescent="0.2">
      <c r="C3164" s="205"/>
      <c r="D3164" s="5"/>
      <c r="E3164" s="35"/>
      <c r="F3164" s="35"/>
      <c r="G3164" s="35"/>
      <c r="I3164" s="11"/>
    </row>
    <row r="3165" spans="3:9" x14ac:dyDescent="0.2">
      <c r="C3165" s="205"/>
      <c r="D3165" s="5"/>
      <c r="E3165" s="35"/>
      <c r="F3165" s="35"/>
      <c r="G3165" s="35"/>
      <c r="I3165" s="11"/>
    </row>
    <row r="3166" spans="3:9" x14ac:dyDescent="0.2">
      <c r="C3166" s="205"/>
      <c r="D3166" s="5"/>
      <c r="E3166" s="35"/>
      <c r="F3166" s="35"/>
      <c r="G3166" s="35"/>
      <c r="I3166" s="11"/>
    </row>
    <row r="3167" spans="3:9" x14ac:dyDescent="0.2">
      <c r="C3167" s="205"/>
      <c r="D3167" s="5"/>
      <c r="E3167" s="35"/>
      <c r="F3167" s="35"/>
      <c r="G3167" s="35"/>
      <c r="I3167" s="11"/>
    </row>
    <row r="3168" spans="3:9" x14ac:dyDescent="0.2">
      <c r="C3168" s="205"/>
      <c r="D3168" s="5"/>
      <c r="E3168" s="35"/>
      <c r="F3168" s="35"/>
      <c r="G3168" s="35"/>
      <c r="I3168" s="11"/>
    </row>
    <row r="3169" spans="3:9" x14ac:dyDescent="0.2">
      <c r="C3169" s="205"/>
      <c r="D3169" s="5"/>
      <c r="E3169" s="35"/>
      <c r="F3169" s="35"/>
      <c r="G3169" s="35"/>
      <c r="I3169" s="11"/>
    </row>
    <row r="3170" spans="3:9" x14ac:dyDescent="0.2">
      <c r="C3170" s="205"/>
      <c r="D3170" s="5"/>
      <c r="E3170" s="35"/>
      <c r="F3170" s="35"/>
      <c r="G3170" s="35"/>
      <c r="I3170" s="11"/>
    </row>
    <row r="3171" spans="3:9" x14ac:dyDescent="0.2">
      <c r="C3171" s="205"/>
      <c r="D3171" s="5"/>
      <c r="E3171" s="35"/>
      <c r="F3171" s="35"/>
      <c r="G3171" s="35"/>
      <c r="I3171" s="11"/>
    </row>
    <row r="3172" spans="3:9" x14ac:dyDescent="0.2">
      <c r="C3172" s="205"/>
      <c r="D3172" s="5"/>
      <c r="E3172" s="35"/>
      <c r="F3172" s="35"/>
      <c r="G3172" s="35"/>
      <c r="I3172" s="11"/>
    </row>
    <row r="3173" spans="3:9" x14ac:dyDescent="0.2">
      <c r="C3173" s="205"/>
      <c r="D3173" s="5"/>
      <c r="E3173" s="35"/>
      <c r="F3173" s="35"/>
      <c r="G3173" s="35"/>
      <c r="I3173" s="11"/>
    </row>
    <row r="3174" spans="3:9" x14ac:dyDescent="0.2">
      <c r="C3174" s="205"/>
      <c r="D3174" s="5"/>
      <c r="E3174" s="35"/>
      <c r="F3174" s="35"/>
      <c r="G3174" s="35"/>
      <c r="I3174" s="11"/>
    </row>
    <row r="3175" spans="3:9" x14ac:dyDescent="0.2">
      <c r="C3175" s="205"/>
      <c r="D3175" s="5"/>
      <c r="E3175" s="35"/>
      <c r="F3175" s="35"/>
      <c r="G3175" s="35"/>
      <c r="I3175" s="11"/>
    </row>
    <row r="3176" spans="3:9" x14ac:dyDescent="0.2">
      <c r="C3176" s="205"/>
      <c r="D3176" s="5"/>
      <c r="E3176" s="35"/>
      <c r="F3176" s="35"/>
      <c r="G3176" s="35"/>
      <c r="I3176" s="11"/>
    </row>
    <row r="3177" spans="3:9" x14ac:dyDescent="0.2">
      <c r="C3177" s="205"/>
      <c r="D3177" s="5"/>
      <c r="E3177" s="35"/>
      <c r="F3177" s="35"/>
      <c r="G3177" s="35"/>
      <c r="I3177" s="11"/>
    </row>
    <row r="3178" spans="3:9" x14ac:dyDescent="0.2">
      <c r="C3178" s="205"/>
      <c r="D3178" s="5"/>
      <c r="E3178" s="35"/>
      <c r="F3178" s="35"/>
      <c r="G3178" s="35"/>
      <c r="I3178" s="11"/>
    </row>
    <row r="3179" spans="3:9" x14ac:dyDescent="0.2">
      <c r="C3179" s="205"/>
      <c r="D3179" s="5"/>
      <c r="E3179" s="35"/>
      <c r="F3179" s="35"/>
      <c r="G3179" s="35"/>
      <c r="I3179" s="11"/>
    </row>
    <row r="3180" spans="3:9" x14ac:dyDescent="0.2">
      <c r="C3180" s="205"/>
      <c r="D3180" s="5"/>
      <c r="E3180" s="35"/>
      <c r="F3180" s="35"/>
      <c r="G3180" s="35"/>
      <c r="I3180" s="11"/>
    </row>
    <row r="3181" spans="3:9" x14ac:dyDescent="0.2">
      <c r="C3181" s="205"/>
      <c r="D3181" s="5"/>
      <c r="E3181" s="35"/>
      <c r="F3181" s="35"/>
      <c r="G3181" s="35"/>
      <c r="I3181" s="11"/>
    </row>
    <row r="3182" spans="3:9" x14ac:dyDescent="0.2">
      <c r="C3182" s="205"/>
      <c r="D3182" s="5"/>
      <c r="E3182" s="35"/>
      <c r="F3182" s="35"/>
      <c r="G3182" s="35"/>
      <c r="I3182" s="11"/>
    </row>
    <row r="3183" spans="3:9" x14ac:dyDescent="0.2">
      <c r="C3183" s="205"/>
      <c r="D3183" s="5"/>
      <c r="E3183" s="35"/>
      <c r="F3183" s="35"/>
      <c r="G3183" s="35"/>
      <c r="I3183" s="11"/>
    </row>
    <row r="3184" spans="3:9" x14ac:dyDescent="0.2">
      <c r="C3184" s="205"/>
      <c r="D3184" s="5"/>
      <c r="E3184" s="35"/>
      <c r="F3184" s="35"/>
      <c r="G3184" s="35"/>
      <c r="I3184" s="11"/>
    </row>
    <row r="3185" spans="3:9" x14ac:dyDescent="0.2">
      <c r="C3185" s="205"/>
      <c r="D3185" s="5"/>
      <c r="E3185" s="35"/>
      <c r="F3185" s="35"/>
      <c r="G3185" s="35"/>
      <c r="I3185" s="11"/>
    </row>
    <row r="3186" spans="3:9" x14ac:dyDescent="0.2">
      <c r="C3186" s="205"/>
      <c r="D3186" s="5"/>
      <c r="E3186" s="35"/>
      <c r="F3186" s="35"/>
      <c r="G3186" s="35"/>
      <c r="I3186" s="11"/>
    </row>
    <row r="3187" spans="3:9" x14ac:dyDescent="0.2">
      <c r="C3187" s="205"/>
      <c r="D3187" s="5"/>
      <c r="E3187" s="35"/>
      <c r="F3187" s="35"/>
      <c r="G3187" s="35"/>
      <c r="I3187" s="11"/>
    </row>
    <row r="3188" spans="3:9" x14ac:dyDescent="0.2">
      <c r="C3188" s="205"/>
      <c r="D3188" s="5"/>
      <c r="E3188" s="35"/>
      <c r="F3188" s="35"/>
      <c r="G3188" s="35"/>
      <c r="I3188" s="11"/>
    </row>
    <row r="3189" spans="3:9" x14ac:dyDescent="0.2">
      <c r="C3189" s="205"/>
      <c r="D3189" s="5"/>
      <c r="E3189" s="35"/>
      <c r="F3189" s="35"/>
      <c r="G3189" s="35"/>
      <c r="I3189" s="11"/>
    </row>
    <row r="3190" spans="3:9" x14ac:dyDescent="0.2">
      <c r="C3190" s="205"/>
      <c r="D3190" s="5"/>
      <c r="E3190" s="35"/>
      <c r="F3190" s="35"/>
      <c r="G3190" s="35"/>
      <c r="I3190" s="11"/>
    </row>
    <row r="3191" spans="3:9" x14ac:dyDescent="0.2">
      <c r="C3191" s="205"/>
      <c r="D3191" s="5"/>
      <c r="E3191" s="35"/>
      <c r="F3191" s="35"/>
      <c r="G3191" s="35"/>
      <c r="I3191" s="11"/>
    </row>
    <row r="3192" spans="3:9" x14ac:dyDescent="0.2">
      <c r="C3192" s="205"/>
      <c r="D3192" s="5"/>
      <c r="E3192" s="35"/>
      <c r="F3192" s="35"/>
      <c r="G3192" s="35"/>
      <c r="I3192" s="11"/>
    </row>
    <row r="3193" spans="3:9" x14ac:dyDescent="0.2">
      <c r="C3193" s="205"/>
      <c r="D3193" s="5"/>
      <c r="E3193" s="35"/>
      <c r="F3193" s="35"/>
      <c r="G3193" s="35"/>
      <c r="I3193" s="11"/>
    </row>
    <row r="3194" spans="3:9" x14ac:dyDescent="0.2">
      <c r="C3194" s="205"/>
      <c r="D3194" s="5"/>
      <c r="E3194" s="35"/>
      <c r="F3194" s="35"/>
      <c r="G3194" s="35"/>
      <c r="I3194" s="11"/>
    </row>
    <row r="3195" spans="3:9" x14ac:dyDescent="0.2">
      <c r="C3195" s="205"/>
      <c r="D3195" s="5"/>
      <c r="E3195" s="35"/>
      <c r="F3195" s="35"/>
      <c r="G3195" s="35"/>
      <c r="I3195" s="11"/>
    </row>
    <row r="3196" spans="3:9" x14ac:dyDescent="0.2">
      <c r="C3196" s="205"/>
      <c r="D3196" s="5"/>
      <c r="E3196" s="35"/>
      <c r="F3196" s="35"/>
      <c r="G3196" s="35"/>
      <c r="I3196" s="11"/>
    </row>
    <row r="3197" spans="3:9" x14ac:dyDescent="0.2">
      <c r="C3197" s="205"/>
      <c r="D3197" s="5"/>
      <c r="E3197" s="35"/>
      <c r="F3197" s="35"/>
      <c r="G3197" s="35"/>
      <c r="I3197" s="11"/>
    </row>
    <row r="3198" spans="3:9" x14ac:dyDescent="0.2">
      <c r="C3198" s="205"/>
      <c r="D3198" s="5"/>
      <c r="E3198" s="35"/>
      <c r="F3198" s="35"/>
      <c r="G3198" s="35"/>
      <c r="I3198" s="11"/>
    </row>
    <row r="3199" spans="3:9" x14ac:dyDescent="0.2">
      <c r="C3199" s="205"/>
      <c r="D3199" s="5"/>
      <c r="E3199" s="35"/>
      <c r="F3199" s="35"/>
      <c r="G3199" s="35"/>
      <c r="I3199" s="11"/>
    </row>
    <row r="3200" spans="3:9" x14ac:dyDescent="0.2">
      <c r="C3200" s="205"/>
      <c r="D3200" s="5"/>
      <c r="E3200" s="35"/>
      <c r="F3200" s="35"/>
      <c r="G3200" s="35"/>
      <c r="I3200" s="11"/>
    </row>
    <row r="3201" spans="3:9" x14ac:dyDescent="0.2">
      <c r="C3201" s="205"/>
      <c r="D3201" s="5"/>
      <c r="E3201" s="35"/>
      <c r="F3201" s="35"/>
      <c r="G3201" s="35"/>
      <c r="I3201" s="11"/>
    </row>
    <row r="3202" spans="3:9" x14ac:dyDescent="0.2">
      <c r="C3202" s="205"/>
      <c r="D3202" s="5"/>
      <c r="E3202" s="35"/>
      <c r="F3202" s="35"/>
      <c r="G3202" s="35"/>
      <c r="I3202" s="11"/>
    </row>
    <row r="3203" spans="3:9" x14ac:dyDescent="0.2">
      <c r="C3203" s="205"/>
      <c r="D3203" s="5"/>
      <c r="E3203" s="35"/>
      <c r="F3203" s="35"/>
      <c r="G3203" s="35"/>
      <c r="I3203" s="11"/>
    </row>
    <row r="3204" spans="3:9" x14ac:dyDescent="0.2">
      <c r="C3204" s="205"/>
      <c r="D3204" s="5"/>
      <c r="E3204" s="35"/>
      <c r="F3204" s="35"/>
      <c r="G3204" s="35"/>
      <c r="I3204" s="11"/>
    </row>
    <row r="3205" spans="3:9" x14ac:dyDescent="0.2">
      <c r="C3205" s="205"/>
      <c r="D3205" s="5"/>
      <c r="E3205" s="35"/>
      <c r="F3205" s="35"/>
      <c r="G3205" s="35"/>
      <c r="I3205" s="11"/>
    </row>
    <row r="3206" spans="3:9" x14ac:dyDescent="0.2">
      <c r="C3206" s="205"/>
      <c r="D3206" s="5"/>
      <c r="E3206" s="35"/>
      <c r="F3206" s="35"/>
      <c r="G3206" s="35"/>
      <c r="I3206" s="11"/>
    </row>
    <row r="3207" spans="3:9" x14ac:dyDescent="0.2">
      <c r="C3207" s="205"/>
      <c r="D3207" s="5"/>
      <c r="E3207" s="35"/>
      <c r="F3207" s="35"/>
      <c r="G3207" s="35"/>
      <c r="I3207" s="11"/>
    </row>
    <row r="3208" spans="3:9" x14ac:dyDescent="0.2">
      <c r="C3208" s="205"/>
      <c r="D3208" s="5"/>
      <c r="E3208" s="35"/>
      <c r="F3208" s="35"/>
      <c r="G3208" s="35"/>
      <c r="I3208" s="11"/>
    </row>
    <row r="3209" spans="3:9" x14ac:dyDescent="0.2">
      <c r="C3209" s="205"/>
      <c r="D3209" s="5"/>
      <c r="E3209" s="35"/>
      <c r="F3209" s="35"/>
      <c r="G3209" s="35"/>
      <c r="I3209" s="11"/>
    </row>
    <row r="3210" spans="3:9" x14ac:dyDescent="0.2">
      <c r="C3210" s="205"/>
      <c r="D3210" s="5"/>
      <c r="E3210" s="35"/>
      <c r="F3210" s="35"/>
      <c r="G3210" s="35"/>
      <c r="I3210" s="11"/>
    </row>
    <row r="3211" spans="3:9" x14ac:dyDescent="0.2">
      <c r="C3211" s="205"/>
      <c r="D3211" s="5"/>
      <c r="E3211" s="35"/>
      <c r="F3211" s="35"/>
      <c r="G3211" s="35"/>
      <c r="I3211" s="11"/>
    </row>
    <row r="3212" spans="3:9" x14ac:dyDescent="0.2">
      <c r="C3212" s="205"/>
      <c r="D3212" s="5"/>
      <c r="E3212" s="35"/>
      <c r="F3212" s="35"/>
      <c r="G3212" s="35"/>
      <c r="I3212" s="11"/>
    </row>
    <row r="3213" spans="3:9" x14ac:dyDescent="0.2">
      <c r="C3213" s="205"/>
      <c r="D3213" s="5"/>
      <c r="E3213" s="35"/>
      <c r="F3213" s="35"/>
      <c r="G3213" s="35"/>
      <c r="I3213" s="11"/>
    </row>
    <row r="3214" spans="3:9" x14ac:dyDescent="0.2">
      <c r="C3214" s="205"/>
      <c r="D3214" s="5"/>
      <c r="E3214" s="35"/>
      <c r="F3214" s="35"/>
      <c r="G3214" s="35"/>
      <c r="I3214" s="11"/>
    </row>
    <row r="3215" spans="3:9" x14ac:dyDescent="0.2">
      <c r="C3215" s="205"/>
      <c r="D3215" s="5"/>
      <c r="E3215" s="35"/>
      <c r="F3215" s="35"/>
      <c r="G3215" s="35"/>
      <c r="I3215" s="11"/>
    </row>
    <row r="3216" spans="3:9" x14ac:dyDescent="0.2">
      <c r="C3216" s="205"/>
      <c r="D3216" s="5"/>
      <c r="E3216" s="35"/>
      <c r="F3216" s="35"/>
      <c r="G3216" s="35"/>
      <c r="I3216" s="11"/>
    </row>
    <row r="3217" spans="3:9" x14ac:dyDescent="0.2">
      <c r="C3217" s="205"/>
      <c r="D3217" s="5"/>
      <c r="E3217" s="35"/>
      <c r="F3217" s="35"/>
      <c r="G3217" s="35"/>
      <c r="I3217" s="11"/>
    </row>
    <row r="3218" spans="3:9" x14ac:dyDescent="0.2">
      <c r="C3218" s="205"/>
      <c r="D3218" s="5"/>
      <c r="E3218" s="35"/>
      <c r="F3218" s="35"/>
      <c r="G3218" s="35"/>
      <c r="I3218" s="11"/>
    </row>
    <row r="3219" spans="3:9" x14ac:dyDescent="0.2">
      <c r="C3219" s="205"/>
      <c r="D3219" s="5"/>
      <c r="E3219" s="35"/>
      <c r="F3219" s="35"/>
      <c r="G3219" s="35"/>
      <c r="I3219" s="11"/>
    </row>
    <row r="3220" spans="3:9" x14ac:dyDescent="0.2">
      <c r="C3220" s="205"/>
      <c r="D3220" s="5"/>
      <c r="E3220" s="35"/>
      <c r="F3220" s="35"/>
      <c r="G3220" s="35"/>
      <c r="I3220" s="11"/>
    </row>
    <row r="3221" spans="3:9" x14ac:dyDescent="0.2">
      <c r="C3221" s="205"/>
      <c r="D3221" s="5"/>
      <c r="E3221" s="35"/>
      <c r="F3221" s="35"/>
      <c r="G3221" s="35"/>
      <c r="I3221" s="11"/>
    </row>
    <row r="3222" spans="3:9" x14ac:dyDescent="0.2">
      <c r="C3222" s="205"/>
      <c r="D3222" s="5"/>
      <c r="E3222" s="35"/>
      <c r="F3222" s="35"/>
      <c r="G3222" s="35"/>
      <c r="I3222" s="11"/>
    </row>
    <row r="3223" spans="3:9" x14ac:dyDescent="0.2">
      <c r="C3223" s="205"/>
      <c r="D3223" s="5"/>
      <c r="E3223" s="35"/>
      <c r="F3223" s="35"/>
      <c r="G3223" s="35"/>
      <c r="I3223" s="11"/>
    </row>
    <row r="3224" spans="3:9" x14ac:dyDescent="0.2">
      <c r="C3224" s="205"/>
      <c r="D3224" s="5"/>
      <c r="E3224" s="35"/>
      <c r="F3224" s="35"/>
      <c r="G3224" s="35"/>
      <c r="I3224" s="11"/>
    </row>
    <row r="3225" spans="3:9" x14ac:dyDescent="0.2">
      <c r="C3225" s="205"/>
      <c r="D3225" s="5"/>
      <c r="E3225" s="35"/>
      <c r="F3225" s="35"/>
      <c r="G3225" s="35"/>
      <c r="I3225" s="11"/>
    </row>
    <row r="3226" spans="3:9" x14ac:dyDescent="0.2">
      <c r="C3226" s="205"/>
      <c r="D3226" s="5"/>
      <c r="E3226" s="35"/>
      <c r="F3226" s="35"/>
      <c r="G3226" s="35"/>
      <c r="I3226" s="11"/>
    </row>
    <row r="3227" spans="3:9" x14ac:dyDescent="0.2">
      <c r="C3227" s="205"/>
      <c r="D3227" s="5"/>
      <c r="E3227" s="35"/>
      <c r="F3227" s="35"/>
      <c r="G3227" s="35"/>
      <c r="I3227" s="11"/>
    </row>
    <row r="3228" spans="3:9" x14ac:dyDescent="0.2">
      <c r="C3228" s="205"/>
      <c r="D3228" s="5"/>
      <c r="E3228" s="35"/>
      <c r="F3228" s="35"/>
      <c r="G3228" s="35"/>
      <c r="I3228" s="11"/>
    </row>
    <row r="3229" spans="3:9" x14ac:dyDescent="0.2">
      <c r="C3229" s="205"/>
      <c r="D3229" s="5"/>
      <c r="E3229" s="35"/>
      <c r="F3229" s="35"/>
      <c r="G3229" s="35"/>
      <c r="I3229" s="11"/>
    </row>
    <row r="3230" spans="3:9" x14ac:dyDescent="0.2">
      <c r="C3230" s="205"/>
      <c r="D3230" s="5"/>
      <c r="E3230" s="35"/>
      <c r="F3230" s="35"/>
      <c r="G3230" s="35"/>
      <c r="I3230" s="11"/>
    </row>
    <row r="3231" spans="3:9" x14ac:dyDescent="0.2">
      <c r="C3231" s="205"/>
      <c r="D3231" s="5"/>
      <c r="E3231" s="35"/>
      <c r="F3231" s="35"/>
      <c r="G3231" s="35"/>
      <c r="I3231" s="11"/>
    </row>
    <row r="3232" spans="3:9" x14ac:dyDescent="0.2">
      <c r="C3232" s="205"/>
      <c r="D3232" s="5"/>
      <c r="E3232" s="35"/>
      <c r="F3232" s="35"/>
      <c r="G3232" s="35"/>
      <c r="I3232" s="11"/>
    </row>
    <row r="3233" spans="3:9" x14ac:dyDescent="0.2">
      <c r="C3233" s="205"/>
      <c r="D3233" s="5"/>
      <c r="E3233" s="35"/>
      <c r="F3233" s="35"/>
      <c r="G3233" s="35"/>
      <c r="I3233" s="11"/>
    </row>
    <row r="3234" spans="3:9" x14ac:dyDescent="0.2">
      <c r="C3234" s="205"/>
      <c r="D3234" s="5"/>
      <c r="E3234" s="35"/>
      <c r="F3234" s="35"/>
      <c r="G3234" s="35"/>
      <c r="I3234" s="11"/>
    </row>
    <row r="3235" spans="3:9" x14ac:dyDescent="0.2">
      <c r="C3235" s="205"/>
      <c r="D3235" s="5"/>
      <c r="E3235" s="35"/>
      <c r="F3235" s="35"/>
      <c r="G3235" s="35"/>
      <c r="I3235" s="11"/>
    </row>
    <row r="3236" spans="3:9" x14ac:dyDescent="0.2">
      <c r="C3236" s="205"/>
      <c r="D3236" s="5"/>
      <c r="E3236" s="35"/>
      <c r="F3236" s="35"/>
      <c r="G3236" s="35"/>
      <c r="I3236" s="11"/>
    </row>
    <row r="3237" spans="3:9" x14ac:dyDescent="0.2">
      <c r="C3237" s="205"/>
      <c r="D3237" s="5"/>
      <c r="E3237" s="35"/>
      <c r="F3237" s="35"/>
      <c r="G3237" s="35"/>
      <c r="I3237" s="11"/>
    </row>
    <row r="3238" spans="3:9" x14ac:dyDescent="0.2">
      <c r="C3238" s="205"/>
      <c r="D3238" s="5"/>
      <c r="E3238" s="35"/>
      <c r="F3238" s="35"/>
      <c r="G3238" s="35"/>
      <c r="I3238" s="11"/>
    </row>
    <row r="3239" spans="3:9" x14ac:dyDescent="0.2">
      <c r="C3239" s="205"/>
      <c r="D3239" s="5"/>
      <c r="E3239" s="35"/>
      <c r="F3239" s="35"/>
      <c r="G3239" s="35"/>
      <c r="I3239" s="11"/>
    </row>
    <row r="3240" spans="3:9" x14ac:dyDescent="0.2">
      <c r="C3240" s="205"/>
      <c r="D3240" s="5"/>
      <c r="E3240" s="35"/>
      <c r="F3240" s="35"/>
      <c r="G3240" s="35"/>
      <c r="I3240" s="11"/>
    </row>
    <row r="3241" spans="3:9" x14ac:dyDescent="0.2">
      <c r="C3241" s="205"/>
      <c r="D3241" s="5"/>
      <c r="E3241" s="35"/>
      <c r="F3241" s="35"/>
      <c r="G3241" s="35"/>
      <c r="I3241" s="11"/>
    </row>
    <row r="3242" spans="3:9" x14ac:dyDescent="0.2">
      <c r="C3242" s="205"/>
      <c r="D3242" s="5"/>
      <c r="E3242" s="35"/>
      <c r="F3242" s="35"/>
      <c r="G3242" s="35"/>
      <c r="I3242" s="11"/>
    </row>
    <row r="3243" spans="3:9" x14ac:dyDescent="0.2">
      <c r="C3243" s="205"/>
      <c r="D3243" s="5"/>
      <c r="E3243" s="35"/>
      <c r="F3243" s="35"/>
      <c r="G3243" s="35"/>
      <c r="I3243" s="11"/>
    </row>
    <row r="3244" spans="3:9" x14ac:dyDescent="0.2">
      <c r="C3244" s="205"/>
      <c r="D3244" s="5"/>
      <c r="E3244" s="35"/>
      <c r="F3244" s="35"/>
      <c r="G3244" s="35"/>
      <c r="I3244" s="11"/>
    </row>
    <row r="3245" spans="3:9" x14ac:dyDescent="0.2">
      <c r="C3245" s="205"/>
      <c r="D3245" s="5"/>
      <c r="E3245" s="35"/>
      <c r="F3245" s="35"/>
      <c r="G3245" s="35"/>
      <c r="I3245" s="11"/>
    </row>
    <row r="3246" spans="3:9" x14ac:dyDescent="0.2">
      <c r="C3246" s="205"/>
      <c r="D3246" s="5"/>
      <c r="E3246" s="35"/>
      <c r="F3246" s="35"/>
      <c r="G3246" s="35"/>
      <c r="I3246" s="11"/>
    </row>
    <row r="3247" spans="3:9" x14ac:dyDescent="0.2">
      <c r="C3247" s="205"/>
      <c r="D3247" s="5"/>
      <c r="E3247" s="35"/>
      <c r="F3247" s="35"/>
      <c r="G3247" s="35"/>
      <c r="I3247" s="11"/>
    </row>
    <row r="3248" spans="3:9" x14ac:dyDescent="0.2">
      <c r="C3248" s="205"/>
      <c r="D3248" s="5"/>
      <c r="E3248" s="35"/>
      <c r="F3248" s="35"/>
      <c r="G3248" s="35"/>
      <c r="I3248" s="11"/>
    </row>
    <row r="3249" spans="3:9" x14ac:dyDescent="0.2">
      <c r="C3249" s="205"/>
      <c r="D3249" s="5"/>
      <c r="E3249" s="35"/>
      <c r="F3249" s="35"/>
      <c r="G3249" s="35"/>
      <c r="I3249" s="11"/>
    </row>
    <row r="3250" spans="3:9" x14ac:dyDescent="0.2">
      <c r="C3250" s="205"/>
      <c r="D3250" s="5"/>
      <c r="E3250" s="35"/>
      <c r="F3250" s="35"/>
      <c r="G3250" s="35"/>
      <c r="I3250" s="11"/>
    </row>
    <row r="3251" spans="3:9" x14ac:dyDescent="0.2">
      <c r="C3251" s="205"/>
      <c r="D3251" s="5"/>
      <c r="E3251" s="35"/>
      <c r="F3251" s="35"/>
      <c r="G3251" s="35"/>
      <c r="I3251" s="11"/>
    </row>
    <row r="3252" spans="3:9" x14ac:dyDescent="0.2">
      <c r="C3252" s="205"/>
      <c r="D3252" s="5"/>
      <c r="E3252" s="35"/>
      <c r="F3252" s="35"/>
      <c r="G3252" s="35"/>
      <c r="I3252" s="11"/>
    </row>
    <row r="3253" spans="3:9" x14ac:dyDescent="0.2">
      <c r="C3253" s="205"/>
      <c r="D3253" s="5"/>
      <c r="E3253" s="35"/>
      <c r="F3253" s="35"/>
      <c r="G3253" s="35"/>
      <c r="I3253" s="11"/>
    </row>
    <row r="3254" spans="3:9" x14ac:dyDescent="0.2">
      <c r="C3254" s="205"/>
      <c r="D3254" s="5"/>
      <c r="E3254" s="35"/>
      <c r="F3254" s="35"/>
      <c r="G3254" s="35"/>
      <c r="I3254" s="11"/>
    </row>
    <row r="3255" spans="3:9" x14ac:dyDescent="0.2">
      <c r="C3255" s="205"/>
      <c r="D3255" s="5"/>
      <c r="E3255" s="35"/>
      <c r="F3255" s="35"/>
      <c r="G3255" s="35"/>
      <c r="I3255" s="11"/>
    </row>
    <row r="3256" spans="3:9" x14ac:dyDescent="0.2">
      <c r="C3256" s="205"/>
      <c r="D3256" s="5"/>
      <c r="E3256" s="35"/>
      <c r="F3256" s="35"/>
      <c r="G3256" s="35"/>
      <c r="I3256" s="11"/>
    </row>
    <row r="3257" spans="3:9" x14ac:dyDescent="0.2">
      <c r="C3257" s="205"/>
      <c r="D3257" s="5"/>
      <c r="E3257" s="35"/>
      <c r="F3257" s="35"/>
      <c r="G3257" s="35"/>
      <c r="I3257" s="11"/>
    </row>
    <row r="3258" spans="3:9" x14ac:dyDescent="0.2">
      <c r="C3258" s="205"/>
      <c r="D3258" s="5"/>
      <c r="E3258" s="35"/>
      <c r="F3258" s="35"/>
      <c r="G3258" s="35"/>
      <c r="I3258" s="11"/>
    </row>
    <row r="3259" spans="3:9" x14ac:dyDescent="0.2">
      <c r="C3259" s="205"/>
      <c r="D3259" s="5"/>
      <c r="E3259" s="35"/>
      <c r="F3259" s="35"/>
      <c r="G3259" s="35"/>
      <c r="I3259" s="11"/>
    </row>
    <row r="3260" spans="3:9" x14ac:dyDescent="0.2">
      <c r="C3260" s="205"/>
      <c r="D3260" s="5"/>
      <c r="E3260" s="35"/>
      <c r="F3260" s="35"/>
      <c r="G3260" s="35"/>
      <c r="I3260" s="11"/>
    </row>
    <row r="3261" spans="3:9" x14ac:dyDescent="0.2">
      <c r="C3261" s="205"/>
      <c r="D3261" s="5"/>
      <c r="E3261" s="35"/>
      <c r="F3261" s="35"/>
      <c r="G3261" s="35"/>
      <c r="I3261" s="11"/>
    </row>
    <row r="3262" spans="3:9" x14ac:dyDescent="0.2">
      <c r="C3262" s="205"/>
      <c r="D3262" s="5"/>
      <c r="E3262" s="35"/>
      <c r="F3262" s="35"/>
      <c r="G3262" s="35"/>
      <c r="I3262" s="11"/>
    </row>
    <row r="3263" spans="3:9" x14ac:dyDescent="0.2">
      <c r="C3263" s="205"/>
      <c r="D3263" s="5"/>
      <c r="E3263" s="35"/>
      <c r="F3263" s="35"/>
      <c r="G3263" s="35"/>
      <c r="I3263" s="11"/>
    </row>
    <row r="3264" spans="3:9" x14ac:dyDescent="0.2">
      <c r="C3264" s="205"/>
      <c r="D3264" s="5"/>
      <c r="E3264" s="35"/>
      <c r="F3264" s="35"/>
      <c r="G3264" s="35"/>
      <c r="I3264" s="11"/>
    </row>
    <row r="3265" spans="3:9" x14ac:dyDescent="0.2">
      <c r="C3265" s="205"/>
      <c r="D3265" s="5"/>
      <c r="E3265" s="35"/>
      <c r="F3265" s="35"/>
      <c r="G3265" s="35"/>
      <c r="I3265" s="11"/>
    </row>
    <row r="3266" spans="3:9" x14ac:dyDescent="0.2">
      <c r="C3266" s="205"/>
      <c r="D3266" s="5"/>
      <c r="E3266" s="35"/>
      <c r="F3266" s="35"/>
      <c r="G3266" s="35"/>
      <c r="I3266" s="11"/>
    </row>
    <row r="3267" spans="3:9" x14ac:dyDescent="0.2">
      <c r="C3267" s="205"/>
      <c r="D3267" s="5"/>
      <c r="E3267" s="35"/>
      <c r="F3267" s="35"/>
      <c r="G3267" s="35"/>
      <c r="I3267" s="11"/>
    </row>
    <row r="3268" spans="3:9" x14ac:dyDescent="0.2">
      <c r="C3268" s="205"/>
      <c r="D3268" s="5"/>
      <c r="E3268" s="35"/>
      <c r="F3268" s="35"/>
      <c r="G3268" s="35"/>
      <c r="I3268" s="11"/>
    </row>
    <row r="3269" spans="3:9" x14ac:dyDescent="0.2">
      <c r="C3269" s="205"/>
      <c r="D3269" s="5"/>
      <c r="E3269" s="35"/>
      <c r="F3269" s="35"/>
      <c r="G3269" s="35"/>
      <c r="I3269" s="11"/>
    </row>
    <row r="3270" spans="3:9" x14ac:dyDescent="0.2">
      <c r="C3270" s="205"/>
      <c r="D3270" s="5"/>
      <c r="E3270" s="35"/>
      <c r="F3270" s="35"/>
      <c r="G3270" s="35"/>
      <c r="I3270" s="11"/>
    </row>
    <row r="3271" spans="3:9" x14ac:dyDescent="0.2">
      <c r="C3271" s="205"/>
      <c r="D3271" s="5"/>
      <c r="E3271" s="35"/>
      <c r="F3271" s="35"/>
      <c r="G3271" s="35"/>
      <c r="I3271" s="11"/>
    </row>
    <row r="3272" spans="3:9" x14ac:dyDescent="0.2">
      <c r="C3272" s="205"/>
      <c r="D3272" s="5"/>
      <c r="E3272" s="35"/>
      <c r="F3272" s="35"/>
      <c r="G3272" s="35"/>
      <c r="I3272" s="11"/>
    </row>
    <row r="3273" spans="3:9" x14ac:dyDescent="0.2">
      <c r="C3273" s="205"/>
      <c r="D3273" s="5"/>
      <c r="E3273" s="35"/>
      <c r="F3273" s="35"/>
      <c r="G3273" s="35"/>
      <c r="I3273" s="11"/>
    </row>
    <row r="3274" spans="3:9" x14ac:dyDescent="0.2">
      <c r="C3274" s="205"/>
      <c r="D3274" s="5"/>
      <c r="E3274" s="35"/>
      <c r="F3274" s="35"/>
      <c r="G3274" s="35"/>
      <c r="I3274" s="11"/>
    </row>
    <row r="3275" spans="3:9" x14ac:dyDescent="0.2">
      <c r="C3275" s="205"/>
      <c r="D3275" s="5"/>
      <c r="E3275" s="35"/>
      <c r="F3275" s="35"/>
      <c r="G3275" s="35"/>
      <c r="I3275" s="11"/>
    </row>
    <row r="3276" spans="3:9" x14ac:dyDescent="0.2">
      <c r="C3276" s="205"/>
      <c r="D3276" s="5"/>
      <c r="E3276" s="35"/>
      <c r="F3276" s="35"/>
      <c r="G3276" s="35"/>
      <c r="I3276" s="11"/>
    </row>
    <row r="3277" spans="3:9" x14ac:dyDescent="0.2">
      <c r="C3277" s="205"/>
      <c r="D3277" s="5"/>
      <c r="E3277" s="35"/>
      <c r="F3277" s="35"/>
      <c r="G3277" s="35"/>
      <c r="I3277" s="11"/>
    </row>
    <row r="3278" spans="3:9" x14ac:dyDescent="0.2">
      <c r="C3278" s="205"/>
      <c r="D3278" s="5"/>
      <c r="E3278" s="35"/>
      <c r="F3278" s="35"/>
      <c r="G3278" s="35"/>
      <c r="I3278" s="11"/>
    </row>
    <row r="3279" spans="3:9" x14ac:dyDescent="0.2">
      <c r="C3279" s="205"/>
      <c r="D3279" s="5"/>
      <c r="E3279" s="35"/>
      <c r="F3279" s="35"/>
      <c r="G3279" s="35"/>
      <c r="I3279" s="11"/>
    </row>
    <row r="3280" spans="3:9" x14ac:dyDescent="0.2">
      <c r="C3280" s="205"/>
      <c r="D3280" s="5"/>
      <c r="E3280" s="35"/>
      <c r="F3280" s="35"/>
      <c r="G3280" s="35"/>
      <c r="I3280" s="11"/>
    </row>
    <row r="3281" spans="3:9" x14ac:dyDescent="0.2">
      <c r="C3281" s="205"/>
      <c r="D3281" s="5"/>
      <c r="E3281" s="35"/>
      <c r="F3281" s="35"/>
      <c r="G3281" s="35"/>
      <c r="I3281" s="11"/>
    </row>
    <row r="3282" spans="3:9" x14ac:dyDescent="0.2">
      <c r="C3282" s="205"/>
      <c r="D3282" s="5"/>
      <c r="E3282" s="35"/>
      <c r="F3282" s="35"/>
      <c r="G3282" s="35"/>
      <c r="I3282" s="11"/>
    </row>
    <row r="3283" spans="3:9" x14ac:dyDescent="0.2">
      <c r="C3283" s="205"/>
      <c r="D3283" s="5"/>
      <c r="E3283" s="35"/>
      <c r="F3283" s="35"/>
      <c r="G3283" s="35"/>
      <c r="I3283" s="11"/>
    </row>
    <row r="3284" spans="3:9" x14ac:dyDescent="0.2">
      <c r="C3284" s="205"/>
      <c r="D3284" s="5"/>
      <c r="E3284" s="35"/>
      <c r="F3284" s="35"/>
      <c r="G3284" s="35"/>
      <c r="I3284" s="11"/>
    </row>
    <row r="3285" spans="3:9" x14ac:dyDescent="0.2">
      <c r="C3285" s="205"/>
      <c r="D3285" s="5"/>
      <c r="E3285" s="35"/>
      <c r="F3285" s="35"/>
      <c r="G3285" s="35"/>
      <c r="I3285" s="11"/>
    </row>
    <row r="3286" spans="3:9" x14ac:dyDescent="0.2">
      <c r="C3286" s="205"/>
      <c r="D3286" s="5"/>
      <c r="E3286" s="35"/>
      <c r="F3286" s="35"/>
      <c r="G3286" s="35"/>
      <c r="I3286" s="11"/>
    </row>
    <row r="3287" spans="3:9" x14ac:dyDescent="0.2">
      <c r="C3287" s="205"/>
      <c r="D3287" s="5"/>
      <c r="E3287" s="35"/>
      <c r="F3287" s="35"/>
      <c r="G3287" s="35"/>
      <c r="I3287" s="11"/>
    </row>
    <row r="3288" spans="3:9" x14ac:dyDescent="0.2">
      <c r="C3288" s="205"/>
      <c r="D3288" s="5"/>
      <c r="E3288" s="35"/>
      <c r="F3288" s="35"/>
      <c r="G3288" s="35"/>
      <c r="I3288" s="11"/>
    </row>
    <row r="3289" spans="3:9" x14ac:dyDescent="0.2">
      <c r="C3289" s="205"/>
      <c r="D3289" s="5"/>
      <c r="E3289" s="35"/>
      <c r="F3289" s="35"/>
      <c r="G3289" s="35"/>
      <c r="I3289" s="11"/>
    </row>
    <row r="3290" spans="3:9" x14ac:dyDescent="0.2">
      <c r="C3290" s="205"/>
      <c r="D3290" s="5"/>
      <c r="E3290" s="35"/>
      <c r="F3290" s="35"/>
      <c r="G3290" s="35"/>
      <c r="I3290" s="11"/>
    </row>
    <row r="3291" spans="3:9" x14ac:dyDescent="0.2">
      <c r="C3291" s="205"/>
      <c r="D3291" s="5"/>
      <c r="E3291" s="35"/>
      <c r="F3291" s="35"/>
      <c r="G3291" s="35"/>
      <c r="I3291" s="11"/>
    </row>
    <row r="3292" spans="3:9" x14ac:dyDescent="0.2">
      <c r="C3292" s="205"/>
      <c r="D3292" s="5"/>
      <c r="E3292" s="35"/>
      <c r="F3292" s="35"/>
      <c r="G3292" s="35"/>
      <c r="I3292" s="11"/>
    </row>
    <row r="3293" spans="3:9" x14ac:dyDescent="0.2">
      <c r="C3293" s="205"/>
      <c r="D3293" s="5"/>
      <c r="E3293" s="35"/>
      <c r="F3293" s="35"/>
      <c r="G3293" s="35"/>
      <c r="I3293" s="11"/>
    </row>
    <row r="3294" spans="3:9" x14ac:dyDescent="0.2">
      <c r="C3294" s="205"/>
      <c r="D3294" s="5"/>
      <c r="E3294" s="35"/>
      <c r="F3294" s="35"/>
      <c r="G3294" s="35"/>
      <c r="I3294" s="11"/>
    </row>
    <row r="3295" spans="3:9" x14ac:dyDescent="0.2">
      <c r="C3295" s="205"/>
      <c r="D3295" s="5"/>
      <c r="E3295" s="35"/>
      <c r="F3295" s="35"/>
      <c r="G3295" s="35"/>
      <c r="I3295" s="11"/>
    </row>
    <row r="3296" spans="3:9" x14ac:dyDescent="0.2">
      <c r="C3296" s="205"/>
      <c r="D3296" s="5"/>
      <c r="E3296" s="35"/>
      <c r="F3296" s="35"/>
      <c r="G3296" s="35"/>
      <c r="I3296" s="11"/>
    </row>
    <row r="3297" spans="3:9" x14ac:dyDescent="0.2">
      <c r="C3297" s="205"/>
      <c r="D3297" s="5"/>
      <c r="E3297" s="35"/>
      <c r="F3297" s="35"/>
      <c r="G3297" s="35"/>
      <c r="I3297" s="11"/>
    </row>
    <row r="3298" spans="3:9" x14ac:dyDescent="0.2">
      <c r="C3298" s="205"/>
      <c r="D3298" s="5"/>
      <c r="E3298" s="35"/>
      <c r="F3298" s="35"/>
      <c r="G3298" s="35"/>
      <c r="I3298" s="11"/>
    </row>
    <row r="3299" spans="3:9" x14ac:dyDescent="0.2">
      <c r="C3299" s="205"/>
      <c r="D3299" s="5"/>
      <c r="E3299" s="35"/>
      <c r="F3299" s="35"/>
      <c r="G3299" s="35"/>
      <c r="I3299" s="11"/>
    </row>
    <row r="3300" spans="3:9" x14ac:dyDescent="0.2">
      <c r="C3300" s="205"/>
      <c r="D3300" s="5"/>
      <c r="E3300" s="35"/>
      <c r="F3300" s="35"/>
      <c r="G3300" s="35"/>
      <c r="I3300" s="11"/>
    </row>
    <row r="3301" spans="3:9" x14ac:dyDescent="0.2">
      <c r="C3301" s="205"/>
      <c r="D3301" s="5"/>
      <c r="E3301" s="35"/>
      <c r="F3301" s="35"/>
      <c r="G3301" s="35"/>
      <c r="I3301" s="11"/>
    </row>
    <row r="3302" spans="3:9" x14ac:dyDescent="0.2">
      <c r="C3302" s="205"/>
      <c r="D3302" s="5"/>
      <c r="E3302" s="35"/>
      <c r="F3302" s="35"/>
      <c r="G3302" s="35"/>
      <c r="I3302" s="11"/>
    </row>
    <row r="3303" spans="3:9" x14ac:dyDescent="0.2">
      <c r="C3303" s="205"/>
      <c r="D3303" s="5"/>
      <c r="E3303" s="35"/>
      <c r="F3303" s="35"/>
      <c r="G3303" s="35"/>
      <c r="I3303" s="11"/>
    </row>
    <row r="3304" spans="3:9" x14ac:dyDescent="0.2">
      <c r="C3304" s="205"/>
      <c r="D3304" s="5"/>
      <c r="E3304" s="35"/>
      <c r="F3304" s="35"/>
      <c r="G3304" s="35"/>
      <c r="I3304" s="11"/>
    </row>
    <row r="3305" spans="3:9" x14ac:dyDescent="0.2">
      <c r="C3305" s="205"/>
      <c r="D3305" s="5"/>
      <c r="E3305" s="35"/>
      <c r="F3305" s="35"/>
      <c r="G3305" s="35"/>
      <c r="I3305" s="11"/>
    </row>
    <row r="3306" spans="3:9" x14ac:dyDescent="0.2">
      <c r="C3306" s="205"/>
      <c r="D3306" s="5"/>
      <c r="E3306" s="35"/>
      <c r="F3306" s="35"/>
      <c r="G3306" s="35"/>
      <c r="I3306" s="11"/>
    </row>
    <row r="3307" spans="3:9" x14ac:dyDescent="0.2">
      <c r="C3307" s="205"/>
      <c r="D3307" s="5"/>
      <c r="E3307" s="35"/>
      <c r="F3307" s="35"/>
      <c r="G3307" s="35"/>
      <c r="I3307" s="11"/>
    </row>
    <row r="3308" spans="3:9" x14ac:dyDescent="0.2">
      <c r="C3308" s="205"/>
      <c r="D3308" s="5"/>
      <c r="E3308" s="35"/>
      <c r="F3308" s="35"/>
      <c r="G3308" s="35"/>
      <c r="I3308" s="11"/>
    </row>
    <row r="3309" spans="3:9" x14ac:dyDescent="0.2">
      <c r="C3309" s="205"/>
      <c r="D3309" s="5"/>
      <c r="E3309" s="35"/>
      <c r="F3309" s="35"/>
      <c r="G3309" s="35"/>
      <c r="I3309" s="11"/>
    </row>
    <row r="3310" spans="3:9" x14ac:dyDescent="0.2">
      <c r="C3310" s="205"/>
      <c r="D3310" s="5"/>
      <c r="E3310" s="35"/>
      <c r="F3310" s="35"/>
      <c r="G3310" s="35"/>
      <c r="I3310" s="11"/>
    </row>
    <row r="3311" spans="3:9" x14ac:dyDescent="0.2">
      <c r="C3311" s="205"/>
      <c r="D3311" s="5"/>
      <c r="E3311" s="35"/>
      <c r="F3311" s="35"/>
      <c r="G3311" s="35"/>
      <c r="I3311" s="11"/>
    </row>
    <row r="3312" spans="3:9" x14ac:dyDescent="0.2">
      <c r="C3312" s="205"/>
      <c r="D3312" s="5"/>
      <c r="E3312" s="35"/>
      <c r="F3312" s="35"/>
      <c r="G3312" s="35"/>
      <c r="I3312" s="11"/>
    </row>
    <row r="3313" spans="3:9" x14ac:dyDescent="0.2">
      <c r="C3313" s="205"/>
      <c r="D3313" s="5"/>
      <c r="E3313" s="35"/>
      <c r="F3313" s="35"/>
      <c r="G3313" s="35"/>
      <c r="I3313" s="11"/>
    </row>
    <row r="3314" spans="3:9" x14ac:dyDescent="0.2">
      <c r="C3314" s="205"/>
      <c r="D3314" s="5"/>
      <c r="E3314" s="35"/>
      <c r="F3314" s="35"/>
      <c r="G3314" s="35"/>
      <c r="I3314" s="11"/>
    </row>
    <row r="3315" spans="3:9" x14ac:dyDescent="0.2">
      <c r="C3315" s="205"/>
      <c r="D3315" s="5"/>
      <c r="E3315" s="35"/>
      <c r="F3315" s="35"/>
      <c r="G3315" s="35"/>
      <c r="I3315" s="11"/>
    </row>
    <row r="3316" spans="3:9" x14ac:dyDescent="0.2">
      <c r="C3316" s="205"/>
      <c r="D3316" s="5"/>
      <c r="E3316" s="35"/>
      <c r="F3316" s="35"/>
      <c r="G3316" s="35"/>
      <c r="I3316" s="11"/>
    </row>
    <row r="3317" spans="3:9" x14ac:dyDescent="0.2">
      <c r="C3317" s="205"/>
      <c r="D3317" s="5"/>
      <c r="E3317" s="35"/>
      <c r="F3317" s="35"/>
      <c r="G3317" s="35"/>
      <c r="I3317" s="11"/>
    </row>
    <row r="3318" spans="3:9" x14ac:dyDescent="0.2">
      <c r="C3318" s="205"/>
      <c r="D3318" s="5"/>
      <c r="E3318" s="35"/>
      <c r="F3318" s="35"/>
      <c r="G3318" s="35"/>
      <c r="I3318" s="11"/>
    </row>
    <row r="3319" spans="3:9" x14ac:dyDescent="0.2">
      <c r="C3319" s="205"/>
      <c r="D3319" s="5"/>
      <c r="E3319" s="35"/>
      <c r="F3319" s="35"/>
      <c r="G3319" s="35"/>
      <c r="I3319" s="11"/>
    </row>
    <row r="3320" spans="3:9" x14ac:dyDescent="0.2">
      <c r="C3320" s="205"/>
      <c r="D3320" s="5"/>
      <c r="E3320" s="35"/>
      <c r="F3320" s="35"/>
      <c r="G3320" s="35"/>
      <c r="I3320" s="11"/>
    </row>
    <row r="3321" spans="3:9" x14ac:dyDescent="0.2">
      <c r="C3321" s="205"/>
      <c r="D3321" s="5"/>
      <c r="E3321" s="35"/>
      <c r="F3321" s="35"/>
      <c r="G3321" s="35"/>
      <c r="I3321" s="11"/>
    </row>
    <row r="3322" spans="3:9" x14ac:dyDescent="0.2">
      <c r="C3322" s="205"/>
      <c r="D3322" s="5"/>
      <c r="E3322" s="35"/>
      <c r="F3322" s="35"/>
      <c r="G3322" s="35"/>
      <c r="I3322" s="11"/>
    </row>
    <row r="3323" spans="3:9" x14ac:dyDescent="0.2">
      <c r="C3323" s="205"/>
      <c r="D3323" s="5"/>
      <c r="E3323" s="35"/>
      <c r="F3323" s="35"/>
      <c r="G3323" s="35"/>
      <c r="I3323" s="11"/>
    </row>
    <row r="3324" spans="3:9" x14ac:dyDescent="0.2">
      <c r="C3324" s="205"/>
      <c r="D3324" s="5"/>
      <c r="E3324" s="35"/>
      <c r="F3324" s="35"/>
      <c r="G3324" s="35"/>
      <c r="I3324" s="11"/>
    </row>
    <row r="3325" spans="3:9" x14ac:dyDescent="0.2">
      <c r="C3325" s="205"/>
      <c r="D3325" s="5"/>
      <c r="E3325" s="35"/>
      <c r="F3325" s="35"/>
      <c r="G3325" s="35"/>
      <c r="I3325" s="11"/>
    </row>
    <row r="3326" spans="3:9" x14ac:dyDescent="0.2">
      <c r="C3326" s="205"/>
      <c r="D3326" s="5"/>
      <c r="E3326" s="35"/>
      <c r="F3326" s="35"/>
      <c r="G3326" s="35"/>
      <c r="I3326" s="11"/>
    </row>
    <row r="3327" spans="3:9" x14ac:dyDescent="0.2">
      <c r="C3327" s="205"/>
      <c r="D3327" s="5"/>
      <c r="E3327" s="35"/>
      <c r="F3327" s="35"/>
      <c r="G3327" s="35"/>
      <c r="I3327" s="11"/>
    </row>
    <row r="3328" spans="3:9" x14ac:dyDescent="0.2">
      <c r="C3328" s="205"/>
      <c r="D3328" s="5"/>
      <c r="E3328" s="35"/>
      <c r="F3328" s="35"/>
      <c r="G3328" s="35"/>
      <c r="I3328" s="11"/>
    </row>
    <row r="3329" spans="3:9" x14ac:dyDescent="0.2">
      <c r="C3329" s="205"/>
      <c r="D3329" s="5"/>
      <c r="E3329" s="35"/>
      <c r="F3329" s="35"/>
      <c r="G3329" s="35"/>
      <c r="I3329" s="11"/>
    </row>
    <row r="3330" spans="3:9" x14ac:dyDescent="0.2">
      <c r="C3330" s="205"/>
      <c r="D3330" s="5"/>
      <c r="E3330" s="35"/>
      <c r="F3330" s="35"/>
      <c r="G3330" s="35"/>
      <c r="I3330" s="11"/>
    </row>
    <row r="3331" spans="3:9" x14ac:dyDescent="0.2">
      <c r="C3331" s="205"/>
      <c r="D3331" s="5"/>
      <c r="E3331" s="35"/>
      <c r="F3331" s="35"/>
      <c r="G3331" s="35"/>
      <c r="I3331" s="11"/>
    </row>
    <row r="3332" spans="3:9" x14ac:dyDescent="0.2">
      <c r="C3332" s="205"/>
      <c r="D3332" s="5"/>
      <c r="E3332" s="35"/>
      <c r="F3332" s="35"/>
      <c r="G3332" s="35"/>
      <c r="I3332" s="11"/>
    </row>
    <row r="3333" spans="3:9" x14ac:dyDescent="0.2">
      <c r="C3333" s="205"/>
      <c r="D3333" s="5"/>
      <c r="E3333" s="35"/>
      <c r="F3333" s="35"/>
      <c r="G3333" s="35"/>
      <c r="I3333" s="11"/>
    </row>
    <row r="3334" spans="3:9" x14ac:dyDescent="0.2">
      <c r="C3334" s="205"/>
      <c r="D3334" s="5"/>
      <c r="E3334" s="35"/>
      <c r="F3334" s="35"/>
      <c r="G3334" s="35"/>
      <c r="I3334" s="11"/>
    </row>
    <row r="3335" spans="3:9" x14ac:dyDescent="0.2">
      <c r="C3335" s="205"/>
      <c r="D3335" s="5"/>
      <c r="E3335" s="35"/>
      <c r="F3335" s="35"/>
      <c r="G3335" s="35"/>
      <c r="I3335" s="11"/>
    </row>
    <row r="3336" spans="3:9" x14ac:dyDescent="0.2">
      <c r="C3336" s="205"/>
      <c r="D3336" s="5"/>
      <c r="E3336" s="35"/>
      <c r="F3336" s="35"/>
      <c r="G3336" s="35"/>
      <c r="I3336" s="11"/>
    </row>
    <row r="3337" spans="3:9" x14ac:dyDescent="0.2">
      <c r="C3337" s="205"/>
      <c r="D3337" s="5"/>
      <c r="E3337" s="35"/>
      <c r="F3337" s="35"/>
      <c r="G3337" s="35"/>
      <c r="I3337" s="11"/>
    </row>
    <row r="3338" spans="3:9" x14ac:dyDescent="0.2">
      <c r="C3338" s="205"/>
      <c r="D3338" s="5"/>
      <c r="E3338" s="35"/>
      <c r="F3338" s="35"/>
      <c r="G3338" s="35"/>
      <c r="I3338" s="11"/>
    </row>
    <row r="3339" spans="3:9" x14ac:dyDescent="0.2">
      <c r="C3339" s="205"/>
      <c r="D3339" s="5"/>
      <c r="E3339" s="35"/>
      <c r="F3339" s="35"/>
      <c r="G3339" s="35"/>
      <c r="I3339" s="11"/>
    </row>
    <row r="3340" spans="3:9" x14ac:dyDescent="0.2">
      <c r="C3340" s="205"/>
      <c r="D3340" s="5"/>
      <c r="E3340" s="35"/>
      <c r="F3340" s="35"/>
      <c r="G3340" s="35"/>
      <c r="I3340" s="11"/>
    </row>
    <row r="3341" spans="3:9" x14ac:dyDescent="0.2">
      <c r="C3341" s="205"/>
      <c r="D3341" s="5"/>
      <c r="E3341" s="35"/>
      <c r="F3341" s="35"/>
      <c r="G3341" s="35"/>
      <c r="I3341" s="11"/>
    </row>
    <row r="3342" spans="3:9" x14ac:dyDescent="0.2">
      <c r="C3342" s="205"/>
      <c r="D3342" s="5"/>
      <c r="E3342" s="35"/>
      <c r="F3342" s="35"/>
      <c r="G3342" s="35"/>
      <c r="I3342" s="11"/>
    </row>
    <row r="3343" spans="3:9" x14ac:dyDescent="0.2">
      <c r="C3343" s="205"/>
      <c r="D3343" s="5"/>
      <c r="E3343" s="35"/>
      <c r="F3343" s="35"/>
      <c r="G3343" s="35"/>
      <c r="I3343" s="11"/>
    </row>
    <row r="3344" spans="3:9" x14ac:dyDescent="0.2">
      <c r="C3344" s="205"/>
      <c r="D3344" s="5"/>
      <c r="E3344" s="35"/>
      <c r="F3344" s="35"/>
      <c r="G3344" s="35"/>
      <c r="I3344" s="11"/>
    </row>
    <row r="3345" spans="3:9" x14ac:dyDescent="0.2">
      <c r="C3345" s="205"/>
      <c r="D3345" s="5"/>
      <c r="E3345" s="35"/>
      <c r="F3345" s="35"/>
      <c r="G3345" s="35"/>
      <c r="I3345" s="11"/>
    </row>
    <row r="3346" spans="3:9" x14ac:dyDescent="0.2">
      <c r="C3346" s="205"/>
      <c r="D3346" s="5"/>
      <c r="E3346" s="35"/>
      <c r="F3346" s="35"/>
      <c r="G3346" s="35"/>
      <c r="I3346" s="11"/>
    </row>
    <row r="3347" spans="3:9" x14ac:dyDescent="0.2">
      <c r="C3347" s="205"/>
      <c r="D3347" s="5"/>
      <c r="E3347" s="35"/>
      <c r="F3347" s="35"/>
      <c r="G3347" s="35"/>
      <c r="I3347" s="11"/>
    </row>
    <row r="3348" spans="3:9" x14ac:dyDescent="0.2">
      <c r="C3348" s="205"/>
      <c r="D3348" s="5"/>
      <c r="E3348" s="35"/>
      <c r="F3348" s="35"/>
      <c r="G3348" s="35"/>
      <c r="I3348" s="11"/>
    </row>
    <row r="3349" spans="3:9" x14ac:dyDescent="0.2">
      <c r="C3349" s="205"/>
      <c r="D3349" s="5"/>
      <c r="E3349" s="35"/>
      <c r="F3349" s="35"/>
      <c r="G3349" s="35"/>
      <c r="I3349" s="11"/>
    </row>
    <row r="3350" spans="3:9" x14ac:dyDescent="0.2">
      <c r="C3350" s="205"/>
      <c r="D3350" s="5"/>
      <c r="E3350" s="35"/>
      <c r="F3350" s="35"/>
      <c r="G3350" s="35"/>
      <c r="I3350" s="11"/>
    </row>
    <row r="3351" spans="3:9" x14ac:dyDescent="0.2">
      <c r="C3351" s="205"/>
      <c r="D3351" s="5"/>
      <c r="E3351" s="35"/>
      <c r="F3351" s="35"/>
      <c r="G3351" s="35"/>
      <c r="I3351" s="11"/>
    </row>
    <row r="3352" spans="3:9" x14ac:dyDescent="0.2">
      <c r="C3352" s="205"/>
      <c r="D3352" s="5"/>
      <c r="E3352" s="35"/>
      <c r="F3352" s="35"/>
      <c r="G3352" s="35"/>
      <c r="I3352" s="11"/>
    </row>
    <row r="3353" spans="3:9" x14ac:dyDescent="0.2">
      <c r="C3353" s="205"/>
      <c r="D3353" s="5"/>
      <c r="E3353" s="35"/>
      <c r="F3353" s="35"/>
      <c r="G3353" s="35"/>
      <c r="I3353" s="11"/>
    </row>
    <row r="3354" spans="3:9" x14ac:dyDescent="0.2">
      <c r="C3354" s="205"/>
      <c r="D3354" s="5"/>
      <c r="E3354" s="35"/>
      <c r="F3354" s="35"/>
      <c r="G3354" s="35"/>
      <c r="I3354" s="11"/>
    </row>
    <row r="3355" spans="3:9" x14ac:dyDescent="0.2">
      <c r="C3355" s="205"/>
      <c r="D3355" s="5"/>
      <c r="E3355" s="35"/>
      <c r="F3355" s="35"/>
      <c r="G3355" s="35"/>
      <c r="I3355" s="11"/>
    </row>
    <row r="3356" spans="3:9" x14ac:dyDescent="0.2">
      <c r="C3356" s="205"/>
      <c r="D3356" s="5"/>
      <c r="E3356" s="35"/>
      <c r="F3356" s="35"/>
      <c r="G3356" s="35"/>
      <c r="I3356" s="11"/>
    </row>
    <row r="3357" spans="3:9" x14ac:dyDescent="0.2">
      <c r="C3357" s="205"/>
      <c r="D3357" s="5"/>
      <c r="E3357" s="35"/>
      <c r="F3357" s="35"/>
      <c r="G3357" s="35"/>
      <c r="I3357" s="11"/>
    </row>
    <row r="3358" spans="3:9" x14ac:dyDescent="0.2">
      <c r="C3358" s="205"/>
      <c r="D3358" s="5"/>
      <c r="E3358" s="35"/>
      <c r="F3358" s="35"/>
      <c r="G3358" s="35"/>
      <c r="I3358" s="11"/>
    </row>
    <row r="3359" spans="3:9" x14ac:dyDescent="0.2">
      <c r="C3359" s="205"/>
      <c r="D3359" s="5"/>
      <c r="E3359" s="35"/>
      <c r="F3359" s="35"/>
      <c r="G3359" s="35"/>
      <c r="I3359" s="11"/>
    </row>
    <row r="3360" spans="3:9" x14ac:dyDescent="0.2">
      <c r="C3360" s="205"/>
      <c r="D3360" s="5"/>
      <c r="E3360" s="35"/>
      <c r="F3360" s="35"/>
      <c r="G3360" s="35"/>
      <c r="I3360" s="11"/>
    </row>
    <row r="3361" spans="3:9" x14ac:dyDescent="0.2">
      <c r="C3361" s="205"/>
      <c r="D3361" s="5"/>
      <c r="E3361" s="35"/>
      <c r="F3361" s="35"/>
      <c r="G3361" s="35"/>
      <c r="I3361" s="11"/>
    </row>
    <row r="3362" spans="3:9" x14ac:dyDescent="0.2">
      <c r="C3362" s="205"/>
      <c r="D3362" s="5"/>
      <c r="E3362" s="35"/>
      <c r="F3362" s="35"/>
      <c r="G3362" s="35"/>
      <c r="I3362" s="11"/>
    </row>
    <row r="3363" spans="3:9" x14ac:dyDescent="0.2">
      <c r="C3363" s="205"/>
      <c r="D3363" s="5"/>
      <c r="E3363" s="35"/>
      <c r="F3363" s="35"/>
      <c r="G3363" s="35"/>
      <c r="I3363" s="11"/>
    </row>
    <row r="3364" spans="3:9" x14ac:dyDescent="0.2">
      <c r="C3364" s="205"/>
      <c r="D3364" s="5"/>
      <c r="E3364" s="35"/>
      <c r="F3364" s="35"/>
      <c r="G3364" s="35"/>
      <c r="I3364" s="11"/>
    </row>
    <row r="3365" spans="3:9" x14ac:dyDescent="0.2">
      <c r="C3365" s="205"/>
      <c r="D3365" s="5"/>
      <c r="E3365" s="35"/>
      <c r="F3365" s="35"/>
      <c r="G3365" s="35"/>
      <c r="I3365" s="11"/>
    </row>
    <row r="3366" spans="3:9" x14ac:dyDescent="0.2">
      <c r="C3366" s="205"/>
      <c r="D3366" s="5"/>
      <c r="E3366" s="35"/>
      <c r="F3366" s="35"/>
      <c r="G3366" s="35"/>
      <c r="I3366" s="11"/>
    </row>
    <row r="3367" spans="3:9" x14ac:dyDescent="0.2">
      <c r="C3367" s="205"/>
      <c r="D3367" s="5"/>
      <c r="E3367" s="35"/>
      <c r="F3367" s="35"/>
      <c r="G3367" s="35"/>
      <c r="I3367" s="11"/>
    </row>
    <row r="3368" spans="3:9" x14ac:dyDescent="0.2">
      <c r="C3368" s="205"/>
      <c r="D3368" s="5"/>
      <c r="E3368" s="35"/>
      <c r="F3368" s="35"/>
      <c r="G3368" s="35"/>
      <c r="I3368" s="11"/>
    </row>
    <row r="3369" spans="3:9" x14ac:dyDescent="0.2">
      <c r="C3369" s="205"/>
      <c r="D3369" s="5"/>
      <c r="E3369" s="35"/>
      <c r="F3369" s="35"/>
      <c r="G3369" s="35"/>
      <c r="I3369" s="11"/>
    </row>
    <row r="3370" spans="3:9" x14ac:dyDescent="0.2">
      <c r="C3370" s="205"/>
      <c r="D3370" s="5"/>
      <c r="E3370" s="35"/>
      <c r="F3370" s="35"/>
      <c r="G3370" s="35"/>
      <c r="I3370" s="11"/>
    </row>
    <row r="3371" spans="3:9" x14ac:dyDescent="0.2">
      <c r="C3371" s="205"/>
      <c r="D3371" s="5"/>
      <c r="E3371" s="35"/>
      <c r="F3371" s="35"/>
      <c r="G3371" s="35"/>
      <c r="I3371" s="11"/>
    </row>
    <row r="3372" spans="3:9" x14ac:dyDescent="0.2">
      <c r="C3372" s="205"/>
      <c r="D3372" s="5"/>
      <c r="E3372" s="35"/>
      <c r="F3372" s="35"/>
      <c r="G3372" s="35"/>
      <c r="I3372" s="11"/>
    </row>
    <row r="3373" spans="3:9" x14ac:dyDescent="0.2">
      <c r="C3373" s="205"/>
      <c r="D3373" s="5"/>
      <c r="E3373" s="35"/>
      <c r="F3373" s="35"/>
      <c r="G3373" s="35"/>
      <c r="I3373" s="11"/>
    </row>
    <row r="3374" spans="3:9" x14ac:dyDescent="0.2">
      <c r="C3374" s="205"/>
      <c r="D3374" s="5"/>
      <c r="E3374" s="35"/>
      <c r="F3374" s="35"/>
      <c r="G3374" s="35"/>
      <c r="I3374" s="11"/>
    </row>
    <row r="3375" spans="3:9" x14ac:dyDescent="0.2">
      <c r="C3375" s="205"/>
      <c r="D3375" s="5"/>
      <c r="E3375" s="35"/>
      <c r="F3375" s="35"/>
      <c r="G3375" s="35"/>
      <c r="I3375" s="11"/>
    </row>
    <row r="3376" spans="3:9" x14ac:dyDescent="0.2">
      <c r="C3376" s="205"/>
      <c r="D3376" s="5"/>
      <c r="E3376" s="35"/>
      <c r="F3376" s="35"/>
      <c r="G3376" s="35"/>
      <c r="I3376" s="11"/>
    </row>
    <row r="3377" spans="3:9" x14ac:dyDescent="0.2">
      <c r="C3377" s="205"/>
      <c r="D3377" s="5"/>
      <c r="E3377" s="35"/>
      <c r="F3377" s="35"/>
      <c r="G3377" s="35"/>
      <c r="I3377" s="11"/>
    </row>
    <row r="3378" spans="3:9" x14ac:dyDescent="0.2">
      <c r="C3378" s="205"/>
      <c r="D3378" s="5"/>
      <c r="E3378" s="35"/>
      <c r="F3378" s="35"/>
      <c r="G3378" s="35"/>
      <c r="I3378" s="11"/>
    </row>
    <row r="3379" spans="3:9" x14ac:dyDescent="0.2">
      <c r="C3379" s="205"/>
      <c r="D3379" s="5"/>
      <c r="E3379" s="35"/>
      <c r="F3379" s="35"/>
      <c r="G3379" s="35"/>
      <c r="I3379" s="11"/>
    </row>
    <row r="3380" spans="3:9" x14ac:dyDescent="0.2">
      <c r="C3380" s="205"/>
      <c r="D3380" s="5"/>
      <c r="E3380" s="35"/>
      <c r="F3380" s="35"/>
      <c r="G3380" s="35"/>
      <c r="I3380" s="11"/>
    </row>
    <row r="3381" spans="3:9" x14ac:dyDescent="0.2">
      <c r="C3381" s="205"/>
      <c r="D3381" s="5"/>
      <c r="E3381" s="35"/>
      <c r="F3381" s="35"/>
      <c r="G3381" s="35"/>
      <c r="I3381" s="11"/>
    </row>
    <row r="3382" spans="3:9" x14ac:dyDescent="0.2">
      <c r="C3382" s="205"/>
      <c r="D3382" s="5"/>
      <c r="E3382" s="35"/>
      <c r="F3382" s="35"/>
      <c r="G3382" s="35"/>
      <c r="I3382" s="11"/>
    </row>
    <row r="3383" spans="3:9" x14ac:dyDescent="0.2">
      <c r="C3383" s="205"/>
      <c r="D3383" s="5"/>
      <c r="E3383" s="35"/>
      <c r="F3383" s="35"/>
      <c r="G3383" s="35"/>
      <c r="I3383" s="11"/>
    </row>
    <row r="3384" spans="3:9" x14ac:dyDescent="0.2">
      <c r="C3384" s="205"/>
      <c r="D3384" s="5"/>
      <c r="E3384" s="35"/>
      <c r="F3384" s="35"/>
      <c r="G3384" s="35"/>
      <c r="I3384" s="11"/>
    </row>
    <row r="3385" spans="3:9" x14ac:dyDescent="0.2">
      <c r="C3385" s="205"/>
      <c r="D3385" s="5"/>
      <c r="E3385" s="35"/>
      <c r="F3385" s="35"/>
      <c r="G3385" s="35"/>
      <c r="I3385" s="11"/>
    </row>
    <row r="3386" spans="3:9" x14ac:dyDescent="0.2">
      <c r="C3386" s="205"/>
      <c r="D3386" s="5"/>
      <c r="E3386" s="35"/>
      <c r="F3386" s="35"/>
      <c r="G3386" s="35"/>
      <c r="I3386" s="11"/>
    </row>
    <row r="3387" spans="3:9" x14ac:dyDescent="0.2">
      <c r="C3387" s="205"/>
      <c r="D3387" s="5"/>
      <c r="E3387" s="35"/>
      <c r="F3387" s="35"/>
      <c r="G3387" s="35"/>
      <c r="I3387" s="11"/>
    </row>
    <row r="3388" spans="3:9" x14ac:dyDescent="0.2">
      <c r="C3388" s="205"/>
      <c r="D3388" s="5"/>
      <c r="E3388" s="35"/>
      <c r="F3388" s="35"/>
      <c r="G3388" s="35"/>
      <c r="I3388" s="11"/>
    </row>
    <row r="3389" spans="3:9" x14ac:dyDescent="0.2">
      <c r="C3389" s="205"/>
      <c r="D3389" s="5"/>
      <c r="E3389" s="35"/>
      <c r="F3389" s="35"/>
      <c r="G3389" s="35"/>
      <c r="I3389" s="11"/>
    </row>
    <row r="3390" spans="3:9" x14ac:dyDescent="0.2">
      <c r="C3390" s="205"/>
      <c r="D3390" s="5"/>
      <c r="E3390" s="35"/>
      <c r="F3390" s="35"/>
      <c r="G3390" s="35"/>
      <c r="I3390" s="11"/>
    </row>
    <row r="3391" spans="3:9" x14ac:dyDescent="0.2">
      <c r="C3391" s="205"/>
      <c r="D3391" s="5"/>
      <c r="E3391" s="35"/>
      <c r="F3391" s="35"/>
      <c r="G3391" s="35"/>
      <c r="I3391" s="11"/>
    </row>
    <row r="3392" spans="3:9" x14ac:dyDescent="0.2">
      <c r="C3392" s="205"/>
      <c r="D3392" s="5"/>
      <c r="E3392" s="35"/>
      <c r="F3392" s="35"/>
      <c r="G3392" s="35"/>
      <c r="I3392" s="11"/>
    </row>
    <row r="3393" spans="3:9" x14ac:dyDescent="0.2">
      <c r="C3393" s="205"/>
      <c r="D3393" s="5"/>
      <c r="E3393" s="35"/>
      <c r="F3393" s="35"/>
      <c r="G3393" s="35"/>
      <c r="I3393" s="11"/>
    </row>
    <row r="3394" spans="3:9" x14ac:dyDescent="0.2">
      <c r="C3394" s="205"/>
      <c r="D3394" s="5"/>
      <c r="E3394" s="35"/>
      <c r="F3394" s="35"/>
      <c r="G3394" s="35"/>
      <c r="I3394" s="11"/>
    </row>
    <row r="3395" spans="3:9" x14ac:dyDescent="0.2">
      <c r="C3395" s="205"/>
      <c r="D3395" s="5"/>
      <c r="E3395" s="35"/>
      <c r="F3395" s="35"/>
      <c r="G3395" s="35"/>
      <c r="I3395" s="11"/>
    </row>
    <row r="3396" spans="3:9" x14ac:dyDescent="0.2">
      <c r="C3396" s="205"/>
      <c r="D3396" s="5"/>
      <c r="E3396" s="35"/>
      <c r="F3396" s="35"/>
      <c r="G3396" s="35"/>
      <c r="I3396" s="11"/>
    </row>
    <row r="3397" spans="3:9" x14ac:dyDescent="0.2">
      <c r="C3397" s="205"/>
      <c r="D3397" s="5"/>
      <c r="E3397" s="35"/>
      <c r="F3397" s="35"/>
      <c r="G3397" s="35"/>
      <c r="I3397" s="11"/>
    </row>
    <row r="3398" spans="3:9" x14ac:dyDescent="0.2">
      <c r="C3398" s="205"/>
      <c r="D3398" s="5"/>
      <c r="E3398" s="35"/>
      <c r="F3398" s="35"/>
      <c r="G3398" s="35"/>
      <c r="I3398" s="11"/>
    </row>
    <row r="3399" spans="3:9" x14ac:dyDescent="0.2">
      <c r="C3399" s="205"/>
      <c r="D3399" s="5"/>
      <c r="E3399" s="35"/>
      <c r="F3399" s="35"/>
      <c r="G3399" s="35"/>
      <c r="I3399" s="11"/>
    </row>
    <row r="3400" spans="3:9" x14ac:dyDescent="0.2">
      <c r="C3400" s="205"/>
      <c r="D3400" s="5"/>
      <c r="E3400" s="35"/>
      <c r="F3400" s="35"/>
      <c r="G3400" s="35"/>
      <c r="I3400" s="11"/>
    </row>
    <row r="3401" spans="3:9" x14ac:dyDescent="0.2">
      <c r="C3401" s="205"/>
      <c r="D3401" s="5"/>
      <c r="E3401" s="35"/>
      <c r="F3401" s="35"/>
      <c r="G3401" s="35"/>
      <c r="I3401" s="11"/>
    </row>
    <row r="3402" spans="3:9" x14ac:dyDescent="0.2">
      <c r="C3402" s="205"/>
      <c r="D3402" s="5"/>
      <c r="E3402" s="35"/>
      <c r="F3402" s="35"/>
      <c r="G3402" s="35"/>
      <c r="I3402" s="11"/>
    </row>
    <row r="3403" spans="3:9" x14ac:dyDescent="0.2">
      <c r="C3403" s="205"/>
      <c r="D3403" s="5"/>
      <c r="E3403" s="35"/>
      <c r="F3403" s="35"/>
      <c r="G3403" s="35"/>
      <c r="I3403" s="11"/>
    </row>
    <row r="3404" spans="3:9" x14ac:dyDescent="0.2">
      <c r="C3404" s="205"/>
      <c r="D3404" s="5"/>
      <c r="E3404" s="35"/>
      <c r="F3404" s="35"/>
      <c r="G3404" s="35"/>
      <c r="I3404" s="11"/>
    </row>
    <row r="3405" spans="3:9" x14ac:dyDescent="0.2">
      <c r="C3405" s="205"/>
      <c r="D3405" s="5"/>
      <c r="E3405" s="35"/>
      <c r="F3405" s="35"/>
      <c r="G3405" s="35"/>
      <c r="I3405" s="11"/>
    </row>
    <row r="3406" spans="3:9" x14ac:dyDescent="0.2">
      <c r="C3406" s="205"/>
      <c r="D3406" s="5"/>
      <c r="E3406" s="35"/>
      <c r="F3406" s="35"/>
      <c r="G3406" s="35"/>
      <c r="I3406" s="11"/>
    </row>
    <row r="3407" spans="3:9" x14ac:dyDescent="0.2">
      <c r="C3407" s="205"/>
      <c r="D3407" s="5"/>
      <c r="E3407" s="35"/>
      <c r="F3407" s="35"/>
      <c r="G3407" s="35"/>
      <c r="I3407" s="11"/>
    </row>
    <row r="3408" spans="3:9" x14ac:dyDescent="0.2">
      <c r="C3408" s="205"/>
      <c r="D3408" s="5"/>
      <c r="E3408" s="35"/>
      <c r="F3408" s="35"/>
      <c r="G3408" s="35"/>
      <c r="I3408" s="11"/>
    </row>
    <row r="3409" spans="3:9" x14ac:dyDescent="0.2">
      <c r="C3409" s="205"/>
      <c r="D3409" s="5"/>
      <c r="E3409" s="35"/>
      <c r="F3409" s="35"/>
      <c r="G3409" s="35"/>
      <c r="I3409" s="11"/>
    </row>
    <row r="3410" spans="3:9" x14ac:dyDescent="0.2">
      <c r="C3410" s="205"/>
      <c r="D3410" s="5"/>
      <c r="E3410" s="35"/>
      <c r="F3410" s="35"/>
      <c r="G3410" s="35"/>
      <c r="I3410" s="11"/>
    </row>
    <row r="3411" spans="3:9" x14ac:dyDescent="0.2">
      <c r="C3411" s="205"/>
      <c r="D3411" s="5"/>
      <c r="E3411" s="35"/>
      <c r="F3411" s="35"/>
      <c r="G3411" s="35"/>
      <c r="I3411" s="11"/>
    </row>
    <row r="3412" spans="3:9" x14ac:dyDescent="0.2">
      <c r="C3412" s="205"/>
      <c r="D3412" s="5"/>
      <c r="E3412" s="35"/>
      <c r="F3412" s="35"/>
      <c r="G3412" s="35"/>
      <c r="I3412" s="11"/>
    </row>
    <row r="3413" spans="3:9" x14ac:dyDescent="0.2">
      <c r="C3413" s="205"/>
      <c r="D3413" s="5"/>
      <c r="E3413" s="35"/>
      <c r="F3413" s="35"/>
      <c r="G3413" s="35"/>
      <c r="I3413" s="11"/>
    </row>
    <row r="3414" spans="3:9" x14ac:dyDescent="0.2">
      <c r="C3414" s="205"/>
      <c r="D3414" s="5"/>
      <c r="E3414" s="35"/>
      <c r="F3414" s="35"/>
      <c r="G3414" s="35"/>
      <c r="I3414" s="11"/>
    </row>
    <row r="3415" spans="3:9" x14ac:dyDescent="0.2">
      <c r="C3415" s="205"/>
      <c r="D3415" s="5"/>
      <c r="E3415" s="35"/>
      <c r="F3415" s="35"/>
      <c r="G3415" s="35"/>
      <c r="I3415" s="11"/>
    </row>
    <row r="3416" spans="3:9" x14ac:dyDescent="0.2">
      <c r="C3416" s="205"/>
      <c r="D3416" s="5"/>
      <c r="E3416" s="35"/>
      <c r="F3416" s="35"/>
      <c r="G3416" s="35"/>
      <c r="I3416" s="11"/>
    </row>
    <row r="3417" spans="3:9" x14ac:dyDescent="0.2">
      <c r="C3417" s="205"/>
      <c r="D3417" s="5"/>
      <c r="E3417" s="35"/>
      <c r="F3417" s="35"/>
      <c r="G3417" s="35"/>
      <c r="I3417" s="11"/>
    </row>
    <row r="3418" spans="3:9" x14ac:dyDescent="0.2">
      <c r="C3418" s="205"/>
      <c r="D3418" s="5"/>
      <c r="E3418" s="35"/>
      <c r="F3418" s="35"/>
      <c r="G3418" s="35"/>
      <c r="I3418" s="11"/>
    </row>
    <row r="3419" spans="3:9" x14ac:dyDescent="0.2">
      <c r="C3419" s="205"/>
      <c r="D3419" s="5"/>
      <c r="E3419" s="35"/>
      <c r="F3419" s="35"/>
      <c r="G3419" s="35"/>
      <c r="I3419" s="11"/>
    </row>
    <row r="3420" spans="3:9" x14ac:dyDescent="0.2">
      <c r="C3420" s="205"/>
      <c r="D3420" s="5"/>
      <c r="E3420" s="35"/>
      <c r="F3420" s="35"/>
      <c r="G3420" s="35"/>
      <c r="I3420" s="11"/>
    </row>
    <row r="3421" spans="3:9" x14ac:dyDescent="0.2">
      <c r="C3421" s="205"/>
      <c r="D3421" s="5"/>
      <c r="E3421" s="35"/>
      <c r="F3421" s="35"/>
      <c r="G3421" s="35"/>
      <c r="I3421" s="11"/>
    </row>
    <row r="3422" spans="3:9" x14ac:dyDescent="0.2">
      <c r="C3422" s="205"/>
      <c r="D3422" s="5"/>
      <c r="E3422" s="35"/>
      <c r="F3422" s="35"/>
      <c r="G3422" s="35"/>
      <c r="I3422" s="11"/>
    </row>
    <row r="3423" spans="3:9" x14ac:dyDescent="0.2">
      <c r="C3423" s="205"/>
      <c r="D3423" s="5"/>
      <c r="E3423" s="35"/>
      <c r="F3423" s="35"/>
      <c r="G3423" s="35"/>
      <c r="I3423" s="11"/>
    </row>
    <row r="3424" spans="3:9" x14ac:dyDescent="0.2">
      <c r="C3424" s="205"/>
      <c r="D3424" s="5"/>
      <c r="E3424" s="35"/>
      <c r="F3424" s="35"/>
      <c r="G3424" s="35"/>
      <c r="I3424" s="11"/>
    </row>
    <row r="3425" spans="3:9" x14ac:dyDescent="0.2">
      <c r="C3425" s="205"/>
      <c r="D3425" s="5"/>
      <c r="E3425" s="35"/>
      <c r="F3425" s="35"/>
      <c r="G3425" s="35"/>
      <c r="I3425" s="11"/>
    </row>
    <row r="3426" spans="3:9" x14ac:dyDescent="0.2">
      <c r="C3426" s="205"/>
      <c r="D3426" s="5"/>
      <c r="E3426" s="35"/>
      <c r="F3426" s="35"/>
      <c r="G3426" s="35"/>
      <c r="I3426" s="11"/>
    </row>
    <row r="3427" spans="3:9" x14ac:dyDescent="0.2">
      <c r="C3427" s="205"/>
      <c r="D3427" s="5"/>
      <c r="E3427" s="35"/>
      <c r="F3427" s="35"/>
      <c r="G3427" s="35"/>
      <c r="I3427" s="11"/>
    </row>
    <row r="3428" spans="3:9" x14ac:dyDescent="0.2">
      <c r="C3428" s="205"/>
      <c r="D3428" s="5"/>
      <c r="E3428" s="35"/>
      <c r="F3428" s="35"/>
      <c r="G3428" s="35"/>
      <c r="I3428" s="11"/>
    </row>
    <row r="3429" spans="3:9" x14ac:dyDescent="0.2">
      <c r="C3429" s="205"/>
      <c r="D3429" s="5"/>
      <c r="E3429" s="35"/>
      <c r="F3429" s="35"/>
      <c r="G3429" s="35"/>
      <c r="I3429" s="11"/>
    </row>
    <row r="3430" spans="3:9" x14ac:dyDescent="0.2">
      <c r="C3430" s="205"/>
      <c r="D3430" s="5"/>
      <c r="E3430" s="35"/>
      <c r="F3430" s="35"/>
      <c r="G3430" s="35"/>
      <c r="I3430" s="11"/>
    </row>
    <row r="3431" spans="3:9" x14ac:dyDescent="0.2">
      <c r="C3431" s="205"/>
      <c r="D3431" s="5"/>
      <c r="E3431" s="35"/>
      <c r="F3431" s="35"/>
      <c r="G3431" s="35"/>
      <c r="I3431" s="11"/>
    </row>
    <row r="3432" spans="3:9" x14ac:dyDescent="0.2">
      <c r="C3432" s="205"/>
      <c r="D3432" s="5"/>
      <c r="E3432" s="35"/>
      <c r="F3432" s="35"/>
      <c r="G3432" s="35"/>
      <c r="I3432" s="11"/>
    </row>
    <row r="3433" spans="3:9" x14ac:dyDescent="0.2">
      <c r="C3433" s="205"/>
      <c r="D3433" s="5"/>
      <c r="E3433" s="35"/>
      <c r="F3433" s="35"/>
      <c r="G3433" s="35"/>
      <c r="I3433" s="11"/>
    </row>
    <row r="3434" spans="3:9" x14ac:dyDescent="0.2">
      <c r="C3434" s="205"/>
      <c r="D3434" s="5"/>
      <c r="E3434" s="35"/>
      <c r="F3434" s="35"/>
      <c r="G3434" s="35"/>
      <c r="I3434" s="11"/>
    </row>
    <row r="3435" spans="3:9" x14ac:dyDescent="0.2">
      <c r="C3435" s="205"/>
      <c r="D3435" s="5"/>
      <c r="E3435" s="35"/>
      <c r="F3435" s="35"/>
      <c r="G3435" s="35"/>
      <c r="I3435" s="11"/>
    </row>
    <row r="3436" spans="3:9" x14ac:dyDescent="0.2">
      <c r="C3436" s="205"/>
      <c r="D3436" s="5"/>
      <c r="E3436" s="35"/>
      <c r="F3436" s="35"/>
      <c r="G3436" s="35"/>
      <c r="I3436" s="11"/>
    </row>
    <row r="3437" spans="3:9" x14ac:dyDescent="0.2">
      <c r="C3437" s="205"/>
      <c r="D3437" s="5"/>
      <c r="E3437" s="35"/>
      <c r="F3437" s="35"/>
      <c r="G3437" s="35"/>
      <c r="I3437" s="11"/>
    </row>
    <row r="3438" spans="3:9" x14ac:dyDescent="0.2">
      <c r="C3438" s="205"/>
      <c r="D3438" s="5"/>
      <c r="E3438" s="35"/>
      <c r="F3438" s="35"/>
      <c r="G3438" s="35"/>
      <c r="I3438" s="11"/>
    </row>
    <row r="3439" spans="3:9" x14ac:dyDescent="0.2">
      <c r="C3439" s="205"/>
      <c r="D3439" s="5"/>
      <c r="E3439" s="35"/>
      <c r="F3439" s="35"/>
      <c r="G3439" s="35"/>
      <c r="I3439" s="11"/>
    </row>
    <row r="3440" spans="3:9" x14ac:dyDescent="0.2">
      <c r="C3440" s="205"/>
      <c r="D3440" s="5"/>
      <c r="E3440" s="35"/>
      <c r="F3440" s="35"/>
      <c r="G3440" s="35"/>
      <c r="I3440" s="11"/>
    </row>
    <row r="3441" spans="3:9" x14ac:dyDescent="0.2">
      <c r="C3441" s="205"/>
      <c r="D3441" s="5"/>
      <c r="E3441" s="35"/>
      <c r="F3441" s="35"/>
      <c r="G3441" s="35"/>
      <c r="I3441" s="11"/>
    </row>
    <row r="3442" spans="3:9" x14ac:dyDescent="0.2">
      <c r="C3442" s="205"/>
      <c r="D3442" s="5"/>
      <c r="E3442" s="35"/>
      <c r="F3442" s="35"/>
      <c r="G3442" s="35"/>
      <c r="I3442" s="11"/>
    </row>
    <row r="3443" spans="3:9" x14ac:dyDescent="0.2">
      <c r="C3443" s="205"/>
      <c r="D3443" s="5"/>
      <c r="E3443" s="35"/>
      <c r="F3443" s="35"/>
      <c r="G3443" s="35"/>
      <c r="I3443" s="11"/>
    </row>
    <row r="3444" spans="3:9" x14ac:dyDescent="0.2">
      <c r="C3444" s="205"/>
      <c r="D3444" s="5"/>
      <c r="E3444" s="35"/>
      <c r="F3444" s="35"/>
      <c r="G3444" s="35"/>
      <c r="I3444" s="11"/>
    </row>
    <row r="3445" spans="3:9" x14ac:dyDescent="0.2">
      <c r="C3445" s="205"/>
      <c r="D3445" s="5"/>
      <c r="E3445" s="35"/>
      <c r="F3445" s="35"/>
      <c r="G3445" s="35"/>
      <c r="I3445" s="11"/>
    </row>
    <row r="3446" spans="3:9" x14ac:dyDescent="0.2">
      <c r="C3446" s="205"/>
      <c r="D3446" s="5"/>
      <c r="E3446" s="35"/>
      <c r="F3446" s="35"/>
      <c r="G3446" s="35"/>
      <c r="I3446" s="11"/>
    </row>
    <row r="3447" spans="3:9" x14ac:dyDescent="0.2">
      <c r="C3447" s="205"/>
      <c r="D3447" s="5"/>
      <c r="E3447" s="35"/>
      <c r="F3447" s="35"/>
      <c r="G3447" s="35"/>
      <c r="I3447" s="11"/>
    </row>
    <row r="3448" spans="3:9" x14ac:dyDescent="0.2">
      <c r="C3448" s="205"/>
      <c r="D3448" s="5"/>
      <c r="E3448" s="35"/>
      <c r="F3448" s="35"/>
      <c r="G3448" s="35"/>
      <c r="I3448" s="11"/>
    </row>
    <row r="3449" spans="3:9" x14ac:dyDescent="0.2">
      <c r="C3449" s="205"/>
      <c r="D3449" s="5"/>
      <c r="E3449" s="35"/>
      <c r="F3449" s="35"/>
      <c r="G3449" s="35"/>
      <c r="I3449" s="11"/>
    </row>
    <row r="3450" spans="3:9" x14ac:dyDescent="0.2">
      <c r="C3450" s="205"/>
      <c r="D3450" s="5"/>
      <c r="E3450" s="35"/>
      <c r="F3450" s="35"/>
      <c r="G3450" s="35"/>
      <c r="I3450" s="11"/>
    </row>
    <row r="3451" spans="3:9" x14ac:dyDescent="0.2">
      <c r="C3451" s="205"/>
      <c r="D3451" s="5"/>
      <c r="E3451" s="35"/>
      <c r="F3451" s="35"/>
      <c r="G3451" s="35"/>
      <c r="I3451" s="11"/>
    </row>
    <row r="3452" spans="3:9" x14ac:dyDescent="0.2">
      <c r="C3452" s="205"/>
      <c r="D3452" s="5"/>
      <c r="E3452" s="35"/>
      <c r="F3452" s="35"/>
      <c r="G3452" s="35"/>
      <c r="I3452" s="11"/>
    </row>
    <row r="3453" spans="3:9" x14ac:dyDescent="0.2">
      <c r="C3453" s="205"/>
      <c r="D3453" s="5"/>
      <c r="E3453" s="35"/>
      <c r="F3453" s="35"/>
      <c r="G3453" s="35"/>
      <c r="I3453" s="11"/>
    </row>
    <row r="3454" spans="3:9" x14ac:dyDescent="0.2">
      <c r="C3454" s="205"/>
      <c r="D3454" s="5"/>
      <c r="E3454" s="35"/>
      <c r="F3454" s="35"/>
      <c r="G3454" s="35"/>
      <c r="I3454" s="11"/>
    </row>
    <row r="3455" spans="3:9" x14ac:dyDescent="0.2">
      <c r="C3455" s="205"/>
      <c r="D3455" s="5"/>
      <c r="E3455" s="35"/>
      <c r="F3455" s="35"/>
      <c r="G3455" s="35"/>
      <c r="I3455" s="11"/>
    </row>
    <row r="3456" spans="3:9" x14ac:dyDescent="0.2">
      <c r="C3456" s="205"/>
      <c r="D3456" s="5"/>
      <c r="E3456" s="35"/>
      <c r="F3456" s="35"/>
      <c r="G3456" s="35"/>
      <c r="I3456" s="11"/>
    </row>
    <row r="3457" spans="3:9" x14ac:dyDescent="0.2">
      <c r="C3457" s="205"/>
      <c r="D3457" s="5"/>
      <c r="E3457" s="35"/>
      <c r="F3457" s="35"/>
      <c r="G3457" s="35"/>
      <c r="I3457" s="11"/>
    </row>
    <row r="3458" spans="3:9" x14ac:dyDescent="0.2">
      <c r="C3458" s="205"/>
      <c r="D3458" s="5"/>
      <c r="E3458" s="35"/>
      <c r="F3458" s="35"/>
      <c r="G3458" s="35"/>
      <c r="I3458" s="11"/>
    </row>
    <row r="3459" spans="3:9" x14ac:dyDescent="0.2">
      <c r="C3459" s="205"/>
      <c r="D3459" s="5"/>
      <c r="E3459" s="35"/>
      <c r="F3459" s="35"/>
      <c r="G3459" s="35"/>
      <c r="I3459" s="11"/>
    </row>
    <row r="3460" spans="3:9" x14ac:dyDescent="0.2">
      <c r="C3460" s="205"/>
      <c r="D3460" s="5"/>
      <c r="E3460" s="35"/>
      <c r="F3460" s="35"/>
      <c r="G3460" s="35"/>
      <c r="I3460" s="11"/>
    </row>
    <row r="3461" spans="3:9" x14ac:dyDescent="0.2">
      <c r="C3461" s="205"/>
      <c r="D3461" s="5"/>
      <c r="E3461" s="35"/>
      <c r="F3461" s="35"/>
      <c r="G3461" s="35"/>
      <c r="I3461" s="11"/>
    </row>
    <row r="3462" spans="3:9" x14ac:dyDescent="0.2">
      <c r="C3462" s="205"/>
      <c r="D3462" s="5"/>
      <c r="E3462" s="35"/>
      <c r="F3462" s="35"/>
      <c r="G3462" s="35"/>
      <c r="I3462" s="11"/>
    </row>
    <row r="3463" spans="3:9" x14ac:dyDescent="0.2">
      <c r="C3463" s="205"/>
      <c r="D3463" s="5"/>
      <c r="E3463" s="35"/>
      <c r="F3463" s="35"/>
      <c r="G3463" s="35"/>
      <c r="I3463" s="11"/>
    </row>
    <row r="3464" spans="3:9" x14ac:dyDescent="0.2">
      <c r="C3464" s="205"/>
      <c r="D3464" s="5"/>
      <c r="E3464" s="35"/>
      <c r="F3464" s="35"/>
      <c r="G3464" s="35"/>
      <c r="I3464" s="11"/>
    </row>
    <row r="3465" spans="3:9" x14ac:dyDescent="0.2">
      <c r="C3465" s="205"/>
      <c r="D3465" s="5"/>
      <c r="E3465" s="35"/>
      <c r="F3465" s="35"/>
      <c r="G3465" s="35"/>
      <c r="I3465" s="11"/>
    </row>
    <row r="3466" spans="3:9" x14ac:dyDescent="0.2">
      <c r="C3466" s="205"/>
      <c r="D3466" s="5"/>
      <c r="E3466" s="35"/>
      <c r="F3466" s="35"/>
      <c r="G3466" s="35"/>
      <c r="I3466" s="11"/>
    </row>
    <row r="3467" spans="3:9" x14ac:dyDescent="0.2">
      <c r="C3467" s="205"/>
      <c r="D3467" s="5"/>
      <c r="E3467" s="35"/>
      <c r="F3467" s="35"/>
      <c r="G3467" s="35"/>
      <c r="I3467" s="11"/>
    </row>
    <row r="3468" spans="3:9" x14ac:dyDescent="0.2">
      <c r="C3468" s="205"/>
      <c r="D3468" s="5"/>
      <c r="E3468" s="35"/>
      <c r="F3468" s="35"/>
      <c r="G3468" s="35"/>
      <c r="I3468" s="11"/>
    </row>
    <row r="3469" spans="3:9" x14ac:dyDescent="0.2">
      <c r="C3469" s="205"/>
      <c r="D3469" s="5"/>
      <c r="E3469" s="35"/>
      <c r="F3469" s="35"/>
      <c r="G3469" s="35"/>
      <c r="I3469" s="11"/>
    </row>
    <row r="3470" spans="3:9" x14ac:dyDescent="0.2">
      <c r="C3470" s="205"/>
      <c r="D3470" s="5"/>
      <c r="E3470" s="35"/>
      <c r="F3470" s="35"/>
      <c r="G3470" s="35"/>
      <c r="I3470" s="11"/>
    </row>
    <row r="3471" spans="3:9" x14ac:dyDescent="0.2">
      <c r="C3471" s="205"/>
      <c r="D3471" s="5"/>
      <c r="E3471" s="35"/>
      <c r="F3471" s="35"/>
      <c r="G3471" s="35"/>
      <c r="I3471" s="11"/>
    </row>
    <row r="3472" spans="3:9" x14ac:dyDescent="0.2">
      <c r="C3472" s="205"/>
      <c r="D3472" s="5"/>
      <c r="E3472" s="35"/>
      <c r="F3472" s="35"/>
      <c r="G3472" s="35"/>
      <c r="I3472" s="11"/>
    </row>
    <row r="3473" spans="3:9" x14ac:dyDescent="0.2">
      <c r="C3473" s="205"/>
      <c r="D3473" s="5"/>
      <c r="E3473" s="35"/>
      <c r="F3473" s="35"/>
      <c r="G3473" s="35"/>
      <c r="I3473" s="11"/>
    </row>
    <row r="3474" spans="3:9" x14ac:dyDescent="0.2">
      <c r="C3474" s="205"/>
      <c r="D3474" s="5"/>
      <c r="E3474" s="35"/>
      <c r="F3474" s="35"/>
      <c r="G3474" s="35"/>
      <c r="I3474" s="11"/>
    </row>
    <row r="3475" spans="3:9" x14ac:dyDescent="0.2">
      <c r="C3475" s="205"/>
      <c r="D3475" s="5"/>
      <c r="E3475" s="35"/>
      <c r="F3475" s="35"/>
      <c r="G3475" s="35"/>
      <c r="I3475" s="11"/>
    </row>
    <row r="3476" spans="3:9" x14ac:dyDescent="0.2">
      <c r="C3476" s="205"/>
      <c r="D3476" s="5"/>
      <c r="E3476" s="35"/>
      <c r="F3476" s="35"/>
      <c r="G3476" s="35"/>
      <c r="I3476" s="11"/>
    </row>
    <row r="3477" spans="3:9" x14ac:dyDescent="0.2">
      <c r="C3477" s="205"/>
      <c r="D3477" s="5"/>
      <c r="E3477" s="35"/>
      <c r="F3477" s="35"/>
      <c r="G3477" s="35"/>
      <c r="I3477" s="11"/>
    </row>
    <row r="3478" spans="3:9" x14ac:dyDescent="0.2">
      <c r="C3478" s="205"/>
      <c r="D3478" s="5"/>
      <c r="E3478" s="35"/>
      <c r="F3478" s="35"/>
      <c r="G3478" s="35"/>
      <c r="I3478" s="11"/>
    </row>
    <row r="3479" spans="3:9" x14ac:dyDescent="0.2">
      <c r="C3479" s="205"/>
      <c r="D3479" s="5"/>
      <c r="E3479" s="35"/>
      <c r="F3479" s="35"/>
      <c r="G3479" s="35"/>
      <c r="I3479" s="11"/>
    </row>
    <row r="3480" spans="3:9" x14ac:dyDescent="0.2">
      <c r="C3480" s="205"/>
      <c r="D3480" s="5"/>
      <c r="E3480" s="35"/>
      <c r="F3480" s="35"/>
      <c r="G3480" s="35"/>
      <c r="I3480" s="11"/>
    </row>
    <row r="3481" spans="3:9" x14ac:dyDescent="0.2">
      <c r="C3481" s="205"/>
      <c r="D3481" s="5"/>
      <c r="E3481" s="35"/>
      <c r="F3481" s="35"/>
      <c r="G3481" s="35"/>
      <c r="I3481" s="11"/>
    </row>
    <row r="3482" spans="3:9" x14ac:dyDescent="0.2">
      <c r="C3482" s="205"/>
      <c r="D3482" s="5"/>
      <c r="E3482" s="35"/>
      <c r="F3482" s="35"/>
      <c r="G3482" s="35"/>
      <c r="I3482" s="11"/>
    </row>
    <row r="3483" spans="3:9" x14ac:dyDescent="0.2">
      <c r="C3483" s="205"/>
      <c r="D3483" s="5"/>
      <c r="E3483" s="35"/>
      <c r="F3483" s="35"/>
      <c r="G3483" s="35"/>
      <c r="I3483" s="11"/>
    </row>
    <row r="3484" spans="3:9" x14ac:dyDescent="0.2">
      <c r="C3484" s="205"/>
      <c r="D3484" s="5"/>
      <c r="E3484" s="35"/>
      <c r="F3484" s="35"/>
      <c r="G3484" s="35"/>
      <c r="I3484" s="11"/>
    </row>
    <row r="3485" spans="3:9" x14ac:dyDescent="0.2">
      <c r="C3485" s="205"/>
      <c r="D3485" s="5"/>
      <c r="E3485" s="35"/>
      <c r="F3485" s="35"/>
      <c r="G3485" s="35"/>
      <c r="I3485" s="11"/>
    </row>
    <row r="3486" spans="3:9" x14ac:dyDescent="0.2">
      <c r="C3486" s="205"/>
      <c r="D3486" s="5"/>
      <c r="E3486" s="35"/>
      <c r="F3486" s="35"/>
      <c r="G3486" s="35"/>
      <c r="I3486" s="11"/>
    </row>
    <row r="3487" spans="3:9" x14ac:dyDescent="0.2">
      <c r="C3487" s="205"/>
      <c r="D3487" s="5"/>
      <c r="E3487" s="35"/>
      <c r="F3487" s="35"/>
      <c r="G3487" s="35"/>
      <c r="I3487" s="11"/>
    </row>
    <row r="3488" spans="3:9" x14ac:dyDescent="0.2">
      <c r="C3488" s="205"/>
      <c r="D3488" s="5"/>
      <c r="E3488" s="35"/>
      <c r="F3488" s="35"/>
      <c r="G3488" s="35"/>
      <c r="I3488" s="11"/>
    </row>
    <row r="3489" spans="3:9" x14ac:dyDescent="0.2">
      <c r="C3489" s="205"/>
      <c r="D3489" s="5"/>
      <c r="E3489" s="35"/>
      <c r="F3489" s="35"/>
      <c r="G3489" s="35"/>
      <c r="I3489" s="11"/>
    </row>
    <row r="3490" spans="3:9" x14ac:dyDescent="0.2">
      <c r="C3490" s="205"/>
      <c r="D3490" s="5"/>
      <c r="E3490" s="35"/>
      <c r="F3490" s="35"/>
      <c r="G3490" s="35"/>
      <c r="I3490" s="11"/>
    </row>
    <row r="3491" spans="3:9" x14ac:dyDescent="0.2">
      <c r="C3491" s="205"/>
      <c r="D3491" s="5"/>
      <c r="E3491" s="35"/>
      <c r="F3491" s="35"/>
      <c r="G3491" s="35"/>
      <c r="I3491" s="11"/>
    </row>
    <row r="3492" spans="3:9" x14ac:dyDescent="0.2">
      <c r="C3492" s="205"/>
      <c r="D3492" s="5"/>
      <c r="E3492" s="35"/>
      <c r="F3492" s="35"/>
      <c r="G3492" s="35"/>
      <c r="I3492" s="11"/>
    </row>
    <row r="3493" spans="3:9" x14ac:dyDescent="0.2">
      <c r="C3493" s="205"/>
      <c r="D3493" s="5"/>
      <c r="E3493" s="35"/>
      <c r="F3493" s="35"/>
      <c r="G3493" s="35"/>
      <c r="I3493" s="11"/>
    </row>
    <row r="3494" spans="3:9" x14ac:dyDescent="0.2">
      <c r="C3494" s="205"/>
      <c r="D3494" s="5"/>
      <c r="E3494" s="35"/>
      <c r="F3494" s="35"/>
      <c r="G3494" s="35"/>
      <c r="I3494" s="11"/>
    </row>
    <row r="3495" spans="3:9" x14ac:dyDescent="0.2">
      <c r="C3495" s="205"/>
      <c r="D3495" s="5"/>
      <c r="E3495" s="35"/>
      <c r="F3495" s="35"/>
      <c r="G3495" s="35"/>
      <c r="I3495" s="11"/>
    </row>
    <row r="3496" spans="3:9" x14ac:dyDescent="0.2">
      <c r="C3496" s="205"/>
      <c r="D3496" s="5"/>
      <c r="E3496" s="35"/>
      <c r="F3496" s="35"/>
      <c r="G3496" s="35"/>
      <c r="I3496" s="11"/>
    </row>
    <row r="3497" spans="3:9" x14ac:dyDescent="0.2">
      <c r="C3497" s="205"/>
      <c r="D3497" s="5"/>
      <c r="E3497" s="35"/>
      <c r="F3497" s="35"/>
      <c r="G3497" s="35"/>
      <c r="I3497" s="11"/>
    </row>
    <row r="3498" spans="3:9" x14ac:dyDescent="0.2">
      <c r="C3498" s="205"/>
      <c r="D3498" s="5"/>
      <c r="E3498" s="35"/>
      <c r="F3498" s="35"/>
      <c r="G3498" s="35"/>
      <c r="I3498" s="11"/>
    </row>
    <row r="3499" spans="3:9" x14ac:dyDescent="0.2">
      <c r="C3499" s="205"/>
      <c r="D3499" s="5"/>
      <c r="E3499" s="35"/>
      <c r="F3499" s="35"/>
      <c r="G3499" s="35"/>
      <c r="I3499" s="11"/>
    </row>
    <row r="3500" spans="3:9" x14ac:dyDescent="0.2">
      <c r="C3500" s="205"/>
      <c r="D3500" s="5"/>
      <c r="E3500" s="35"/>
      <c r="F3500" s="35"/>
      <c r="G3500" s="35"/>
      <c r="I3500" s="11"/>
    </row>
    <row r="3501" spans="3:9" x14ac:dyDescent="0.2">
      <c r="C3501" s="205"/>
      <c r="D3501" s="5"/>
      <c r="E3501" s="35"/>
      <c r="F3501" s="35"/>
      <c r="G3501" s="35"/>
      <c r="I3501" s="11"/>
    </row>
    <row r="3502" spans="3:9" x14ac:dyDescent="0.2">
      <c r="C3502" s="205"/>
      <c r="D3502" s="5"/>
      <c r="E3502" s="35"/>
      <c r="F3502" s="35"/>
      <c r="G3502" s="35"/>
      <c r="I3502" s="11"/>
    </row>
    <row r="3503" spans="3:9" x14ac:dyDescent="0.2">
      <c r="C3503" s="205"/>
      <c r="D3503" s="5"/>
      <c r="E3503" s="35"/>
      <c r="F3503" s="35"/>
      <c r="G3503" s="35"/>
      <c r="I3503" s="11"/>
    </row>
    <row r="3504" spans="3:9" x14ac:dyDescent="0.2">
      <c r="C3504" s="205"/>
      <c r="D3504" s="5"/>
      <c r="E3504" s="35"/>
      <c r="F3504" s="35"/>
      <c r="G3504" s="35"/>
      <c r="I3504" s="11"/>
    </row>
    <row r="3505" spans="3:9" x14ac:dyDescent="0.2">
      <c r="C3505" s="205"/>
      <c r="D3505" s="5"/>
      <c r="E3505" s="35"/>
      <c r="F3505" s="35"/>
      <c r="G3505" s="35"/>
      <c r="I3505" s="11"/>
    </row>
    <row r="3506" spans="3:9" x14ac:dyDescent="0.2">
      <c r="C3506" s="205"/>
      <c r="D3506" s="5"/>
      <c r="E3506" s="35"/>
      <c r="F3506" s="35"/>
      <c r="G3506" s="35"/>
      <c r="I3506" s="11"/>
    </row>
    <row r="3507" spans="3:9" x14ac:dyDescent="0.2">
      <c r="C3507" s="205"/>
      <c r="D3507" s="5"/>
      <c r="E3507" s="35"/>
      <c r="F3507" s="35"/>
      <c r="G3507" s="35"/>
      <c r="I3507" s="11"/>
    </row>
    <row r="3508" spans="3:9" x14ac:dyDescent="0.2">
      <c r="C3508" s="205"/>
      <c r="D3508" s="5"/>
      <c r="E3508" s="35"/>
      <c r="F3508" s="35"/>
      <c r="G3508" s="35"/>
      <c r="I3508" s="11"/>
    </row>
    <row r="3509" spans="3:9" x14ac:dyDescent="0.2">
      <c r="C3509" s="205"/>
      <c r="D3509" s="5"/>
      <c r="E3509" s="35"/>
      <c r="F3509" s="35"/>
      <c r="G3509" s="35"/>
      <c r="I3509" s="11"/>
    </row>
    <row r="3510" spans="3:9" x14ac:dyDescent="0.2">
      <c r="C3510" s="205"/>
      <c r="D3510" s="5"/>
      <c r="E3510" s="35"/>
      <c r="F3510" s="35"/>
      <c r="G3510" s="35"/>
      <c r="I3510" s="11"/>
    </row>
    <row r="3511" spans="3:9" x14ac:dyDescent="0.2">
      <c r="C3511" s="205"/>
      <c r="D3511" s="5"/>
      <c r="E3511" s="35"/>
      <c r="F3511" s="35"/>
      <c r="G3511" s="35"/>
      <c r="I3511" s="11"/>
    </row>
    <row r="3512" spans="3:9" x14ac:dyDescent="0.2">
      <c r="C3512" s="205"/>
      <c r="D3512" s="5"/>
      <c r="E3512" s="35"/>
      <c r="F3512" s="35"/>
      <c r="G3512" s="35"/>
      <c r="I3512" s="11"/>
    </row>
    <row r="3513" spans="3:9" x14ac:dyDescent="0.2">
      <c r="C3513" s="205"/>
      <c r="D3513" s="5"/>
      <c r="E3513" s="35"/>
      <c r="F3513" s="35"/>
      <c r="G3513" s="35"/>
      <c r="I3513" s="11"/>
    </row>
    <row r="3514" spans="3:9" x14ac:dyDescent="0.2">
      <c r="C3514" s="205"/>
      <c r="D3514" s="5"/>
      <c r="E3514" s="35"/>
      <c r="F3514" s="35"/>
      <c r="G3514" s="35"/>
      <c r="I3514" s="11"/>
    </row>
    <row r="3515" spans="3:9" x14ac:dyDescent="0.2">
      <c r="C3515" s="205"/>
      <c r="D3515" s="5"/>
      <c r="E3515" s="35"/>
      <c r="F3515" s="35"/>
      <c r="G3515" s="35"/>
      <c r="I3515" s="11"/>
    </row>
    <row r="3516" spans="3:9" x14ac:dyDescent="0.2">
      <c r="C3516" s="205"/>
      <c r="D3516" s="5"/>
      <c r="E3516" s="35"/>
      <c r="F3516" s="35"/>
      <c r="G3516" s="35"/>
      <c r="I3516" s="11"/>
    </row>
    <row r="3517" spans="3:9" x14ac:dyDescent="0.2">
      <c r="C3517" s="205"/>
      <c r="D3517" s="5"/>
      <c r="E3517" s="35"/>
      <c r="F3517" s="35"/>
      <c r="G3517" s="35"/>
      <c r="I3517" s="11"/>
    </row>
    <row r="3518" spans="3:9" x14ac:dyDescent="0.2">
      <c r="C3518" s="205"/>
      <c r="D3518" s="5"/>
      <c r="E3518" s="35"/>
      <c r="F3518" s="35"/>
      <c r="G3518" s="35"/>
      <c r="I3518" s="11"/>
    </row>
    <row r="3519" spans="3:9" x14ac:dyDescent="0.2">
      <c r="C3519" s="205"/>
      <c r="D3519" s="5"/>
      <c r="E3519" s="35"/>
      <c r="F3519" s="35"/>
      <c r="G3519" s="35"/>
      <c r="I3519" s="11"/>
    </row>
    <row r="3520" spans="3:9" x14ac:dyDescent="0.2">
      <c r="C3520" s="205"/>
      <c r="D3520" s="5"/>
      <c r="E3520" s="35"/>
      <c r="F3520" s="35"/>
      <c r="G3520" s="35"/>
      <c r="I3520" s="11"/>
    </row>
    <row r="3521" spans="3:9" x14ac:dyDescent="0.2">
      <c r="C3521" s="205"/>
      <c r="D3521" s="5"/>
      <c r="E3521" s="35"/>
      <c r="F3521" s="35"/>
      <c r="G3521" s="35"/>
      <c r="I3521" s="11"/>
    </row>
    <row r="3522" spans="3:9" x14ac:dyDescent="0.2">
      <c r="C3522" s="205"/>
      <c r="D3522" s="5"/>
      <c r="E3522" s="35"/>
      <c r="F3522" s="35"/>
      <c r="G3522" s="35"/>
      <c r="I3522" s="11"/>
    </row>
    <row r="3523" spans="3:9" x14ac:dyDescent="0.2">
      <c r="C3523" s="205"/>
      <c r="D3523" s="5"/>
      <c r="E3523" s="35"/>
      <c r="F3523" s="35"/>
      <c r="G3523" s="35"/>
      <c r="I3523" s="11"/>
    </row>
    <row r="3524" spans="3:9" x14ac:dyDescent="0.2">
      <c r="C3524" s="205"/>
      <c r="D3524" s="5"/>
      <c r="E3524" s="35"/>
      <c r="F3524" s="35"/>
      <c r="G3524" s="35"/>
      <c r="I3524" s="11"/>
    </row>
    <row r="3525" spans="3:9" x14ac:dyDescent="0.2">
      <c r="C3525" s="205"/>
      <c r="D3525" s="5"/>
      <c r="E3525" s="35"/>
      <c r="F3525" s="35"/>
      <c r="G3525" s="35"/>
      <c r="I3525" s="11"/>
    </row>
    <row r="3526" spans="3:9" x14ac:dyDescent="0.2">
      <c r="C3526" s="205"/>
      <c r="D3526" s="5"/>
      <c r="E3526" s="35"/>
      <c r="F3526" s="35"/>
      <c r="G3526" s="35"/>
      <c r="I3526" s="11"/>
    </row>
    <row r="3527" spans="3:9" x14ac:dyDescent="0.2">
      <c r="C3527" s="205"/>
      <c r="D3527" s="5"/>
      <c r="E3527" s="35"/>
      <c r="F3527" s="35"/>
      <c r="G3527" s="35"/>
      <c r="I3527" s="11"/>
    </row>
    <row r="3528" spans="3:9" x14ac:dyDescent="0.2">
      <c r="C3528" s="205"/>
      <c r="D3528" s="5"/>
      <c r="E3528" s="35"/>
      <c r="F3528" s="35"/>
      <c r="G3528" s="35"/>
      <c r="I3528" s="11"/>
    </row>
    <row r="3529" spans="3:9" x14ac:dyDescent="0.2">
      <c r="C3529" s="205"/>
      <c r="D3529" s="5"/>
      <c r="E3529" s="35"/>
      <c r="F3529" s="35"/>
      <c r="G3529" s="35"/>
      <c r="I3529" s="11"/>
    </row>
    <row r="3530" spans="3:9" x14ac:dyDescent="0.2">
      <c r="C3530" s="205"/>
      <c r="D3530" s="5"/>
      <c r="E3530" s="35"/>
      <c r="F3530" s="35"/>
      <c r="G3530" s="35"/>
      <c r="I3530" s="11"/>
    </row>
    <row r="3531" spans="3:9" x14ac:dyDescent="0.2">
      <c r="C3531" s="205"/>
      <c r="D3531" s="5"/>
      <c r="E3531" s="35"/>
      <c r="F3531" s="35"/>
      <c r="G3531" s="35"/>
      <c r="I3531" s="11"/>
    </row>
    <row r="3532" spans="3:9" x14ac:dyDescent="0.2">
      <c r="C3532" s="205"/>
      <c r="D3532" s="5"/>
      <c r="E3532" s="35"/>
      <c r="F3532" s="35"/>
      <c r="G3532" s="35"/>
      <c r="I3532" s="11"/>
    </row>
    <row r="3533" spans="3:9" x14ac:dyDescent="0.2">
      <c r="C3533" s="205"/>
      <c r="D3533" s="5"/>
      <c r="E3533" s="35"/>
      <c r="F3533" s="35"/>
      <c r="G3533" s="35"/>
      <c r="I3533" s="11"/>
    </row>
    <row r="3534" spans="3:9" x14ac:dyDescent="0.2">
      <c r="C3534" s="205"/>
      <c r="D3534" s="5"/>
      <c r="E3534" s="35"/>
      <c r="F3534" s="35"/>
      <c r="G3534" s="35"/>
      <c r="I3534" s="11"/>
    </row>
    <row r="3535" spans="3:9" x14ac:dyDescent="0.2">
      <c r="C3535" s="205"/>
      <c r="D3535" s="5"/>
      <c r="E3535" s="35"/>
      <c r="F3535" s="35"/>
      <c r="G3535" s="35"/>
      <c r="I3535" s="11"/>
    </row>
    <row r="3536" spans="3:9" x14ac:dyDescent="0.2">
      <c r="C3536" s="205"/>
      <c r="D3536" s="5"/>
      <c r="E3536" s="35"/>
      <c r="F3536" s="35"/>
      <c r="G3536" s="35"/>
      <c r="I3536" s="11"/>
    </row>
    <row r="3537" spans="3:9" x14ac:dyDescent="0.2">
      <c r="C3537" s="205"/>
      <c r="D3537" s="5"/>
      <c r="E3537" s="35"/>
      <c r="F3537" s="35"/>
      <c r="G3537" s="35"/>
      <c r="I3537" s="11"/>
    </row>
    <row r="3538" spans="3:9" x14ac:dyDescent="0.2">
      <c r="C3538" s="205"/>
      <c r="D3538" s="5"/>
      <c r="E3538" s="35"/>
      <c r="F3538" s="35"/>
      <c r="G3538" s="35"/>
      <c r="I3538" s="11"/>
    </row>
    <row r="3539" spans="3:9" x14ac:dyDescent="0.2">
      <c r="C3539" s="205"/>
      <c r="D3539" s="5"/>
      <c r="E3539" s="35"/>
      <c r="F3539" s="35"/>
      <c r="G3539" s="35"/>
      <c r="I3539" s="11"/>
    </row>
    <row r="3540" spans="3:9" x14ac:dyDescent="0.2">
      <c r="C3540" s="205"/>
      <c r="D3540" s="5"/>
      <c r="E3540" s="35"/>
      <c r="F3540" s="35"/>
      <c r="G3540" s="35"/>
      <c r="I3540" s="11"/>
    </row>
    <row r="3541" spans="3:9" x14ac:dyDescent="0.2">
      <c r="C3541" s="205"/>
      <c r="D3541" s="5"/>
      <c r="E3541" s="35"/>
      <c r="F3541" s="35"/>
      <c r="G3541" s="35"/>
      <c r="I3541" s="11"/>
    </row>
    <row r="3542" spans="3:9" x14ac:dyDescent="0.2">
      <c r="C3542" s="205"/>
      <c r="D3542" s="5"/>
      <c r="E3542" s="35"/>
      <c r="F3542" s="35"/>
      <c r="G3542" s="35"/>
      <c r="I3542" s="11"/>
    </row>
    <row r="3543" spans="3:9" x14ac:dyDescent="0.2">
      <c r="C3543" s="205"/>
      <c r="D3543" s="5"/>
      <c r="E3543" s="35"/>
      <c r="F3543" s="35"/>
      <c r="G3543" s="35"/>
      <c r="I3543" s="11"/>
    </row>
    <row r="3544" spans="3:9" x14ac:dyDescent="0.2">
      <c r="C3544" s="205"/>
      <c r="D3544" s="5"/>
      <c r="E3544" s="35"/>
      <c r="F3544" s="35"/>
      <c r="G3544" s="35"/>
      <c r="I3544" s="11"/>
    </row>
    <row r="3545" spans="3:9" x14ac:dyDescent="0.2">
      <c r="C3545" s="205"/>
      <c r="D3545" s="5"/>
      <c r="E3545" s="35"/>
      <c r="F3545" s="35"/>
      <c r="G3545" s="35"/>
      <c r="I3545" s="11"/>
    </row>
    <row r="3546" spans="3:9" x14ac:dyDescent="0.2">
      <c r="C3546" s="205"/>
      <c r="D3546" s="5"/>
      <c r="E3546" s="35"/>
      <c r="F3546" s="35"/>
      <c r="G3546" s="35"/>
      <c r="I3546" s="11"/>
    </row>
    <row r="3547" spans="3:9" x14ac:dyDescent="0.2">
      <c r="C3547" s="205"/>
      <c r="D3547" s="5"/>
      <c r="E3547" s="35"/>
      <c r="F3547" s="35"/>
      <c r="G3547" s="35"/>
      <c r="I3547" s="11"/>
    </row>
    <row r="3548" spans="3:9" x14ac:dyDescent="0.2">
      <c r="C3548" s="205"/>
      <c r="D3548" s="5"/>
      <c r="E3548" s="35"/>
      <c r="F3548" s="35"/>
      <c r="G3548" s="35"/>
      <c r="I3548" s="11"/>
    </row>
    <row r="3549" spans="3:9" x14ac:dyDescent="0.2">
      <c r="C3549" s="205"/>
      <c r="D3549" s="5"/>
      <c r="E3549" s="35"/>
      <c r="F3549" s="35"/>
      <c r="G3549" s="35"/>
      <c r="I3549" s="11"/>
    </row>
    <row r="3550" spans="3:9" x14ac:dyDescent="0.2">
      <c r="C3550" s="205"/>
      <c r="D3550" s="5"/>
      <c r="E3550" s="35"/>
      <c r="F3550" s="35"/>
      <c r="G3550" s="35"/>
      <c r="I3550" s="11"/>
    </row>
    <row r="3551" spans="3:9" x14ac:dyDescent="0.2">
      <c r="C3551" s="205"/>
      <c r="D3551" s="5"/>
      <c r="E3551" s="35"/>
      <c r="F3551" s="35"/>
      <c r="G3551" s="35"/>
      <c r="I3551" s="11"/>
    </row>
    <row r="3552" spans="3:9" x14ac:dyDescent="0.2">
      <c r="C3552" s="205"/>
      <c r="D3552" s="5"/>
      <c r="E3552" s="35"/>
      <c r="F3552" s="35"/>
      <c r="G3552" s="35"/>
      <c r="I3552" s="11"/>
    </row>
    <row r="3553" spans="3:9" x14ac:dyDescent="0.2">
      <c r="C3553" s="205"/>
      <c r="D3553" s="5"/>
      <c r="E3553" s="35"/>
      <c r="F3553" s="35"/>
      <c r="G3553" s="35"/>
      <c r="I3553" s="11"/>
    </row>
    <row r="3554" spans="3:9" x14ac:dyDescent="0.2">
      <c r="C3554" s="205"/>
      <c r="D3554" s="5"/>
      <c r="E3554" s="35"/>
      <c r="F3554" s="35"/>
      <c r="G3554" s="35"/>
      <c r="I3554" s="11"/>
    </row>
    <row r="3555" spans="3:9" x14ac:dyDescent="0.2">
      <c r="C3555" s="205"/>
      <c r="D3555" s="5"/>
      <c r="E3555" s="35"/>
      <c r="F3555" s="35"/>
      <c r="G3555" s="35"/>
      <c r="I3555" s="11"/>
    </row>
    <row r="3556" spans="3:9" x14ac:dyDescent="0.2">
      <c r="C3556" s="205"/>
      <c r="D3556" s="5"/>
      <c r="E3556" s="35"/>
      <c r="F3556" s="35"/>
      <c r="G3556" s="35"/>
      <c r="I3556" s="11"/>
    </row>
    <row r="3557" spans="3:9" x14ac:dyDescent="0.2">
      <c r="C3557" s="205"/>
      <c r="D3557" s="5"/>
      <c r="E3557" s="35"/>
      <c r="F3557" s="35"/>
      <c r="G3557" s="35"/>
      <c r="I3557" s="11"/>
    </row>
    <row r="3558" spans="3:9" x14ac:dyDescent="0.2">
      <c r="C3558" s="205"/>
      <c r="D3558" s="5"/>
      <c r="E3558" s="35"/>
      <c r="F3558" s="35"/>
      <c r="G3558" s="35"/>
      <c r="I3558" s="11"/>
    </row>
    <row r="3559" spans="3:9" x14ac:dyDescent="0.2">
      <c r="C3559" s="205"/>
      <c r="D3559" s="5"/>
      <c r="E3559" s="35"/>
      <c r="F3559" s="35"/>
      <c r="G3559" s="35"/>
      <c r="I3559" s="11"/>
    </row>
    <row r="3560" spans="3:9" x14ac:dyDescent="0.2">
      <c r="C3560" s="205"/>
      <c r="D3560" s="5"/>
      <c r="E3560" s="35"/>
      <c r="F3560" s="35"/>
      <c r="G3560" s="35"/>
      <c r="I3560" s="11"/>
    </row>
    <row r="3561" spans="3:9" x14ac:dyDescent="0.2">
      <c r="C3561" s="205"/>
      <c r="D3561" s="5"/>
      <c r="E3561" s="35"/>
      <c r="F3561" s="35"/>
      <c r="G3561" s="35"/>
      <c r="I3561" s="11"/>
    </row>
    <row r="3562" spans="3:9" x14ac:dyDescent="0.2">
      <c r="C3562" s="205"/>
      <c r="D3562" s="5"/>
      <c r="E3562" s="35"/>
      <c r="F3562" s="35"/>
      <c r="G3562" s="35"/>
      <c r="I3562" s="11"/>
    </row>
    <row r="3563" spans="3:9" x14ac:dyDescent="0.2">
      <c r="C3563" s="205"/>
      <c r="D3563" s="5"/>
      <c r="E3563" s="35"/>
      <c r="F3563" s="35"/>
      <c r="G3563" s="35"/>
      <c r="I3563" s="11"/>
    </row>
    <row r="3564" spans="3:9" x14ac:dyDescent="0.2">
      <c r="C3564" s="205"/>
      <c r="D3564" s="5"/>
      <c r="E3564" s="35"/>
      <c r="F3564" s="35"/>
      <c r="G3564" s="35"/>
      <c r="I3564" s="11"/>
    </row>
    <row r="3565" spans="3:9" x14ac:dyDescent="0.2">
      <c r="C3565" s="205"/>
      <c r="D3565" s="5"/>
      <c r="E3565" s="35"/>
      <c r="F3565" s="35"/>
      <c r="G3565" s="35"/>
      <c r="I3565" s="11"/>
    </row>
    <row r="3566" spans="3:9" x14ac:dyDescent="0.2">
      <c r="C3566" s="205"/>
      <c r="D3566" s="5"/>
      <c r="E3566" s="35"/>
      <c r="F3566" s="35"/>
      <c r="G3566" s="35"/>
      <c r="I3566" s="11"/>
    </row>
    <row r="3567" spans="3:9" x14ac:dyDescent="0.2">
      <c r="C3567" s="205"/>
      <c r="D3567" s="5"/>
      <c r="E3567" s="35"/>
      <c r="F3567" s="35"/>
      <c r="G3567" s="35"/>
      <c r="I3567" s="11"/>
    </row>
    <row r="3568" spans="3:9" x14ac:dyDescent="0.2">
      <c r="C3568" s="205"/>
      <c r="D3568" s="5"/>
      <c r="E3568" s="35"/>
      <c r="F3568" s="35"/>
      <c r="G3568" s="35"/>
      <c r="I3568" s="11"/>
    </row>
    <row r="3569" spans="3:9" x14ac:dyDescent="0.2">
      <c r="C3569" s="205"/>
      <c r="D3569" s="5"/>
      <c r="E3569" s="35"/>
      <c r="F3569" s="35"/>
      <c r="G3569" s="35"/>
      <c r="I3569" s="11"/>
    </row>
    <row r="3570" spans="3:9" x14ac:dyDescent="0.2">
      <c r="C3570" s="205"/>
      <c r="D3570" s="5"/>
      <c r="E3570" s="35"/>
      <c r="F3570" s="35"/>
      <c r="G3570" s="35"/>
      <c r="I3570" s="11"/>
    </row>
    <row r="3571" spans="3:9" x14ac:dyDescent="0.2">
      <c r="C3571" s="205"/>
      <c r="D3571" s="5"/>
      <c r="E3571" s="35"/>
      <c r="F3571" s="35"/>
      <c r="G3571" s="35"/>
      <c r="I3571" s="11"/>
    </row>
    <row r="3572" spans="3:9" x14ac:dyDescent="0.2">
      <c r="C3572" s="205"/>
      <c r="D3572" s="5"/>
      <c r="E3572" s="35"/>
      <c r="F3572" s="35"/>
      <c r="G3572" s="35"/>
      <c r="I3572" s="11"/>
    </row>
    <row r="3573" spans="3:9" x14ac:dyDescent="0.2">
      <c r="C3573" s="205"/>
      <c r="D3573" s="5"/>
      <c r="E3573" s="35"/>
      <c r="F3573" s="35"/>
      <c r="G3573" s="35"/>
      <c r="I3573" s="11"/>
    </row>
    <row r="3574" spans="3:9" x14ac:dyDescent="0.2">
      <c r="C3574" s="205"/>
      <c r="D3574" s="5"/>
      <c r="E3574" s="35"/>
      <c r="F3574" s="35"/>
      <c r="G3574" s="35"/>
      <c r="I3574" s="11"/>
    </row>
    <row r="3575" spans="3:9" x14ac:dyDescent="0.2">
      <c r="C3575" s="205"/>
      <c r="D3575" s="5"/>
      <c r="E3575" s="35"/>
      <c r="F3575" s="35"/>
      <c r="G3575" s="35"/>
      <c r="I3575" s="11"/>
    </row>
    <row r="3576" spans="3:9" x14ac:dyDescent="0.2">
      <c r="C3576" s="205"/>
      <c r="D3576" s="5"/>
      <c r="E3576" s="35"/>
      <c r="F3576" s="35"/>
      <c r="G3576" s="35"/>
      <c r="I3576" s="11"/>
    </row>
    <row r="3577" spans="3:9" x14ac:dyDescent="0.2">
      <c r="C3577" s="205"/>
      <c r="D3577" s="5"/>
      <c r="E3577" s="35"/>
      <c r="F3577" s="35"/>
      <c r="G3577" s="35"/>
      <c r="I3577" s="11"/>
    </row>
    <row r="3578" spans="3:9" x14ac:dyDescent="0.2">
      <c r="C3578" s="205"/>
      <c r="D3578" s="5"/>
      <c r="E3578" s="35"/>
      <c r="F3578" s="35"/>
      <c r="G3578" s="35"/>
      <c r="I3578" s="11"/>
    </row>
    <row r="3579" spans="3:9" x14ac:dyDescent="0.2">
      <c r="C3579" s="205"/>
      <c r="D3579" s="5"/>
      <c r="E3579" s="35"/>
      <c r="F3579" s="35"/>
      <c r="G3579" s="35"/>
      <c r="I3579" s="11"/>
    </row>
    <row r="3580" spans="3:9" x14ac:dyDescent="0.2">
      <c r="C3580" s="205"/>
      <c r="D3580" s="5"/>
      <c r="E3580" s="35"/>
      <c r="F3580" s="35"/>
      <c r="G3580" s="35"/>
      <c r="I3580" s="11"/>
    </row>
    <row r="3581" spans="3:9" x14ac:dyDescent="0.2">
      <c r="C3581" s="205"/>
      <c r="D3581" s="5"/>
      <c r="E3581" s="35"/>
      <c r="F3581" s="35"/>
      <c r="G3581" s="35"/>
      <c r="I3581" s="11"/>
    </row>
    <row r="3582" spans="3:9" x14ac:dyDescent="0.2">
      <c r="C3582" s="205"/>
      <c r="D3582" s="5"/>
      <c r="E3582" s="35"/>
      <c r="F3582" s="35"/>
      <c r="G3582" s="35"/>
      <c r="I3582" s="11"/>
    </row>
    <row r="3583" spans="3:9" x14ac:dyDescent="0.2">
      <c r="C3583" s="205"/>
      <c r="D3583" s="5"/>
      <c r="E3583" s="35"/>
      <c r="F3583" s="35"/>
      <c r="G3583" s="35"/>
      <c r="I3583" s="11"/>
    </row>
    <row r="3584" spans="3:9" x14ac:dyDescent="0.2">
      <c r="C3584" s="205"/>
      <c r="D3584" s="5"/>
      <c r="E3584" s="35"/>
      <c r="F3584" s="35"/>
      <c r="G3584" s="35"/>
      <c r="I3584" s="11"/>
    </row>
    <row r="3585" spans="3:9" x14ac:dyDescent="0.2">
      <c r="C3585" s="205"/>
      <c r="D3585" s="5"/>
      <c r="E3585" s="35"/>
      <c r="F3585" s="35"/>
      <c r="G3585" s="35"/>
      <c r="I3585" s="11"/>
    </row>
    <row r="3586" spans="3:9" x14ac:dyDescent="0.2">
      <c r="C3586" s="205"/>
      <c r="D3586" s="5"/>
      <c r="E3586" s="35"/>
      <c r="F3586" s="35"/>
      <c r="G3586" s="35"/>
      <c r="I3586" s="11"/>
    </row>
    <row r="3587" spans="3:9" x14ac:dyDescent="0.2">
      <c r="C3587" s="205"/>
      <c r="D3587" s="5"/>
      <c r="E3587" s="35"/>
      <c r="F3587" s="35"/>
      <c r="G3587" s="35"/>
      <c r="I3587" s="11"/>
    </row>
    <row r="3588" spans="3:9" x14ac:dyDescent="0.2">
      <c r="C3588" s="205"/>
      <c r="D3588" s="5"/>
      <c r="E3588" s="35"/>
      <c r="F3588" s="35"/>
      <c r="G3588" s="35"/>
      <c r="I3588" s="11"/>
    </row>
    <row r="3589" spans="3:9" x14ac:dyDescent="0.2">
      <c r="C3589" s="205"/>
      <c r="D3589" s="5"/>
      <c r="E3589" s="35"/>
      <c r="F3589" s="35"/>
      <c r="G3589" s="35"/>
      <c r="I3589" s="11"/>
    </row>
    <row r="3590" spans="3:9" x14ac:dyDescent="0.2">
      <c r="C3590" s="205"/>
      <c r="D3590" s="5"/>
      <c r="E3590" s="35"/>
      <c r="F3590" s="35"/>
      <c r="G3590" s="35"/>
      <c r="I3590" s="11"/>
    </row>
    <row r="3591" spans="3:9" x14ac:dyDescent="0.2">
      <c r="C3591" s="205"/>
      <c r="D3591" s="5"/>
      <c r="E3591" s="35"/>
      <c r="F3591" s="35"/>
      <c r="G3591" s="35"/>
      <c r="I3591" s="11"/>
    </row>
    <row r="3592" spans="3:9" x14ac:dyDescent="0.2">
      <c r="C3592" s="205"/>
      <c r="D3592" s="5"/>
      <c r="E3592" s="35"/>
      <c r="F3592" s="35"/>
      <c r="G3592" s="35"/>
      <c r="I3592" s="11"/>
    </row>
    <row r="3593" spans="3:9" x14ac:dyDescent="0.2">
      <c r="C3593" s="205"/>
      <c r="D3593" s="5"/>
      <c r="E3593" s="35"/>
      <c r="F3593" s="35"/>
      <c r="G3593" s="35"/>
      <c r="I3593" s="11"/>
    </row>
    <row r="3594" spans="3:9" x14ac:dyDescent="0.2">
      <c r="C3594" s="205"/>
      <c r="D3594" s="5"/>
      <c r="E3594" s="35"/>
      <c r="F3594" s="35"/>
      <c r="G3594" s="35"/>
      <c r="I3594" s="11"/>
    </row>
    <row r="3595" spans="3:9" x14ac:dyDescent="0.2">
      <c r="C3595" s="205"/>
      <c r="D3595" s="5"/>
      <c r="E3595" s="35"/>
      <c r="F3595" s="35"/>
      <c r="G3595" s="35"/>
      <c r="I3595" s="11"/>
    </row>
    <row r="3596" spans="3:9" x14ac:dyDescent="0.2">
      <c r="C3596" s="205"/>
      <c r="D3596" s="5"/>
      <c r="E3596" s="35"/>
      <c r="F3596" s="35"/>
      <c r="G3596" s="35"/>
      <c r="I3596" s="11"/>
    </row>
    <row r="3597" spans="3:9" x14ac:dyDescent="0.2">
      <c r="C3597" s="205"/>
      <c r="D3597" s="5"/>
      <c r="E3597" s="35"/>
      <c r="F3597" s="35"/>
      <c r="G3597" s="35"/>
      <c r="I3597" s="11"/>
    </row>
    <row r="3598" spans="3:9" x14ac:dyDescent="0.2">
      <c r="C3598" s="205"/>
      <c r="D3598" s="5"/>
      <c r="E3598" s="35"/>
      <c r="F3598" s="35"/>
      <c r="G3598" s="35"/>
      <c r="I3598" s="11"/>
    </row>
    <row r="3599" spans="3:9" x14ac:dyDescent="0.2">
      <c r="C3599" s="205"/>
      <c r="D3599" s="5"/>
      <c r="E3599" s="35"/>
      <c r="F3599" s="35"/>
      <c r="G3599" s="35"/>
      <c r="I3599" s="11"/>
    </row>
    <row r="3600" spans="3:9" x14ac:dyDescent="0.2">
      <c r="C3600" s="205"/>
      <c r="D3600" s="5"/>
      <c r="E3600" s="35"/>
      <c r="F3600" s="35"/>
      <c r="G3600" s="35"/>
      <c r="I3600" s="11"/>
    </row>
    <row r="3601" spans="3:9" x14ac:dyDescent="0.2">
      <c r="C3601" s="205"/>
      <c r="D3601" s="5"/>
      <c r="E3601" s="35"/>
      <c r="F3601" s="35"/>
      <c r="G3601" s="35"/>
      <c r="I3601" s="11"/>
    </row>
    <row r="3602" spans="3:9" x14ac:dyDescent="0.2">
      <c r="C3602" s="205"/>
      <c r="D3602" s="5"/>
      <c r="E3602" s="35"/>
      <c r="F3602" s="35"/>
      <c r="G3602" s="35"/>
      <c r="I3602" s="11"/>
    </row>
    <row r="3603" spans="3:9" x14ac:dyDescent="0.2">
      <c r="C3603" s="205"/>
      <c r="D3603" s="5"/>
      <c r="E3603" s="35"/>
      <c r="F3603" s="35"/>
      <c r="G3603" s="35"/>
      <c r="I3603" s="11"/>
    </row>
    <row r="3604" spans="3:9" x14ac:dyDescent="0.2">
      <c r="C3604" s="205"/>
      <c r="D3604" s="5"/>
      <c r="E3604" s="35"/>
      <c r="F3604" s="35"/>
      <c r="G3604" s="35"/>
      <c r="I3604" s="11"/>
    </row>
    <row r="3605" spans="3:9" x14ac:dyDescent="0.2">
      <c r="C3605" s="205"/>
      <c r="D3605" s="5"/>
      <c r="E3605" s="35"/>
      <c r="F3605" s="35"/>
      <c r="G3605" s="35"/>
      <c r="I3605" s="11"/>
    </row>
    <row r="3606" spans="3:9" x14ac:dyDescent="0.2">
      <c r="C3606" s="205"/>
      <c r="D3606" s="5"/>
      <c r="E3606" s="35"/>
      <c r="F3606" s="35"/>
      <c r="G3606" s="35"/>
      <c r="I3606" s="11"/>
    </row>
    <row r="3607" spans="3:9" x14ac:dyDescent="0.2">
      <c r="C3607" s="205"/>
      <c r="D3607" s="5"/>
      <c r="E3607" s="35"/>
      <c r="F3607" s="35"/>
      <c r="G3607" s="35"/>
      <c r="I3607" s="11"/>
    </row>
    <row r="3608" spans="3:9" x14ac:dyDescent="0.2">
      <c r="C3608" s="205"/>
      <c r="D3608" s="5"/>
      <c r="E3608" s="35"/>
      <c r="F3608" s="35"/>
      <c r="G3608" s="35"/>
      <c r="I3608" s="11"/>
    </row>
    <row r="3609" spans="3:9" x14ac:dyDescent="0.2">
      <c r="C3609" s="205"/>
      <c r="D3609" s="5"/>
      <c r="E3609" s="35"/>
      <c r="F3609" s="35"/>
      <c r="G3609" s="35"/>
      <c r="I3609" s="11"/>
    </row>
    <row r="3610" spans="3:9" x14ac:dyDescent="0.2">
      <c r="C3610" s="205"/>
      <c r="D3610" s="5"/>
      <c r="E3610" s="35"/>
      <c r="F3610" s="35"/>
      <c r="G3610" s="35"/>
      <c r="I3610" s="11"/>
    </row>
    <row r="3611" spans="3:9" x14ac:dyDescent="0.2">
      <c r="C3611" s="205"/>
      <c r="D3611" s="5"/>
      <c r="E3611" s="35"/>
      <c r="F3611" s="35"/>
      <c r="G3611" s="35"/>
      <c r="I3611" s="11"/>
    </row>
    <row r="3612" spans="3:9" x14ac:dyDescent="0.2">
      <c r="C3612" s="205"/>
      <c r="D3612" s="5"/>
      <c r="E3612" s="35"/>
      <c r="F3612" s="35"/>
      <c r="G3612" s="35"/>
      <c r="I3612" s="11"/>
    </row>
    <row r="3613" spans="3:9" x14ac:dyDescent="0.2">
      <c r="C3613" s="205"/>
      <c r="D3613" s="5"/>
      <c r="E3613" s="35"/>
      <c r="F3613" s="35"/>
      <c r="G3613" s="35"/>
      <c r="I3613" s="11"/>
    </row>
    <row r="3614" spans="3:9" x14ac:dyDescent="0.2">
      <c r="C3614" s="205"/>
      <c r="D3614" s="5"/>
      <c r="E3614" s="35"/>
      <c r="F3614" s="35"/>
      <c r="G3614" s="35"/>
      <c r="I3614" s="11"/>
    </row>
    <row r="3615" spans="3:9" x14ac:dyDescent="0.2">
      <c r="C3615" s="205"/>
      <c r="D3615" s="5"/>
      <c r="E3615" s="35"/>
      <c r="F3615" s="35"/>
      <c r="G3615" s="35"/>
      <c r="I3615" s="11"/>
    </row>
    <row r="3616" spans="3:9" x14ac:dyDescent="0.2">
      <c r="C3616" s="205"/>
      <c r="D3616" s="5"/>
      <c r="E3616" s="35"/>
      <c r="F3616" s="35"/>
      <c r="G3616" s="35"/>
      <c r="I3616" s="11"/>
    </row>
    <row r="3617" spans="3:9" x14ac:dyDescent="0.2">
      <c r="C3617" s="205"/>
      <c r="D3617" s="5"/>
      <c r="E3617" s="35"/>
      <c r="F3617" s="35"/>
      <c r="G3617" s="35"/>
      <c r="I3617" s="11"/>
    </row>
    <row r="3618" spans="3:9" x14ac:dyDescent="0.2">
      <c r="C3618" s="205"/>
      <c r="D3618" s="5"/>
      <c r="E3618" s="35"/>
      <c r="F3618" s="35"/>
      <c r="G3618" s="35"/>
      <c r="I3618" s="11"/>
    </row>
    <row r="3619" spans="3:9" x14ac:dyDescent="0.2">
      <c r="C3619" s="205"/>
      <c r="D3619" s="5"/>
      <c r="E3619" s="35"/>
      <c r="F3619" s="35"/>
      <c r="G3619" s="35"/>
      <c r="I3619" s="11"/>
    </row>
    <row r="3620" spans="3:9" x14ac:dyDescent="0.2">
      <c r="C3620" s="205"/>
      <c r="D3620" s="5"/>
      <c r="E3620" s="35"/>
      <c r="F3620" s="35"/>
      <c r="G3620" s="35"/>
      <c r="I3620" s="11"/>
    </row>
    <row r="3621" spans="3:9" x14ac:dyDescent="0.2">
      <c r="C3621" s="205"/>
      <c r="D3621" s="5"/>
      <c r="E3621" s="35"/>
      <c r="F3621" s="35"/>
      <c r="G3621" s="35"/>
      <c r="I3621" s="11"/>
    </row>
    <row r="3622" spans="3:9" x14ac:dyDescent="0.2">
      <c r="C3622" s="205"/>
      <c r="D3622" s="5"/>
      <c r="E3622" s="35"/>
      <c r="F3622" s="35"/>
      <c r="G3622" s="35"/>
      <c r="I3622" s="11"/>
    </row>
    <row r="3623" spans="3:9" x14ac:dyDescent="0.2">
      <c r="C3623" s="205"/>
      <c r="D3623" s="5"/>
      <c r="E3623" s="35"/>
      <c r="F3623" s="35"/>
      <c r="G3623" s="35"/>
      <c r="I3623" s="11"/>
    </row>
    <row r="3624" spans="3:9" x14ac:dyDescent="0.2">
      <c r="C3624" s="205"/>
      <c r="D3624" s="5"/>
      <c r="E3624" s="35"/>
      <c r="F3624" s="35"/>
      <c r="G3624" s="35"/>
      <c r="I3624" s="11"/>
    </row>
    <row r="3625" spans="3:9" x14ac:dyDescent="0.2">
      <c r="C3625" s="205"/>
      <c r="D3625" s="5"/>
      <c r="E3625" s="35"/>
      <c r="F3625" s="35"/>
      <c r="G3625" s="35"/>
      <c r="I3625" s="11"/>
    </row>
    <row r="3626" spans="3:9" x14ac:dyDescent="0.2">
      <c r="C3626" s="205"/>
      <c r="D3626" s="5"/>
      <c r="E3626" s="35"/>
      <c r="F3626" s="35"/>
      <c r="G3626" s="35"/>
      <c r="I3626" s="11"/>
    </row>
    <row r="3627" spans="3:9" x14ac:dyDescent="0.2">
      <c r="C3627" s="205"/>
      <c r="D3627" s="5"/>
      <c r="E3627" s="35"/>
      <c r="F3627" s="35"/>
      <c r="G3627" s="35"/>
      <c r="I3627" s="11"/>
    </row>
    <row r="3628" spans="3:9" x14ac:dyDescent="0.2">
      <c r="C3628" s="205"/>
      <c r="D3628" s="5"/>
      <c r="E3628" s="35"/>
      <c r="F3628" s="35"/>
      <c r="G3628" s="35"/>
      <c r="I3628" s="11"/>
    </row>
    <row r="3629" spans="3:9" x14ac:dyDescent="0.2">
      <c r="C3629" s="205"/>
      <c r="D3629" s="5"/>
      <c r="E3629" s="35"/>
      <c r="F3629" s="35"/>
      <c r="G3629" s="35"/>
      <c r="I3629" s="11"/>
    </row>
    <row r="3630" spans="3:9" x14ac:dyDescent="0.2">
      <c r="C3630" s="205"/>
      <c r="D3630" s="5"/>
      <c r="E3630" s="35"/>
      <c r="F3630" s="35"/>
      <c r="G3630" s="35"/>
      <c r="I3630" s="11"/>
    </row>
    <row r="3631" spans="3:9" x14ac:dyDescent="0.2">
      <c r="C3631" s="205"/>
      <c r="D3631" s="5"/>
      <c r="E3631" s="35"/>
      <c r="F3631" s="35"/>
      <c r="G3631" s="35"/>
      <c r="I3631" s="11"/>
    </row>
    <row r="3632" spans="3:9" x14ac:dyDescent="0.2">
      <c r="C3632" s="205"/>
      <c r="D3632" s="5"/>
      <c r="E3632" s="35"/>
      <c r="F3632" s="35"/>
      <c r="G3632" s="35"/>
      <c r="I3632" s="11"/>
    </row>
    <row r="3633" spans="3:9" x14ac:dyDescent="0.2">
      <c r="C3633" s="205"/>
      <c r="D3633" s="5"/>
      <c r="E3633" s="35"/>
      <c r="F3633" s="35"/>
      <c r="G3633" s="35"/>
      <c r="I3633" s="11"/>
    </row>
    <row r="3634" spans="3:9" x14ac:dyDescent="0.2">
      <c r="C3634" s="205"/>
      <c r="D3634" s="5"/>
      <c r="E3634" s="35"/>
      <c r="F3634" s="35"/>
      <c r="G3634" s="35"/>
      <c r="I3634" s="11"/>
    </row>
    <row r="3635" spans="3:9" x14ac:dyDescent="0.2">
      <c r="C3635" s="205"/>
      <c r="D3635" s="5"/>
      <c r="E3635" s="35"/>
      <c r="F3635" s="35"/>
      <c r="G3635" s="35"/>
      <c r="I3635" s="11"/>
    </row>
    <row r="3636" spans="3:9" x14ac:dyDescent="0.2">
      <c r="C3636" s="205"/>
      <c r="D3636" s="5"/>
      <c r="E3636" s="35"/>
      <c r="F3636" s="35"/>
      <c r="G3636" s="35"/>
      <c r="I3636" s="11"/>
    </row>
    <row r="3637" spans="3:9" x14ac:dyDescent="0.2">
      <c r="C3637" s="205"/>
      <c r="D3637" s="5"/>
      <c r="E3637" s="35"/>
      <c r="F3637" s="35"/>
      <c r="G3637" s="35"/>
      <c r="I3637" s="11"/>
    </row>
    <row r="3638" spans="3:9" x14ac:dyDescent="0.2">
      <c r="C3638" s="205"/>
      <c r="D3638" s="5"/>
      <c r="E3638" s="35"/>
      <c r="F3638" s="35"/>
      <c r="G3638" s="35"/>
      <c r="I3638" s="11"/>
    </row>
    <row r="3639" spans="3:9" x14ac:dyDescent="0.2">
      <c r="C3639" s="205"/>
      <c r="D3639" s="5"/>
      <c r="E3639" s="35"/>
      <c r="F3639" s="35"/>
      <c r="G3639" s="35"/>
      <c r="I3639" s="11"/>
    </row>
    <row r="3640" spans="3:9" x14ac:dyDescent="0.2">
      <c r="C3640" s="205"/>
      <c r="D3640" s="5"/>
      <c r="E3640" s="35"/>
      <c r="F3640" s="35"/>
      <c r="G3640" s="35"/>
      <c r="I3640" s="11"/>
    </row>
    <row r="3641" spans="3:9" x14ac:dyDescent="0.2">
      <c r="C3641" s="205"/>
      <c r="D3641" s="5"/>
      <c r="E3641" s="35"/>
      <c r="F3641" s="35"/>
      <c r="G3641" s="35"/>
      <c r="I3641" s="11"/>
    </row>
    <row r="3642" spans="3:9" x14ac:dyDescent="0.2">
      <c r="C3642" s="205"/>
      <c r="D3642" s="5"/>
      <c r="E3642" s="35"/>
      <c r="F3642" s="35"/>
      <c r="G3642" s="35"/>
      <c r="I3642" s="11"/>
    </row>
    <row r="3643" spans="3:9" x14ac:dyDescent="0.2">
      <c r="C3643" s="205"/>
      <c r="D3643" s="5"/>
      <c r="E3643" s="35"/>
      <c r="F3643" s="35"/>
      <c r="G3643" s="35"/>
      <c r="I3643" s="11"/>
    </row>
    <row r="3644" spans="3:9" x14ac:dyDescent="0.2">
      <c r="C3644" s="205"/>
      <c r="D3644" s="5"/>
      <c r="E3644" s="35"/>
      <c r="F3644" s="35"/>
      <c r="G3644" s="35"/>
      <c r="I3644" s="11"/>
    </row>
    <row r="3645" spans="3:9" x14ac:dyDescent="0.2">
      <c r="C3645" s="205"/>
      <c r="D3645" s="5"/>
      <c r="E3645" s="35"/>
      <c r="F3645" s="35"/>
      <c r="G3645" s="35"/>
      <c r="I3645" s="11"/>
    </row>
    <row r="3646" spans="3:9" x14ac:dyDescent="0.2">
      <c r="C3646" s="205"/>
      <c r="D3646" s="5"/>
      <c r="E3646" s="35"/>
      <c r="F3646" s="35"/>
      <c r="G3646" s="35"/>
      <c r="I3646" s="11"/>
    </row>
    <row r="3647" spans="3:9" x14ac:dyDescent="0.2">
      <c r="C3647" s="205"/>
      <c r="D3647" s="5"/>
      <c r="E3647" s="35"/>
      <c r="F3647" s="35"/>
      <c r="G3647" s="35"/>
      <c r="I3647" s="11"/>
    </row>
    <row r="3648" spans="3:9" x14ac:dyDescent="0.2">
      <c r="C3648" s="205"/>
      <c r="D3648" s="5"/>
      <c r="E3648" s="35"/>
      <c r="F3648" s="35"/>
      <c r="G3648" s="35"/>
      <c r="I3648" s="11"/>
    </row>
    <row r="3649" spans="3:9" x14ac:dyDescent="0.2">
      <c r="C3649" s="205"/>
      <c r="D3649" s="5"/>
      <c r="E3649" s="35"/>
      <c r="F3649" s="35"/>
      <c r="G3649" s="35"/>
      <c r="I3649" s="11"/>
    </row>
    <row r="3650" spans="3:9" x14ac:dyDescent="0.2">
      <c r="C3650" s="205"/>
      <c r="D3650" s="5"/>
      <c r="E3650" s="35"/>
      <c r="F3650" s="35"/>
      <c r="G3650" s="35"/>
      <c r="I3650" s="11"/>
    </row>
    <row r="3651" spans="3:9" x14ac:dyDescent="0.2">
      <c r="C3651" s="205"/>
      <c r="D3651" s="5"/>
      <c r="E3651" s="35"/>
      <c r="F3651" s="35"/>
      <c r="G3651" s="35"/>
      <c r="I3651" s="11"/>
    </row>
    <row r="3652" spans="3:9" x14ac:dyDescent="0.2">
      <c r="C3652" s="205"/>
      <c r="D3652" s="5"/>
      <c r="E3652" s="35"/>
      <c r="F3652" s="35"/>
      <c r="G3652" s="35"/>
      <c r="I3652" s="11"/>
    </row>
    <row r="3653" spans="3:9" x14ac:dyDescent="0.2">
      <c r="C3653" s="205"/>
      <c r="D3653" s="5"/>
      <c r="E3653" s="35"/>
      <c r="F3653" s="35"/>
      <c r="G3653" s="35"/>
      <c r="I3653" s="11"/>
    </row>
    <row r="3654" spans="3:9" x14ac:dyDescent="0.2">
      <c r="C3654" s="205"/>
      <c r="D3654" s="5"/>
      <c r="E3654" s="35"/>
      <c r="F3654" s="35"/>
      <c r="G3654" s="35"/>
      <c r="I3654" s="11"/>
    </row>
    <row r="3655" spans="3:9" x14ac:dyDescent="0.2">
      <c r="C3655" s="205"/>
      <c r="D3655" s="5"/>
      <c r="E3655" s="35"/>
      <c r="F3655" s="35"/>
      <c r="G3655" s="35"/>
      <c r="I3655" s="11"/>
    </row>
    <row r="3656" spans="3:9" x14ac:dyDescent="0.2">
      <c r="C3656" s="205"/>
      <c r="D3656" s="5"/>
      <c r="E3656" s="35"/>
      <c r="F3656" s="35"/>
      <c r="G3656" s="35"/>
      <c r="I3656" s="11"/>
    </row>
    <row r="3657" spans="3:9" x14ac:dyDescent="0.2">
      <c r="C3657" s="205"/>
      <c r="D3657" s="5"/>
      <c r="E3657" s="35"/>
      <c r="F3657" s="35"/>
      <c r="G3657" s="35"/>
      <c r="I3657" s="11"/>
    </row>
    <row r="3658" spans="3:9" x14ac:dyDescent="0.2">
      <c r="C3658" s="205"/>
      <c r="D3658" s="5"/>
      <c r="E3658" s="35"/>
      <c r="F3658" s="35"/>
      <c r="G3658" s="35"/>
      <c r="I3658" s="11"/>
    </row>
    <row r="3659" spans="3:9" x14ac:dyDescent="0.2">
      <c r="C3659" s="205"/>
      <c r="D3659" s="5"/>
      <c r="E3659" s="35"/>
      <c r="F3659" s="35"/>
      <c r="G3659" s="35"/>
      <c r="I3659" s="11"/>
    </row>
    <row r="3660" spans="3:9" x14ac:dyDescent="0.2">
      <c r="C3660" s="205"/>
      <c r="D3660" s="5"/>
      <c r="E3660" s="35"/>
      <c r="F3660" s="35"/>
      <c r="G3660" s="35"/>
      <c r="I3660" s="11"/>
    </row>
    <row r="3661" spans="3:9" x14ac:dyDescent="0.2">
      <c r="C3661" s="205"/>
      <c r="D3661" s="5"/>
      <c r="E3661" s="35"/>
      <c r="F3661" s="35"/>
      <c r="G3661" s="35"/>
      <c r="I3661" s="11"/>
    </row>
    <row r="3662" spans="3:9" x14ac:dyDescent="0.2">
      <c r="C3662" s="205"/>
      <c r="D3662" s="5"/>
      <c r="E3662" s="35"/>
      <c r="F3662" s="35"/>
      <c r="G3662" s="35"/>
      <c r="I3662" s="11"/>
    </row>
    <row r="3663" spans="3:9" x14ac:dyDescent="0.2">
      <c r="C3663" s="205"/>
      <c r="D3663" s="5"/>
      <c r="E3663" s="35"/>
      <c r="F3663" s="35"/>
      <c r="G3663" s="35"/>
      <c r="I3663" s="11"/>
    </row>
    <row r="3664" spans="3:9" x14ac:dyDescent="0.2">
      <c r="C3664" s="205"/>
      <c r="D3664" s="5"/>
      <c r="E3664" s="35"/>
      <c r="F3664" s="35"/>
      <c r="G3664" s="35"/>
      <c r="I3664" s="11"/>
    </row>
    <row r="3665" spans="3:9" x14ac:dyDescent="0.2">
      <c r="C3665" s="205"/>
      <c r="D3665" s="5"/>
      <c r="E3665" s="35"/>
      <c r="F3665" s="35"/>
      <c r="G3665" s="35"/>
      <c r="I3665" s="11"/>
    </row>
    <row r="3666" spans="3:9" x14ac:dyDescent="0.2">
      <c r="C3666" s="205"/>
      <c r="D3666" s="5"/>
      <c r="E3666" s="35"/>
      <c r="F3666" s="35"/>
      <c r="G3666" s="35"/>
      <c r="I3666" s="11"/>
    </row>
    <row r="3667" spans="3:9" x14ac:dyDescent="0.2">
      <c r="C3667" s="205"/>
      <c r="D3667" s="5"/>
      <c r="E3667" s="35"/>
      <c r="F3667" s="35"/>
      <c r="G3667" s="35"/>
      <c r="I3667" s="11"/>
    </row>
    <row r="3668" spans="3:9" x14ac:dyDescent="0.2">
      <c r="C3668" s="205"/>
      <c r="D3668" s="5"/>
      <c r="E3668" s="35"/>
      <c r="F3668" s="35"/>
      <c r="G3668" s="35"/>
      <c r="I3668" s="11"/>
    </row>
    <row r="3669" spans="3:9" x14ac:dyDescent="0.2">
      <c r="C3669" s="205"/>
      <c r="D3669" s="5"/>
      <c r="E3669" s="35"/>
      <c r="F3669" s="35"/>
      <c r="G3669" s="35"/>
      <c r="I3669" s="11"/>
    </row>
    <row r="3670" spans="3:9" x14ac:dyDescent="0.2">
      <c r="C3670" s="205"/>
      <c r="D3670" s="5"/>
      <c r="E3670" s="35"/>
      <c r="F3670" s="35"/>
      <c r="G3670" s="35"/>
      <c r="I3670" s="11"/>
    </row>
    <row r="3671" spans="3:9" x14ac:dyDescent="0.2">
      <c r="C3671" s="205"/>
      <c r="D3671" s="5"/>
      <c r="E3671" s="35"/>
      <c r="F3671" s="35"/>
      <c r="G3671" s="35"/>
      <c r="I3671" s="11"/>
    </row>
    <row r="3672" spans="3:9" x14ac:dyDescent="0.2">
      <c r="C3672" s="205"/>
      <c r="D3672" s="5"/>
      <c r="E3672" s="35"/>
      <c r="F3672" s="35"/>
      <c r="G3672" s="35"/>
      <c r="I3672" s="11"/>
    </row>
    <row r="3673" spans="3:9" x14ac:dyDescent="0.2">
      <c r="C3673" s="205"/>
      <c r="D3673" s="5"/>
      <c r="E3673" s="35"/>
      <c r="F3673" s="35"/>
      <c r="G3673" s="35"/>
      <c r="I3673" s="11"/>
    </row>
    <row r="3674" spans="3:9" x14ac:dyDescent="0.2">
      <c r="C3674" s="205"/>
      <c r="D3674" s="5"/>
      <c r="E3674" s="35"/>
      <c r="F3674" s="35"/>
      <c r="G3674" s="35"/>
      <c r="I3674" s="11"/>
    </row>
    <row r="3675" spans="3:9" x14ac:dyDescent="0.2">
      <c r="C3675" s="205"/>
      <c r="D3675" s="5"/>
      <c r="E3675" s="35"/>
      <c r="F3675" s="35"/>
      <c r="G3675" s="35"/>
      <c r="I3675" s="11"/>
    </row>
    <row r="3676" spans="3:9" x14ac:dyDescent="0.2">
      <c r="C3676" s="205"/>
      <c r="D3676" s="5"/>
      <c r="E3676" s="35"/>
      <c r="F3676" s="35"/>
      <c r="G3676" s="35"/>
      <c r="I3676" s="11"/>
    </row>
    <row r="3677" spans="3:9" x14ac:dyDescent="0.2">
      <c r="C3677" s="205"/>
      <c r="D3677" s="5"/>
      <c r="E3677" s="35"/>
      <c r="F3677" s="35"/>
      <c r="G3677" s="35"/>
      <c r="I3677" s="11"/>
    </row>
    <row r="3678" spans="3:9" x14ac:dyDescent="0.2">
      <c r="C3678" s="205"/>
      <c r="D3678" s="5"/>
      <c r="E3678" s="35"/>
      <c r="F3678" s="35"/>
      <c r="G3678" s="35"/>
      <c r="I3678" s="11"/>
    </row>
    <row r="3679" spans="3:9" x14ac:dyDescent="0.2">
      <c r="C3679" s="205"/>
      <c r="D3679" s="5"/>
      <c r="E3679" s="35"/>
      <c r="F3679" s="35"/>
      <c r="G3679" s="35"/>
      <c r="I3679" s="11"/>
    </row>
    <row r="3680" spans="3:9" x14ac:dyDescent="0.2">
      <c r="C3680" s="205"/>
      <c r="D3680" s="5"/>
      <c r="E3680" s="35"/>
      <c r="F3680" s="35"/>
      <c r="G3680" s="35"/>
      <c r="I3680" s="11"/>
    </row>
    <row r="3681" spans="3:9" x14ac:dyDescent="0.2">
      <c r="C3681" s="205"/>
      <c r="D3681" s="5"/>
      <c r="E3681" s="35"/>
      <c r="F3681" s="35"/>
      <c r="G3681" s="35"/>
      <c r="I3681" s="11"/>
    </row>
    <row r="3682" spans="3:9" x14ac:dyDescent="0.2">
      <c r="C3682" s="205"/>
      <c r="D3682" s="5"/>
      <c r="E3682" s="35"/>
      <c r="F3682" s="35"/>
      <c r="G3682" s="35"/>
      <c r="I3682" s="11"/>
    </row>
    <row r="3683" spans="3:9" x14ac:dyDescent="0.2">
      <c r="C3683" s="205"/>
      <c r="D3683" s="5"/>
      <c r="E3683" s="35"/>
      <c r="F3683" s="35"/>
      <c r="G3683" s="35"/>
      <c r="I3683" s="11"/>
    </row>
    <row r="3684" spans="3:9" x14ac:dyDescent="0.2">
      <c r="C3684" s="205"/>
      <c r="D3684" s="5"/>
      <c r="E3684" s="35"/>
      <c r="F3684" s="35"/>
      <c r="G3684" s="35"/>
      <c r="I3684" s="11"/>
    </row>
    <row r="3685" spans="3:9" x14ac:dyDescent="0.2">
      <c r="C3685" s="205"/>
      <c r="D3685" s="5"/>
      <c r="E3685" s="35"/>
      <c r="F3685" s="35"/>
      <c r="G3685" s="35"/>
      <c r="I3685" s="11"/>
    </row>
    <row r="3686" spans="3:9" x14ac:dyDescent="0.2">
      <c r="C3686" s="205"/>
      <c r="D3686" s="5"/>
      <c r="E3686" s="35"/>
      <c r="F3686" s="35"/>
      <c r="G3686" s="35"/>
      <c r="I3686" s="11"/>
    </row>
    <row r="3687" spans="3:9" x14ac:dyDescent="0.2">
      <c r="C3687" s="205"/>
      <c r="D3687" s="5"/>
      <c r="E3687" s="35"/>
      <c r="F3687" s="35"/>
      <c r="G3687" s="35"/>
      <c r="I3687" s="11"/>
    </row>
    <row r="3688" spans="3:9" x14ac:dyDescent="0.2">
      <c r="C3688" s="205"/>
      <c r="D3688" s="5"/>
      <c r="E3688" s="35"/>
      <c r="F3688" s="35"/>
      <c r="G3688" s="35"/>
      <c r="I3688" s="11"/>
    </row>
    <row r="3689" spans="3:9" x14ac:dyDescent="0.2">
      <c r="C3689" s="205"/>
      <c r="D3689" s="5"/>
      <c r="E3689" s="35"/>
      <c r="F3689" s="35"/>
      <c r="G3689" s="35"/>
      <c r="I3689" s="11"/>
    </row>
    <row r="3690" spans="3:9" x14ac:dyDescent="0.2">
      <c r="C3690" s="205"/>
      <c r="D3690" s="5"/>
      <c r="E3690" s="35"/>
      <c r="F3690" s="35"/>
      <c r="G3690" s="35"/>
      <c r="I3690" s="11"/>
    </row>
    <row r="3691" spans="3:9" x14ac:dyDescent="0.2">
      <c r="C3691" s="205"/>
      <c r="D3691" s="5"/>
      <c r="E3691" s="35"/>
      <c r="F3691" s="35"/>
      <c r="G3691" s="35"/>
      <c r="I3691" s="11"/>
    </row>
    <row r="3692" spans="3:9" x14ac:dyDescent="0.2">
      <c r="C3692" s="205"/>
      <c r="D3692" s="5"/>
      <c r="E3692" s="35"/>
      <c r="F3692" s="35"/>
      <c r="G3692" s="35"/>
      <c r="I3692" s="11"/>
    </row>
    <row r="3693" spans="3:9" x14ac:dyDescent="0.2">
      <c r="C3693" s="205"/>
      <c r="D3693" s="5"/>
      <c r="E3693" s="35"/>
      <c r="F3693" s="35"/>
      <c r="G3693" s="35"/>
      <c r="I3693" s="11"/>
    </row>
    <row r="3694" spans="3:9" x14ac:dyDescent="0.2">
      <c r="C3694" s="205"/>
      <c r="D3694" s="5"/>
      <c r="E3694" s="35"/>
      <c r="F3694" s="35"/>
      <c r="G3694" s="35"/>
      <c r="I3694" s="11"/>
    </row>
    <row r="3695" spans="3:9" x14ac:dyDescent="0.2">
      <c r="C3695" s="205"/>
      <c r="D3695" s="5"/>
      <c r="E3695" s="35"/>
      <c r="F3695" s="35"/>
      <c r="G3695" s="35"/>
      <c r="I3695" s="11"/>
    </row>
    <row r="3696" spans="3:9" x14ac:dyDescent="0.2">
      <c r="C3696" s="205"/>
      <c r="D3696" s="5"/>
      <c r="E3696" s="35"/>
      <c r="F3696" s="35"/>
      <c r="G3696" s="35"/>
      <c r="I3696" s="11"/>
    </row>
    <row r="3697" spans="3:9" x14ac:dyDescent="0.2">
      <c r="C3697" s="205"/>
      <c r="D3697" s="5"/>
      <c r="E3697" s="35"/>
      <c r="F3697" s="35"/>
      <c r="G3697" s="35"/>
      <c r="I3697" s="11"/>
    </row>
    <row r="3698" spans="3:9" x14ac:dyDescent="0.2">
      <c r="C3698" s="205"/>
      <c r="D3698" s="5"/>
      <c r="E3698" s="35"/>
      <c r="F3698" s="35"/>
      <c r="G3698" s="35"/>
      <c r="I3698" s="11"/>
    </row>
    <row r="3699" spans="3:9" x14ac:dyDescent="0.2">
      <c r="C3699" s="205"/>
      <c r="D3699" s="5"/>
      <c r="E3699" s="35"/>
      <c r="F3699" s="35"/>
      <c r="G3699" s="35"/>
      <c r="I3699" s="11"/>
    </row>
    <row r="3700" spans="3:9" x14ac:dyDescent="0.2">
      <c r="C3700" s="205"/>
      <c r="D3700" s="5"/>
      <c r="E3700" s="35"/>
      <c r="F3700" s="35"/>
      <c r="G3700" s="35"/>
      <c r="I3700" s="11"/>
    </row>
    <row r="3701" spans="3:9" x14ac:dyDescent="0.2">
      <c r="C3701" s="205"/>
      <c r="D3701" s="5"/>
      <c r="E3701" s="35"/>
      <c r="F3701" s="35"/>
      <c r="G3701" s="35"/>
      <c r="I3701" s="11"/>
    </row>
    <row r="3702" spans="3:9" x14ac:dyDescent="0.2">
      <c r="C3702" s="205"/>
      <c r="D3702" s="5"/>
      <c r="E3702" s="35"/>
      <c r="F3702" s="35"/>
      <c r="G3702" s="35"/>
      <c r="I3702" s="11"/>
    </row>
    <row r="3703" spans="3:9" x14ac:dyDescent="0.2">
      <c r="C3703" s="205"/>
      <c r="D3703" s="5"/>
      <c r="E3703" s="35"/>
      <c r="F3703" s="35"/>
      <c r="G3703" s="35"/>
      <c r="I3703" s="11"/>
    </row>
    <row r="3704" spans="3:9" x14ac:dyDescent="0.2">
      <c r="C3704" s="205"/>
      <c r="D3704" s="5"/>
      <c r="E3704" s="35"/>
      <c r="F3704" s="35"/>
      <c r="G3704" s="35"/>
      <c r="I3704" s="11"/>
    </row>
    <row r="3705" spans="3:9" x14ac:dyDescent="0.2">
      <c r="C3705" s="205"/>
      <c r="D3705" s="5"/>
      <c r="E3705" s="35"/>
      <c r="F3705" s="35"/>
      <c r="G3705" s="35"/>
      <c r="I3705" s="11"/>
    </row>
    <row r="3706" spans="3:9" x14ac:dyDescent="0.2">
      <c r="C3706" s="205"/>
      <c r="D3706" s="5"/>
      <c r="E3706" s="35"/>
      <c r="F3706" s="35"/>
      <c r="G3706" s="35"/>
      <c r="I3706" s="11"/>
    </row>
    <row r="3707" spans="3:9" x14ac:dyDescent="0.2">
      <c r="C3707" s="205"/>
      <c r="D3707" s="5"/>
      <c r="E3707" s="35"/>
      <c r="F3707" s="35"/>
      <c r="G3707" s="35"/>
      <c r="I3707" s="11"/>
    </row>
    <row r="3708" spans="3:9" x14ac:dyDescent="0.2">
      <c r="C3708" s="205"/>
      <c r="D3708" s="5"/>
      <c r="E3708" s="35"/>
      <c r="F3708" s="35"/>
      <c r="G3708" s="35"/>
      <c r="I3708" s="11"/>
    </row>
    <row r="3709" spans="3:9" x14ac:dyDescent="0.2">
      <c r="C3709" s="205"/>
      <c r="D3709" s="5"/>
      <c r="E3709" s="35"/>
      <c r="F3709" s="35"/>
      <c r="G3709" s="35"/>
      <c r="I3709" s="11"/>
    </row>
    <row r="3710" spans="3:9" x14ac:dyDescent="0.2">
      <c r="C3710" s="205"/>
      <c r="D3710" s="5"/>
      <c r="E3710" s="35"/>
      <c r="F3710" s="35"/>
      <c r="G3710" s="35"/>
      <c r="I3710" s="11"/>
    </row>
    <row r="3711" spans="3:9" x14ac:dyDescent="0.2">
      <c r="C3711" s="205"/>
      <c r="D3711" s="5"/>
      <c r="E3711" s="35"/>
      <c r="F3711" s="35"/>
      <c r="G3711" s="35"/>
      <c r="I3711" s="11"/>
    </row>
    <row r="3712" spans="3:9" x14ac:dyDescent="0.2">
      <c r="C3712" s="205"/>
      <c r="D3712" s="5"/>
      <c r="E3712" s="35"/>
      <c r="F3712" s="35"/>
      <c r="G3712" s="35"/>
      <c r="I3712" s="11"/>
    </row>
    <row r="3713" spans="3:9" x14ac:dyDescent="0.2">
      <c r="C3713" s="205"/>
      <c r="D3713" s="5"/>
      <c r="E3713" s="35"/>
      <c r="F3713" s="35"/>
      <c r="G3713" s="35"/>
      <c r="I3713" s="11"/>
    </row>
    <row r="3714" spans="3:9" x14ac:dyDescent="0.2">
      <c r="C3714" s="205"/>
      <c r="D3714" s="5"/>
      <c r="E3714" s="35"/>
      <c r="F3714" s="35"/>
      <c r="G3714" s="35"/>
      <c r="I3714" s="11"/>
    </row>
    <row r="3715" spans="3:9" x14ac:dyDescent="0.2">
      <c r="C3715" s="205"/>
      <c r="D3715" s="5"/>
      <c r="E3715" s="35"/>
      <c r="F3715" s="35"/>
      <c r="G3715" s="35"/>
      <c r="I3715" s="11"/>
    </row>
    <row r="3716" spans="3:9" x14ac:dyDescent="0.2">
      <c r="C3716" s="205"/>
      <c r="D3716" s="5"/>
      <c r="E3716" s="35"/>
      <c r="F3716" s="35"/>
      <c r="G3716" s="35"/>
      <c r="I3716" s="11"/>
    </row>
    <row r="3717" spans="3:9" x14ac:dyDescent="0.2">
      <c r="C3717" s="205"/>
      <c r="D3717" s="5"/>
      <c r="E3717" s="35"/>
      <c r="F3717" s="35"/>
      <c r="G3717" s="35"/>
      <c r="I3717" s="11"/>
    </row>
    <row r="3718" spans="3:9" x14ac:dyDescent="0.2">
      <c r="C3718" s="205"/>
      <c r="D3718" s="5"/>
      <c r="E3718" s="35"/>
      <c r="F3718" s="35"/>
      <c r="G3718" s="35"/>
      <c r="I3718" s="11"/>
    </row>
    <row r="3719" spans="3:9" x14ac:dyDescent="0.2">
      <c r="C3719" s="205"/>
      <c r="D3719" s="5"/>
      <c r="E3719" s="35"/>
      <c r="F3719" s="35"/>
      <c r="G3719" s="35"/>
      <c r="I3719" s="11"/>
    </row>
    <row r="3720" spans="3:9" x14ac:dyDescent="0.2">
      <c r="C3720" s="205"/>
      <c r="D3720" s="5"/>
      <c r="E3720" s="35"/>
      <c r="F3720" s="35"/>
      <c r="G3720" s="35"/>
      <c r="I3720" s="11"/>
    </row>
    <row r="3721" spans="3:9" x14ac:dyDescent="0.2">
      <c r="C3721" s="205"/>
      <c r="D3721" s="5"/>
      <c r="E3721" s="35"/>
      <c r="F3721" s="35"/>
      <c r="G3721" s="35"/>
      <c r="I3721" s="11"/>
    </row>
    <row r="3722" spans="3:9" x14ac:dyDescent="0.2">
      <c r="C3722" s="205"/>
      <c r="D3722" s="5"/>
      <c r="E3722" s="35"/>
      <c r="F3722" s="35"/>
      <c r="G3722" s="35"/>
      <c r="I3722" s="11"/>
    </row>
    <row r="3723" spans="3:9" x14ac:dyDescent="0.2">
      <c r="C3723" s="205"/>
      <c r="D3723" s="5"/>
      <c r="E3723" s="35"/>
      <c r="F3723" s="35"/>
      <c r="G3723" s="35"/>
      <c r="I3723" s="11"/>
    </row>
    <row r="3724" spans="3:9" x14ac:dyDescent="0.2">
      <c r="C3724" s="205"/>
      <c r="D3724" s="5"/>
      <c r="E3724" s="35"/>
      <c r="F3724" s="35"/>
      <c r="G3724" s="35"/>
      <c r="I3724" s="11"/>
    </row>
    <row r="3725" spans="3:9" x14ac:dyDescent="0.2">
      <c r="C3725" s="205"/>
      <c r="D3725" s="5"/>
      <c r="E3725" s="35"/>
      <c r="F3725" s="35"/>
      <c r="G3725" s="35"/>
      <c r="I3725" s="11"/>
    </row>
    <row r="3726" spans="3:9" x14ac:dyDescent="0.2">
      <c r="C3726" s="205"/>
      <c r="D3726" s="5"/>
      <c r="E3726" s="35"/>
      <c r="F3726" s="35"/>
      <c r="G3726" s="35"/>
      <c r="I3726" s="11"/>
    </row>
    <row r="3727" spans="3:9" x14ac:dyDescent="0.2">
      <c r="C3727" s="205"/>
      <c r="D3727" s="5"/>
      <c r="E3727" s="35"/>
      <c r="F3727" s="35"/>
      <c r="G3727" s="35"/>
      <c r="I3727" s="11"/>
    </row>
    <row r="3728" spans="3:9" x14ac:dyDescent="0.2">
      <c r="C3728" s="205"/>
      <c r="D3728" s="5"/>
      <c r="E3728" s="35"/>
      <c r="F3728" s="35"/>
      <c r="G3728" s="35"/>
      <c r="I3728" s="11"/>
    </row>
    <row r="3729" spans="3:9" x14ac:dyDescent="0.2">
      <c r="C3729" s="205"/>
      <c r="D3729" s="5"/>
      <c r="E3729" s="35"/>
      <c r="F3729" s="35"/>
      <c r="G3729" s="35"/>
      <c r="I3729" s="11"/>
    </row>
    <row r="3730" spans="3:9" x14ac:dyDescent="0.2">
      <c r="C3730" s="205"/>
      <c r="D3730" s="5"/>
      <c r="E3730" s="35"/>
      <c r="F3730" s="35"/>
      <c r="G3730" s="35"/>
      <c r="I3730" s="11"/>
    </row>
    <row r="3731" spans="3:9" x14ac:dyDescent="0.2">
      <c r="C3731" s="205"/>
      <c r="D3731" s="5"/>
      <c r="E3731" s="35"/>
      <c r="F3731" s="35"/>
      <c r="G3731" s="35"/>
      <c r="I3731" s="11"/>
    </row>
    <row r="3732" spans="3:9" x14ac:dyDescent="0.2">
      <c r="C3732" s="205"/>
      <c r="D3732" s="5"/>
      <c r="E3732" s="35"/>
      <c r="F3732" s="35"/>
      <c r="G3732" s="35"/>
      <c r="I3732" s="11"/>
    </row>
    <row r="3733" spans="3:9" x14ac:dyDescent="0.2">
      <c r="C3733" s="205"/>
      <c r="D3733" s="5"/>
      <c r="E3733" s="35"/>
      <c r="F3733" s="35"/>
      <c r="G3733" s="35"/>
      <c r="I3733" s="11"/>
    </row>
    <row r="3734" spans="3:9" x14ac:dyDescent="0.2">
      <c r="C3734" s="205"/>
      <c r="D3734" s="5"/>
      <c r="E3734" s="35"/>
      <c r="F3734" s="35"/>
      <c r="G3734" s="35"/>
      <c r="I3734" s="11"/>
    </row>
    <row r="3735" spans="3:9" x14ac:dyDescent="0.2">
      <c r="C3735" s="205"/>
      <c r="D3735" s="5"/>
      <c r="E3735" s="35"/>
      <c r="F3735" s="35"/>
      <c r="G3735" s="35"/>
      <c r="I3735" s="11"/>
    </row>
    <row r="3736" spans="3:9" x14ac:dyDescent="0.2">
      <c r="C3736" s="205"/>
      <c r="D3736" s="5"/>
      <c r="E3736" s="35"/>
      <c r="F3736" s="35"/>
      <c r="G3736" s="35"/>
      <c r="I3736" s="11"/>
    </row>
    <row r="3737" spans="3:9" x14ac:dyDescent="0.2">
      <c r="C3737" s="205"/>
      <c r="D3737" s="5"/>
      <c r="E3737" s="35"/>
      <c r="F3737" s="35"/>
      <c r="G3737" s="35"/>
      <c r="I3737" s="11"/>
    </row>
    <row r="3738" spans="3:9" x14ac:dyDescent="0.2">
      <c r="C3738" s="205"/>
      <c r="D3738" s="5"/>
      <c r="E3738" s="35"/>
      <c r="F3738" s="35"/>
      <c r="G3738" s="35"/>
      <c r="I3738" s="11"/>
    </row>
    <row r="3739" spans="3:9" x14ac:dyDescent="0.2">
      <c r="C3739" s="205"/>
      <c r="D3739" s="5"/>
      <c r="E3739" s="35"/>
      <c r="F3739" s="35"/>
      <c r="G3739" s="35"/>
      <c r="I3739" s="11"/>
    </row>
    <row r="3740" spans="3:9" x14ac:dyDescent="0.2">
      <c r="C3740" s="205"/>
      <c r="D3740" s="5"/>
      <c r="E3740" s="35"/>
      <c r="F3740" s="35"/>
      <c r="G3740" s="35"/>
      <c r="I3740" s="11"/>
    </row>
    <row r="3741" spans="3:9" x14ac:dyDescent="0.2">
      <c r="C3741" s="205"/>
      <c r="D3741" s="5"/>
      <c r="E3741" s="35"/>
      <c r="F3741" s="35"/>
      <c r="G3741" s="35"/>
      <c r="I3741" s="11"/>
    </row>
    <row r="3742" spans="3:9" x14ac:dyDescent="0.2">
      <c r="C3742" s="205"/>
      <c r="D3742" s="5"/>
      <c r="E3742" s="35"/>
      <c r="F3742" s="35"/>
      <c r="G3742" s="35"/>
      <c r="I3742" s="11"/>
    </row>
    <row r="3743" spans="3:9" x14ac:dyDescent="0.2">
      <c r="C3743" s="205"/>
      <c r="D3743" s="5"/>
      <c r="E3743" s="35"/>
      <c r="F3743" s="35"/>
      <c r="G3743" s="35"/>
      <c r="I3743" s="11"/>
    </row>
    <row r="3744" spans="3:9" x14ac:dyDescent="0.2">
      <c r="C3744" s="205"/>
      <c r="D3744" s="5"/>
      <c r="E3744" s="35"/>
      <c r="F3744" s="35"/>
      <c r="G3744" s="35"/>
      <c r="I3744" s="11"/>
    </row>
    <row r="3745" spans="3:9" x14ac:dyDescent="0.2">
      <c r="C3745" s="205"/>
      <c r="D3745" s="5"/>
      <c r="E3745" s="35"/>
      <c r="F3745" s="35"/>
      <c r="G3745" s="35"/>
      <c r="I3745" s="11"/>
    </row>
    <row r="3746" spans="3:9" x14ac:dyDescent="0.2">
      <c r="C3746" s="205"/>
      <c r="D3746" s="5"/>
      <c r="E3746" s="35"/>
      <c r="F3746" s="35"/>
      <c r="G3746" s="35"/>
      <c r="I3746" s="11"/>
    </row>
    <row r="3747" spans="3:9" x14ac:dyDescent="0.2">
      <c r="C3747" s="205"/>
      <c r="D3747" s="5"/>
      <c r="E3747" s="35"/>
      <c r="F3747" s="35"/>
      <c r="G3747" s="35"/>
      <c r="I3747" s="11"/>
    </row>
    <row r="3748" spans="3:9" x14ac:dyDescent="0.2">
      <c r="C3748" s="205"/>
      <c r="D3748" s="5"/>
      <c r="E3748" s="35"/>
      <c r="F3748" s="35"/>
      <c r="G3748" s="35"/>
      <c r="I3748" s="11"/>
    </row>
    <row r="3749" spans="3:9" x14ac:dyDescent="0.2">
      <c r="C3749" s="205"/>
      <c r="D3749" s="5"/>
      <c r="E3749" s="35"/>
      <c r="F3749" s="35"/>
      <c r="G3749" s="35"/>
      <c r="I3749" s="11"/>
    </row>
    <row r="3750" spans="3:9" x14ac:dyDescent="0.2">
      <c r="C3750" s="205"/>
      <c r="D3750" s="5"/>
      <c r="E3750" s="35"/>
      <c r="F3750" s="35"/>
      <c r="G3750" s="35"/>
      <c r="I3750" s="11"/>
    </row>
    <row r="3751" spans="3:9" x14ac:dyDescent="0.2">
      <c r="C3751" s="205"/>
      <c r="D3751" s="5"/>
      <c r="E3751" s="35"/>
      <c r="F3751" s="35"/>
      <c r="G3751" s="35"/>
      <c r="I3751" s="11"/>
    </row>
    <row r="3752" spans="3:9" x14ac:dyDescent="0.2">
      <c r="C3752" s="205"/>
      <c r="D3752" s="5"/>
      <c r="E3752" s="35"/>
      <c r="F3752" s="35"/>
      <c r="G3752" s="35"/>
      <c r="I3752" s="11"/>
    </row>
    <row r="3753" spans="3:9" x14ac:dyDescent="0.2">
      <c r="C3753" s="205"/>
      <c r="D3753" s="5"/>
      <c r="E3753" s="35"/>
      <c r="F3753" s="35"/>
      <c r="G3753" s="35"/>
      <c r="I3753" s="11"/>
    </row>
    <row r="3754" spans="3:9" x14ac:dyDescent="0.2">
      <c r="C3754" s="205"/>
      <c r="D3754" s="5"/>
      <c r="E3754" s="35"/>
      <c r="F3754" s="35"/>
      <c r="G3754" s="35"/>
      <c r="I3754" s="11"/>
    </row>
    <row r="3755" spans="3:9" x14ac:dyDescent="0.2">
      <c r="C3755" s="205"/>
      <c r="D3755" s="5"/>
      <c r="E3755" s="35"/>
      <c r="F3755" s="35"/>
      <c r="G3755" s="35"/>
      <c r="I3755" s="11"/>
    </row>
    <row r="3756" spans="3:9" x14ac:dyDescent="0.2">
      <c r="C3756" s="205"/>
      <c r="D3756" s="5"/>
      <c r="E3756" s="35"/>
      <c r="F3756" s="35"/>
      <c r="G3756" s="35"/>
      <c r="I3756" s="11"/>
    </row>
    <row r="3757" spans="3:9" x14ac:dyDescent="0.2">
      <c r="C3757" s="205"/>
      <c r="D3757" s="5"/>
      <c r="E3757" s="35"/>
      <c r="F3757" s="35"/>
      <c r="G3757" s="35"/>
      <c r="I3757" s="11"/>
    </row>
    <row r="3758" spans="3:9" x14ac:dyDescent="0.2">
      <c r="C3758" s="205"/>
      <c r="D3758" s="5"/>
      <c r="E3758" s="35"/>
      <c r="F3758" s="35"/>
      <c r="G3758" s="35"/>
      <c r="I3758" s="11"/>
    </row>
    <row r="3759" spans="3:9" x14ac:dyDescent="0.2">
      <c r="C3759" s="205"/>
      <c r="D3759" s="5"/>
      <c r="E3759" s="35"/>
      <c r="F3759" s="35"/>
      <c r="G3759" s="35"/>
      <c r="I3759" s="11"/>
    </row>
    <row r="3760" spans="3:9" x14ac:dyDescent="0.2">
      <c r="C3760" s="205"/>
      <c r="D3760" s="5"/>
      <c r="E3760" s="35"/>
      <c r="F3760" s="35"/>
      <c r="G3760" s="35"/>
      <c r="I3760" s="11"/>
    </row>
    <row r="3761" spans="3:9" x14ac:dyDescent="0.2">
      <c r="C3761" s="205"/>
      <c r="D3761" s="5"/>
      <c r="E3761" s="35"/>
      <c r="F3761" s="35"/>
      <c r="G3761" s="35"/>
      <c r="I3761" s="11"/>
    </row>
    <row r="3762" spans="3:9" x14ac:dyDescent="0.2">
      <c r="C3762" s="205"/>
      <c r="D3762" s="5"/>
      <c r="E3762" s="35"/>
      <c r="F3762" s="35"/>
      <c r="G3762" s="35"/>
      <c r="I3762" s="11"/>
    </row>
    <row r="3763" spans="3:9" x14ac:dyDescent="0.2">
      <c r="C3763" s="205"/>
      <c r="D3763" s="5"/>
      <c r="E3763" s="35"/>
      <c r="F3763" s="35"/>
      <c r="G3763" s="35"/>
      <c r="I3763" s="11"/>
    </row>
    <row r="3764" spans="3:9" x14ac:dyDescent="0.2">
      <c r="C3764" s="205"/>
      <c r="D3764" s="5"/>
      <c r="E3764" s="35"/>
      <c r="F3764" s="35"/>
      <c r="G3764" s="35"/>
      <c r="I3764" s="11"/>
    </row>
    <row r="3765" spans="3:9" x14ac:dyDescent="0.2">
      <c r="C3765" s="205"/>
      <c r="D3765" s="5"/>
      <c r="E3765" s="35"/>
      <c r="F3765" s="35"/>
      <c r="G3765" s="35"/>
      <c r="I3765" s="11"/>
    </row>
    <row r="3766" spans="3:9" x14ac:dyDescent="0.2">
      <c r="C3766" s="205"/>
      <c r="D3766" s="5"/>
      <c r="E3766" s="35"/>
      <c r="F3766" s="35"/>
      <c r="G3766" s="35"/>
      <c r="I3766" s="11"/>
    </row>
    <row r="3767" spans="3:9" x14ac:dyDescent="0.2">
      <c r="C3767" s="205"/>
      <c r="D3767" s="5"/>
      <c r="E3767" s="35"/>
      <c r="F3767" s="35"/>
      <c r="G3767" s="35"/>
      <c r="I3767" s="11"/>
    </row>
    <row r="3768" spans="3:9" x14ac:dyDescent="0.2">
      <c r="C3768" s="205"/>
      <c r="D3768" s="5"/>
      <c r="E3768" s="35"/>
      <c r="F3768" s="35"/>
      <c r="G3768" s="35"/>
      <c r="I3768" s="11"/>
    </row>
    <row r="3769" spans="3:9" x14ac:dyDescent="0.2">
      <c r="C3769" s="205"/>
      <c r="D3769" s="5"/>
      <c r="E3769" s="35"/>
      <c r="F3769" s="35"/>
      <c r="G3769" s="35"/>
      <c r="I3769" s="11"/>
    </row>
    <row r="3770" spans="3:9" x14ac:dyDescent="0.2">
      <c r="C3770" s="205"/>
      <c r="D3770" s="5"/>
      <c r="E3770" s="35"/>
      <c r="F3770" s="35"/>
      <c r="G3770" s="35"/>
      <c r="I3770" s="11"/>
    </row>
    <row r="3771" spans="3:9" x14ac:dyDescent="0.2">
      <c r="C3771" s="205"/>
      <c r="D3771" s="5"/>
      <c r="E3771" s="35"/>
      <c r="F3771" s="35"/>
      <c r="G3771" s="35"/>
      <c r="I3771" s="11"/>
    </row>
    <row r="3772" spans="3:9" x14ac:dyDescent="0.2">
      <c r="C3772" s="205"/>
      <c r="D3772" s="5"/>
      <c r="E3772" s="35"/>
      <c r="F3772" s="35"/>
      <c r="G3772" s="35"/>
      <c r="I3772" s="11"/>
    </row>
    <row r="3773" spans="3:9" x14ac:dyDescent="0.2">
      <c r="C3773" s="205"/>
      <c r="D3773" s="5"/>
      <c r="E3773" s="35"/>
      <c r="F3773" s="35"/>
      <c r="G3773" s="35"/>
      <c r="I3773" s="11"/>
    </row>
    <row r="3774" spans="3:9" x14ac:dyDescent="0.2">
      <c r="C3774" s="205"/>
      <c r="D3774" s="5"/>
      <c r="E3774" s="35"/>
      <c r="F3774" s="35"/>
      <c r="G3774" s="35"/>
      <c r="I3774" s="11"/>
    </row>
    <row r="3775" spans="3:9" x14ac:dyDescent="0.2">
      <c r="C3775" s="205"/>
      <c r="D3775" s="5"/>
      <c r="E3775" s="35"/>
      <c r="F3775" s="35"/>
      <c r="G3775" s="35"/>
      <c r="I3775" s="11"/>
    </row>
    <row r="3776" spans="3:9" x14ac:dyDescent="0.2">
      <c r="C3776" s="205"/>
      <c r="D3776" s="5"/>
      <c r="E3776" s="35"/>
      <c r="F3776" s="35"/>
      <c r="G3776" s="35"/>
      <c r="I3776" s="11"/>
    </row>
    <row r="3777" spans="3:9" x14ac:dyDescent="0.2">
      <c r="C3777" s="205"/>
      <c r="D3777" s="5"/>
      <c r="E3777" s="35"/>
      <c r="F3777" s="35"/>
      <c r="G3777" s="35"/>
      <c r="I3777" s="11"/>
    </row>
    <row r="3778" spans="3:9" x14ac:dyDescent="0.2">
      <c r="C3778" s="205"/>
      <c r="D3778" s="5"/>
      <c r="E3778" s="35"/>
      <c r="F3778" s="35"/>
      <c r="G3778" s="35"/>
      <c r="I3778" s="11"/>
    </row>
    <row r="3779" spans="3:9" x14ac:dyDescent="0.2">
      <c r="C3779" s="205"/>
      <c r="D3779" s="5"/>
      <c r="E3779" s="35"/>
      <c r="F3779" s="35"/>
      <c r="G3779" s="35"/>
      <c r="I3779" s="11"/>
    </row>
    <row r="3780" spans="3:9" x14ac:dyDescent="0.2">
      <c r="C3780" s="205"/>
      <c r="D3780" s="5"/>
      <c r="E3780" s="35"/>
      <c r="F3780" s="35"/>
      <c r="G3780" s="35"/>
      <c r="I3780" s="11"/>
    </row>
    <row r="3781" spans="3:9" x14ac:dyDescent="0.2">
      <c r="C3781" s="205"/>
      <c r="D3781" s="5"/>
      <c r="E3781" s="35"/>
      <c r="F3781" s="35"/>
      <c r="G3781" s="35"/>
      <c r="I3781" s="11"/>
    </row>
    <row r="3782" spans="3:9" x14ac:dyDescent="0.2">
      <c r="C3782" s="205"/>
      <c r="D3782" s="5"/>
      <c r="E3782" s="35"/>
      <c r="F3782" s="35"/>
      <c r="G3782" s="35"/>
      <c r="I3782" s="11"/>
    </row>
    <row r="3783" spans="3:9" x14ac:dyDescent="0.2">
      <c r="C3783" s="205"/>
      <c r="D3783" s="5"/>
      <c r="E3783" s="35"/>
      <c r="F3783" s="35"/>
      <c r="G3783" s="35"/>
      <c r="I3783" s="11"/>
    </row>
    <row r="3784" spans="3:9" x14ac:dyDescent="0.2">
      <c r="C3784" s="205"/>
      <c r="D3784" s="5"/>
      <c r="E3784" s="35"/>
      <c r="F3784" s="35"/>
      <c r="G3784" s="35"/>
      <c r="I3784" s="11"/>
    </row>
    <row r="3785" spans="3:9" x14ac:dyDescent="0.2">
      <c r="C3785" s="205"/>
      <c r="D3785" s="5"/>
      <c r="E3785" s="35"/>
      <c r="F3785" s="35"/>
      <c r="G3785" s="35"/>
      <c r="I3785" s="11"/>
    </row>
    <row r="3786" spans="3:9" x14ac:dyDescent="0.2">
      <c r="C3786" s="205"/>
      <c r="D3786" s="5"/>
      <c r="E3786" s="35"/>
      <c r="F3786" s="35"/>
      <c r="G3786" s="35"/>
      <c r="I3786" s="11"/>
    </row>
    <row r="3787" spans="3:9" x14ac:dyDescent="0.2">
      <c r="C3787" s="205"/>
      <c r="D3787" s="5"/>
      <c r="E3787" s="35"/>
      <c r="F3787" s="35"/>
      <c r="G3787" s="35"/>
      <c r="I3787" s="11"/>
    </row>
    <row r="3788" spans="3:9" x14ac:dyDescent="0.2">
      <c r="C3788" s="205"/>
      <c r="D3788" s="5"/>
      <c r="E3788" s="35"/>
      <c r="F3788" s="35"/>
      <c r="G3788" s="35"/>
      <c r="I3788" s="11"/>
    </row>
    <row r="3789" spans="3:9" x14ac:dyDescent="0.2">
      <c r="C3789" s="205"/>
      <c r="D3789" s="5"/>
      <c r="E3789" s="35"/>
      <c r="F3789" s="35"/>
      <c r="G3789" s="35"/>
      <c r="I3789" s="11"/>
    </row>
    <row r="3790" spans="3:9" x14ac:dyDescent="0.2">
      <c r="C3790" s="205"/>
      <c r="D3790" s="5"/>
      <c r="E3790" s="35"/>
      <c r="F3790" s="35"/>
      <c r="G3790" s="35"/>
      <c r="I3790" s="11"/>
    </row>
    <row r="3791" spans="3:9" x14ac:dyDescent="0.2">
      <c r="C3791" s="205"/>
      <c r="D3791" s="5"/>
      <c r="E3791" s="35"/>
      <c r="F3791" s="35"/>
      <c r="G3791" s="35"/>
      <c r="I3791" s="11"/>
    </row>
    <row r="3792" spans="3:9" x14ac:dyDescent="0.2">
      <c r="C3792" s="205"/>
      <c r="D3792" s="5"/>
      <c r="E3792" s="35"/>
      <c r="F3792" s="35"/>
      <c r="G3792" s="35"/>
      <c r="I3792" s="11"/>
    </row>
    <row r="3793" spans="3:9" x14ac:dyDescent="0.2">
      <c r="C3793" s="205"/>
      <c r="D3793" s="5"/>
      <c r="E3793" s="35"/>
      <c r="F3793" s="35"/>
      <c r="G3793" s="35"/>
      <c r="I3793" s="11"/>
    </row>
    <row r="3794" spans="3:9" x14ac:dyDescent="0.2">
      <c r="C3794" s="205"/>
      <c r="D3794" s="5"/>
      <c r="E3794" s="35"/>
      <c r="F3794" s="35"/>
      <c r="G3794" s="35"/>
      <c r="I3794" s="11"/>
    </row>
    <row r="3795" spans="3:9" x14ac:dyDescent="0.2">
      <c r="C3795" s="205"/>
      <c r="D3795" s="5"/>
      <c r="E3795" s="35"/>
      <c r="F3795" s="35"/>
      <c r="G3795" s="35"/>
      <c r="I3795" s="11"/>
    </row>
    <row r="3796" spans="3:9" x14ac:dyDescent="0.2">
      <c r="C3796" s="205"/>
      <c r="D3796" s="5"/>
      <c r="E3796" s="35"/>
      <c r="F3796" s="35"/>
      <c r="G3796" s="35"/>
      <c r="I3796" s="11"/>
    </row>
    <row r="3797" spans="3:9" x14ac:dyDescent="0.2">
      <c r="C3797" s="205"/>
      <c r="D3797" s="5"/>
      <c r="E3797" s="35"/>
      <c r="F3797" s="35"/>
      <c r="G3797" s="35"/>
      <c r="I3797" s="11"/>
    </row>
    <row r="3798" spans="3:9" x14ac:dyDescent="0.2">
      <c r="C3798" s="205"/>
      <c r="D3798" s="5"/>
      <c r="E3798" s="35"/>
      <c r="F3798" s="35"/>
      <c r="G3798" s="35"/>
      <c r="I3798" s="11"/>
    </row>
    <row r="3799" spans="3:9" x14ac:dyDescent="0.2">
      <c r="C3799" s="205"/>
      <c r="D3799" s="5"/>
      <c r="E3799" s="35"/>
      <c r="F3799" s="35"/>
      <c r="G3799" s="35"/>
      <c r="I3799" s="11"/>
    </row>
    <row r="3800" spans="3:9" x14ac:dyDescent="0.2">
      <c r="C3800" s="205"/>
      <c r="D3800" s="5"/>
      <c r="E3800" s="35"/>
      <c r="F3800" s="35"/>
      <c r="G3800" s="35"/>
      <c r="I3800" s="11"/>
    </row>
    <row r="3801" spans="3:9" x14ac:dyDescent="0.2">
      <c r="C3801" s="205"/>
      <c r="D3801" s="5"/>
      <c r="E3801" s="35"/>
      <c r="F3801" s="35"/>
      <c r="G3801" s="35"/>
      <c r="I3801" s="11"/>
    </row>
    <row r="3802" spans="3:9" x14ac:dyDescent="0.2">
      <c r="C3802" s="205"/>
      <c r="D3802" s="5"/>
      <c r="E3802" s="35"/>
      <c r="F3802" s="35"/>
      <c r="G3802" s="35"/>
      <c r="I3802" s="11"/>
    </row>
    <row r="3803" spans="3:9" x14ac:dyDescent="0.2">
      <c r="C3803" s="205"/>
      <c r="D3803" s="5"/>
      <c r="E3803" s="35"/>
      <c r="F3803" s="35"/>
      <c r="G3803" s="35"/>
      <c r="I3803" s="11"/>
    </row>
    <row r="3804" spans="3:9" x14ac:dyDescent="0.2">
      <c r="C3804" s="205"/>
      <c r="D3804" s="5"/>
      <c r="E3804" s="35"/>
      <c r="F3804" s="35"/>
      <c r="G3804" s="35"/>
      <c r="I3804" s="11"/>
    </row>
    <row r="3805" spans="3:9" x14ac:dyDescent="0.2">
      <c r="C3805" s="205"/>
      <c r="D3805" s="5"/>
      <c r="E3805" s="35"/>
      <c r="F3805" s="35"/>
      <c r="G3805" s="35"/>
      <c r="I3805" s="11"/>
    </row>
    <row r="3806" spans="3:9" x14ac:dyDescent="0.2">
      <c r="C3806" s="205"/>
      <c r="D3806" s="5"/>
      <c r="E3806" s="35"/>
      <c r="F3806" s="35"/>
      <c r="G3806" s="35"/>
      <c r="I3806" s="11"/>
    </row>
    <row r="3807" spans="3:9" x14ac:dyDescent="0.2">
      <c r="C3807" s="205"/>
      <c r="D3807" s="5"/>
      <c r="E3807" s="35"/>
      <c r="F3807" s="35"/>
      <c r="G3807" s="35"/>
      <c r="I3807" s="11"/>
    </row>
    <row r="3808" spans="3:9" x14ac:dyDescent="0.2">
      <c r="C3808" s="205"/>
      <c r="D3808" s="5"/>
      <c r="E3808" s="35"/>
      <c r="F3808" s="35"/>
      <c r="G3808" s="35"/>
      <c r="I3808" s="11"/>
    </row>
    <row r="3809" spans="3:9" x14ac:dyDescent="0.2">
      <c r="C3809" s="205"/>
      <c r="D3809" s="5"/>
      <c r="E3809" s="35"/>
      <c r="F3809" s="35"/>
      <c r="G3809" s="35"/>
      <c r="I3809" s="11"/>
    </row>
    <row r="3810" spans="3:9" x14ac:dyDescent="0.2">
      <c r="C3810" s="205"/>
      <c r="D3810" s="5"/>
      <c r="E3810" s="35"/>
      <c r="F3810" s="35"/>
      <c r="G3810" s="35"/>
      <c r="I3810" s="11"/>
    </row>
    <row r="3811" spans="3:9" x14ac:dyDescent="0.2">
      <c r="C3811" s="205"/>
      <c r="D3811" s="5"/>
      <c r="E3811" s="35"/>
      <c r="F3811" s="35"/>
      <c r="G3811" s="35"/>
      <c r="I3811" s="11"/>
    </row>
    <row r="3812" spans="3:9" x14ac:dyDescent="0.2">
      <c r="C3812" s="205"/>
      <c r="D3812" s="5"/>
      <c r="E3812" s="35"/>
      <c r="F3812" s="35"/>
      <c r="G3812" s="35"/>
      <c r="I3812" s="11"/>
    </row>
    <row r="3813" spans="3:9" x14ac:dyDescent="0.2">
      <c r="C3813" s="205"/>
      <c r="D3813" s="5"/>
      <c r="E3813" s="35"/>
      <c r="F3813" s="35"/>
      <c r="G3813" s="35"/>
      <c r="I3813" s="11"/>
    </row>
    <row r="3814" spans="3:9" x14ac:dyDescent="0.2">
      <c r="C3814" s="205"/>
      <c r="D3814" s="5"/>
      <c r="E3814" s="35"/>
      <c r="F3814" s="35"/>
      <c r="G3814" s="35"/>
      <c r="I3814" s="11"/>
    </row>
    <row r="3815" spans="3:9" x14ac:dyDescent="0.2">
      <c r="C3815" s="205"/>
      <c r="D3815" s="5"/>
      <c r="E3815" s="35"/>
      <c r="F3815" s="35"/>
      <c r="G3815" s="35"/>
      <c r="I3815" s="11"/>
    </row>
    <row r="3816" spans="3:9" x14ac:dyDescent="0.2">
      <c r="C3816" s="205"/>
      <c r="D3816" s="5"/>
      <c r="E3816" s="35"/>
      <c r="F3816" s="35"/>
      <c r="G3816" s="35"/>
      <c r="I3816" s="11"/>
    </row>
    <row r="3817" spans="3:9" x14ac:dyDescent="0.2">
      <c r="C3817" s="205"/>
      <c r="D3817" s="5"/>
      <c r="E3817" s="35"/>
      <c r="F3817" s="35"/>
      <c r="G3817" s="35"/>
      <c r="I3817" s="11"/>
    </row>
    <row r="3818" spans="3:9" x14ac:dyDescent="0.2">
      <c r="C3818" s="205"/>
      <c r="D3818" s="5"/>
      <c r="E3818" s="35"/>
      <c r="F3818" s="35"/>
      <c r="G3818" s="35"/>
      <c r="I3818" s="11"/>
    </row>
    <row r="3819" spans="3:9" x14ac:dyDescent="0.2">
      <c r="C3819" s="205"/>
      <c r="D3819" s="5"/>
      <c r="E3819" s="35"/>
      <c r="F3819" s="35"/>
      <c r="G3819" s="35"/>
      <c r="I3819" s="11"/>
    </row>
    <row r="3820" spans="3:9" x14ac:dyDescent="0.2">
      <c r="C3820" s="205"/>
      <c r="D3820" s="5"/>
      <c r="E3820" s="35"/>
      <c r="F3820" s="35"/>
      <c r="G3820" s="35"/>
      <c r="I3820" s="11"/>
    </row>
    <row r="3821" spans="3:9" x14ac:dyDescent="0.2">
      <c r="C3821" s="205"/>
      <c r="D3821" s="5"/>
      <c r="E3821" s="35"/>
      <c r="F3821" s="35"/>
      <c r="G3821" s="35"/>
      <c r="I3821" s="11"/>
    </row>
    <row r="3822" spans="3:9" x14ac:dyDescent="0.2">
      <c r="C3822" s="205"/>
      <c r="D3822" s="5"/>
      <c r="E3822" s="35"/>
      <c r="F3822" s="35"/>
      <c r="G3822" s="35"/>
      <c r="I3822" s="11"/>
    </row>
    <row r="3823" spans="3:9" x14ac:dyDescent="0.2">
      <c r="C3823" s="205"/>
      <c r="D3823" s="5"/>
      <c r="E3823" s="35"/>
      <c r="F3823" s="35"/>
      <c r="G3823" s="35"/>
      <c r="I3823" s="11"/>
    </row>
    <row r="3824" spans="3:9" x14ac:dyDescent="0.2">
      <c r="C3824" s="205"/>
      <c r="D3824" s="5"/>
      <c r="E3824" s="35"/>
      <c r="F3824" s="35"/>
      <c r="G3824" s="35"/>
      <c r="I3824" s="11"/>
    </row>
    <row r="3825" spans="3:9" x14ac:dyDescent="0.2">
      <c r="C3825" s="205"/>
      <c r="D3825" s="5"/>
      <c r="E3825" s="35"/>
      <c r="F3825" s="35"/>
      <c r="G3825" s="35"/>
      <c r="I3825" s="11"/>
    </row>
    <row r="3826" spans="3:9" x14ac:dyDescent="0.2">
      <c r="C3826" s="205"/>
      <c r="D3826" s="5"/>
      <c r="E3826" s="35"/>
      <c r="F3826" s="35"/>
      <c r="G3826" s="35"/>
      <c r="I3826" s="11"/>
    </row>
    <row r="3827" spans="3:9" x14ac:dyDescent="0.2">
      <c r="C3827" s="205"/>
      <c r="D3827" s="5"/>
      <c r="E3827" s="35"/>
      <c r="F3827" s="35"/>
      <c r="G3827" s="35"/>
      <c r="I3827" s="11"/>
    </row>
    <row r="3828" spans="3:9" x14ac:dyDescent="0.2">
      <c r="C3828" s="205"/>
      <c r="D3828" s="5"/>
      <c r="E3828" s="35"/>
      <c r="F3828" s="35"/>
      <c r="G3828" s="35"/>
      <c r="I3828" s="11"/>
    </row>
    <row r="3829" spans="3:9" x14ac:dyDescent="0.2">
      <c r="C3829" s="205"/>
      <c r="D3829" s="5"/>
      <c r="E3829" s="35"/>
      <c r="F3829" s="35"/>
      <c r="G3829" s="35"/>
      <c r="I3829" s="11"/>
    </row>
    <row r="3830" spans="3:9" x14ac:dyDescent="0.2">
      <c r="C3830" s="205"/>
      <c r="D3830" s="5"/>
      <c r="E3830" s="35"/>
      <c r="F3830" s="35"/>
      <c r="G3830" s="35"/>
      <c r="I3830" s="11"/>
    </row>
    <row r="3831" spans="3:9" x14ac:dyDescent="0.2">
      <c r="C3831" s="205"/>
      <c r="D3831" s="5"/>
      <c r="E3831" s="35"/>
      <c r="F3831" s="35"/>
      <c r="G3831" s="35"/>
      <c r="I3831" s="11"/>
    </row>
    <row r="3832" spans="3:9" x14ac:dyDescent="0.2">
      <c r="C3832" s="205"/>
      <c r="D3832" s="5"/>
      <c r="E3832" s="35"/>
      <c r="F3832" s="35"/>
      <c r="G3832" s="35"/>
      <c r="I3832" s="11"/>
    </row>
    <row r="3833" spans="3:9" x14ac:dyDescent="0.2">
      <c r="C3833" s="205"/>
      <c r="D3833" s="5"/>
      <c r="E3833" s="35"/>
      <c r="F3833" s="35"/>
      <c r="G3833" s="35"/>
      <c r="I3833" s="11"/>
    </row>
    <row r="3834" spans="3:9" x14ac:dyDescent="0.2">
      <c r="C3834" s="205"/>
      <c r="D3834" s="5"/>
      <c r="E3834" s="35"/>
      <c r="F3834" s="35"/>
      <c r="G3834" s="35"/>
      <c r="I3834" s="11"/>
    </row>
    <row r="3835" spans="3:9" x14ac:dyDescent="0.2">
      <c r="C3835" s="205"/>
      <c r="D3835" s="5"/>
      <c r="E3835" s="35"/>
      <c r="F3835" s="35"/>
      <c r="G3835" s="35"/>
      <c r="I3835" s="11"/>
    </row>
    <row r="3836" spans="3:9" x14ac:dyDescent="0.2">
      <c r="C3836" s="205"/>
      <c r="D3836" s="5"/>
      <c r="E3836" s="35"/>
      <c r="F3836" s="35"/>
      <c r="G3836" s="35"/>
      <c r="I3836" s="11"/>
    </row>
    <row r="3837" spans="3:9" x14ac:dyDescent="0.2">
      <c r="C3837" s="205"/>
      <c r="D3837" s="5"/>
      <c r="E3837" s="35"/>
      <c r="F3837" s="35"/>
      <c r="G3837" s="35"/>
      <c r="I3837" s="11"/>
    </row>
    <row r="3838" spans="3:9" x14ac:dyDescent="0.2">
      <c r="C3838" s="205"/>
      <c r="D3838" s="5"/>
      <c r="E3838" s="35"/>
      <c r="F3838" s="35"/>
      <c r="G3838" s="35"/>
      <c r="I3838" s="11"/>
    </row>
    <row r="3839" spans="3:9" x14ac:dyDescent="0.2">
      <c r="C3839" s="205"/>
      <c r="D3839" s="5"/>
      <c r="E3839" s="35"/>
      <c r="F3839" s="35"/>
      <c r="G3839" s="35"/>
      <c r="I3839" s="11"/>
    </row>
    <row r="3840" spans="3:9" x14ac:dyDescent="0.2">
      <c r="C3840" s="205"/>
      <c r="D3840" s="5"/>
      <c r="E3840" s="35"/>
      <c r="F3840" s="35"/>
      <c r="G3840" s="35"/>
      <c r="I3840" s="11"/>
    </row>
    <row r="3841" spans="3:9" x14ac:dyDescent="0.2">
      <c r="C3841" s="205"/>
      <c r="D3841" s="5"/>
      <c r="E3841" s="35"/>
      <c r="F3841" s="35"/>
      <c r="G3841" s="35"/>
      <c r="I3841" s="11"/>
    </row>
    <row r="3842" spans="3:9" x14ac:dyDescent="0.2">
      <c r="C3842" s="205"/>
      <c r="D3842" s="5"/>
      <c r="E3842" s="35"/>
      <c r="F3842" s="35"/>
      <c r="G3842" s="35"/>
      <c r="I3842" s="11"/>
    </row>
    <row r="3843" spans="3:9" x14ac:dyDescent="0.2">
      <c r="C3843" s="205"/>
      <c r="D3843" s="5"/>
      <c r="E3843" s="35"/>
      <c r="F3843" s="35"/>
      <c r="G3843" s="35"/>
      <c r="I3843" s="11"/>
    </row>
    <row r="3844" spans="3:9" x14ac:dyDescent="0.2">
      <c r="C3844" s="205"/>
      <c r="D3844" s="5"/>
      <c r="E3844" s="35"/>
      <c r="F3844" s="35"/>
      <c r="G3844" s="35"/>
      <c r="I3844" s="11"/>
    </row>
    <row r="3845" spans="3:9" x14ac:dyDescent="0.2">
      <c r="C3845" s="205"/>
      <c r="D3845" s="5"/>
      <c r="E3845" s="35"/>
      <c r="F3845" s="35"/>
      <c r="G3845" s="35"/>
      <c r="I3845" s="11"/>
    </row>
    <row r="3846" spans="3:9" x14ac:dyDescent="0.2">
      <c r="C3846" s="205"/>
      <c r="D3846" s="5"/>
      <c r="E3846" s="35"/>
      <c r="F3846" s="35"/>
      <c r="G3846" s="35"/>
      <c r="I3846" s="11"/>
    </row>
    <row r="3847" spans="3:9" x14ac:dyDescent="0.2">
      <c r="C3847" s="205"/>
      <c r="D3847" s="5"/>
      <c r="E3847" s="35"/>
      <c r="F3847" s="35"/>
      <c r="G3847" s="35"/>
      <c r="I3847" s="11"/>
    </row>
    <row r="3848" spans="3:9" x14ac:dyDescent="0.2">
      <c r="C3848" s="205"/>
      <c r="D3848" s="5"/>
      <c r="E3848" s="35"/>
      <c r="F3848" s="35"/>
      <c r="G3848" s="35"/>
      <c r="I3848" s="11"/>
    </row>
    <row r="3849" spans="3:9" x14ac:dyDescent="0.2">
      <c r="C3849" s="205"/>
      <c r="D3849" s="5"/>
      <c r="E3849" s="35"/>
      <c r="F3849" s="35"/>
      <c r="G3849" s="35"/>
      <c r="I3849" s="11"/>
    </row>
    <row r="3850" spans="3:9" x14ac:dyDescent="0.2">
      <c r="C3850" s="205"/>
      <c r="D3850" s="5"/>
      <c r="E3850" s="35"/>
      <c r="F3850" s="35"/>
      <c r="G3850" s="35"/>
      <c r="I3850" s="11"/>
    </row>
    <row r="3851" spans="3:9" x14ac:dyDescent="0.2">
      <c r="C3851" s="205"/>
      <c r="D3851" s="5"/>
      <c r="E3851" s="35"/>
      <c r="F3851" s="35"/>
      <c r="G3851" s="35"/>
      <c r="I3851" s="11"/>
    </row>
    <row r="3852" spans="3:9" x14ac:dyDescent="0.2">
      <c r="C3852" s="205"/>
      <c r="D3852" s="5"/>
      <c r="E3852" s="35"/>
      <c r="F3852" s="35"/>
      <c r="G3852" s="35"/>
      <c r="I3852" s="11"/>
    </row>
    <row r="3853" spans="3:9" x14ac:dyDescent="0.2">
      <c r="C3853" s="205"/>
      <c r="D3853" s="5"/>
      <c r="E3853" s="35"/>
      <c r="F3853" s="35"/>
      <c r="G3853" s="35"/>
      <c r="I3853" s="11"/>
    </row>
    <row r="3854" spans="3:9" x14ac:dyDescent="0.2">
      <c r="C3854" s="205"/>
      <c r="D3854" s="5"/>
      <c r="E3854" s="35"/>
      <c r="F3854" s="35"/>
      <c r="G3854" s="35"/>
      <c r="I3854" s="11"/>
    </row>
    <row r="3855" spans="3:9" x14ac:dyDescent="0.2">
      <c r="C3855" s="205"/>
      <c r="D3855" s="5"/>
      <c r="E3855" s="35"/>
      <c r="F3855" s="35"/>
      <c r="G3855" s="35"/>
      <c r="I3855" s="11"/>
    </row>
    <row r="3856" spans="3:9" x14ac:dyDescent="0.2">
      <c r="C3856" s="205"/>
      <c r="D3856" s="5"/>
      <c r="E3856" s="35"/>
      <c r="F3856" s="35"/>
      <c r="G3856" s="35"/>
      <c r="I3856" s="11"/>
    </row>
    <row r="3857" spans="3:9" x14ac:dyDescent="0.2">
      <c r="C3857" s="205"/>
      <c r="D3857" s="5"/>
      <c r="E3857" s="35"/>
      <c r="F3857" s="35"/>
      <c r="G3857" s="35"/>
      <c r="I3857" s="11"/>
    </row>
    <row r="3858" spans="3:9" x14ac:dyDescent="0.2">
      <c r="C3858" s="205"/>
      <c r="D3858" s="5"/>
      <c r="E3858" s="35"/>
      <c r="F3858" s="35"/>
      <c r="G3858" s="35"/>
      <c r="I3858" s="11"/>
    </row>
    <row r="3859" spans="3:9" x14ac:dyDescent="0.2">
      <c r="C3859" s="205"/>
      <c r="D3859" s="5"/>
      <c r="E3859" s="35"/>
      <c r="F3859" s="35"/>
      <c r="G3859" s="35"/>
      <c r="I3859" s="11"/>
    </row>
    <row r="3860" spans="3:9" x14ac:dyDescent="0.2">
      <c r="C3860" s="205"/>
      <c r="D3860" s="5"/>
      <c r="E3860" s="35"/>
      <c r="F3860" s="35"/>
      <c r="G3860" s="35"/>
      <c r="I3860" s="11"/>
    </row>
    <row r="3861" spans="3:9" x14ac:dyDescent="0.2">
      <c r="C3861" s="205"/>
      <c r="D3861" s="5"/>
      <c r="E3861" s="35"/>
      <c r="F3861" s="35"/>
      <c r="G3861" s="35"/>
      <c r="I3861" s="11"/>
    </row>
    <row r="3862" spans="3:9" x14ac:dyDescent="0.2">
      <c r="C3862" s="205"/>
      <c r="D3862" s="5"/>
      <c r="E3862" s="35"/>
      <c r="F3862" s="35"/>
      <c r="G3862" s="35"/>
      <c r="I3862" s="11"/>
    </row>
    <row r="3863" spans="3:9" x14ac:dyDescent="0.2">
      <c r="C3863" s="205"/>
      <c r="D3863" s="5"/>
      <c r="E3863" s="35"/>
      <c r="F3863" s="35"/>
      <c r="G3863" s="35"/>
      <c r="I3863" s="11"/>
    </row>
    <row r="3864" spans="3:9" x14ac:dyDescent="0.2">
      <c r="C3864" s="205"/>
      <c r="D3864" s="5"/>
      <c r="E3864" s="35"/>
      <c r="F3864" s="35"/>
      <c r="G3864" s="35"/>
      <c r="I3864" s="11"/>
    </row>
    <row r="3865" spans="3:9" x14ac:dyDescent="0.2">
      <c r="C3865" s="205"/>
      <c r="D3865" s="5"/>
      <c r="E3865" s="35"/>
      <c r="F3865" s="35"/>
      <c r="G3865" s="35"/>
      <c r="I3865" s="11"/>
    </row>
    <row r="3866" spans="3:9" x14ac:dyDescent="0.2">
      <c r="C3866" s="205"/>
      <c r="D3866" s="5"/>
      <c r="E3866" s="35"/>
      <c r="F3866" s="35"/>
      <c r="G3866" s="35"/>
      <c r="I3866" s="11"/>
    </row>
    <row r="3867" spans="3:9" x14ac:dyDescent="0.2">
      <c r="C3867" s="205"/>
      <c r="D3867" s="5"/>
      <c r="E3867" s="35"/>
      <c r="F3867" s="35"/>
      <c r="G3867" s="35"/>
      <c r="I3867" s="11"/>
    </row>
    <row r="3868" spans="3:9" x14ac:dyDescent="0.2">
      <c r="C3868" s="205"/>
      <c r="D3868" s="5"/>
      <c r="E3868" s="35"/>
      <c r="F3868" s="35"/>
      <c r="G3868" s="35"/>
      <c r="I3868" s="11"/>
    </row>
    <row r="3869" spans="3:9" x14ac:dyDescent="0.2">
      <c r="C3869" s="205"/>
      <c r="D3869" s="5"/>
      <c r="E3869" s="35"/>
      <c r="F3869" s="35"/>
      <c r="G3869" s="35"/>
      <c r="I3869" s="11"/>
    </row>
    <row r="3870" spans="3:9" x14ac:dyDescent="0.2">
      <c r="C3870" s="205"/>
      <c r="D3870" s="5"/>
      <c r="E3870" s="35"/>
      <c r="F3870" s="35"/>
      <c r="G3870" s="35"/>
      <c r="I3870" s="11"/>
    </row>
    <row r="3871" spans="3:9" x14ac:dyDescent="0.2">
      <c r="C3871" s="205"/>
      <c r="D3871" s="5"/>
      <c r="E3871" s="35"/>
      <c r="F3871" s="35"/>
      <c r="G3871" s="35"/>
      <c r="I3871" s="11"/>
    </row>
    <row r="3872" spans="3:9" x14ac:dyDescent="0.2">
      <c r="C3872" s="205"/>
      <c r="D3872" s="5"/>
      <c r="E3872" s="35"/>
      <c r="F3872" s="35"/>
      <c r="G3872" s="35"/>
      <c r="I3872" s="11"/>
    </row>
    <row r="3873" spans="3:9" x14ac:dyDescent="0.2">
      <c r="C3873" s="205"/>
      <c r="D3873" s="5"/>
      <c r="E3873" s="35"/>
      <c r="F3873" s="35"/>
      <c r="G3873" s="35"/>
      <c r="I3873" s="11"/>
    </row>
    <row r="3874" spans="3:9" x14ac:dyDescent="0.2">
      <c r="C3874" s="205"/>
      <c r="D3874" s="5"/>
      <c r="E3874" s="35"/>
      <c r="F3874" s="35"/>
      <c r="G3874" s="35"/>
      <c r="I3874" s="11"/>
    </row>
    <row r="3875" spans="3:9" x14ac:dyDescent="0.2">
      <c r="C3875" s="205"/>
      <c r="D3875" s="5"/>
      <c r="E3875" s="35"/>
      <c r="F3875" s="35"/>
      <c r="G3875" s="35"/>
      <c r="I3875" s="11"/>
    </row>
    <row r="3876" spans="3:9" x14ac:dyDescent="0.2">
      <c r="C3876" s="205"/>
      <c r="D3876" s="5"/>
      <c r="E3876" s="35"/>
      <c r="F3876" s="35"/>
      <c r="G3876" s="35"/>
      <c r="I3876" s="11"/>
    </row>
    <row r="3877" spans="3:9" x14ac:dyDescent="0.2">
      <c r="C3877" s="205"/>
      <c r="D3877" s="5"/>
      <c r="E3877" s="35"/>
      <c r="F3877" s="35"/>
      <c r="G3877" s="35"/>
      <c r="I3877" s="11"/>
    </row>
    <row r="3878" spans="3:9" x14ac:dyDescent="0.2">
      <c r="C3878" s="205"/>
      <c r="D3878" s="5"/>
      <c r="E3878" s="35"/>
      <c r="F3878" s="35"/>
      <c r="G3878" s="35"/>
      <c r="I3878" s="11"/>
    </row>
    <row r="3879" spans="3:9" x14ac:dyDescent="0.2">
      <c r="C3879" s="205"/>
      <c r="D3879" s="5"/>
      <c r="E3879" s="35"/>
      <c r="F3879" s="35"/>
      <c r="G3879" s="35"/>
      <c r="I3879" s="11"/>
    </row>
    <row r="3880" spans="3:9" x14ac:dyDescent="0.2">
      <c r="C3880" s="205"/>
      <c r="D3880" s="5"/>
      <c r="E3880" s="35"/>
      <c r="F3880" s="35"/>
      <c r="G3880" s="35"/>
      <c r="I3880" s="11"/>
    </row>
    <row r="3881" spans="3:9" x14ac:dyDescent="0.2">
      <c r="C3881" s="205"/>
      <c r="D3881" s="5"/>
      <c r="E3881" s="35"/>
      <c r="F3881" s="35"/>
      <c r="G3881" s="35"/>
      <c r="I3881" s="11"/>
    </row>
    <row r="3882" spans="3:9" x14ac:dyDescent="0.2">
      <c r="C3882" s="205"/>
      <c r="D3882" s="5"/>
      <c r="E3882" s="35"/>
      <c r="F3882" s="35"/>
      <c r="G3882" s="35"/>
      <c r="I3882" s="11"/>
    </row>
    <row r="3883" spans="3:9" x14ac:dyDescent="0.2">
      <c r="C3883" s="205"/>
      <c r="D3883" s="5"/>
      <c r="E3883" s="35"/>
      <c r="F3883" s="35"/>
      <c r="G3883" s="35"/>
      <c r="I3883" s="11"/>
    </row>
    <row r="3884" spans="3:9" x14ac:dyDescent="0.2">
      <c r="C3884" s="205"/>
      <c r="D3884" s="5"/>
      <c r="E3884" s="35"/>
      <c r="F3884" s="35"/>
      <c r="G3884" s="35"/>
      <c r="I3884" s="11"/>
    </row>
    <row r="3885" spans="3:9" x14ac:dyDescent="0.2">
      <c r="C3885" s="205"/>
      <c r="D3885" s="5"/>
      <c r="E3885" s="35"/>
      <c r="F3885" s="35"/>
      <c r="G3885" s="35"/>
      <c r="I3885" s="11"/>
    </row>
    <row r="3886" spans="3:9" x14ac:dyDescent="0.2">
      <c r="C3886" s="205"/>
      <c r="D3886" s="5"/>
      <c r="E3886" s="35"/>
      <c r="F3886" s="35"/>
      <c r="G3886" s="35"/>
      <c r="I3886" s="11"/>
    </row>
    <row r="3887" spans="3:9" x14ac:dyDescent="0.2">
      <c r="C3887" s="205"/>
      <c r="D3887" s="5"/>
      <c r="E3887" s="35"/>
      <c r="F3887" s="35"/>
      <c r="G3887" s="35"/>
      <c r="I3887" s="11"/>
    </row>
    <row r="3888" spans="3:9" x14ac:dyDescent="0.2">
      <c r="C3888" s="205"/>
      <c r="D3888" s="5"/>
      <c r="E3888" s="35"/>
      <c r="F3888" s="35"/>
      <c r="G3888" s="35"/>
      <c r="I3888" s="11"/>
    </row>
    <row r="3889" spans="3:9" x14ac:dyDescent="0.2">
      <c r="C3889" s="205"/>
      <c r="D3889" s="5"/>
      <c r="E3889" s="35"/>
      <c r="F3889" s="35"/>
      <c r="G3889" s="35"/>
      <c r="I3889" s="11"/>
    </row>
    <row r="3890" spans="3:9" x14ac:dyDescent="0.2">
      <c r="C3890" s="205"/>
      <c r="D3890" s="5"/>
      <c r="E3890" s="35"/>
      <c r="F3890" s="35"/>
      <c r="G3890" s="35"/>
      <c r="I3890" s="11"/>
    </row>
    <row r="3891" spans="3:9" x14ac:dyDescent="0.2">
      <c r="C3891" s="205"/>
      <c r="D3891" s="5"/>
      <c r="E3891" s="35"/>
      <c r="F3891" s="35"/>
      <c r="G3891" s="35"/>
      <c r="I3891" s="11"/>
    </row>
    <row r="3892" spans="3:9" x14ac:dyDescent="0.2">
      <c r="C3892" s="205"/>
      <c r="D3892" s="5"/>
      <c r="E3892" s="35"/>
      <c r="F3892" s="35"/>
      <c r="G3892" s="35"/>
      <c r="I3892" s="11"/>
    </row>
    <row r="3893" spans="3:9" x14ac:dyDescent="0.2">
      <c r="C3893" s="205"/>
      <c r="D3893" s="5"/>
      <c r="E3893" s="35"/>
      <c r="F3893" s="35"/>
      <c r="G3893" s="35"/>
      <c r="I3893" s="11"/>
    </row>
    <row r="3894" spans="3:9" x14ac:dyDescent="0.2">
      <c r="C3894" s="205"/>
      <c r="D3894" s="5"/>
      <c r="E3894" s="35"/>
      <c r="F3894" s="35"/>
      <c r="G3894" s="35"/>
      <c r="I3894" s="11"/>
    </row>
    <row r="3895" spans="3:9" x14ac:dyDescent="0.2">
      <c r="C3895" s="205"/>
      <c r="D3895" s="5"/>
      <c r="E3895" s="35"/>
      <c r="F3895" s="35"/>
      <c r="G3895" s="35"/>
      <c r="I3895" s="11"/>
    </row>
    <row r="3896" spans="3:9" x14ac:dyDescent="0.2">
      <c r="C3896" s="205"/>
      <c r="D3896" s="5"/>
      <c r="E3896" s="35"/>
      <c r="F3896" s="35"/>
      <c r="G3896" s="35"/>
      <c r="I3896" s="11"/>
    </row>
    <row r="3897" spans="3:9" x14ac:dyDescent="0.2">
      <c r="C3897" s="205"/>
      <c r="D3897" s="5"/>
      <c r="E3897" s="35"/>
      <c r="F3897" s="35"/>
      <c r="G3897" s="35"/>
      <c r="I3897" s="11"/>
    </row>
    <row r="3898" spans="3:9" x14ac:dyDescent="0.2">
      <c r="C3898" s="205"/>
      <c r="D3898" s="5"/>
      <c r="E3898" s="35"/>
      <c r="F3898" s="35"/>
      <c r="G3898" s="35"/>
      <c r="I3898" s="11"/>
    </row>
    <row r="3899" spans="3:9" x14ac:dyDescent="0.2">
      <c r="C3899" s="205"/>
      <c r="D3899" s="5"/>
      <c r="E3899" s="35"/>
      <c r="F3899" s="35"/>
      <c r="G3899" s="35"/>
      <c r="I3899" s="11"/>
    </row>
    <row r="3900" spans="3:9" x14ac:dyDescent="0.2">
      <c r="C3900" s="205"/>
      <c r="D3900" s="5"/>
      <c r="E3900" s="35"/>
      <c r="F3900" s="35"/>
      <c r="G3900" s="35"/>
      <c r="I3900" s="11"/>
    </row>
    <row r="3901" spans="3:9" x14ac:dyDescent="0.2">
      <c r="C3901" s="205"/>
      <c r="D3901" s="5"/>
      <c r="E3901" s="35"/>
      <c r="F3901" s="35"/>
      <c r="G3901" s="35"/>
      <c r="I3901" s="11"/>
    </row>
    <row r="3902" spans="3:9" x14ac:dyDescent="0.2">
      <c r="C3902" s="205"/>
      <c r="D3902" s="5"/>
      <c r="E3902" s="35"/>
      <c r="F3902" s="35"/>
      <c r="G3902" s="35"/>
      <c r="I3902" s="11"/>
    </row>
    <row r="3903" spans="3:9" x14ac:dyDescent="0.2">
      <c r="C3903" s="205"/>
      <c r="D3903" s="5"/>
      <c r="E3903" s="35"/>
      <c r="F3903" s="35"/>
      <c r="G3903" s="35"/>
      <c r="I3903" s="11"/>
    </row>
    <row r="3904" spans="3:9" x14ac:dyDescent="0.2">
      <c r="C3904" s="205"/>
      <c r="D3904" s="5"/>
      <c r="E3904" s="35"/>
      <c r="F3904" s="35"/>
      <c r="G3904" s="35"/>
      <c r="I3904" s="11"/>
    </row>
    <row r="3905" spans="3:9" x14ac:dyDescent="0.2">
      <c r="C3905" s="205"/>
      <c r="D3905" s="5"/>
      <c r="E3905" s="35"/>
      <c r="F3905" s="35"/>
      <c r="G3905" s="35"/>
      <c r="I3905" s="11"/>
    </row>
    <row r="3906" spans="3:9" x14ac:dyDescent="0.2">
      <c r="C3906" s="205"/>
      <c r="D3906" s="5"/>
      <c r="E3906" s="35"/>
      <c r="F3906" s="35"/>
      <c r="G3906" s="35"/>
      <c r="I3906" s="11"/>
    </row>
    <row r="3907" spans="3:9" x14ac:dyDescent="0.2">
      <c r="C3907" s="205"/>
      <c r="D3907" s="5"/>
      <c r="E3907" s="35"/>
      <c r="F3907" s="35"/>
      <c r="G3907" s="35"/>
      <c r="I3907" s="11"/>
    </row>
    <row r="3908" spans="3:9" x14ac:dyDescent="0.2">
      <c r="C3908" s="205"/>
      <c r="D3908" s="5"/>
      <c r="E3908" s="35"/>
      <c r="F3908" s="35"/>
      <c r="G3908" s="35"/>
      <c r="I3908" s="11"/>
    </row>
    <row r="3909" spans="3:9" x14ac:dyDescent="0.2">
      <c r="C3909" s="205"/>
      <c r="D3909" s="5"/>
      <c r="E3909" s="35"/>
      <c r="F3909" s="35"/>
      <c r="G3909" s="35"/>
      <c r="I3909" s="11"/>
    </row>
    <row r="3910" spans="3:9" x14ac:dyDescent="0.2">
      <c r="C3910" s="205"/>
      <c r="D3910" s="5"/>
      <c r="E3910" s="35"/>
      <c r="F3910" s="35"/>
      <c r="G3910" s="35"/>
      <c r="I3910" s="11"/>
    </row>
    <row r="3911" spans="3:9" x14ac:dyDescent="0.2">
      <c r="C3911" s="205"/>
      <c r="D3911" s="5"/>
      <c r="E3911" s="35"/>
      <c r="F3911" s="35"/>
      <c r="G3911" s="35"/>
      <c r="I3911" s="11"/>
    </row>
    <row r="3912" spans="3:9" x14ac:dyDescent="0.2">
      <c r="C3912" s="205"/>
      <c r="D3912" s="5"/>
      <c r="E3912" s="35"/>
      <c r="F3912" s="35"/>
      <c r="G3912" s="35"/>
      <c r="I3912" s="11"/>
    </row>
    <row r="3913" spans="3:9" x14ac:dyDescent="0.2">
      <c r="C3913" s="205"/>
      <c r="D3913" s="5"/>
      <c r="E3913" s="35"/>
      <c r="F3913" s="35"/>
      <c r="G3913" s="35"/>
      <c r="I3913" s="11"/>
    </row>
    <row r="3914" spans="3:9" x14ac:dyDescent="0.2">
      <c r="C3914" s="205"/>
      <c r="D3914" s="5"/>
      <c r="E3914" s="35"/>
      <c r="F3914" s="35"/>
      <c r="G3914" s="35"/>
      <c r="I3914" s="11"/>
    </row>
    <row r="3915" spans="3:9" x14ac:dyDescent="0.2">
      <c r="C3915" s="205"/>
      <c r="D3915" s="5"/>
      <c r="E3915" s="35"/>
      <c r="F3915" s="35"/>
      <c r="G3915" s="35"/>
      <c r="I3915" s="11"/>
    </row>
    <row r="3916" spans="3:9" x14ac:dyDescent="0.2">
      <c r="C3916" s="205"/>
      <c r="D3916" s="5"/>
      <c r="E3916" s="35"/>
      <c r="F3916" s="35"/>
      <c r="G3916" s="35"/>
      <c r="I3916" s="11"/>
    </row>
    <row r="3917" spans="3:9" x14ac:dyDescent="0.2">
      <c r="C3917" s="205"/>
      <c r="D3917" s="5"/>
      <c r="E3917" s="35"/>
      <c r="F3917" s="35"/>
      <c r="G3917" s="35"/>
      <c r="I3917" s="11"/>
    </row>
    <row r="3918" spans="3:9" x14ac:dyDescent="0.2">
      <c r="C3918" s="205"/>
      <c r="D3918" s="5"/>
      <c r="E3918" s="35"/>
      <c r="F3918" s="35"/>
      <c r="G3918" s="35"/>
      <c r="I3918" s="11"/>
    </row>
    <row r="3919" spans="3:9" x14ac:dyDescent="0.2">
      <c r="C3919" s="205"/>
      <c r="D3919" s="5"/>
      <c r="E3919" s="35"/>
      <c r="F3919" s="35"/>
      <c r="G3919" s="35"/>
      <c r="I3919" s="11"/>
    </row>
    <row r="3920" spans="3:9" x14ac:dyDescent="0.2">
      <c r="C3920" s="205"/>
      <c r="D3920" s="5"/>
      <c r="E3920" s="35"/>
      <c r="F3920" s="35"/>
      <c r="G3920" s="35"/>
      <c r="I3920" s="11"/>
    </row>
    <row r="3921" spans="3:9" x14ac:dyDescent="0.2">
      <c r="C3921" s="205"/>
      <c r="D3921" s="5"/>
      <c r="E3921" s="35"/>
      <c r="F3921" s="35"/>
      <c r="G3921" s="35"/>
      <c r="I3921" s="11"/>
    </row>
    <row r="3922" spans="3:9" x14ac:dyDescent="0.2">
      <c r="C3922" s="205"/>
      <c r="D3922" s="5"/>
      <c r="E3922" s="35"/>
      <c r="F3922" s="35"/>
      <c r="G3922" s="35"/>
      <c r="I3922" s="11"/>
    </row>
    <row r="3923" spans="3:9" x14ac:dyDescent="0.2">
      <c r="C3923" s="205"/>
      <c r="D3923" s="5"/>
      <c r="E3923" s="35"/>
      <c r="F3923" s="35"/>
      <c r="G3923" s="35"/>
      <c r="I3923" s="11"/>
    </row>
    <row r="3924" spans="3:9" x14ac:dyDescent="0.2">
      <c r="C3924" s="205"/>
      <c r="D3924" s="5"/>
      <c r="E3924" s="35"/>
      <c r="F3924" s="35"/>
      <c r="G3924" s="35"/>
      <c r="I3924" s="11"/>
    </row>
    <row r="3925" spans="3:9" x14ac:dyDescent="0.2">
      <c r="C3925" s="205"/>
      <c r="D3925" s="5"/>
      <c r="E3925" s="35"/>
      <c r="F3925" s="35"/>
      <c r="G3925" s="35"/>
      <c r="I3925" s="11"/>
    </row>
    <row r="3926" spans="3:9" x14ac:dyDescent="0.2">
      <c r="C3926" s="205"/>
      <c r="D3926" s="5"/>
      <c r="E3926" s="35"/>
      <c r="F3926" s="35"/>
      <c r="G3926" s="35"/>
      <c r="I3926" s="11"/>
    </row>
    <row r="3927" spans="3:9" x14ac:dyDescent="0.2">
      <c r="C3927" s="205"/>
      <c r="D3927" s="5"/>
      <c r="E3927" s="35"/>
      <c r="F3927" s="35"/>
      <c r="G3927" s="35"/>
      <c r="I3927" s="11"/>
    </row>
    <row r="3928" spans="3:9" x14ac:dyDescent="0.2">
      <c r="C3928" s="205"/>
      <c r="D3928" s="5"/>
      <c r="E3928" s="35"/>
      <c r="F3928" s="35"/>
      <c r="G3928" s="35"/>
      <c r="I3928" s="11"/>
    </row>
    <row r="3929" spans="3:9" x14ac:dyDescent="0.2">
      <c r="C3929" s="205"/>
      <c r="D3929" s="5"/>
      <c r="E3929" s="35"/>
      <c r="F3929" s="35"/>
      <c r="G3929" s="35"/>
      <c r="I3929" s="11"/>
    </row>
    <row r="3930" spans="3:9" x14ac:dyDescent="0.2">
      <c r="C3930" s="205"/>
      <c r="D3930" s="5"/>
      <c r="E3930" s="35"/>
      <c r="F3930" s="35"/>
      <c r="G3930" s="35"/>
      <c r="I3930" s="11"/>
    </row>
    <row r="3931" spans="3:9" x14ac:dyDescent="0.2">
      <c r="C3931" s="205"/>
      <c r="D3931" s="5"/>
      <c r="E3931" s="35"/>
      <c r="F3931" s="35"/>
      <c r="G3931" s="35"/>
      <c r="I3931" s="11"/>
    </row>
    <row r="3932" spans="3:9" x14ac:dyDescent="0.2">
      <c r="C3932" s="205"/>
      <c r="D3932" s="5"/>
      <c r="E3932" s="35"/>
      <c r="F3932" s="35"/>
      <c r="G3932" s="35"/>
      <c r="I3932" s="11"/>
    </row>
    <row r="3933" spans="3:9" x14ac:dyDescent="0.2">
      <c r="C3933" s="205"/>
      <c r="D3933" s="5"/>
      <c r="E3933" s="35"/>
      <c r="F3933" s="35"/>
      <c r="G3933" s="35"/>
      <c r="I3933" s="11"/>
    </row>
    <row r="3934" spans="3:9" x14ac:dyDescent="0.2">
      <c r="C3934" s="205"/>
      <c r="D3934" s="5"/>
      <c r="E3934" s="35"/>
      <c r="F3934" s="35"/>
      <c r="G3934" s="35"/>
      <c r="I3934" s="11"/>
    </row>
    <row r="3935" spans="3:9" x14ac:dyDescent="0.2">
      <c r="C3935" s="205"/>
      <c r="D3935" s="5"/>
      <c r="E3935" s="35"/>
      <c r="F3935" s="35"/>
      <c r="G3935" s="35"/>
      <c r="I3935" s="11"/>
    </row>
    <row r="3936" spans="3:9" x14ac:dyDescent="0.2">
      <c r="C3936" s="205"/>
      <c r="D3936" s="5"/>
      <c r="E3936" s="35"/>
      <c r="F3936" s="35"/>
      <c r="G3936" s="35"/>
      <c r="I3936" s="11"/>
    </row>
    <row r="3937" spans="3:9" x14ac:dyDescent="0.2">
      <c r="C3937" s="205"/>
      <c r="D3937" s="5"/>
      <c r="E3937" s="35"/>
      <c r="F3937" s="35"/>
      <c r="G3937" s="35"/>
      <c r="I3937" s="11"/>
    </row>
    <row r="3938" spans="3:9" x14ac:dyDescent="0.2">
      <c r="C3938" s="205"/>
      <c r="D3938" s="5"/>
      <c r="E3938" s="35"/>
      <c r="F3938" s="35"/>
      <c r="G3938" s="35"/>
      <c r="I3938" s="11"/>
    </row>
    <row r="3939" spans="3:9" x14ac:dyDescent="0.2">
      <c r="C3939" s="205"/>
      <c r="D3939" s="5"/>
      <c r="E3939" s="35"/>
      <c r="F3939" s="35"/>
      <c r="G3939" s="35"/>
      <c r="I3939" s="11"/>
    </row>
    <row r="3940" spans="3:9" x14ac:dyDescent="0.2">
      <c r="C3940" s="205"/>
      <c r="D3940" s="5"/>
      <c r="E3940" s="35"/>
      <c r="F3940" s="35"/>
      <c r="G3940" s="35"/>
      <c r="I3940" s="11"/>
    </row>
    <row r="3941" spans="3:9" x14ac:dyDescent="0.2">
      <c r="C3941" s="205"/>
      <c r="D3941" s="5"/>
      <c r="E3941" s="35"/>
      <c r="F3941" s="35"/>
      <c r="G3941" s="35"/>
      <c r="I3941" s="11"/>
    </row>
    <row r="3942" spans="3:9" x14ac:dyDescent="0.2">
      <c r="C3942" s="205"/>
      <c r="D3942" s="5"/>
      <c r="E3942" s="35"/>
      <c r="F3942" s="35"/>
      <c r="G3942" s="35"/>
      <c r="I3942" s="11"/>
    </row>
    <row r="3943" spans="3:9" x14ac:dyDescent="0.2">
      <c r="C3943" s="205"/>
      <c r="D3943" s="5"/>
      <c r="E3943" s="35"/>
      <c r="F3943" s="35"/>
      <c r="G3943" s="35"/>
      <c r="I3943" s="11"/>
    </row>
    <row r="3944" spans="3:9" x14ac:dyDescent="0.2">
      <c r="C3944" s="205"/>
      <c r="D3944" s="5"/>
      <c r="E3944" s="35"/>
      <c r="F3944" s="35"/>
      <c r="G3944" s="35"/>
      <c r="I3944" s="11"/>
    </row>
    <row r="3945" spans="3:9" x14ac:dyDescent="0.2">
      <c r="C3945" s="205"/>
      <c r="D3945" s="5"/>
      <c r="E3945" s="35"/>
      <c r="F3945" s="35"/>
      <c r="G3945" s="35"/>
      <c r="I3945" s="11"/>
    </row>
    <row r="3946" spans="3:9" x14ac:dyDescent="0.2">
      <c r="C3946" s="205"/>
      <c r="D3946" s="5"/>
      <c r="E3946" s="35"/>
      <c r="F3946" s="35"/>
      <c r="G3946" s="35"/>
      <c r="I3946" s="11"/>
    </row>
    <row r="3947" spans="3:9" x14ac:dyDescent="0.2">
      <c r="C3947" s="205"/>
      <c r="D3947" s="5"/>
      <c r="E3947" s="35"/>
      <c r="F3947" s="35"/>
      <c r="G3947" s="35"/>
      <c r="I3947" s="11"/>
    </row>
    <row r="3948" spans="3:9" x14ac:dyDescent="0.2">
      <c r="C3948" s="205"/>
      <c r="D3948" s="5"/>
      <c r="E3948" s="35"/>
      <c r="F3948" s="35"/>
      <c r="G3948" s="35"/>
      <c r="I3948" s="11"/>
    </row>
    <row r="3949" spans="3:9" x14ac:dyDescent="0.2">
      <c r="C3949" s="205"/>
      <c r="D3949" s="5"/>
      <c r="E3949" s="35"/>
      <c r="F3949" s="35"/>
      <c r="G3949" s="35"/>
      <c r="I3949" s="11"/>
    </row>
    <row r="3950" spans="3:9" x14ac:dyDescent="0.2">
      <c r="C3950" s="205"/>
      <c r="D3950" s="5"/>
      <c r="E3950" s="35"/>
      <c r="F3950" s="35"/>
      <c r="G3950" s="35"/>
      <c r="I3950" s="11"/>
    </row>
    <row r="3951" spans="3:9" x14ac:dyDescent="0.2">
      <c r="C3951" s="205"/>
      <c r="D3951" s="5"/>
      <c r="E3951" s="35"/>
      <c r="F3951" s="35"/>
      <c r="G3951" s="35"/>
      <c r="I3951" s="11"/>
    </row>
    <row r="3952" spans="3:9" x14ac:dyDescent="0.2">
      <c r="C3952" s="205"/>
      <c r="D3952" s="5"/>
      <c r="E3952" s="35"/>
      <c r="F3952" s="35"/>
      <c r="G3952" s="35"/>
      <c r="I3952" s="11"/>
    </row>
    <row r="3953" spans="3:9" x14ac:dyDescent="0.2">
      <c r="C3953" s="205"/>
      <c r="D3953" s="5"/>
      <c r="E3953" s="35"/>
      <c r="F3953" s="35"/>
      <c r="G3953" s="35"/>
      <c r="I3953" s="11"/>
    </row>
    <row r="3954" spans="3:9" x14ac:dyDescent="0.2">
      <c r="C3954" s="205"/>
      <c r="D3954" s="5"/>
      <c r="E3954" s="35"/>
      <c r="F3954" s="35"/>
      <c r="G3954" s="35"/>
      <c r="I3954" s="11"/>
    </row>
    <row r="3955" spans="3:9" x14ac:dyDescent="0.2">
      <c r="C3955" s="205"/>
      <c r="D3955" s="5"/>
      <c r="E3955" s="35"/>
      <c r="F3955" s="35"/>
      <c r="G3955" s="35"/>
      <c r="I3955" s="11"/>
    </row>
    <row r="3956" spans="3:9" x14ac:dyDescent="0.2">
      <c r="C3956" s="205"/>
      <c r="D3956" s="5"/>
      <c r="E3956" s="35"/>
      <c r="F3956" s="35"/>
      <c r="G3956" s="35"/>
      <c r="I3956" s="11"/>
    </row>
    <row r="3957" spans="3:9" x14ac:dyDescent="0.2">
      <c r="C3957" s="205"/>
      <c r="D3957" s="5"/>
      <c r="E3957" s="35"/>
      <c r="F3957" s="35"/>
      <c r="G3957" s="35"/>
      <c r="I3957" s="11"/>
    </row>
    <row r="3958" spans="3:9" x14ac:dyDescent="0.2">
      <c r="C3958" s="205"/>
      <c r="D3958" s="5"/>
      <c r="E3958" s="35"/>
      <c r="F3958" s="35"/>
      <c r="G3958" s="35"/>
      <c r="I3958" s="11"/>
    </row>
    <row r="3959" spans="3:9" x14ac:dyDescent="0.2">
      <c r="C3959" s="205"/>
      <c r="D3959" s="5"/>
      <c r="E3959" s="35"/>
      <c r="F3959" s="35"/>
      <c r="G3959" s="35"/>
      <c r="I3959" s="11"/>
    </row>
    <row r="3960" spans="3:9" x14ac:dyDescent="0.2">
      <c r="C3960" s="205"/>
      <c r="D3960" s="5"/>
      <c r="E3960" s="35"/>
      <c r="F3960" s="35"/>
      <c r="G3960" s="35"/>
      <c r="I3960" s="11"/>
    </row>
    <row r="3961" spans="3:9" x14ac:dyDescent="0.2">
      <c r="C3961" s="205"/>
      <c r="D3961" s="5"/>
      <c r="E3961" s="35"/>
      <c r="F3961" s="35"/>
      <c r="G3961" s="35"/>
      <c r="I3961" s="11"/>
    </row>
    <row r="3962" spans="3:9" x14ac:dyDescent="0.2">
      <c r="C3962" s="205"/>
      <c r="D3962" s="5"/>
      <c r="E3962" s="35"/>
      <c r="F3962" s="35"/>
      <c r="G3962" s="35"/>
      <c r="I3962" s="11"/>
    </row>
    <row r="3963" spans="3:9" x14ac:dyDescent="0.2">
      <c r="C3963" s="205"/>
      <c r="D3963" s="5"/>
      <c r="E3963" s="35"/>
      <c r="F3963" s="35"/>
      <c r="G3963" s="35"/>
      <c r="I3963" s="11"/>
    </row>
    <row r="3964" spans="3:9" x14ac:dyDescent="0.2">
      <c r="C3964" s="205"/>
      <c r="D3964" s="5"/>
      <c r="E3964" s="35"/>
      <c r="F3964" s="35"/>
      <c r="G3964" s="35"/>
      <c r="I3964" s="11"/>
    </row>
    <row r="3965" spans="3:9" x14ac:dyDescent="0.2">
      <c r="C3965" s="205"/>
      <c r="D3965" s="5"/>
      <c r="E3965" s="35"/>
      <c r="F3965" s="35"/>
      <c r="G3965" s="35"/>
      <c r="I3965" s="11"/>
    </row>
    <row r="3966" spans="3:9" x14ac:dyDescent="0.2">
      <c r="C3966" s="205"/>
      <c r="D3966" s="5"/>
      <c r="E3966" s="35"/>
      <c r="F3966" s="35"/>
      <c r="G3966" s="35"/>
      <c r="I3966" s="11"/>
    </row>
    <row r="3967" spans="3:9" x14ac:dyDescent="0.2">
      <c r="C3967" s="205"/>
      <c r="D3967" s="5"/>
      <c r="E3967" s="35"/>
      <c r="F3967" s="35"/>
      <c r="G3967" s="35"/>
      <c r="I3967" s="11"/>
    </row>
    <row r="3968" spans="3:9" x14ac:dyDescent="0.2">
      <c r="C3968" s="205"/>
      <c r="D3968" s="5"/>
      <c r="E3968" s="35"/>
      <c r="F3968" s="35"/>
      <c r="G3968" s="35"/>
      <c r="I3968" s="11"/>
    </row>
    <row r="3969" spans="3:9" x14ac:dyDescent="0.2">
      <c r="C3969" s="205"/>
      <c r="D3969" s="5"/>
      <c r="E3969" s="35"/>
      <c r="F3969" s="35"/>
      <c r="G3969" s="35"/>
      <c r="I3969" s="11"/>
    </row>
    <row r="3970" spans="3:9" x14ac:dyDescent="0.2">
      <c r="C3970" s="205"/>
      <c r="D3970" s="5"/>
      <c r="E3970" s="35"/>
      <c r="F3970" s="35"/>
      <c r="G3970" s="35"/>
      <c r="I3970" s="11"/>
    </row>
    <row r="3971" spans="3:9" x14ac:dyDescent="0.2">
      <c r="C3971" s="205"/>
      <c r="D3971" s="5"/>
      <c r="E3971" s="35"/>
      <c r="F3971" s="35"/>
      <c r="G3971" s="35"/>
      <c r="I3971" s="11"/>
    </row>
    <row r="3972" spans="3:9" x14ac:dyDescent="0.2">
      <c r="C3972" s="205"/>
      <c r="D3972" s="5"/>
      <c r="E3972" s="35"/>
      <c r="F3972" s="35"/>
      <c r="G3972" s="35"/>
      <c r="I3972" s="11"/>
    </row>
    <row r="3973" spans="3:9" x14ac:dyDescent="0.2">
      <c r="C3973" s="205"/>
      <c r="D3973" s="5"/>
      <c r="E3973" s="35"/>
      <c r="F3973" s="35"/>
      <c r="G3973" s="35"/>
      <c r="I3973" s="11"/>
    </row>
    <row r="3974" spans="3:9" x14ac:dyDescent="0.2">
      <c r="C3974" s="205"/>
      <c r="D3974" s="5"/>
      <c r="E3974" s="35"/>
      <c r="F3974" s="35"/>
      <c r="G3974" s="35"/>
      <c r="I3974" s="11"/>
    </row>
    <row r="3975" spans="3:9" x14ac:dyDescent="0.2">
      <c r="C3975" s="205"/>
      <c r="D3975" s="5"/>
      <c r="E3975" s="35"/>
      <c r="F3975" s="35"/>
      <c r="G3975" s="35"/>
      <c r="I3975" s="11"/>
    </row>
    <row r="3976" spans="3:9" x14ac:dyDescent="0.2">
      <c r="C3976" s="205"/>
      <c r="D3976" s="5"/>
      <c r="E3976" s="35"/>
      <c r="F3976" s="35"/>
      <c r="G3976" s="35"/>
      <c r="I3976" s="11"/>
    </row>
    <row r="3977" spans="3:9" x14ac:dyDescent="0.2">
      <c r="C3977" s="205"/>
      <c r="D3977" s="5"/>
      <c r="E3977" s="35"/>
      <c r="F3977" s="35"/>
      <c r="G3977" s="35"/>
      <c r="I3977" s="11"/>
    </row>
    <row r="3978" spans="3:9" x14ac:dyDescent="0.2">
      <c r="C3978" s="205"/>
      <c r="D3978" s="5"/>
      <c r="E3978" s="35"/>
      <c r="F3978" s="35"/>
      <c r="G3978" s="35"/>
      <c r="I3978" s="11"/>
    </row>
    <row r="3979" spans="3:9" x14ac:dyDescent="0.2">
      <c r="C3979" s="205"/>
      <c r="D3979" s="5"/>
      <c r="E3979" s="35"/>
      <c r="F3979" s="35"/>
      <c r="G3979" s="35"/>
      <c r="I3979" s="11"/>
    </row>
    <row r="3980" spans="3:9" x14ac:dyDescent="0.2">
      <c r="C3980" s="205"/>
      <c r="D3980" s="5"/>
      <c r="E3980" s="35"/>
      <c r="F3980" s="35"/>
      <c r="G3980" s="35"/>
      <c r="I3980" s="11"/>
    </row>
    <row r="3981" spans="3:9" x14ac:dyDescent="0.2">
      <c r="C3981" s="205"/>
      <c r="D3981" s="5"/>
      <c r="E3981" s="35"/>
      <c r="F3981" s="35"/>
      <c r="G3981" s="35"/>
      <c r="I3981" s="11"/>
    </row>
    <row r="3982" spans="3:9" x14ac:dyDescent="0.2">
      <c r="C3982" s="205"/>
      <c r="D3982" s="5"/>
      <c r="E3982" s="35"/>
      <c r="F3982" s="35"/>
      <c r="G3982" s="35"/>
      <c r="I3982" s="11"/>
    </row>
    <row r="3983" spans="3:9" x14ac:dyDescent="0.2">
      <c r="C3983" s="205"/>
      <c r="D3983" s="5"/>
      <c r="E3983" s="35"/>
      <c r="F3983" s="35"/>
      <c r="G3983" s="35"/>
      <c r="I3983" s="11"/>
    </row>
    <row r="3984" spans="3:9" x14ac:dyDescent="0.2">
      <c r="C3984" s="205"/>
      <c r="D3984" s="5"/>
      <c r="E3984" s="35"/>
      <c r="F3984" s="35"/>
      <c r="G3984" s="35"/>
      <c r="I3984" s="11"/>
    </row>
    <row r="3985" spans="3:9" x14ac:dyDescent="0.2">
      <c r="C3985" s="205"/>
      <c r="D3985" s="5"/>
      <c r="E3985" s="35"/>
      <c r="F3985" s="35"/>
      <c r="G3985" s="35"/>
      <c r="I3985" s="11"/>
    </row>
    <row r="3986" spans="3:9" x14ac:dyDescent="0.2">
      <c r="C3986" s="205"/>
      <c r="D3986" s="5"/>
      <c r="E3986" s="35"/>
      <c r="F3986" s="35"/>
      <c r="G3986" s="35"/>
      <c r="I3986" s="11"/>
    </row>
    <row r="3987" spans="3:9" x14ac:dyDescent="0.2">
      <c r="C3987" s="205"/>
      <c r="D3987" s="5"/>
      <c r="E3987" s="35"/>
      <c r="F3987" s="35"/>
      <c r="G3987" s="35"/>
      <c r="I3987" s="11"/>
    </row>
    <row r="3988" spans="3:9" x14ac:dyDescent="0.2">
      <c r="C3988" s="205"/>
      <c r="D3988" s="5"/>
      <c r="E3988" s="35"/>
      <c r="F3988" s="35"/>
      <c r="G3988" s="35"/>
      <c r="I3988" s="11"/>
    </row>
    <row r="3989" spans="3:9" x14ac:dyDescent="0.2">
      <c r="C3989" s="205"/>
      <c r="D3989" s="5"/>
      <c r="E3989" s="35"/>
      <c r="F3989" s="35"/>
      <c r="G3989" s="35"/>
      <c r="I3989" s="11"/>
    </row>
    <row r="3990" spans="3:9" x14ac:dyDescent="0.2">
      <c r="C3990" s="205"/>
      <c r="D3990" s="5"/>
      <c r="E3990" s="35"/>
      <c r="F3990" s="35"/>
      <c r="G3990" s="35"/>
      <c r="I3990" s="11"/>
    </row>
    <row r="3991" spans="3:9" x14ac:dyDescent="0.2">
      <c r="C3991" s="205"/>
      <c r="D3991" s="5"/>
      <c r="E3991" s="35"/>
      <c r="F3991" s="35"/>
      <c r="G3991" s="35"/>
      <c r="I3991" s="11"/>
    </row>
    <row r="3992" spans="3:9" x14ac:dyDescent="0.2">
      <c r="C3992" s="205"/>
      <c r="D3992" s="5"/>
      <c r="E3992" s="35"/>
      <c r="F3992" s="35"/>
      <c r="G3992" s="35"/>
      <c r="I3992" s="11"/>
    </row>
    <row r="3993" spans="3:9" x14ac:dyDescent="0.2">
      <c r="C3993" s="205"/>
      <c r="D3993" s="5"/>
      <c r="E3993" s="35"/>
      <c r="F3993" s="35"/>
      <c r="G3993" s="35"/>
      <c r="I3993" s="11"/>
    </row>
    <row r="3994" spans="3:9" x14ac:dyDescent="0.2">
      <c r="C3994" s="205"/>
      <c r="D3994" s="5"/>
      <c r="E3994" s="35"/>
      <c r="F3994" s="35"/>
      <c r="G3994" s="35"/>
      <c r="I3994" s="11"/>
    </row>
    <row r="3995" spans="3:9" x14ac:dyDescent="0.2">
      <c r="C3995" s="205"/>
      <c r="D3995" s="5"/>
      <c r="E3995" s="35"/>
      <c r="F3995" s="35"/>
      <c r="G3995" s="35"/>
      <c r="I3995" s="11"/>
    </row>
    <row r="3996" spans="3:9" x14ac:dyDescent="0.2">
      <c r="C3996" s="205"/>
      <c r="D3996" s="5"/>
      <c r="E3996" s="35"/>
      <c r="F3996" s="35"/>
      <c r="G3996" s="35"/>
      <c r="I3996" s="11"/>
    </row>
    <row r="3997" spans="3:9" x14ac:dyDescent="0.2">
      <c r="C3997" s="205"/>
      <c r="D3997" s="5"/>
      <c r="E3997" s="35"/>
      <c r="F3997" s="35"/>
      <c r="G3997" s="35"/>
      <c r="I3997" s="11"/>
    </row>
    <row r="3998" spans="3:9" x14ac:dyDescent="0.2">
      <c r="C3998" s="205"/>
      <c r="D3998" s="5"/>
      <c r="E3998" s="35"/>
      <c r="F3998" s="35"/>
      <c r="G3998" s="35"/>
      <c r="I3998" s="11"/>
    </row>
    <row r="3999" spans="3:9" x14ac:dyDescent="0.2">
      <c r="C3999" s="205"/>
      <c r="D3999" s="5"/>
      <c r="E3999" s="35"/>
      <c r="F3999" s="35"/>
      <c r="G3999" s="35"/>
      <c r="I3999" s="11"/>
    </row>
    <row r="4000" spans="3:9" x14ac:dyDescent="0.2">
      <c r="C4000" s="205"/>
      <c r="D4000" s="5"/>
      <c r="E4000" s="35"/>
      <c r="F4000" s="35"/>
      <c r="G4000" s="35"/>
      <c r="I4000" s="11"/>
    </row>
    <row r="4001" spans="3:9" x14ac:dyDescent="0.2">
      <c r="C4001" s="205"/>
      <c r="D4001" s="5"/>
      <c r="E4001" s="35"/>
      <c r="F4001" s="35"/>
      <c r="G4001" s="35"/>
      <c r="I4001" s="11"/>
    </row>
    <row r="4002" spans="3:9" x14ac:dyDescent="0.2">
      <c r="C4002" s="205"/>
      <c r="D4002" s="5"/>
      <c r="E4002" s="35"/>
      <c r="F4002" s="35"/>
      <c r="G4002" s="35"/>
      <c r="I4002" s="11"/>
    </row>
    <row r="4003" spans="3:9" x14ac:dyDescent="0.2">
      <c r="C4003" s="205"/>
      <c r="D4003" s="5"/>
      <c r="E4003" s="35"/>
      <c r="F4003" s="35"/>
      <c r="G4003" s="35"/>
      <c r="I4003" s="11"/>
    </row>
    <row r="4004" spans="3:9" x14ac:dyDescent="0.2">
      <c r="C4004" s="205"/>
      <c r="D4004" s="5"/>
      <c r="E4004" s="35"/>
      <c r="F4004" s="35"/>
      <c r="G4004" s="35"/>
      <c r="I4004" s="11"/>
    </row>
    <row r="4005" spans="3:9" x14ac:dyDescent="0.2">
      <c r="C4005" s="205"/>
      <c r="D4005" s="5"/>
      <c r="E4005" s="35"/>
      <c r="F4005" s="35"/>
      <c r="G4005" s="35"/>
      <c r="I4005" s="11"/>
    </row>
    <row r="4006" spans="3:9" x14ac:dyDescent="0.2">
      <c r="C4006" s="205"/>
      <c r="D4006" s="5"/>
      <c r="E4006" s="35"/>
      <c r="F4006" s="35"/>
      <c r="G4006" s="35"/>
      <c r="I4006" s="11"/>
    </row>
    <row r="4007" spans="3:9" x14ac:dyDescent="0.2">
      <c r="C4007" s="205"/>
      <c r="D4007" s="5"/>
      <c r="E4007" s="35"/>
      <c r="F4007" s="35"/>
      <c r="G4007" s="35"/>
      <c r="I4007" s="11"/>
    </row>
    <row r="4008" spans="3:9" x14ac:dyDescent="0.2">
      <c r="C4008" s="205"/>
      <c r="D4008" s="5"/>
      <c r="E4008" s="35"/>
      <c r="F4008" s="35"/>
      <c r="G4008" s="35"/>
      <c r="I4008" s="11"/>
    </row>
    <row r="4009" spans="3:9" x14ac:dyDescent="0.2">
      <c r="C4009" s="205"/>
      <c r="D4009" s="5"/>
      <c r="E4009" s="35"/>
      <c r="F4009" s="35"/>
      <c r="G4009" s="35"/>
      <c r="I4009" s="11"/>
    </row>
    <row r="4010" spans="3:9" x14ac:dyDescent="0.2">
      <c r="C4010" s="205"/>
      <c r="D4010" s="5"/>
      <c r="E4010" s="35"/>
      <c r="F4010" s="35"/>
      <c r="G4010" s="35"/>
      <c r="I4010" s="11"/>
    </row>
    <row r="4011" spans="3:9" x14ac:dyDescent="0.2">
      <c r="C4011" s="205"/>
      <c r="D4011" s="5"/>
      <c r="E4011" s="35"/>
      <c r="F4011" s="35"/>
      <c r="G4011" s="35"/>
      <c r="I4011" s="11"/>
    </row>
    <row r="4012" spans="3:9" x14ac:dyDescent="0.2">
      <c r="C4012" s="205"/>
      <c r="D4012" s="5"/>
      <c r="E4012" s="35"/>
      <c r="F4012" s="35"/>
      <c r="G4012" s="35"/>
      <c r="I4012" s="11"/>
    </row>
    <row r="4013" spans="3:9" x14ac:dyDescent="0.2">
      <c r="C4013" s="205"/>
      <c r="D4013" s="5"/>
      <c r="E4013" s="35"/>
      <c r="F4013" s="35"/>
      <c r="G4013" s="35"/>
      <c r="I4013" s="11"/>
    </row>
    <row r="4014" spans="3:9" x14ac:dyDescent="0.2">
      <c r="C4014" s="205"/>
      <c r="D4014" s="5"/>
      <c r="E4014" s="35"/>
      <c r="F4014" s="35"/>
      <c r="G4014" s="35"/>
      <c r="I4014" s="11"/>
    </row>
    <row r="4015" spans="3:9" x14ac:dyDescent="0.2">
      <c r="C4015" s="205"/>
      <c r="D4015" s="5"/>
      <c r="E4015" s="35"/>
      <c r="F4015" s="35"/>
      <c r="G4015" s="35"/>
      <c r="I4015" s="11"/>
    </row>
    <row r="4016" spans="3:9" x14ac:dyDescent="0.2">
      <c r="C4016" s="205"/>
      <c r="D4016" s="5"/>
      <c r="E4016" s="35"/>
      <c r="F4016" s="35"/>
      <c r="G4016" s="35"/>
      <c r="I4016" s="11"/>
    </row>
    <row r="4017" spans="3:9" x14ac:dyDescent="0.2">
      <c r="C4017" s="205"/>
      <c r="D4017" s="5"/>
      <c r="E4017" s="35"/>
      <c r="F4017" s="35"/>
      <c r="G4017" s="35"/>
      <c r="I4017" s="11"/>
    </row>
    <row r="4018" spans="3:9" x14ac:dyDescent="0.2">
      <c r="C4018" s="205"/>
      <c r="D4018" s="5"/>
      <c r="E4018" s="35"/>
      <c r="F4018" s="35"/>
      <c r="G4018" s="35"/>
      <c r="I4018" s="11"/>
    </row>
    <row r="4019" spans="3:9" x14ac:dyDescent="0.2">
      <c r="C4019" s="205"/>
      <c r="D4019" s="5"/>
      <c r="E4019" s="35"/>
      <c r="F4019" s="35"/>
      <c r="G4019" s="35"/>
      <c r="I4019" s="11"/>
    </row>
    <row r="4020" spans="3:9" x14ac:dyDescent="0.2">
      <c r="C4020" s="205"/>
      <c r="D4020" s="5"/>
      <c r="E4020" s="35"/>
      <c r="F4020" s="35"/>
      <c r="G4020" s="35"/>
      <c r="I4020" s="11"/>
    </row>
    <row r="4021" spans="3:9" x14ac:dyDescent="0.2">
      <c r="C4021" s="205"/>
      <c r="D4021" s="5"/>
      <c r="E4021" s="35"/>
      <c r="F4021" s="35"/>
      <c r="G4021" s="35"/>
      <c r="I4021" s="11"/>
    </row>
    <row r="4022" spans="3:9" x14ac:dyDescent="0.2">
      <c r="C4022" s="205"/>
      <c r="D4022" s="5"/>
      <c r="E4022" s="35"/>
      <c r="F4022" s="35"/>
      <c r="G4022" s="35"/>
      <c r="I4022" s="11"/>
    </row>
    <row r="4023" spans="3:9" x14ac:dyDescent="0.2">
      <c r="C4023" s="205"/>
      <c r="D4023" s="5"/>
      <c r="E4023" s="35"/>
      <c r="F4023" s="35"/>
      <c r="G4023" s="35"/>
      <c r="I4023" s="11"/>
    </row>
    <row r="4024" spans="3:9" x14ac:dyDescent="0.2">
      <c r="C4024" s="205"/>
      <c r="D4024" s="5"/>
      <c r="E4024" s="35"/>
      <c r="F4024" s="35"/>
      <c r="G4024" s="35"/>
      <c r="I4024" s="11"/>
    </row>
    <row r="4025" spans="3:9" x14ac:dyDescent="0.2">
      <c r="C4025" s="205"/>
      <c r="D4025" s="5"/>
      <c r="E4025" s="35"/>
      <c r="F4025" s="35"/>
      <c r="G4025" s="35"/>
      <c r="I4025" s="11"/>
    </row>
    <row r="4026" spans="3:9" x14ac:dyDescent="0.2">
      <c r="C4026" s="205"/>
      <c r="D4026" s="5"/>
      <c r="E4026" s="35"/>
      <c r="F4026" s="35"/>
      <c r="G4026" s="35"/>
      <c r="I4026" s="11"/>
    </row>
    <row r="4027" spans="3:9" x14ac:dyDescent="0.2">
      <c r="C4027" s="205"/>
      <c r="D4027" s="5"/>
      <c r="E4027" s="35"/>
      <c r="F4027" s="35"/>
      <c r="G4027" s="35"/>
      <c r="I4027" s="11"/>
    </row>
    <row r="4028" spans="3:9" x14ac:dyDescent="0.2">
      <c r="C4028" s="205"/>
      <c r="D4028" s="5"/>
      <c r="E4028" s="35"/>
      <c r="F4028" s="35"/>
      <c r="G4028" s="35"/>
      <c r="I4028" s="11"/>
    </row>
    <row r="4029" spans="3:9" x14ac:dyDescent="0.2">
      <c r="C4029" s="205"/>
      <c r="D4029" s="5"/>
      <c r="E4029" s="35"/>
      <c r="F4029" s="35"/>
      <c r="G4029" s="35"/>
      <c r="I4029" s="11"/>
    </row>
    <row r="4030" spans="3:9" x14ac:dyDescent="0.2">
      <c r="C4030" s="205"/>
      <c r="D4030" s="5"/>
      <c r="E4030" s="35"/>
      <c r="F4030" s="35"/>
      <c r="G4030" s="35"/>
      <c r="I4030" s="11"/>
    </row>
    <row r="4031" spans="3:9" x14ac:dyDescent="0.2">
      <c r="C4031" s="205"/>
      <c r="D4031" s="5"/>
      <c r="E4031" s="35"/>
      <c r="F4031" s="35"/>
      <c r="G4031" s="35"/>
      <c r="I4031" s="11"/>
    </row>
    <row r="4032" spans="3:9" x14ac:dyDescent="0.2">
      <c r="C4032" s="205"/>
      <c r="D4032" s="5"/>
      <c r="E4032" s="35"/>
      <c r="F4032" s="35"/>
      <c r="G4032" s="35"/>
      <c r="I4032" s="11"/>
    </row>
    <row r="4033" spans="3:9" x14ac:dyDescent="0.2">
      <c r="C4033" s="205"/>
      <c r="D4033" s="5"/>
      <c r="E4033" s="35"/>
      <c r="F4033" s="35"/>
      <c r="G4033" s="35"/>
      <c r="I4033" s="11"/>
    </row>
    <row r="4034" spans="3:9" x14ac:dyDescent="0.2">
      <c r="C4034" s="205"/>
      <c r="D4034" s="5"/>
      <c r="E4034" s="35"/>
      <c r="F4034" s="35"/>
      <c r="G4034" s="35"/>
      <c r="I4034" s="11"/>
    </row>
    <row r="4035" spans="3:9" x14ac:dyDescent="0.2">
      <c r="C4035" s="205"/>
      <c r="D4035" s="5"/>
      <c r="E4035" s="35"/>
      <c r="F4035" s="35"/>
      <c r="G4035" s="35"/>
      <c r="I4035" s="11"/>
    </row>
    <row r="4036" spans="3:9" x14ac:dyDescent="0.2">
      <c r="C4036" s="205"/>
      <c r="D4036" s="5"/>
      <c r="E4036" s="35"/>
      <c r="F4036" s="35"/>
      <c r="G4036" s="35"/>
      <c r="I4036" s="11"/>
    </row>
    <row r="4037" spans="3:9" x14ac:dyDescent="0.2">
      <c r="C4037" s="205"/>
      <c r="D4037" s="5"/>
      <c r="E4037" s="35"/>
      <c r="F4037" s="35"/>
      <c r="G4037" s="35"/>
      <c r="I4037" s="11"/>
    </row>
    <row r="4038" spans="3:9" x14ac:dyDescent="0.2">
      <c r="C4038" s="205"/>
      <c r="D4038" s="5"/>
      <c r="E4038" s="35"/>
      <c r="F4038" s="35"/>
      <c r="G4038" s="35"/>
      <c r="I4038" s="11"/>
    </row>
    <row r="4039" spans="3:9" x14ac:dyDescent="0.2">
      <c r="C4039" s="205"/>
      <c r="D4039" s="5"/>
      <c r="E4039" s="35"/>
      <c r="F4039" s="35"/>
      <c r="G4039" s="35"/>
      <c r="I4039" s="11"/>
    </row>
    <row r="4040" spans="3:9" x14ac:dyDescent="0.2">
      <c r="C4040" s="205"/>
      <c r="D4040" s="5"/>
      <c r="E4040" s="35"/>
      <c r="F4040" s="35"/>
      <c r="G4040" s="35"/>
      <c r="I4040" s="11"/>
    </row>
    <row r="4041" spans="3:9" x14ac:dyDescent="0.2">
      <c r="C4041" s="205"/>
      <c r="D4041" s="5"/>
      <c r="E4041" s="35"/>
      <c r="F4041" s="35"/>
      <c r="G4041" s="35"/>
      <c r="I4041" s="11"/>
    </row>
    <row r="4042" spans="3:9" x14ac:dyDescent="0.2">
      <c r="C4042" s="205"/>
      <c r="D4042" s="5"/>
      <c r="E4042" s="35"/>
      <c r="F4042" s="35"/>
      <c r="G4042" s="35"/>
      <c r="I4042" s="11"/>
    </row>
    <row r="4043" spans="3:9" x14ac:dyDescent="0.2">
      <c r="C4043" s="205"/>
      <c r="D4043" s="5"/>
      <c r="E4043" s="35"/>
      <c r="F4043" s="35"/>
      <c r="G4043" s="35"/>
      <c r="I4043" s="11"/>
    </row>
    <row r="4044" spans="3:9" x14ac:dyDescent="0.2">
      <c r="C4044" s="205"/>
      <c r="D4044" s="5"/>
      <c r="E4044" s="35"/>
      <c r="F4044" s="35"/>
      <c r="G4044" s="35"/>
      <c r="I4044" s="11"/>
    </row>
    <row r="4045" spans="3:9" x14ac:dyDescent="0.2">
      <c r="C4045" s="205"/>
      <c r="D4045" s="5"/>
      <c r="E4045" s="35"/>
      <c r="F4045" s="35"/>
      <c r="G4045" s="35"/>
      <c r="I4045" s="11"/>
    </row>
    <row r="4046" spans="3:9" x14ac:dyDescent="0.2">
      <c r="C4046" s="205"/>
      <c r="D4046" s="5"/>
      <c r="E4046" s="35"/>
      <c r="F4046" s="35"/>
      <c r="G4046" s="35"/>
      <c r="I4046" s="11"/>
    </row>
    <row r="4047" spans="3:9" x14ac:dyDescent="0.2">
      <c r="C4047" s="205"/>
      <c r="D4047" s="5"/>
      <c r="E4047" s="35"/>
      <c r="F4047" s="35"/>
      <c r="G4047" s="35"/>
      <c r="I4047" s="11"/>
    </row>
    <row r="4048" spans="3:9" x14ac:dyDescent="0.2">
      <c r="C4048" s="205"/>
      <c r="D4048" s="5"/>
      <c r="E4048" s="35"/>
      <c r="F4048" s="35"/>
      <c r="G4048" s="35"/>
      <c r="I4048" s="11"/>
    </row>
    <row r="4049" spans="3:9" x14ac:dyDescent="0.2">
      <c r="C4049" s="205"/>
      <c r="D4049" s="5"/>
      <c r="E4049" s="35"/>
      <c r="F4049" s="35"/>
      <c r="G4049" s="35"/>
      <c r="I4049" s="11"/>
    </row>
    <row r="4050" spans="3:9" x14ac:dyDescent="0.2">
      <c r="C4050" s="205"/>
      <c r="D4050" s="5"/>
      <c r="E4050" s="35"/>
      <c r="F4050" s="35"/>
      <c r="G4050" s="35"/>
      <c r="I4050" s="11"/>
    </row>
    <row r="4051" spans="3:9" x14ac:dyDescent="0.2">
      <c r="C4051" s="205"/>
      <c r="D4051" s="5"/>
      <c r="E4051" s="35"/>
      <c r="F4051" s="35"/>
      <c r="G4051" s="35"/>
      <c r="I4051" s="11"/>
    </row>
    <row r="4052" spans="3:9" x14ac:dyDescent="0.2">
      <c r="C4052" s="205"/>
      <c r="D4052" s="5"/>
      <c r="E4052" s="35"/>
      <c r="F4052" s="35"/>
      <c r="G4052" s="35"/>
      <c r="I4052" s="11"/>
    </row>
    <row r="4053" spans="3:9" x14ac:dyDescent="0.2">
      <c r="C4053" s="205"/>
      <c r="D4053" s="5"/>
      <c r="E4053" s="35"/>
      <c r="F4053" s="35"/>
      <c r="G4053" s="35"/>
      <c r="I4053" s="11"/>
    </row>
    <row r="4054" spans="3:9" x14ac:dyDescent="0.2">
      <c r="C4054" s="205"/>
      <c r="D4054" s="5"/>
      <c r="E4054" s="35"/>
      <c r="F4054" s="35"/>
      <c r="G4054" s="35"/>
      <c r="I4054" s="11"/>
    </row>
    <row r="4055" spans="3:9" x14ac:dyDescent="0.2">
      <c r="C4055" s="205"/>
      <c r="D4055" s="5"/>
      <c r="E4055" s="35"/>
      <c r="F4055" s="35"/>
      <c r="G4055" s="35"/>
      <c r="I4055" s="11"/>
    </row>
    <row r="4056" spans="3:9" x14ac:dyDescent="0.2">
      <c r="C4056" s="205"/>
      <c r="D4056" s="5"/>
      <c r="E4056" s="35"/>
      <c r="F4056" s="35"/>
      <c r="G4056" s="35"/>
      <c r="I4056" s="11"/>
    </row>
    <row r="4057" spans="3:9" x14ac:dyDescent="0.2">
      <c r="C4057" s="205"/>
      <c r="D4057" s="5"/>
      <c r="E4057" s="35"/>
      <c r="F4057" s="35"/>
      <c r="G4057" s="35"/>
      <c r="I4057" s="11"/>
    </row>
    <row r="4058" spans="3:9" x14ac:dyDescent="0.2">
      <c r="C4058" s="205"/>
      <c r="D4058" s="5"/>
      <c r="E4058" s="35"/>
      <c r="F4058" s="35"/>
      <c r="G4058" s="35"/>
      <c r="I4058" s="11"/>
    </row>
    <row r="4059" spans="3:9" x14ac:dyDescent="0.2">
      <c r="C4059" s="205"/>
      <c r="D4059" s="5"/>
      <c r="E4059" s="35"/>
      <c r="F4059" s="35"/>
      <c r="G4059" s="35"/>
      <c r="I4059" s="11"/>
    </row>
    <row r="4060" spans="3:9" x14ac:dyDescent="0.2">
      <c r="C4060" s="205"/>
      <c r="D4060" s="5"/>
      <c r="E4060" s="35"/>
      <c r="F4060" s="35"/>
      <c r="G4060" s="35"/>
      <c r="I4060" s="11"/>
    </row>
    <row r="4061" spans="3:9" x14ac:dyDescent="0.2">
      <c r="C4061" s="205"/>
      <c r="D4061" s="5"/>
      <c r="E4061" s="35"/>
      <c r="F4061" s="35"/>
      <c r="G4061" s="35"/>
      <c r="I4061" s="11"/>
    </row>
    <row r="4062" spans="3:9" x14ac:dyDescent="0.2">
      <c r="C4062" s="205"/>
      <c r="D4062" s="5"/>
      <c r="E4062" s="35"/>
      <c r="F4062" s="35"/>
      <c r="G4062" s="35"/>
      <c r="I4062" s="11"/>
    </row>
    <row r="4063" spans="3:9" x14ac:dyDescent="0.2">
      <c r="C4063" s="205"/>
      <c r="D4063" s="5"/>
      <c r="E4063" s="35"/>
      <c r="F4063" s="35"/>
      <c r="G4063" s="35"/>
      <c r="I4063" s="11"/>
    </row>
    <row r="4064" spans="3:9" x14ac:dyDescent="0.2">
      <c r="C4064" s="205"/>
      <c r="D4064" s="5"/>
      <c r="E4064" s="35"/>
      <c r="F4064" s="35"/>
      <c r="G4064" s="35"/>
      <c r="I4064" s="11"/>
    </row>
    <row r="4065" spans="3:9" x14ac:dyDescent="0.2">
      <c r="C4065" s="205"/>
      <c r="D4065" s="5"/>
      <c r="E4065" s="35"/>
      <c r="F4065" s="35"/>
      <c r="G4065" s="35"/>
      <c r="I4065" s="11"/>
    </row>
    <row r="4066" spans="3:9" x14ac:dyDescent="0.2">
      <c r="C4066" s="205"/>
      <c r="D4066" s="5"/>
      <c r="E4066" s="35"/>
      <c r="F4066" s="35"/>
      <c r="G4066" s="35"/>
      <c r="I4066" s="11"/>
    </row>
    <row r="4067" spans="3:9" x14ac:dyDescent="0.2">
      <c r="C4067" s="205"/>
      <c r="D4067" s="5"/>
      <c r="E4067" s="35"/>
      <c r="F4067" s="35"/>
      <c r="G4067" s="35"/>
      <c r="I4067" s="11"/>
    </row>
    <row r="4068" spans="3:9" x14ac:dyDescent="0.2">
      <c r="C4068" s="205"/>
      <c r="D4068" s="5"/>
      <c r="E4068" s="35"/>
      <c r="F4068" s="35"/>
      <c r="G4068" s="35"/>
      <c r="I4068" s="11"/>
    </row>
    <row r="4069" spans="3:9" x14ac:dyDescent="0.2">
      <c r="C4069" s="205"/>
      <c r="D4069" s="5"/>
      <c r="E4069" s="35"/>
      <c r="F4069" s="35"/>
      <c r="G4069" s="35"/>
      <c r="I4069" s="11"/>
    </row>
    <row r="4070" spans="3:9" x14ac:dyDescent="0.2">
      <c r="C4070" s="205"/>
      <c r="D4070" s="5"/>
      <c r="E4070" s="35"/>
      <c r="F4070" s="35"/>
      <c r="G4070" s="35"/>
      <c r="I4070" s="11"/>
    </row>
    <row r="4071" spans="3:9" x14ac:dyDescent="0.2">
      <c r="C4071" s="205"/>
      <c r="D4071" s="5"/>
      <c r="E4071" s="35"/>
      <c r="F4071" s="35"/>
      <c r="G4071" s="35"/>
      <c r="I4071" s="11"/>
    </row>
    <row r="4072" spans="3:9" x14ac:dyDescent="0.2">
      <c r="C4072" s="205"/>
      <c r="D4072" s="5"/>
      <c r="E4072" s="35"/>
      <c r="F4072" s="35"/>
      <c r="G4072" s="35"/>
      <c r="I4072" s="11"/>
    </row>
    <row r="4073" spans="3:9" x14ac:dyDescent="0.2">
      <c r="C4073" s="205"/>
      <c r="D4073" s="5"/>
      <c r="E4073" s="35"/>
      <c r="F4073" s="35"/>
      <c r="G4073" s="35"/>
      <c r="I4073" s="11"/>
    </row>
    <row r="4074" spans="3:9" x14ac:dyDescent="0.2">
      <c r="C4074" s="205"/>
      <c r="D4074" s="5"/>
      <c r="E4074" s="35"/>
      <c r="F4074" s="35"/>
      <c r="G4074" s="35"/>
      <c r="I4074" s="11"/>
    </row>
    <row r="4075" spans="3:9" x14ac:dyDescent="0.2">
      <c r="C4075" s="205"/>
      <c r="D4075" s="5"/>
      <c r="E4075" s="35"/>
      <c r="F4075" s="35"/>
      <c r="G4075" s="35"/>
      <c r="I4075" s="11"/>
    </row>
    <row r="4076" spans="3:9" x14ac:dyDescent="0.2">
      <c r="C4076" s="205"/>
      <c r="D4076" s="5"/>
      <c r="E4076" s="35"/>
      <c r="F4076" s="35"/>
      <c r="G4076" s="35"/>
      <c r="I4076" s="11"/>
    </row>
    <row r="4077" spans="3:9" x14ac:dyDescent="0.2">
      <c r="C4077" s="205"/>
      <c r="D4077" s="5"/>
      <c r="E4077" s="35"/>
      <c r="F4077" s="35"/>
      <c r="G4077" s="35"/>
      <c r="I4077" s="11"/>
    </row>
    <row r="4078" spans="3:9" x14ac:dyDescent="0.2">
      <c r="C4078" s="205"/>
      <c r="D4078" s="5"/>
      <c r="E4078" s="35"/>
      <c r="F4078" s="35"/>
      <c r="G4078" s="35"/>
      <c r="I4078" s="11"/>
    </row>
    <row r="4079" spans="3:9" x14ac:dyDescent="0.2">
      <c r="C4079" s="205"/>
      <c r="D4079" s="5"/>
      <c r="E4079" s="35"/>
      <c r="F4079" s="35"/>
      <c r="G4079" s="35"/>
      <c r="I4079" s="11"/>
    </row>
    <row r="4080" spans="3:9" x14ac:dyDescent="0.2">
      <c r="C4080" s="205"/>
      <c r="D4080" s="5"/>
      <c r="E4080" s="35"/>
      <c r="F4080" s="35"/>
      <c r="G4080" s="35"/>
      <c r="I4080" s="11"/>
    </row>
    <row r="4081" spans="3:9" x14ac:dyDescent="0.2">
      <c r="C4081" s="205"/>
      <c r="D4081" s="5"/>
      <c r="E4081" s="35"/>
      <c r="F4081" s="35"/>
      <c r="G4081" s="35"/>
      <c r="I4081" s="11"/>
    </row>
    <row r="4082" spans="3:9" x14ac:dyDescent="0.2">
      <c r="C4082" s="205"/>
      <c r="D4082" s="5"/>
      <c r="E4082" s="35"/>
      <c r="F4082" s="35"/>
      <c r="G4082" s="35"/>
      <c r="I4082" s="11"/>
    </row>
    <row r="4083" spans="3:9" x14ac:dyDescent="0.2">
      <c r="C4083" s="205"/>
      <c r="D4083" s="5"/>
      <c r="E4083" s="35"/>
      <c r="F4083" s="35"/>
      <c r="G4083" s="35"/>
      <c r="I4083" s="11"/>
    </row>
    <row r="4084" spans="3:9" x14ac:dyDescent="0.2">
      <c r="C4084" s="205"/>
      <c r="D4084" s="5"/>
      <c r="E4084" s="35"/>
      <c r="F4084" s="35"/>
      <c r="G4084" s="35"/>
      <c r="I4084" s="11"/>
    </row>
    <row r="4085" spans="3:9" x14ac:dyDescent="0.2">
      <c r="C4085" s="205"/>
      <c r="D4085" s="5"/>
      <c r="E4085" s="35"/>
      <c r="F4085" s="35"/>
      <c r="G4085" s="35"/>
      <c r="I4085" s="11"/>
    </row>
    <row r="4086" spans="3:9" x14ac:dyDescent="0.2">
      <c r="C4086" s="205"/>
      <c r="D4086" s="5"/>
      <c r="E4086" s="35"/>
      <c r="F4086" s="35"/>
      <c r="G4086" s="35"/>
      <c r="I4086" s="11"/>
    </row>
    <row r="4087" spans="3:9" x14ac:dyDescent="0.2">
      <c r="C4087" s="205"/>
      <c r="D4087" s="5"/>
      <c r="E4087" s="35"/>
      <c r="F4087" s="35"/>
      <c r="G4087" s="35"/>
      <c r="I4087" s="11"/>
    </row>
    <row r="4088" spans="3:9" x14ac:dyDescent="0.2">
      <c r="C4088" s="205"/>
      <c r="D4088" s="5"/>
      <c r="E4088" s="35"/>
      <c r="F4088" s="35"/>
      <c r="G4088" s="35"/>
      <c r="I4088" s="11"/>
    </row>
    <row r="4089" spans="3:9" x14ac:dyDescent="0.2">
      <c r="C4089" s="205"/>
      <c r="D4089" s="5"/>
      <c r="E4089" s="35"/>
      <c r="F4089" s="35"/>
      <c r="G4089" s="35"/>
      <c r="I4089" s="11"/>
    </row>
    <row r="4090" spans="3:9" x14ac:dyDescent="0.2">
      <c r="C4090" s="205"/>
      <c r="D4090" s="5"/>
      <c r="E4090" s="35"/>
      <c r="F4090" s="35"/>
      <c r="G4090" s="35"/>
      <c r="I4090" s="11"/>
    </row>
    <row r="4091" spans="3:9" x14ac:dyDescent="0.2">
      <c r="C4091" s="205"/>
      <c r="D4091" s="5"/>
      <c r="E4091" s="35"/>
      <c r="F4091" s="35"/>
      <c r="G4091" s="35"/>
      <c r="I4091" s="11"/>
    </row>
    <row r="4092" spans="3:9" x14ac:dyDescent="0.2">
      <c r="C4092" s="205"/>
      <c r="D4092" s="5"/>
      <c r="E4092" s="35"/>
      <c r="F4092" s="35"/>
      <c r="G4092" s="35"/>
      <c r="I4092" s="11"/>
    </row>
    <row r="4093" spans="3:9" x14ac:dyDescent="0.2">
      <c r="C4093" s="205"/>
      <c r="D4093" s="5"/>
      <c r="E4093" s="35"/>
      <c r="F4093" s="35"/>
      <c r="G4093" s="35"/>
      <c r="I4093" s="11"/>
    </row>
    <row r="4094" spans="3:9" x14ac:dyDescent="0.2">
      <c r="C4094" s="205"/>
      <c r="D4094" s="5"/>
      <c r="E4094" s="35"/>
      <c r="F4094" s="35"/>
      <c r="G4094" s="35"/>
      <c r="I4094" s="11"/>
    </row>
    <row r="4095" spans="3:9" x14ac:dyDescent="0.2">
      <c r="C4095" s="205"/>
      <c r="D4095" s="5"/>
      <c r="E4095" s="35"/>
      <c r="F4095" s="35"/>
      <c r="G4095" s="35"/>
      <c r="I4095" s="11"/>
    </row>
    <row r="4096" spans="3:9" x14ac:dyDescent="0.2">
      <c r="C4096" s="205"/>
      <c r="D4096" s="5"/>
      <c r="E4096" s="35"/>
      <c r="F4096" s="35"/>
      <c r="G4096" s="35"/>
      <c r="I4096" s="11"/>
    </row>
    <row r="4097" spans="3:9" x14ac:dyDescent="0.2">
      <c r="C4097" s="205"/>
      <c r="D4097" s="5"/>
      <c r="E4097" s="35"/>
      <c r="F4097" s="35"/>
      <c r="G4097" s="35"/>
      <c r="I4097" s="11"/>
    </row>
    <row r="4098" spans="3:9" x14ac:dyDescent="0.2">
      <c r="C4098" s="205"/>
      <c r="D4098" s="5"/>
      <c r="E4098" s="35"/>
      <c r="F4098" s="35"/>
      <c r="G4098" s="35"/>
      <c r="I4098" s="11"/>
    </row>
    <row r="4099" spans="3:9" x14ac:dyDescent="0.2">
      <c r="C4099" s="205"/>
      <c r="D4099" s="5"/>
      <c r="E4099" s="35"/>
      <c r="F4099" s="35"/>
      <c r="G4099" s="35"/>
      <c r="I4099" s="11"/>
    </row>
    <row r="4100" spans="3:9" x14ac:dyDescent="0.2">
      <c r="C4100" s="205"/>
      <c r="D4100" s="5"/>
      <c r="E4100" s="35"/>
      <c r="F4100" s="35"/>
      <c r="G4100" s="35"/>
      <c r="I4100" s="11"/>
    </row>
    <row r="4101" spans="3:9" x14ac:dyDescent="0.2">
      <c r="C4101" s="205"/>
      <c r="D4101" s="5"/>
      <c r="E4101" s="35"/>
      <c r="F4101" s="35"/>
      <c r="G4101" s="35"/>
      <c r="I4101" s="11"/>
    </row>
    <row r="4102" spans="3:9" x14ac:dyDescent="0.2">
      <c r="C4102" s="205"/>
      <c r="D4102" s="5"/>
      <c r="E4102" s="35"/>
      <c r="F4102" s="35"/>
      <c r="G4102" s="35"/>
      <c r="I4102" s="11"/>
    </row>
    <row r="4103" spans="3:9" x14ac:dyDescent="0.2">
      <c r="C4103" s="205"/>
      <c r="D4103" s="5"/>
      <c r="E4103" s="35"/>
      <c r="F4103" s="35"/>
      <c r="G4103" s="35"/>
      <c r="I4103" s="11"/>
    </row>
    <row r="4104" spans="3:9" x14ac:dyDescent="0.2">
      <c r="C4104" s="205"/>
      <c r="D4104" s="5"/>
      <c r="E4104" s="35"/>
      <c r="F4104" s="35"/>
      <c r="G4104" s="35"/>
      <c r="I4104" s="11"/>
    </row>
    <row r="4105" spans="3:9" x14ac:dyDescent="0.2">
      <c r="C4105" s="205"/>
      <c r="D4105" s="5"/>
      <c r="E4105" s="35"/>
      <c r="F4105" s="35"/>
      <c r="G4105" s="35"/>
      <c r="I4105" s="11"/>
    </row>
    <row r="4106" spans="3:9" x14ac:dyDescent="0.2">
      <c r="C4106" s="205"/>
      <c r="D4106" s="5"/>
      <c r="E4106" s="35"/>
      <c r="F4106" s="35"/>
      <c r="G4106" s="35"/>
      <c r="I4106" s="11"/>
    </row>
    <row r="4107" spans="3:9" x14ac:dyDescent="0.2">
      <c r="C4107" s="205"/>
      <c r="D4107" s="5"/>
      <c r="E4107" s="35"/>
      <c r="F4107" s="35"/>
      <c r="G4107" s="35"/>
      <c r="I4107" s="11"/>
    </row>
    <row r="4108" spans="3:9" x14ac:dyDescent="0.2">
      <c r="C4108" s="205"/>
      <c r="D4108" s="5"/>
      <c r="E4108" s="35"/>
      <c r="F4108" s="35"/>
      <c r="G4108" s="35"/>
      <c r="I4108" s="11"/>
    </row>
    <row r="4109" spans="3:9" x14ac:dyDescent="0.2">
      <c r="C4109" s="205"/>
      <c r="D4109" s="5"/>
      <c r="E4109" s="35"/>
      <c r="F4109" s="35"/>
      <c r="G4109" s="35"/>
      <c r="I4109" s="11"/>
    </row>
    <row r="4110" spans="3:9" x14ac:dyDescent="0.2">
      <c r="C4110" s="205"/>
      <c r="D4110" s="5"/>
      <c r="E4110" s="35"/>
      <c r="F4110" s="35"/>
      <c r="G4110" s="35"/>
      <c r="I4110" s="11"/>
    </row>
    <row r="4111" spans="3:9" x14ac:dyDescent="0.2">
      <c r="C4111" s="205"/>
      <c r="D4111" s="5"/>
      <c r="E4111" s="35"/>
      <c r="F4111" s="35"/>
      <c r="G4111" s="35"/>
      <c r="I4111" s="11"/>
    </row>
    <row r="4112" spans="3:9" x14ac:dyDescent="0.2">
      <c r="C4112" s="205"/>
      <c r="D4112" s="5"/>
      <c r="E4112" s="35"/>
      <c r="F4112" s="35"/>
      <c r="G4112" s="35"/>
      <c r="I4112" s="11"/>
    </row>
    <row r="4113" spans="3:9" x14ac:dyDescent="0.2">
      <c r="C4113" s="205"/>
      <c r="D4113" s="5"/>
      <c r="E4113" s="35"/>
      <c r="F4113" s="35"/>
      <c r="G4113" s="35"/>
      <c r="I4113" s="11"/>
    </row>
    <row r="4114" spans="3:9" x14ac:dyDescent="0.2">
      <c r="C4114" s="205"/>
      <c r="D4114" s="5"/>
      <c r="E4114" s="35"/>
      <c r="F4114" s="35"/>
      <c r="G4114" s="35"/>
      <c r="I4114" s="11"/>
    </row>
    <row r="4115" spans="3:9" x14ac:dyDescent="0.2">
      <c r="C4115" s="205"/>
      <c r="D4115" s="5"/>
      <c r="E4115" s="35"/>
      <c r="F4115" s="35"/>
      <c r="G4115" s="35"/>
      <c r="I4115" s="11"/>
    </row>
    <row r="4116" spans="3:9" x14ac:dyDescent="0.2">
      <c r="C4116" s="205"/>
      <c r="D4116" s="5"/>
      <c r="E4116" s="35"/>
      <c r="F4116" s="35"/>
      <c r="G4116" s="35"/>
      <c r="I4116" s="11"/>
    </row>
    <row r="4117" spans="3:9" x14ac:dyDescent="0.2">
      <c r="C4117" s="205"/>
      <c r="D4117" s="5"/>
      <c r="E4117" s="35"/>
      <c r="F4117" s="35"/>
      <c r="G4117" s="35"/>
      <c r="I4117" s="11"/>
    </row>
    <row r="4118" spans="3:9" x14ac:dyDescent="0.2">
      <c r="C4118" s="205"/>
      <c r="D4118" s="5"/>
      <c r="E4118" s="35"/>
      <c r="F4118" s="35"/>
      <c r="G4118" s="35"/>
      <c r="I4118" s="11"/>
    </row>
    <row r="4119" spans="3:9" x14ac:dyDescent="0.2">
      <c r="C4119" s="205"/>
      <c r="D4119" s="5"/>
      <c r="E4119" s="35"/>
      <c r="F4119" s="35"/>
      <c r="G4119" s="35"/>
      <c r="I4119" s="11"/>
    </row>
    <row r="4120" spans="3:9" x14ac:dyDescent="0.2">
      <c r="C4120" s="205"/>
      <c r="D4120" s="5"/>
      <c r="E4120" s="35"/>
      <c r="F4120" s="35"/>
      <c r="G4120" s="35"/>
      <c r="I4120" s="11"/>
    </row>
    <row r="4121" spans="3:9" x14ac:dyDescent="0.2">
      <c r="C4121" s="205"/>
      <c r="D4121" s="5"/>
      <c r="E4121" s="35"/>
      <c r="F4121" s="35"/>
      <c r="G4121" s="35"/>
      <c r="I4121" s="11"/>
    </row>
    <row r="4122" spans="3:9" x14ac:dyDescent="0.2">
      <c r="C4122" s="205"/>
      <c r="D4122" s="5"/>
      <c r="E4122" s="35"/>
      <c r="F4122" s="35"/>
      <c r="G4122" s="35"/>
      <c r="I4122" s="11"/>
    </row>
    <row r="4123" spans="3:9" x14ac:dyDescent="0.2">
      <c r="C4123" s="205"/>
      <c r="D4123" s="5"/>
      <c r="E4123" s="35"/>
      <c r="F4123" s="35"/>
      <c r="G4123" s="35"/>
      <c r="I4123" s="11"/>
    </row>
    <row r="4124" spans="3:9" x14ac:dyDescent="0.2">
      <c r="C4124" s="205"/>
      <c r="D4124" s="5"/>
      <c r="E4124" s="35"/>
      <c r="F4124" s="35"/>
      <c r="G4124" s="35"/>
      <c r="I4124" s="11"/>
    </row>
    <row r="4125" spans="3:9" x14ac:dyDescent="0.2">
      <c r="C4125" s="205"/>
      <c r="D4125" s="5"/>
      <c r="E4125" s="35"/>
      <c r="F4125" s="35"/>
      <c r="G4125" s="35"/>
      <c r="I4125" s="11"/>
    </row>
    <row r="4126" spans="3:9" x14ac:dyDescent="0.2">
      <c r="C4126" s="205"/>
      <c r="D4126" s="5"/>
      <c r="E4126" s="35"/>
      <c r="F4126" s="35"/>
      <c r="G4126" s="35"/>
      <c r="I4126" s="11"/>
    </row>
    <row r="4127" spans="3:9" x14ac:dyDescent="0.2">
      <c r="C4127" s="205"/>
      <c r="D4127" s="5"/>
      <c r="E4127" s="35"/>
      <c r="F4127" s="35"/>
      <c r="G4127" s="35"/>
      <c r="I4127" s="11"/>
    </row>
    <row r="4128" spans="3:9" x14ac:dyDescent="0.2">
      <c r="C4128" s="205"/>
      <c r="D4128" s="5"/>
      <c r="E4128" s="35"/>
      <c r="F4128" s="35"/>
      <c r="G4128" s="35"/>
      <c r="I4128" s="11"/>
    </row>
    <row r="4129" spans="3:9" x14ac:dyDescent="0.2">
      <c r="C4129" s="205"/>
      <c r="D4129" s="5"/>
      <c r="E4129" s="35"/>
      <c r="F4129" s="35"/>
      <c r="G4129" s="35"/>
      <c r="I4129" s="11"/>
    </row>
    <row r="4130" spans="3:9" x14ac:dyDescent="0.2">
      <c r="C4130" s="205"/>
      <c r="D4130" s="5"/>
      <c r="E4130" s="35"/>
      <c r="F4130" s="35"/>
      <c r="G4130" s="35"/>
      <c r="I4130" s="11"/>
    </row>
    <row r="4131" spans="3:9" x14ac:dyDescent="0.2">
      <c r="C4131" s="205"/>
      <c r="D4131" s="5"/>
      <c r="E4131" s="35"/>
      <c r="F4131" s="35"/>
      <c r="G4131" s="35"/>
      <c r="I4131" s="11"/>
    </row>
    <row r="4132" spans="3:9" x14ac:dyDescent="0.2">
      <c r="C4132" s="205"/>
      <c r="D4132" s="5"/>
      <c r="E4132" s="35"/>
      <c r="F4132" s="35"/>
      <c r="G4132" s="35"/>
      <c r="I4132" s="11"/>
    </row>
    <row r="4133" spans="3:9" x14ac:dyDescent="0.2">
      <c r="C4133" s="205"/>
      <c r="D4133" s="5"/>
      <c r="E4133" s="35"/>
      <c r="F4133" s="35"/>
      <c r="G4133" s="35"/>
      <c r="I4133" s="11"/>
    </row>
    <row r="4134" spans="3:9" x14ac:dyDescent="0.2">
      <c r="C4134" s="205"/>
      <c r="D4134" s="5"/>
      <c r="E4134" s="35"/>
      <c r="F4134" s="35"/>
      <c r="G4134" s="35"/>
      <c r="I4134" s="11"/>
    </row>
    <row r="4135" spans="3:9" x14ac:dyDescent="0.2">
      <c r="C4135" s="205"/>
      <c r="D4135" s="5"/>
      <c r="E4135" s="35"/>
      <c r="F4135" s="35"/>
      <c r="G4135" s="35"/>
      <c r="I4135" s="11"/>
    </row>
    <row r="4136" spans="3:9" x14ac:dyDescent="0.2">
      <c r="C4136" s="205"/>
      <c r="D4136" s="5"/>
      <c r="E4136" s="35"/>
      <c r="F4136" s="35"/>
      <c r="G4136" s="35"/>
      <c r="I4136" s="11"/>
    </row>
    <row r="4137" spans="3:9" x14ac:dyDescent="0.2">
      <c r="C4137" s="205"/>
      <c r="D4137" s="5"/>
      <c r="E4137" s="35"/>
      <c r="F4137" s="35"/>
      <c r="G4137" s="35"/>
      <c r="I4137" s="11"/>
    </row>
    <row r="4138" spans="3:9" x14ac:dyDescent="0.2">
      <c r="C4138" s="205"/>
      <c r="D4138" s="5"/>
      <c r="E4138" s="35"/>
      <c r="F4138" s="35"/>
      <c r="G4138" s="35"/>
      <c r="I4138" s="11"/>
    </row>
    <row r="4139" spans="3:9" x14ac:dyDescent="0.2">
      <c r="C4139" s="205"/>
      <c r="D4139" s="5"/>
      <c r="E4139" s="35"/>
      <c r="F4139" s="35"/>
      <c r="G4139" s="35"/>
      <c r="I4139" s="11"/>
    </row>
    <row r="4140" spans="3:9" x14ac:dyDescent="0.2">
      <c r="C4140" s="205"/>
      <c r="D4140" s="5"/>
      <c r="E4140" s="35"/>
      <c r="F4140" s="35"/>
      <c r="G4140" s="35"/>
      <c r="I4140" s="11"/>
    </row>
    <row r="4141" spans="3:9" x14ac:dyDescent="0.2">
      <c r="C4141" s="205"/>
      <c r="D4141" s="5"/>
      <c r="E4141" s="35"/>
      <c r="F4141" s="35"/>
      <c r="G4141" s="35"/>
      <c r="I4141" s="11"/>
    </row>
    <row r="4142" spans="3:9" x14ac:dyDescent="0.2">
      <c r="C4142" s="205"/>
      <c r="D4142" s="5"/>
      <c r="E4142" s="35"/>
      <c r="F4142" s="35"/>
      <c r="G4142" s="35"/>
      <c r="I4142" s="11"/>
    </row>
    <row r="4143" spans="3:9" x14ac:dyDescent="0.2">
      <c r="C4143" s="205"/>
      <c r="D4143" s="5"/>
      <c r="E4143" s="35"/>
      <c r="F4143" s="35"/>
      <c r="G4143" s="35"/>
      <c r="I4143" s="11"/>
    </row>
    <row r="4144" spans="3:9" x14ac:dyDescent="0.2">
      <c r="C4144" s="205"/>
      <c r="D4144" s="5"/>
      <c r="E4144" s="35"/>
      <c r="F4144" s="35"/>
      <c r="G4144" s="35"/>
      <c r="I4144" s="11"/>
    </row>
    <row r="4145" spans="3:9" x14ac:dyDescent="0.2">
      <c r="C4145" s="205"/>
      <c r="D4145" s="5"/>
      <c r="E4145" s="35"/>
      <c r="F4145" s="35"/>
      <c r="G4145" s="35"/>
      <c r="I4145" s="11"/>
    </row>
    <row r="4146" spans="3:9" x14ac:dyDescent="0.2">
      <c r="C4146" s="205"/>
      <c r="D4146" s="5"/>
      <c r="E4146" s="35"/>
      <c r="F4146" s="35"/>
      <c r="G4146" s="35"/>
      <c r="I4146" s="11"/>
    </row>
    <row r="4147" spans="3:9" x14ac:dyDescent="0.2">
      <c r="C4147" s="205"/>
      <c r="D4147" s="5"/>
      <c r="E4147" s="35"/>
      <c r="F4147" s="35"/>
      <c r="G4147" s="35"/>
      <c r="I4147" s="11"/>
    </row>
    <row r="4148" spans="3:9" x14ac:dyDescent="0.2">
      <c r="C4148" s="205"/>
      <c r="D4148" s="5"/>
      <c r="E4148" s="35"/>
      <c r="F4148" s="35"/>
      <c r="G4148" s="35"/>
      <c r="I4148" s="11"/>
    </row>
    <row r="4149" spans="3:9" x14ac:dyDescent="0.2">
      <c r="C4149" s="205"/>
      <c r="D4149" s="5"/>
      <c r="E4149" s="35"/>
      <c r="F4149" s="35"/>
      <c r="G4149" s="35"/>
      <c r="I4149" s="11"/>
    </row>
    <row r="4150" spans="3:9" x14ac:dyDescent="0.2">
      <c r="C4150" s="205"/>
      <c r="D4150" s="5"/>
      <c r="E4150" s="35"/>
      <c r="F4150" s="35"/>
      <c r="G4150" s="35"/>
      <c r="I4150" s="11"/>
    </row>
    <row r="4151" spans="3:9" x14ac:dyDescent="0.2">
      <c r="C4151" s="205"/>
      <c r="D4151" s="5"/>
      <c r="E4151" s="35"/>
      <c r="F4151" s="35"/>
      <c r="G4151" s="35"/>
      <c r="I4151" s="11"/>
    </row>
    <row r="4152" spans="3:9" x14ac:dyDescent="0.2">
      <c r="C4152" s="205"/>
      <c r="D4152" s="5"/>
      <c r="E4152" s="35"/>
      <c r="F4152" s="35"/>
      <c r="G4152" s="35"/>
      <c r="I4152" s="11"/>
    </row>
    <row r="4153" spans="3:9" x14ac:dyDescent="0.2">
      <c r="C4153" s="205"/>
      <c r="D4153" s="5"/>
      <c r="E4153" s="35"/>
      <c r="F4153" s="35"/>
      <c r="G4153" s="35"/>
      <c r="I4153" s="11"/>
    </row>
    <row r="4154" spans="3:9" x14ac:dyDescent="0.2">
      <c r="C4154" s="205"/>
      <c r="D4154" s="5"/>
      <c r="E4154" s="35"/>
      <c r="F4154" s="35"/>
      <c r="G4154" s="35"/>
      <c r="I4154" s="11"/>
    </row>
    <row r="4155" spans="3:9" x14ac:dyDescent="0.2">
      <c r="C4155" s="205"/>
      <c r="D4155" s="5"/>
      <c r="E4155" s="35"/>
      <c r="F4155" s="35"/>
      <c r="G4155" s="35"/>
      <c r="I4155" s="11"/>
    </row>
    <row r="4156" spans="3:9" x14ac:dyDescent="0.2">
      <c r="C4156" s="205"/>
      <c r="D4156" s="5"/>
      <c r="E4156" s="35"/>
      <c r="F4156" s="35"/>
      <c r="G4156" s="35"/>
      <c r="I4156" s="11"/>
    </row>
    <row r="4157" spans="3:9" x14ac:dyDescent="0.2">
      <c r="C4157" s="205"/>
      <c r="D4157" s="5"/>
      <c r="E4157" s="35"/>
      <c r="F4157" s="35"/>
      <c r="G4157" s="35"/>
      <c r="I4157" s="11"/>
    </row>
    <row r="4158" spans="3:9" x14ac:dyDescent="0.2">
      <c r="C4158" s="205"/>
      <c r="D4158" s="5"/>
      <c r="E4158" s="35"/>
      <c r="F4158" s="35"/>
      <c r="G4158" s="35"/>
      <c r="I4158" s="11"/>
    </row>
    <row r="4159" spans="3:9" x14ac:dyDescent="0.2">
      <c r="C4159" s="205"/>
      <c r="D4159" s="5"/>
      <c r="E4159" s="35"/>
      <c r="F4159" s="35"/>
      <c r="G4159" s="35"/>
      <c r="I4159" s="11"/>
    </row>
    <row r="4160" spans="3:9" x14ac:dyDescent="0.2">
      <c r="C4160" s="205"/>
      <c r="D4160" s="5"/>
      <c r="E4160" s="35"/>
      <c r="F4160" s="35"/>
      <c r="G4160" s="35"/>
      <c r="I4160" s="11"/>
    </row>
    <row r="4161" spans="3:9" x14ac:dyDescent="0.2">
      <c r="C4161" s="205"/>
      <c r="D4161" s="5"/>
      <c r="E4161" s="35"/>
      <c r="F4161" s="35"/>
      <c r="G4161" s="35"/>
      <c r="I4161" s="11"/>
    </row>
    <row r="4162" spans="3:9" x14ac:dyDescent="0.2">
      <c r="C4162" s="205"/>
      <c r="D4162" s="5"/>
      <c r="E4162" s="35"/>
      <c r="F4162" s="35"/>
      <c r="G4162" s="35"/>
      <c r="I4162" s="11"/>
    </row>
    <row r="4163" spans="3:9" x14ac:dyDescent="0.2">
      <c r="C4163" s="205"/>
      <c r="D4163" s="5"/>
      <c r="E4163" s="35"/>
      <c r="F4163" s="35"/>
      <c r="G4163" s="35"/>
      <c r="I4163" s="11"/>
    </row>
    <row r="4164" spans="3:9" x14ac:dyDescent="0.2">
      <c r="C4164" s="205"/>
      <c r="D4164" s="5"/>
      <c r="E4164" s="35"/>
      <c r="F4164" s="35"/>
      <c r="G4164" s="35"/>
      <c r="I4164" s="11"/>
    </row>
    <row r="4165" spans="3:9" x14ac:dyDescent="0.2">
      <c r="C4165" s="205"/>
      <c r="D4165" s="5"/>
      <c r="E4165" s="35"/>
      <c r="F4165" s="35"/>
      <c r="G4165" s="35"/>
      <c r="I4165" s="11"/>
    </row>
    <row r="4166" spans="3:9" x14ac:dyDescent="0.2">
      <c r="C4166" s="205"/>
      <c r="D4166" s="5"/>
      <c r="E4166" s="35"/>
      <c r="F4166" s="35"/>
      <c r="G4166" s="35"/>
      <c r="I4166" s="11"/>
    </row>
    <row r="4167" spans="3:9" x14ac:dyDescent="0.2">
      <c r="C4167" s="205"/>
      <c r="D4167" s="5"/>
      <c r="E4167" s="35"/>
      <c r="F4167" s="35"/>
      <c r="G4167" s="35"/>
      <c r="I4167" s="11"/>
    </row>
    <row r="4168" spans="3:9" x14ac:dyDescent="0.2">
      <c r="C4168" s="205"/>
      <c r="D4168" s="5"/>
      <c r="E4168" s="35"/>
      <c r="F4168" s="35"/>
      <c r="G4168" s="35"/>
      <c r="I4168" s="11"/>
    </row>
    <row r="4169" spans="3:9" x14ac:dyDescent="0.2">
      <c r="C4169" s="205"/>
      <c r="D4169" s="5"/>
      <c r="E4169" s="35"/>
      <c r="F4169" s="35"/>
      <c r="G4169" s="35"/>
      <c r="I4169" s="11"/>
    </row>
    <row r="4170" spans="3:9" x14ac:dyDescent="0.2">
      <c r="C4170" s="205"/>
      <c r="D4170" s="5"/>
      <c r="E4170" s="35"/>
      <c r="F4170" s="35"/>
      <c r="G4170" s="35"/>
      <c r="I4170" s="11"/>
    </row>
    <row r="4171" spans="3:9" x14ac:dyDescent="0.2">
      <c r="C4171" s="205"/>
      <c r="D4171" s="5"/>
      <c r="E4171" s="35"/>
      <c r="F4171" s="35"/>
      <c r="G4171" s="35"/>
      <c r="I4171" s="11"/>
    </row>
    <row r="4172" spans="3:9" x14ac:dyDescent="0.2">
      <c r="C4172" s="205"/>
      <c r="D4172" s="5"/>
      <c r="E4172" s="35"/>
      <c r="F4172" s="35"/>
      <c r="G4172" s="35"/>
      <c r="I4172" s="11"/>
    </row>
    <row r="4173" spans="3:9" x14ac:dyDescent="0.2">
      <c r="C4173" s="205"/>
      <c r="D4173" s="5"/>
      <c r="E4173" s="35"/>
      <c r="F4173" s="35"/>
      <c r="G4173" s="35"/>
      <c r="I4173" s="11"/>
    </row>
    <row r="4174" spans="3:9" x14ac:dyDescent="0.2">
      <c r="C4174" s="205"/>
      <c r="D4174" s="5"/>
      <c r="E4174" s="35"/>
      <c r="F4174" s="35"/>
      <c r="G4174" s="35"/>
      <c r="I4174" s="11"/>
    </row>
    <row r="4175" spans="3:9" x14ac:dyDescent="0.2">
      <c r="C4175" s="205"/>
      <c r="D4175" s="5"/>
      <c r="E4175" s="35"/>
      <c r="F4175" s="35"/>
      <c r="G4175" s="35"/>
      <c r="I4175" s="11"/>
    </row>
    <row r="4176" spans="3:9" x14ac:dyDescent="0.2">
      <c r="C4176" s="205"/>
      <c r="D4176" s="5"/>
      <c r="E4176" s="35"/>
      <c r="F4176" s="35"/>
      <c r="G4176" s="35"/>
      <c r="I4176" s="11"/>
    </row>
    <row r="4177" spans="3:9" x14ac:dyDescent="0.2">
      <c r="C4177" s="205"/>
      <c r="D4177" s="5"/>
      <c r="E4177" s="35"/>
      <c r="F4177" s="35"/>
      <c r="G4177" s="35"/>
      <c r="I4177" s="11"/>
    </row>
    <row r="4178" spans="3:9" x14ac:dyDescent="0.2">
      <c r="C4178" s="205"/>
      <c r="D4178" s="5"/>
      <c r="E4178" s="35"/>
      <c r="F4178" s="35"/>
      <c r="G4178" s="35"/>
      <c r="I4178" s="11"/>
    </row>
    <row r="4179" spans="3:9" x14ac:dyDescent="0.2">
      <c r="C4179" s="205"/>
      <c r="D4179" s="5"/>
      <c r="E4179" s="35"/>
      <c r="F4179" s="35"/>
      <c r="G4179" s="35"/>
      <c r="I4179" s="11"/>
    </row>
    <row r="4180" spans="3:9" x14ac:dyDescent="0.2">
      <c r="C4180" s="205"/>
      <c r="D4180" s="5"/>
      <c r="E4180" s="35"/>
      <c r="F4180" s="35"/>
      <c r="G4180" s="35"/>
      <c r="I4180" s="11"/>
    </row>
    <row r="4181" spans="3:9" x14ac:dyDescent="0.2">
      <c r="C4181" s="205"/>
      <c r="D4181" s="5"/>
      <c r="E4181" s="35"/>
      <c r="F4181" s="35"/>
      <c r="G4181" s="35"/>
      <c r="I4181" s="11"/>
    </row>
    <row r="4182" spans="3:9" x14ac:dyDescent="0.2">
      <c r="C4182" s="205"/>
      <c r="D4182" s="5"/>
      <c r="E4182" s="35"/>
      <c r="F4182" s="35"/>
      <c r="G4182" s="35"/>
      <c r="I4182" s="11"/>
    </row>
    <row r="4183" spans="3:9" x14ac:dyDescent="0.2">
      <c r="C4183" s="205"/>
      <c r="D4183" s="5"/>
      <c r="E4183" s="35"/>
      <c r="F4183" s="35"/>
      <c r="G4183" s="35"/>
      <c r="I4183" s="11"/>
    </row>
    <row r="4184" spans="3:9" x14ac:dyDescent="0.2">
      <c r="C4184" s="205"/>
      <c r="D4184" s="5"/>
      <c r="E4184" s="35"/>
      <c r="F4184" s="35"/>
      <c r="G4184" s="35"/>
      <c r="I4184" s="11"/>
    </row>
    <row r="4185" spans="3:9" x14ac:dyDescent="0.2">
      <c r="C4185" s="205"/>
      <c r="D4185" s="5"/>
      <c r="E4185" s="35"/>
      <c r="F4185" s="35"/>
      <c r="G4185" s="35"/>
      <c r="I4185" s="11"/>
    </row>
    <row r="4186" spans="3:9" x14ac:dyDescent="0.2">
      <c r="C4186" s="205"/>
      <c r="D4186" s="5"/>
      <c r="E4186" s="35"/>
      <c r="F4186" s="35"/>
      <c r="G4186" s="35"/>
      <c r="I4186" s="11"/>
    </row>
    <row r="4187" spans="3:9" x14ac:dyDescent="0.2">
      <c r="C4187" s="205"/>
      <c r="D4187" s="5"/>
      <c r="E4187" s="35"/>
      <c r="F4187" s="35"/>
      <c r="G4187" s="35"/>
      <c r="I4187" s="11"/>
    </row>
    <row r="4188" spans="3:9" x14ac:dyDescent="0.2">
      <c r="C4188" s="205"/>
      <c r="D4188" s="5"/>
      <c r="E4188" s="35"/>
      <c r="F4188" s="35"/>
      <c r="G4188" s="35"/>
      <c r="I4188" s="11"/>
    </row>
    <row r="4189" spans="3:9" x14ac:dyDescent="0.2">
      <c r="C4189" s="205"/>
      <c r="D4189" s="5"/>
      <c r="E4189" s="35"/>
      <c r="F4189" s="35"/>
      <c r="G4189" s="35"/>
      <c r="I4189" s="11"/>
    </row>
    <row r="4190" spans="3:9" x14ac:dyDescent="0.2">
      <c r="C4190" s="205"/>
      <c r="D4190" s="5"/>
      <c r="E4190" s="35"/>
      <c r="F4190" s="35"/>
      <c r="G4190" s="35"/>
      <c r="I4190" s="11"/>
    </row>
    <row r="4191" spans="3:9" x14ac:dyDescent="0.2">
      <c r="C4191" s="205"/>
      <c r="D4191" s="5"/>
      <c r="E4191" s="35"/>
      <c r="F4191" s="35"/>
      <c r="G4191" s="35"/>
      <c r="I4191" s="11"/>
    </row>
    <row r="4192" spans="3:9" x14ac:dyDescent="0.2">
      <c r="C4192" s="205"/>
      <c r="D4192" s="5"/>
      <c r="E4192" s="35"/>
      <c r="F4192" s="35"/>
      <c r="G4192" s="35"/>
      <c r="I4192" s="11"/>
    </row>
    <row r="4193" spans="3:9" x14ac:dyDescent="0.2">
      <c r="C4193" s="205"/>
      <c r="D4193" s="5"/>
      <c r="E4193" s="35"/>
      <c r="F4193" s="35"/>
      <c r="G4193" s="35"/>
      <c r="I4193" s="11"/>
    </row>
    <row r="4194" spans="3:9" x14ac:dyDescent="0.2">
      <c r="C4194" s="205"/>
      <c r="D4194" s="5"/>
      <c r="E4194" s="35"/>
      <c r="F4194" s="35"/>
      <c r="G4194" s="35"/>
      <c r="I4194" s="11"/>
    </row>
    <row r="4195" spans="3:9" x14ac:dyDescent="0.2">
      <c r="C4195" s="205"/>
      <c r="D4195" s="5"/>
      <c r="E4195" s="35"/>
      <c r="F4195" s="35"/>
      <c r="G4195" s="35"/>
      <c r="I4195" s="11"/>
    </row>
    <row r="4196" spans="3:9" x14ac:dyDescent="0.2">
      <c r="C4196" s="205"/>
      <c r="D4196" s="5"/>
      <c r="E4196" s="35"/>
      <c r="F4196" s="35"/>
      <c r="G4196" s="35"/>
      <c r="I4196" s="11"/>
    </row>
    <row r="4197" spans="3:9" x14ac:dyDescent="0.2">
      <c r="C4197" s="205"/>
      <c r="D4197" s="5"/>
      <c r="E4197" s="35"/>
      <c r="F4197" s="35"/>
      <c r="G4197" s="35"/>
      <c r="I4197" s="11"/>
    </row>
    <row r="4198" spans="3:9" x14ac:dyDescent="0.2">
      <c r="C4198" s="205"/>
      <c r="D4198" s="5"/>
      <c r="E4198" s="35"/>
      <c r="F4198" s="35"/>
      <c r="G4198" s="35"/>
      <c r="I4198" s="11"/>
    </row>
    <row r="4199" spans="3:9" x14ac:dyDescent="0.2">
      <c r="C4199" s="205"/>
      <c r="D4199" s="5"/>
      <c r="E4199" s="35"/>
      <c r="F4199" s="35"/>
      <c r="G4199" s="35"/>
      <c r="I4199" s="11"/>
    </row>
    <row r="4200" spans="3:9" x14ac:dyDescent="0.2">
      <c r="C4200" s="205"/>
      <c r="D4200" s="5"/>
      <c r="E4200" s="35"/>
      <c r="F4200" s="35"/>
      <c r="G4200" s="35"/>
      <c r="I4200" s="11"/>
    </row>
    <row r="4201" spans="3:9" x14ac:dyDescent="0.2">
      <c r="C4201" s="205"/>
      <c r="D4201" s="5"/>
      <c r="E4201" s="35"/>
      <c r="F4201" s="35"/>
      <c r="G4201" s="35"/>
      <c r="I4201" s="11"/>
    </row>
    <row r="4202" spans="3:9" x14ac:dyDescent="0.2">
      <c r="C4202" s="205"/>
      <c r="D4202" s="5"/>
      <c r="E4202" s="35"/>
      <c r="F4202" s="35"/>
      <c r="G4202" s="35"/>
      <c r="I4202" s="11"/>
    </row>
    <row r="4203" spans="3:9" x14ac:dyDescent="0.2">
      <c r="C4203" s="205"/>
      <c r="D4203" s="5"/>
      <c r="E4203" s="35"/>
      <c r="F4203" s="35"/>
      <c r="G4203" s="35"/>
      <c r="I4203" s="11"/>
    </row>
    <row r="4204" spans="3:9" x14ac:dyDescent="0.2">
      <c r="C4204" s="205"/>
      <c r="D4204" s="5"/>
      <c r="E4204" s="35"/>
      <c r="F4204" s="35"/>
      <c r="G4204" s="35"/>
      <c r="I4204" s="11"/>
    </row>
    <row r="4205" spans="3:9" x14ac:dyDescent="0.2">
      <c r="C4205" s="205"/>
      <c r="D4205" s="5"/>
      <c r="E4205" s="35"/>
      <c r="F4205" s="35"/>
      <c r="G4205" s="35"/>
      <c r="I4205" s="11"/>
    </row>
    <row r="4206" spans="3:9" x14ac:dyDescent="0.2">
      <c r="C4206" s="205"/>
      <c r="D4206" s="5"/>
      <c r="E4206" s="35"/>
      <c r="F4206" s="35"/>
      <c r="G4206" s="35"/>
      <c r="I4206" s="11"/>
    </row>
    <row r="4207" spans="3:9" x14ac:dyDescent="0.2">
      <c r="C4207" s="205"/>
      <c r="D4207" s="5"/>
      <c r="E4207" s="35"/>
      <c r="F4207" s="35"/>
      <c r="G4207" s="35"/>
      <c r="I4207" s="11"/>
    </row>
    <row r="4208" spans="3:9" x14ac:dyDescent="0.2">
      <c r="C4208" s="205"/>
      <c r="D4208" s="5"/>
      <c r="E4208" s="35"/>
      <c r="F4208" s="35"/>
      <c r="G4208" s="35"/>
      <c r="I4208" s="11"/>
    </row>
    <row r="4209" spans="3:9" x14ac:dyDescent="0.2">
      <c r="C4209" s="205"/>
      <c r="D4209" s="5"/>
      <c r="E4209" s="35"/>
      <c r="F4209" s="35"/>
      <c r="G4209" s="35"/>
      <c r="I4209" s="11"/>
    </row>
    <row r="4210" spans="3:9" x14ac:dyDescent="0.2">
      <c r="C4210" s="205"/>
      <c r="D4210" s="5"/>
      <c r="E4210" s="35"/>
      <c r="F4210" s="35"/>
      <c r="G4210" s="35"/>
      <c r="I4210" s="11"/>
    </row>
    <row r="4211" spans="3:9" x14ac:dyDescent="0.2">
      <c r="C4211" s="205"/>
      <c r="D4211" s="5"/>
      <c r="E4211" s="35"/>
      <c r="F4211" s="35"/>
      <c r="G4211" s="35"/>
      <c r="I4211" s="11"/>
    </row>
    <row r="4212" spans="3:9" x14ac:dyDescent="0.2">
      <c r="C4212" s="205"/>
      <c r="D4212" s="5"/>
      <c r="E4212" s="35"/>
      <c r="F4212" s="35"/>
      <c r="G4212" s="35"/>
      <c r="I4212" s="11"/>
    </row>
    <row r="4213" spans="3:9" x14ac:dyDescent="0.2">
      <c r="C4213" s="205"/>
      <c r="D4213" s="5"/>
      <c r="E4213" s="35"/>
      <c r="F4213" s="35"/>
      <c r="G4213" s="35"/>
      <c r="I4213" s="11"/>
    </row>
    <row r="4214" spans="3:9" x14ac:dyDescent="0.2">
      <c r="C4214" s="205"/>
      <c r="D4214" s="5"/>
      <c r="E4214" s="35"/>
      <c r="F4214" s="35"/>
      <c r="G4214" s="35"/>
      <c r="I4214" s="11"/>
    </row>
    <row r="4215" spans="3:9" x14ac:dyDescent="0.2">
      <c r="C4215" s="205"/>
      <c r="D4215" s="5"/>
      <c r="E4215" s="35"/>
      <c r="F4215" s="35"/>
      <c r="G4215" s="35"/>
      <c r="I4215" s="11"/>
    </row>
    <row r="4216" spans="3:9" x14ac:dyDescent="0.2">
      <c r="C4216" s="205"/>
      <c r="D4216" s="5"/>
      <c r="E4216" s="35"/>
      <c r="F4216" s="35"/>
      <c r="G4216" s="35"/>
      <c r="I4216" s="11"/>
    </row>
    <row r="4217" spans="3:9" x14ac:dyDescent="0.2">
      <c r="C4217" s="205"/>
      <c r="D4217" s="5"/>
      <c r="E4217" s="35"/>
      <c r="F4217" s="35"/>
      <c r="G4217" s="35"/>
      <c r="I4217" s="11"/>
    </row>
    <row r="4218" spans="3:9" x14ac:dyDescent="0.2">
      <c r="C4218" s="205"/>
      <c r="D4218" s="5"/>
      <c r="E4218" s="35"/>
      <c r="F4218" s="35"/>
      <c r="G4218" s="35"/>
      <c r="I4218" s="11"/>
    </row>
    <row r="4219" spans="3:9" x14ac:dyDescent="0.2">
      <c r="C4219" s="205"/>
      <c r="D4219" s="5"/>
      <c r="E4219" s="35"/>
      <c r="F4219" s="35"/>
      <c r="G4219" s="35"/>
      <c r="I4219" s="11"/>
    </row>
    <row r="4220" spans="3:9" x14ac:dyDescent="0.2">
      <c r="C4220" s="205"/>
      <c r="D4220" s="5"/>
      <c r="E4220" s="35"/>
      <c r="F4220" s="35"/>
      <c r="G4220" s="35"/>
      <c r="I4220" s="11"/>
    </row>
    <row r="4221" spans="3:9" x14ac:dyDescent="0.2">
      <c r="C4221" s="205"/>
      <c r="D4221" s="5"/>
      <c r="E4221" s="35"/>
      <c r="F4221" s="35"/>
      <c r="G4221" s="35"/>
      <c r="I4221" s="11"/>
    </row>
    <row r="4222" spans="3:9" x14ac:dyDescent="0.2">
      <c r="C4222" s="205"/>
      <c r="D4222" s="5"/>
      <c r="E4222" s="35"/>
      <c r="F4222" s="35"/>
      <c r="G4222" s="35"/>
      <c r="I4222" s="11"/>
    </row>
    <row r="4223" spans="3:9" x14ac:dyDescent="0.2">
      <c r="C4223" s="205"/>
      <c r="D4223" s="5"/>
      <c r="E4223" s="35"/>
      <c r="F4223" s="35"/>
      <c r="G4223" s="35"/>
      <c r="I4223" s="11"/>
    </row>
    <row r="4224" spans="3:9" x14ac:dyDescent="0.2">
      <c r="C4224" s="205"/>
      <c r="D4224" s="5"/>
      <c r="E4224" s="35"/>
      <c r="F4224" s="35"/>
      <c r="G4224" s="35"/>
      <c r="I4224" s="11"/>
    </row>
    <row r="4225" spans="3:9" x14ac:dyDescent="0.2">
      <c r="C4225" s="205"/>
      <c r="D4225" s="5"/>
      <c r="E4225" s="35"/>
      <c r="F4225" s="35"/>
      <c r="G4225" s="35"/>
      <c r="I4225" s="11"/>
    </row>
    <row r="4226" spans="3:9" x14ac:dyDescent="0.2">
      <c r="C4226" s="205"/>
      <c r="D4226" s="5"/>
      <c r="E4226" s="35"/>
      <c r="F4226" s="35"/>
      <c r="G4226" s="35"/>
      <c r="I4226" s="11"/>
    </row>
    <row r="4227" spans="3:9" x14ac:dyDescent="0.2">
      <c r="C4227" s="205"/>
      <c r="D4227" s="5"/>
      <c r="E4227" s="35"/>
      <c r="F4227" s="35"/>
      <c r="G4227" s="35"/>
      <c r="I4227" s="11"/>
    </row>
    <row r="4228" spans="3:9" x14ac:dyDescent="0.2">
      <c r="C4228" s="205"/>
      <c r="D4228" s="5"/>
      <c r="E4228" s="35"/>
      <c r="F4228" s="35"/>
      <c r="G4228" s="35"/>
      <c r="I4228" s="11"/>
    </row>
    <row r="4229" spans="3:9" x14ac:dyDescent="0.2">
      <c r="C4229" s="205"/>
      <c r="D4229" s="5"/>
      <c r="E4229" s="35"/>
      <c r="F4229" s="35"/>
      <c r="G4229" s="35"/>
      <c r="I4229" s="11"/>
    </row>
    <row r="4230" spans="3:9" x14ac:dyDescent="0.2">
      <c r="C4230" s="205"/>
      <c r="D4230" s="5"/>
      <c r="E4230" s="35"/>
      <c r="F4230" s="35"/>
      <c r="G4230" s="35"/>
      <c r="I4230" s="11"/>
    </row>
    <row r="4231" spans="3:9" x14ac:dyDescent="0.2">
      <c r="C4231" s="205"/>
      <c r="D4231" s="5"/>
      <c r="E4231" s="35"/>
      <c r="F4231" s="35"/>
      <c r="G4231" s="35"/>
      <c r="I4231" s="11"/>
    </row>
    <row r="4232" spans="3:9" x14ac:dyDescent="0.2">
      <c r="C4232" s="205"/>
      <c r="D4232" s="5"/>
      <c r="E4232" s="35"/>
      <c r="F4232" s="35"/>
      <c r="G4232" s="35"/>
      <c r="I4232" s="11"/>
    </row>
    <row r="4233" spans="3:9" x14ac:dyDescent="0.2">
      <c r="C4233" s="205"/>
      <c r="D4233" s="5"/>
      <c r="E4233" s="35"/>
      <c r="F4233" s="35"/>
      <c r="G4233" s="35"/>
      <c r="I4233" s="11"/>
    </row>
    <row r="4234" spans="3:9" x14ac:dyDescent="0.2">
      <c r="C4234" s="205"/>
      <c r="D4234" s="5"/>
      <c r="E4234" s="35"/>
      <c r="F4234" s="35"/>
      <c r="G4234" s="35"/>
      <c r="I4234" s="11"/>
    </row>
    <row r="4235" spans="3:9" x14ac:dyDescent="0.2">
      <c r="C4235" s="205"/>
      <c r="D4235" s="5"/>
      <c r="E4235" s="35"/>
      <c r="F4235" s="35"/>
      <c r="G4235" s="35"/>
      <c r="I4235" s="11"/>
    </row>
    <row r="4236" spans="3:9" x14ac:dyDescent="0.2">
      <c r="C4236" s="205"/>
      <c r="D4236" s="5"/>
      <c r="E4236" s="35"/>
      <c r="F4236" s="35"/>
      <c r="G4236" s="35"/>
      <c r="I4236" s="11"/>
    </row>
    <row r="4237" spans="3:9" x14ac:dyDescent="0.2">
      <c r="C4237" s="205"/>
      <c r="D4237" s="5"/>
      <c r="E4237" s="35"/>
      <c r="F4237" s="35"/>
      <c r="G4237" s="35"/>
      <c r="I4237" s="11"/>
    </row>
    <row r="4238" spans="3:9" x14ac:dyDescent="0.2">
      <c r="C4238" s="205"/>
      <c r="D4238" s="5"/>
      <c r="E4238" s="35"/>
      <c r="F4238" s="35"/>
      <c r="G4238" s="35"/>
      <c r="I4238" s="11"/>
    </row>
    <row r="4239" spans="3:9" x14ac:dyDescent="0.2">
      <c r="C4239" s="205"/>
      <c r="D4239" s="5"/>
      <c r="E4239" s="35"/>
      <c r="F4239" s="35"/>
      <c r="G4239" s="35"/>
      <c r="I4239" s="11"/>
    </row>
    <row r="4240" spans="3:9" x14ac:dyDescent="0.2">
      <c r="C4240" s="205"/>
      <c r="D4240" s="5"/>
      <c r="E4240" s="35"/>
      <c r="F4240" s="35"/>
      <c r="G4240" s="35"/>
      <c r="I4240" s="11"/>
    </row>
    <row r="4241" spans="3:9" x14ac:dyDescent="0.2">
      <c r="C4241" s="205"/>
      <c r="D4241" s="5"/>
      <c r="E4241" s="35"/>
      <c r="F4241" s="35"/>
      <c r="G4241" s="35"/>
      <c r="I4241" s="11"/>
    </row>
    <row r="4242" spans="3:9" x14ac:dyDescent="0.2">
      <c r="C4242" s="205"/>
      <c r="D4242" s="5"/>
      <c r="E4242" s="35"/>
      <c r="F4242" s="35"/>
      <c r="G4242" s="35"/>
      <c r="I4242" s="11"/>
    </row>
    <row r="4243" spans="3:9" x14ac:dyDescent="0.2">
      <c r="C4243" s="205"/>
      <c r="D4243" s="5"/>
      <c r="E4243" s="35"/>
      <c r="F4243" s="35"/>
      <c r="G4243" s="35"/>
      <c r="I4243" s="11"/>
    </row>
    <row r="4244" spans="3:9" x14ac:dyDescent="0.2">
      <c r="C4244" s="205"/>
      <c r="D4244" s="5"/>
      <c r="E4244" s="35"/>
      <c r="F4244" s="35"/>
      <c r="G4244" s="35"/>
      <c r="I4244" s="11"/>
    </row>
    <row r="4245" spans="3:9" x14ac:dyDescent="0.2">
      <c r="C4245" s="205"/>
      <c r="D4245" s="5"/>
      <c r="E4245" s="35"/>
      <c r="F4245" s="35"/>
      <c r="G4245" s="35"/>
      <c r="I4245" s="11"/>
    </row>
    <row r="4246" spans="3:9" x14ac:dyDescent="0.2">
      <c r="C4246" s="205"/>
      <c r="D4246" s="5"/>
      <c r="E4246" s="35"/>
      <c r="F4246" s="35"/>
      <c r="G4246" s="35"/>
      <c r="I4246" s="11"/>
    </row>
    <row r="4247" spans="3:9" x14ac:dyDescent="0.2">
      <c r="C4247" s="205"/>
      <c r="D4247" s="5"/>
      <c r="E4247" s="35"/>
      <c r="F4247" s="35"/>
      <c r="G4247" s="35"/>
      <c r="I4247" s="11"/>
    </row>
    <row r="4248" spans="3:9" x14ac:dyDescent="0.2">
      <c r="C4248" s="205"/>
      <c r="D4248" s="5"/>
      <c r="E4248" s="35"/>
      <c r="F4248" s="35"/>
      <c r="G4248" s="35"/>
      <c r="I4248" s="11"/>
    </row>
    <row r="4249" spans="3:9" x14ac:dyDescent="0.2">
      <c r="C4249" s="205"/>
      <c r="D4249" s="5"/>
      <c r="E4249" s="35"/>
      <c r="F4249" s="35"/>
      <c r="G4249" s="35"/>
      <c r="I4249" s="11"/>
    </row>
    <row r="4250" spans="3:9" x14ac:dyDescent="0.2">
      <c r="C4250" s="205"/>
      <c r="D4250" s="5"/>
      <c r="E4250" s="35"/>
      <c r="F4250" s="35"/>
      <c r="G4250" s="35"/>
      <c r="I4250" s="11"/>
    </row>
    <row r="4251" spans="3:9" x14ac:dyDescent="0.2">
      <c r="C4251" s="205"/>
      <c r="D4251" s="5"/>
      <c r="E4251" s="35"/>
      <c r="F4251" s="35"/>
      <c r="G4251" s="35"/>
      <c r="I4251" s="11"/>
    </row>
    <row r="4252" spans="3:9" x14ac:dyDescent="0.2">
      <c r="C4252" s="205"/>
      <c r="D4252" s="5"/>
      <c r="E4252" s="35"/>
      <c r="F4252" s="35"/>
      <c r="G4252" s="35"/>
      <c r="I4252" s="11"/>
    </row>
    <row r="4253" spans="3:9" x14ac:dyDescent="0.2">
      <c r="C4253" s="205"/>
      <c r="D4253" s="5"/>
      <c r="E4253" s="35"/>
      <c r="F4253" s="35"/>
      <c r="G4253" s="35"/>
      <c r="I4253" s="11"/>
    </row>
    <row r="4254" spans="3:9" x14ac:dyDescent="0.2">
      <c r="C4254" s="205"/>
      <c r="D4254" s="5"/>
      <c r="E4254" s="35"/>
      <c r="F4254" s="35"/>
      <c r="G4254" s="35"/>
      <c r="I4254" s="11"/>
    </row>
    <row r="4255" spans="3:9" x14ac:dyDescent="0.2">
      <c r="C4255" s="205"/>
      <c r="D4255" s="5"/>
      <c r="E4255" s="35"/>
      <c r="F4255" s="35"/>
      <c r="G4255" s="35"/>
      <c r="I4255" s="11"/>
    </row>
    <row r="4256" spans="3:9" x14ac:dyDescent="0.2">
      <c r="C4256" s="205"/>
      <c r="D4256" s="5"/>
      <c r="E4256" s="35"/>
      <c r="F4256" s="35"/>
      <c r="G4256" s="35"/>
      <c r="I4256" s="11"/>
    </row>
    <row r="4257" spans="3:9" x14ac:dyDescent="0.2">
      <c r="C4257" s="205"/>
      <c r="D4257" s="5"/>
      <c r="E4257" s="35"/>
      <c r="F4257" s="35"/>
      <c r="G4257" s="35"/>
      <c r="I4257" s="11"/>
    </row>
    <row r="4258" spans="3:9" x14ac:dyDescent="0.2">
      <c r="C4258" s="205"/>
      <c r="D4258" s="5"/>
      <c r="E4258" s="35"/>
      <c r="F4258" s="35"/>
      <c r="G4258" s="35"/>
      <c r="I4258" s="11"/>
    </row>
    <row r="4259" spans="3:9" x14ac:dyDescent="0.2">
      <c r="C4259" s="205"/>
      <c r="D4259" s="5"/>
      <c r="E4259" s="35"/>
      <c r="F4259" s="35"/>
      <c r="G4259" s="35"/>
      <c r="I4259" s="11"/>
    </row>
    <row r="4260" spans="3:9" x14ac:dyDescent="0.2">
      <c r="C4260" s="205"/>
      <c r="D4260" s="5"/>
      <c r="E4260" s="35"/>
      <c r="F4260" s="35"/>
      <c r="G4260" s="35"/>
      <c r="I4260" s="11"/>
    </row>
    <row r="4261" spans="3:9" x14ac:dyDescent="0.2">
      <c r="C4261" s="205"/>
      <c r="D4261" s="5"/>
      <c r="E4261" s="35"/>
      <c r="F4261" s="35"/>
      <c r="G4261" s="35"/>
      <c r="I4261" s="11"/>
    </row>
    <row r="4262" spans="3:9" x14ac:dyDescent="0.2">
      <c r="C4262" s="205"/>
      <c r="D4262" s="5"/>
      <c r="E4262" s="35"/>
      <c r="F4262" s="35"/>
      <c r="G4262" s="35"/>
      <c r="I4262" s="11"/>
    </row>
    <row r="4263" spans="3:9" x14ac:dyDescent="0.2">
      <c r="C4263" s="205"/>
      <c r="D4263" s="5"/>
      <c r="E4263" s="35"/>
      <c r="F4263" s="35"/>
      <c r="G4263" s="35"/>
      <c r="I4263" s="11"/>
    </row>
    <row r="4264" spans="3:9" x14ac:dyDescent="0.2">
      <c r="C4264" s="205"/>
      <c r="D4264" s="5"/>
      <c r="E4264" s="35"/>
      <c r="F4264" s="35"/>
      <c r="G4264" s="35"/>
      <c r="I4264" s="11"/>
    </row>
    <row r="4265" spans="3:9" x14ac:dyDescent="0.2">
      <c r="C4265" s="205"/>
      <c r="D4265" s="5"/>
      <c r="E4265" s="35"/>
      <c r="F4265" s="35"/>
      <c r="G4265" s="35"/>
      <c r="I4265" s="11"/>
    </row>
    <row r="4266" spans="3:9" x14ac:dyDescent="0.2">
      <c r="C4266" s="205"/>
      <c r="D4266" s="5"/>
      <c r="E4266" s="35"/>
      <c r="F4266" s="35"/>
      <c r="G4266" s="35"/>
      <c r="I4266" s="11"/>
    </row>
    <row r="4267" spans="3:9" x14ac:dyDescent="0.2">
      <c r="C4267" s="205"/>
      <c r="D4267" s="5"/>
      <c r="E4267" s="35"/>
      <c r="F4267" s="35"/>
      <c r="G4267" s="35"/>
      <c r="I4267" s="11"/>
    </row>
    <row r="4268" spans="3:9" x14ac:dyDescent="0.2">
      <c r="C4268" s="205"/>
      <c r="D4268" s="5"/>
      <c r="E4268" s="35"/>
      <c r="F4268" s="35"/>
      <c r="G4268" s="35"/>
      <c r="I4268" s="11"/>
    </row>
    <row r="4269" spans="3:9" x14ac:dyDescent="0.2">
      <c r="C4269" s="205"/>
      <c r="D4269" s="5"/>
      <c r="E4269" s="35"/>
      <c r="F4269" s="35"/>
      <c r="G4269" s="35"/>
      <c r="I4269" s="11"/>
    </row>
    <row r="4270" spans="3:9" x14ac:dyDescent="0.2">
      <c r="C4270" s="205"/>
      <c r="D4270" s="5"/>
      <c r="E4270" s="35"/>
      <c r="F4270" s="35"/>
      <c r="G4270" s="35"/>
      <c r="I4270" s="11"/>
    </row>
    <row r="4271" spans="3:9" x14ac:dyDescent="0.2">
      <c r="C4271" s="205"/>
      <c r="D4271" s="5"/>
      <c r="E4271" s="35"/>
      <c r="F4271" s="35"/>
      <c r="G4271" s="35"/>
      <c r="I4271" s="11"/>
    </row>
    <row r="4272" spans="3:9" x14ac:dyDescent="0.2">
      <c r="C4272" s="205"/>
      <c r="D4272" s="5"/>
      <c r="E4272" s="35"/>
      <c r="F4272" s="35"/>
      <c r="G4272" s="35"/>
      <c r="I4272" s="11"/>
    </row>
    <row r="4273" spans="3:9" x14ac:dyDescent="0.2">
      <c r="C4273" s="205"/>
      <c r="D4273" s="5"/>
      <c r="E4273" s="35"/>
      <c r="F4273" s="35"/>
      <c r="G4273" s="35"/>
      <c r="I4273" s="11"/>
    </row>
    <row r="4274" spans="3:9" x14ac:dyDescent="0.2">
      <c r="C4274" s="205"/>
      <c r="D4274" s="5"/>
      <c r="E4274" s="35"/>
      <c r="F4274" s="35"/>
      <c r="G4274" s="35"/>
      <c r="I4274" s="11"/>
    </row>
    <row r="4275" spans="3:9" x14ac:dyDescent="0.2">
      <c r="C4275" s="205"/>
      <c r="D4275" s="5"/>
      <c r="E4275" s="35"/>
      <c r="F4275" s="35"/>
      <c r="G4275" s="35"/>
      <c r="I4275" s="11"/>
    </row>
    <row r="4276" spans="3:9" x14ac:dyDescent="0.2">
      <c r="C4276" s="205"/>
      <c r="D4276" s="5"/>
      <c r="E4276" s="35"/>
      <c r="F4276" s="35"/>
      <c r="G4276" s="35"/>
      <c r="I4276" s="11"/>
    </row>
    <row r="4277" spans="3:9" x14ac:dyDescent="0.2">
      <c r="C4277" s="205"/>
      <c r="D4277" s="5"/>
      <c r="E4277" s="35"/>
      <c r="F4277" s="35"/>
      <c r="G4277" s="35"/>
      <c r="I4277" s="11"/>
    </row>
    <row r="4278" spans="3:9" x14ac:dyDescent="0.2">
      <c r="C4278" s="205"/>
      <c r="D4278" s="5"/>
      <c r="E4278" s="35"/>
      <c r="F4278" s="35"/>
      <c r="G4278" s="35"/>
      <c r="I4278" s="11"/>
    </row>
    <row r="4279" spans="3:9" x14ac:dyDescent="0.2">
      <c r="C4279" s="205"/>
      <c r="D4279" s="5"/>
      <c r="E4279" s="35"/>
      <c r="F4279" s="35"/>
      <c r="G4279" s="35"/>
      <c r="I4279" s="11"/>
    </row>
    <row r="4280" spans="3:9" x14ac:dyDescent="0.2">
      <c r="C4280" s="205"/>
      <c r="D4280" s="5"/>
      <c r="E4280" s="35"/>
      <c r="F4280" s="35"/>
      <c r="G4280" s="35"/>
      <c r="I4280" s="11"/>
    </row>
    <row r="4281" spans="3:9" x14ac:dyDescent="0.2">
      <c r="C4281" s="205"/>
      <c r="D4281" s="5"/>
      <c r="E4281" s="35"/>
      <c r="F4281" s="35"/>
      <c r="G4281" s="35"/>
      <c r="I4281" s="11"/>
    </row>
    <row r="4282" spans="3:9" x14ac:dyDescent="0.2">
      <c r="C4282" s="205"/>
      <c r="D4282" s="5"/>
      <c r="E4282" s="35"/>
      <c r="F4282" s="35"/>
      <c r="G4282" s="35"/>
      <c r="I4282" s="11"/>
    </row>
    <row r="4283" spans="3:9" x14ac:dyDescent="0.2">
      <c r="C4283" s="205"/>
      <c r="D4283" s="5"/>
      <c r="E4283" s="35"/>
      <c r="F4283" s="35"/>
      <c r="G4283" s="35"/>
      <c r="I4283" s="11"/>
    </row>
    <row r="4284" spans="3:9" x14ac:dyDescent="0.2">
      <c r="C4284" s="205"/>
      <c r="D4284" s="5"/>
      <c r="E4284" s="35"/>
      <c r="F4284" s="35"/>
      <c r="G4284" s="35"/>
      <c r="I4284" s="11"/>
    </row>
    <row r="4285" spans="3:9" x14ac:dyDescent="0.2">
      <c r="C4285" s="205"/>
      <c r="D4285" s="5"/>
      <c r="E4285" s="35"/>
      <c r="F4285" s="35"/>
      <c r="G4285" s="35"/>
      <c r="I4285" s="11"/>
    </row>
    <row r="4286" spans="3:9" x14ac:dyDescent="0.2">
      <c r="C4286" s="205"/>
      <c r="D4286" s="5"/>
      <c r="E4286" s="35"/>
      <c r="F4286" s="35"/>
      <c r="G4286" s="35"/>
      <c r="I4286" s="11"/>
    </row>
    <row r="4287" spans="3:9" x14ac:dyDescent="0.2">
      <c r="C4287" s="205"/>
      <c r="D4287" s="5"/>
      <c r="E4287" s="35"/>
      <c r="F4287" s="35"/>
      <c r="G4287" s="35"/>
      <c r="I4287" s="11"/>
    </row>
    <row r="4288" spans="3:9" x14ac:dyDescent="0.2">
      <c r="C4288" s="205"/>
      <c r="D4288" s="5"/>
      <c r="E4288" s="35"/>
      <c r="F4288" s="35"/>
      <c r="G4288" s="35"/>
      <c r="I4288" s="11"/>
    </row>
    <row r="4289" spans="3:9" x14ac:dyDescent="0.2">
      <c r="C4289" s="205"/>
      <c r="D4289" s="5"/>
      <c r="E4289" s="35"/>
      <c r="F4289" s="35"/>
      <c r="G4289" s="35"/>
      <c r="I4289" s="11"/>
    </row>
    <row r="4290" spans="3:9" x14ac:dyDescent="0.2">
      <c r="C4290" s="205"/>
      <c r="D4290" s="5"/>
      <c r="E4290" s="35"/>
      <c r="F4290" s="35"/>
      <c r="G4290" s="35"/>
      <c r="I4290" s="11"/>
    </row>
    <row r="4291" spans="3:9" x14ac:dyDescent="0.2">
      <c r="C4291" s="205"/>
      <c r="D4291" s="5"/>
      <c r="E4291" s="35"/>
      <c r="F4291" s="35"/>
      <c r="G4291" s="35"/>
      <c r="I4291" s="11"/>
    </row>
    <row r="4292" spans="3:9" x14ac:dyDescent="0.2">
      <c r="C4292" s="205"/>
      <c r="D4292" s="5"/>
      <c r="E4292" s="35"/>
      <c r="F4292" s="35"/>
      <c r="G4292" s="35"/>
      <c r="I4292" s="11"/>
    </row>
    <row r="4293" spans="3:9" x14ac:dyDescent="0.2">
      <c r="C4293" s="205"/>
      <c r="D4293" s="5"/>
      <c r="E4293" s="35"/>
      <c r="F4293" s="35"/>
      <c r="G4293" s="35"/>
      <c r="I4293" s="11"/>
    </row>
    <row r="4294" spans="3:9" x14ac:dyDescent="0.2">
      <c r="C4294" s="205"/>
      <c r="D4294" s="5"/>
      <c r="E4294" s="35"/>
      <c r="F4294" s="35"/>
      <c r="G4294" s="35"/>
      <c r="I4294" s="11"/>
    </row>
    <row r="4295" spans="3:9" x14ac:dyDescent="0.2">
      <c r="C4295" s="205"/>
      <c r="D4295" s="5"/>
      <c r="E4295" s="35"/>
      <c r="F4295" s="35"/>
      <c r="G4295" s="35"/>
      <c r="I4295" s="11"/>
    </row>
    <row r="4296" spans="3:9" x14ac:dyDescent="0.2">
      <c r="C4296" s="205"/>
      <c r="D4296" s="5"/>
      <c r="E4296" s="35"/>
      <c r="F4296" s="35"/>
      <c r="G4296" s="35"/>
      <c r="I4296" s="11"/>
    </row>
    <row r="4297" spans="3:9" x14ac:dyDescent="0.2">
      <c r="C4297" s="205"/>
      <c r="D4297" s="5"/>
      <c r="E4297" s="35"/>
      <c r="F4297" s="35"/>
      <c r="G4297" s="35"/>
      <c r="I4297" s="11"/>
    </row>
    <row r="4298" spans="3:9" x14ac:dyDescent="0.2">
      <c r="C4298" s="205"/>
      <c r="D4298" s="5"/>
      <c r="E4298" s="35"/>
      <c r="F4298" s="35"/>
      <c r="G4298" s="35"/>
      <c r="I4298" s="11"/>
    </row>
    <row r="4299" spans="3:9" x14ac:dyDescent="0.2">
      <c r="C4299" s="205"/>
      <c r="D4299" s="5"/>
      <c r="E4299" s="35"/>
      <c r="F4299" s="35"/>
      <c r="G4299" s="35"/>
      <c r="I4299" s="11"/>
    </row>
    <row r="4300" spans="3:9" x14ac:dyDescent="0.2">
      <c r="C4300" s="205"/>
      <c r="D4300" s="5"/>
      <c r="E4300" s="35"/>
      <c r="F4300" s="35"/>
      <c r="G4300" s="35"/>
      <c r="I4300" s="11"/>
    </row>
    <row r="4301" spans="3:9" x14ac:dyDescent="0.2">
      <c r="C4301" s="205"/>
      <c r="D4301" s="5"/>
      <c r="E4301" s="35"/>
      <c r="F4301" s="35"/>
      <c r="G4301" s="35"/>
      <c r="I4301" s="11"/>
    </row>
    <row r="4302" spans="3:9" x14ac:dyDescent="0.2">
      <c r="C4302" s="205"/>
      <c r="D4302" s="5"/>
      <c r="E4302" s="35"/>
      <c r="F4302" s="35"/>
      <c r="G4302" s="35"/>
      <c r="I4302" s="11"/>
    </row>
    <row r="4303" spans="3:9" x14ac:dyDescent="0.2">
      <c r="C4303" s="205"/>
      <c r="D4303" s="5"/>
      <c r="E4303" s="35"/>
      <c r="F4303" s="35"/>
      <c r="G4303" s="35"/>
      <c r="I4303" s="11"/>
    </row>
    <row r="4304" spans="3:9" x14ac:dyDescent="0.2">
      <c r="C4304" s="205"/>
      <c r="D4304" s="5"/>
      <c r="E4304" s="35"/>
      <c r="F4304" s="35"/>
      <c r="G4304" s="35"/>
      <c r="I4304" s="11"/>
    </row>
    <row r="4305" spans="3:9" x14ac:dyDescent="0.2">
      <c r="C4305" s="205"/>
      <c r="D4305" s="5"/>
      <c r="E4305" s="35"/>
      <c r="F4305" s="35"/>
      <c r="G4305" s="35"/>
      <c r="I4305" s="11"/>
    </row>
    <row r="4306" spans="3:9" x14ac:dyDescent="0.2">
      <c r="C4306" s="205"/>
      <c r="D4306" s="5"/>
      <c r="E4306" s="35"/>
      <c r="F4306" s="35"/>
      <c r="G4306" s="35"/>
      <c r="I4306" s="11"/>
    </row>
    <row r="4307" spans="3:9" x14ac:dyDescent="0.2">
      <c r="C4307" s="205"/>
      <c r="D4307" s="5"/>
      <c r="E4307" s="35"/>
      <c r="F4307" s="35"/>
      <c r="G4307" s="35"/>
      <c r="I4307" s="11"/>
    </row>
    <row r="4308" spans="3:9" x14ac:dyDescent="0.2">
      <c r="C4308" s="205"/>
      <c r="D4308" s="5"/>
      <c r="E4308" s="35"/>
      <c r="F4308" s="35"/>
      <c r="G4308" s="35"/>
      <c r="I4308" s="11"/>
    </row>
    <row r="4309" spans="3:9" x14ac:dyDescent="0.2">
      <c r="C4309" s="205"/>
      <c r="D4309" s="5"/>
      <c r="E4309" s="35"/>
      <c r="F4309" s="35"/>
      <c r="G4309" s="35"/>
      <c r="I4309" s="11"/>
    </row>
    <row r="4310" spans="3:9" x14ac:dyDescent="0.2">
      <c r="C4310" s="205"/>
      <c r="D4310" s="5"/>
      <c r="E4310" s="35"/>
      <c r="F4310" s="35"/>
      <c r="G4310" s="35"/>
      <c r="I4310" s="11"/>
    </row>
    <row r="4311" spans="3:9" x14ac:dyDescent="0.2">
      <c r="C4311" s="205"/>
      <c r="D4311" s="5"/>
      <c r="E4311" s="35"/>
      <c r="F4311" s="35"/>
      <c r="G4311" s="35"/>
      <c r="I4311" s="11"/>
    </row>
    <row r="4312" spans="3:9" x14ac:dyDescent="0.2">
      <c r="C4312" s="205"/>
      <c r="D4312" s="5"/>
      <c r="E4312" s="35"/>
      <c r="F4312" s="35"/>
      <c r="G4312" s="35"/>
      <c r="I4312" s="11"/>
    </row>
    <row r="4313" spans="3:9" x14ac:dyDescent="0.2">
      <c r="C4313" s="205"/>
      <c r="D4313" s="5"/>
      <c r="E4313" s="35"/>
      <c r="F4313" s="35"/>
      <c r="G4313" s="35"/>
      <c r="I4313" s="11"/>
    </row>
    <row r="4314" spans="3:9" x14ac:dyDescent="0.2">
      <c r="C4314" s="205"/>
      <c r="D4314" s="5"/>
      <c r="E4314" s="35"/>
      <c r="F4314" s="35"/>
      <c r="G4314" s="35"/>
      <c r="I4314" s="11"/>
    </row>
    <row r="4315" spans="3:9" x14ac:dyDescent="0.2">
      <c r="C4315" s="205"/>
      <c r="D4315" s="5"/>
      <c r="E4315" s="35"/>
      <c r="F4315" s="35"/>
      <c r="G4315" s="35"/>
      <c r="I4315" s="11"/>
    </row>
    <row r="4316" spans="3:9" x14ac:dyDescent="0.2">
      <c r="C4316" s="205"/>
      <c r="D4316" s="5"/>
      <c r="E4316" s="35"/>
      <c r="F4316" s="35"/>
      <c r="G4316" s="35"/>
      <c r="I4316" s="11"/>
    </row>
    <row r="4317" spans="3:9" x14ac:dyDescent="0.2">
      <c r="C4317" s="205"/>
      <c r="D4317" s="5"/>
      <c r="E4317" s="35"/>
      <c r="F4317" s="35"/>
      <c r="G4317" s="35"/>
      <c r="I4317" s="11"/>
    </row>
    <row r="4318" spans="3:9" x14ac:dyDescent="0.2">
      <c r="C4318" s="205"/>
      <c r="D4318" s="5"/>
      <c r="E4318" s="35"/>
      <c r="F4318" s="35"/>
      <c r="G4318" s="35"/>
      <c r="I4318" s="11"/>
    </row>
    <row r="4319" spans="3:9" x14ac:dyDescent="0.2">
      <c r="C4319" s="205"/>
      <c r="D4319" s="5"/>
      <c r="E4319" s="35"/>
      <c r="F4319" s="35"/>
      <c r="G4319" s="35"/>
      <c r="I4319" s="11"/>
    </row>
    <row r="4320" spans="3:9" x14ac:dyDescent="0.2">
      <c r="C4320" s="205"/>
      <c r="D4320" s="5"/>
      <c r="E4320" s="35"/>
      <c r="F4320" s="35"/>
      <c r="G4320" s="35"/>
      <c r="I4320" s="11"/>
    </row>
    <row r="4321" spans="3:9" x14ac:dyDescent="0.2">
      <c r="C4321" s="205"/>
      <c r="D4321" s="5"/>
      <c r="E4321" s="35"/>
      <c r="F4321" s="35"/>
      <c r="G4321" s="35"/>
      <c r="I4321" s="11"/>
    </row>
    <row r="4322" spans="3:9" x14ac:dyDescent="0.2">
      <c r="C4322" s="205"/>
      <c r="D4322" s="5"/>
      <c r="E4322" s="35"/>
      <c r="F4322" s="35"/>
      <c r="G4322" s="35"/>
      <c r="I4322" s="11"/>
    </row>
    <row r="4323" spans="3:9" x14ac:dyDescent="0.2">
      <c r="C4323" s="205"/>
      <c r="D4323" s="5"/>
      <c r="E4323" s="35"/>
      <c r="F4323" s="35"/>
      <c r="G4323" s="35"/>
      <c r="I4323" s="11"/>
    </row>
    <row r="4324" spans="3:9" x14ac:dyDescent="0.2">
      <c r="C4324" s="205"/>
      <c r="D4324" s="5"/>
      <c r="E4324" s="35"/>
      <c r="F4324" s="35"/>
      <c r="G4324" s="35"/>
      <c r="I4324" s="11"/>
    </row>
    <row r="4325" spans="3:9" x14ac:dyDescent="0.2">
      <c r="C4325" s="205"/>
      <c r="D4325" s="5"/>
      <c r="E4325" s="35"/>
      <c r="F4325" s="35"/>
      <c r="G4325" s="35"/>
      <c r="I4325" s="11"/>
    </row>
    <row r="4326" spans="3:9" x14ac:dyDescent="0.2">
      <c r="C4326" s="205"/>
      <c r="D4326" s="5"/>
      <c r="E4326" s="35"/>
      <c r="F4326" s="35"/>
      <c r="G4326" s="35"/>
      <c r="I4326" s="11"/>
    </row>
    <row r="4327" spans="3:9" x14ac:dyDescent="0.2">
      <c r="C4327" s="205"/>
      <c r="D4327" s="5"/>
      <c r="E4327" s="35"/>
      <c r="F4327" s="35"/>
      <c r="G4327" s="35"/>
      <c r="I4327" s="11"/>
    </row>
    <row r="4328" spans="3:9" x14ac:dyDescent="0.2">
      <c r="C4328" s="205"/>
      <c r="D4328" s="5"/>
      <c r="E4328" s="35"/>
      <c r="F4328" s="35"/>
      <c r="G4328" s="35"/>
      <c r="I4328" s="11"/>
    </row>
    <row r="4329" spans="3:9" x14ac:dyDescent="0.2">
      <c r="C4329" s="205"/>
      <c r="D4329" s="5"/>
      <c r="E4329" s="35"/>
      <c r="F4329" s="35"/>
      <c r="G4329" s="35"/>
      <c r="I4329" s="11"/>
    </row>
    <row r="4330" spans="3:9" x14ac:dyDescent="0.2">
      <c r="C4330" s="205"/>
      <c r="D4330" s="5"/>
      <c r="E4330" s="35"/>
      <c r="F4330" s="35"/>
      <c r="G4330" s="35"/>
      <c r="I4330" s="11"/>
    </row>
    <row r="4331" spans="3:9" x14ac:dyDescent="0.2">
      <c r="C4331" s="205"/>
      <c r="D4331" s="5"/>
      <c r="E4331" s="35"/>
      <c r="F4331" s="35"/>
      <c r="G4331" s="35"/>
      <c r="I4331" s="11"/>
    </row>
    <row r="4332" spans="3:9" x14ac:dyDescent="0.2">
      <c r="C4332" s="205"/>
      <c r="D4332" s="5"/>
      <c r="E4332" s="35"/>
      <c r="F4332" s="35"/>
      <c r="G4332" s="35"/>
      <c r="I4332" s="11"/>
    </row>
    <row r="4333" spans="3:9" x14ac:dyDescent="0.2">
      <c r="C4333" s="205"/>
      <c r="D4333" s="5"/>
      <c r="E4333" s="35"/>
      <c r="F4333" s="35"/>
      <c r="G4333" s="35"/>
      <c r="I4333" s="11"/>
    </row>
    <row r="4334" spans="3:9" x14ac:dyDescent="0.2">
      <c r="C4334" s="205"/>
      <c r="D4334" s="5"/>
      <c r="E4334" s="35"/>
      <c r="F4334" s="35"/>
      <c r="G4334" s="35"/>
      <c r="I4334" s="11"/>
    </row>
    <row r="4335" spans="3:9" x14ac:dyDescent="0.2">
      <c r="C4335" s="205"/>
      <c r="D4335" s="5"/>
      <c r="E4335" s="35"/>
      <c r="F4335" s="35"/>
      <c r="G4335" s="35"/>
      <c r="I4335" s="11"/>
    </row>
    <row r="4336" spans="3:9" x14ac:dyDescent="0.2">
      <c r="C4336" s="205"/>
      <c r="D4336" s="5"/>
      <c r="E4336" s="35"/>
      <c r="F4336" s="35"/>
      <c r="G4336" s="35"/>
      <c r="I4336" s="11"/>
    </row>
    <row r="4337" spans="3:9" x14ac:dyDescent="0.2">
      <c r="C4337" s="205"/>
      <c r="D4337" s="5"/>
      <c r="E4337" s="35"/>
      <c r="F4337" s="35"/>
      <c r="G4337" s="35"/>
      <c r="I4337" s="11"/>
    </row>
    <row r="4338" spans="3:9" x14ac:dyDescent="0.2">
      <c r="C4338" s="205"/>
      <c r="D4338" s="5"/>
      <c r="E4338" s="35"/>
      <c r="F4338" s="35"/>
      <c r="G4338" s="35"/>
      <c r="I4338" s="11"/>
    </row>
    <row r="4339" spans="3:9" x14ac:dyDescent="0.2">
      <c r="C4339" s="205"/>
      <c r="D4339" s="5"/>
      <c r="E4339" s="35"/>
      <c r="F4339" s="35"/>
      <c r="G4339" s="35"/>
      <c r="I4339" s="11"/>
    </row>
    <row r="4340" spans="3:9" x14ac:dyDescent="0.2">
      <c r="C4340" s="205"/>
      <c r="D4340" s="5"/>
      <c r="E4340" s="35"/>
      <c r="F4340" s="35"/>
      <c r="G4340" s="35"/>
      <c r="I4340" s="11"/>
    </row>
    <row r="4341" spans="3:9" x14ac:dyDescent="0.2">
      <c r="C4341" s="205"/>
      <c r="D4341" s="5"/>
      <c r="E4341" s="35"/>
      <c r="F4341" s="35"/>
      <c r="G4341" s="35"/>
      <c r="I4341" s="11"/>
    </row>
    <row r="4342" spans="3:9" x14ac:dyDescent="0.2">
      <c r="C4342" s="205"/>
      <c r="D4342" s="5"/>
      <c r="E4342" s="35"/>
      <c r="F4342" s="35"/>
      <c r="G4342" s="35"/>
      <c r="I4342" s="11"/>
    </row>
    <row r="4343" spans="3:9" x14ac:dyDescent="0.2">
      <c r="C4343" s="205"/>
      <c r="D4343" s="5"/>
      <c r="E4343" s="35"/>
      <c r="F4343" s="35"/>
      <c r="G4343" s="35"/>
      <c r="I4343" s="11"/>
    </row>
    <row r="4344" spans="3:9" x14ac:dyDescent="0.2">
      <c r="C4344" s="205"/>
      <c r="D4344" s="5"/>
      <c r="E4344" s="35"/>
      <c r="F4344" s="35"/>
      <c r="G4344" s="35"/>
      <c r="I4344" s="11"/>
    </row>
    <row r="4345" spans="3:9" x14ac:dyDescent="0.2">
      <c r="C4345" s="205"/>
      <c r="D4345" s="5"/>
      <c r="E4345" s="35"/>
      <c r="F4345" s="35"/>
      <c r="G4345" s="35"/>
      <c r="I4345" s="11"/>
    </row>
    <row r="4346" spans="3:9" x14ac:dyDescent="0.2">
      <c r="C4346" s="205"/>
      <c r="D4346" s="5"/>
      <c r="E4346" s="35"/>
      <c r="F4346" s="35"/>
      <c r="G4346" s="35"/>
      <c r="I4346" s="11"/>
    </row>
    <row r="4347" spans="3:9" x14ac:dyDescent="0.2">
      <c r="C4347" s="205"/>
      <c r="D4347" s="5"/>
      <c r="E4347" s="35"/>
      <c r="F4347" s="35"/>
      <c r="G4347" s="35"/>
      <c r="I4347" s="11"/>
    </row>
    <row r="4348" spans="3:9" x14ac:dyDescent="0.2">
      <c r="C4348" s="205"/>
      <c r="D4348" s="5"/>
      <c r="E4348" s="35"/>
      <c r="F4348" s="35"/>
      <c r="G4348" s="35"/>
      <c r="I4348" s="11"/>
    </row>
    <row r="4349" spans="3:9" x14ac:dyDescent="0.2">
      <c r="C4349" s="205"/>
      <c r="D4349" s="5"/>
      <c r="E4349" s="35"/>
      <c r="F4349" s="35"/>
      <c r="G4349" s="35"/>
      <c r="I4349" s="11"/>
    </row>
    <row r="4350" spans="3:9" x14ac:dyDescent="0.2">
      <c r="C4350" s="205"/>
      <c r="D4350" s="5"/>
      <c r="E4350" s="35"/>
      <c r="F4350" s="35"/>
      <c r="G4350" s="35"/>
      <c r="I4350" s="11"/>
    </row>
    <row r="4351" spans="3:9" x14ac:dyDescent="0.2">
      <c r="C4351" s="205"/>
      <c r="D4351" s="5"/>
      <c r="E4351" s="35"/>
      <c r="F4351" s="35"/>
      <c r="G4351" s="35"/>
      <c r="I4351" s="11"/>
    </row>
    <row r="4352" spans="3:9" x14ac:dyDescent="0.2">
      <c r="C4352" s="205"/>
      <c r="D4352" s="5"/>
      <c r="E4352" s="35"/>
      <c r="F4352" s="35"/>
      <c r="G4352" s="35"/>
      <c r="I4352" s="11"/>
    </row>
    <row r="4353" spans="3:9" x14ac:dyDescent="0.2">
      <c r="C4353" s="205"/>
      <c r="D4353" s="5"/>
      <c r="E4353" s="35"/>
      <c r="F4353" s="35"/>
      <c r="G4353" s="35"/>
      <c r="I4353" s="11"/>
    </row>
    <row r="4354" spans="3:9" x14ac:dyDescent="0.2">
      <c r="C4354" s="205"/>
      <c r="D4354" s="5"/>
      <c r="E4354" s="35"/>
      <c r="F4354" s="35"/>
      <c r="G4354" s="35"/>
      <c r="I4354" s="11"/>
    </row>
    <row r="4355" spans="3:9" x14ac:dyDescent="0.2">
      <c r="C4355" s="205"/>
      <c r="D4355" s="5"/>
      <c r="E4355" s="35"/>
      <c r="F4355" s="35"/>
      <c r="G4355" s="35"/>
      <c r="I4355" s="11"/>
    </row>
    <row r="4356" spans="3:9" x14ac:dyDescent="0.2">
      <c r="C4356" s="205"/>
      <c r="D4356" s="5"/>
      <c r="E4356" s="35"/>
      <c r="F4356" s="35"/>
      <c r="G4356" s="35"/>
      <c r="I4356" s="11"/>
    </row>
    <row r="4357" spans="3:9" x14ac:dyDescent="0.2">
      <c r="C4357" s="205"/>
      <c r="D4357" s="5"/>
      <c r="E4357" s="35"/>
      <c r="F4357" s="35"/>
      <c r="G4357" s="35"/>
      <c r="I4357" s="11"/>
    </row>
    <row r="4358" spans="3:9" x14ac:dyDescent="0.2">
      <c r="C4358" s="205"/>
      <c r="D4358" s="5"/>
      <c r="E4358" s="35"/>
      <c r="F4358" s="35"/>
      <c r="G4358" s="35"/>
      <c r="I4358" s="11"/>
    </row>
    <row r="4359" spans="3:9" x14ac:dyDescent="0.2">
      <c r="C4359" s="205"/>
      <c r="D4359" s="5"/>
      <c r="E4359" s="35"/>
      <c r="F4359" s="35"/>
      <c r="G4359" s="35"/>
      <c r="I4359" s="11"/>
    </row>
    <row r="4360" spans="3:9" x14ac:dyDescent="0.2">
      <c r="C4360" s="205"/>
      <c r="D4360" s="5"/>
      <c r="E4360" s="35"/>
      <c r="F4360" s="35"/>
      <c r="G4360" s="35"/>
      <c r="I4360" s="11"/>
    </row>
    <row r="4361" spans="3:9" x14ac:dyDescent="0.2">
      <c r="C4361" s="205"/>
      <c r="D4361" s="5"/>
      <c r="E4361" s="35"/>
      <c r="F4361" s="35"/>
      <c r="G4361" s="35"/>
      <c r="I4361" s="11"/>
    </row>
    <row r="4362" spans="3:9" x14ac:dyDescent="0.2">
      <c r="C4362" s="205"/>
      <c r="D4362" s="5"/>
      <c r="E4362" s="35"/>
      <c r="F4362" s="35"/>
      <c r="G4362" s="35"/>
      <c r="I4362" s="11"/>
    </row>
    <row r="4363" spans="3:9" x14ac:dyDescent="0.2">
      <c r="C4363" s="205"/>
      <c r="D4363" s="5"/>
      <c r="E4363" s="35"/>
      <c r="F4363" s="35"/>
      <c r="G4363" s="35"/>
      <c r="I4363" s="11"/>
    </row>
    <row r="4364" spans="3:9" x14ac:dyDescent="0.2">
      <c r="C4364" s="205"/>
      <c r="D4364" s="5"/>
      <c r="E4364" s="35"/>
      <c r="F4364" s="35"/>
      <c r="G4364" s="35"/>
      <c r="I4364" s="11"/>
    </row>
    <row r="4365" spans="3:9" x14ac:dyDescent="0.2">
      <c r="C4365" s="205"/>
      <c r="D4365" s="5"/>
      <c r="E4365" s="35"/>
      <c r="F4365" s="35"/>
      <c r="G4365" s="35"/>
      <c r="I4365" s="11"/>
    </row>
    <row r="4366" spans="3:9" x14ac:dyDescent="0.2">
      <c r="C4366" s="205"/>
      <c r="D4366" s="5"/>
      <c r="E4366" s="35"/>
      <c r="F4366" s="35"/>
      <c r="G4366" s="35"/>
      <c r="I4366" s="11"/>
    </row>
    <row r="4367" spans="3:9" x14ac:dyDescent="0.2">
      <c r="C4367" s="205"/>
      <c r="D4367" s="5"/>
      <c r="E4367" s="35"/>
      <c r="F4367" s="35"/>
      <c r="G4367" s="35"/>
      <c r="I4367" s="11"/>
    </row>
    <row r="4368" spans="3:9" x14ac:dyDescent="0.2">
      <c r="C4368" s="205"/>
      <c r="D4368" s="5"/>
      <c r="E4368" s="35"/>
      <c r="F4368" s="35"/>
      <c r="G4368" s="35"/>
      <c r="I4368" s="11"/>
    </row>
    <row r="4369" spans="3:9" x14ac:dyDescent="0.2">
      <c r="C4369" s="205"/>
      <c r="D4369" s="5"/>
      <c r="E4369" s="35"/>
      <c r="F4369" s="35"/>
      <c r="G4369" s="35"/>
      <c r="I4369" s="11"/>
    </row>
    <row r="4370" spans="3:9" x14ac:dyDescent="0.2">
      <c r="C4370" s="205"/>
      <c r="D4370" s="5"/>
      <c r="E4370" s="35"/>
      <c r="F4370" s="35"/>
      <c r="G4370" s="35"/>
      <c r="I4370" s="11"/>
    </row>
    <row r="4371" spans="3:9" x14ac:dyDescent="0.2">
      <c r="C4371" s="205"/>
      <c r="D4371" s="5"/>
      <c r="E4371" s="35"/>
      <c r="F4371" s="35"/>
      <c r="G4371" s="35"/>
      <c r="I4371" s="11"/>
    </row>
    <row r="4372" spans="3:9" x14ac:dyDescent="0.2">
      <c r="C4372" s="205"/>
      <c r="D4372" s="5"/>
      <c r="E4372" s="35"/>
      <c r="F4372" s="35"/>
      <c r="G4372" s="35"/>
      <c r="I4372" s="11"/>
    </row>
    <row r="4373" spans="3:9" x14ac:dyDescent="0.2">
      <c r="C4373" s="205"/>
      <c r="D4373" s="5"/>
      <c r="E4373" s="35"/>
      <c r="F4373" s="35"/>
      <c r="G4373" s="35"/>
      <c r="I4373" s="11"/>
    </row>
    <row r="4374" spans="3:9" x14ac:dyDescent="0.2">
      <c r="C4374" s="205"/>
      <c r="D4374" s="5"/>
      <c r="E4374" s="35"/>
      <c r="F4374" s="35"/>
      <c r="G4374" s="35"/>
      <c r="I4374" s="11"/>
    </row>
    <row r="4375" spans="3:9" x14ac:dyDescent="0.2">
      <c r="C4375" s="205"/>
      <c r="D4375" s="5"/>
      <c r="E4375" s="35"/>
      <c r="F4375" s="35"/>
      <c r="G4375" s="35"/>
      <c r="I4375" s="11"/>
    </row>
    <row r="4376" spans="3:9" x14ac:dyDescent="0.2">
      <c r="C4376" s="205"/>
      <c r="D4376" s="5"/>
      <c r="E4376" s="35"/>
      <c r="F4376" s="35"/>
      <c r="G4376" s="35"/>
      <c r="I4376" s="11"/>
    </row>
    <row r="4377" spans="3:9" x14ac:dyDescent="0.2">
      <c r="C4377" s="205"/>
      <c r="D4377" s="5"/>
      <c r="E4377" s="35"/>
      <c r="F4377" s="35"/>
      <c r="G4377" s="35"/>
      <c r="I4377" s="11"/>
    </row>
    <row r="4378" spans="3:9" x14ac:dyDescent="0.2">
      <c r="C4378" s="205"/>
      <c r="D4378" s="5"/>
      <c r="E4378" s="35"/>
      <c r="F4378" s="35"/>
      <c r="G4378" s="35"/>
      <c r="I4378" s="11"/>
    </row>
    <row r="4379" spans="3:9" x14ac:dyDescent="0.2">
      <c r="C4379" s="205"/>
      <c r="D4379" s="5"/>
      <c r="E4379" s="35"/>
      <c r="F4379" s="35"/>
      <c r="G4379" s="35"/>
      <c r="I4379" s="11"/>
    </row>
    <row r="4380" spans="3:9" x14ac:dyDescent="0.2">
      <c r="C4380" s="205"/>
      <c r="D4380" s="5"/>
      <c r="E4380" s="35"/>
      <c r="F4380" s="35"/>
      <c r="G4380" s="35"/>
      <c r="I4380" s="11"/>
    </row>
    <row r="4381" spans="3:9" x14ac:dyDescent="0.2">
      <c r="C4381" s="205"/>
      <c r="D4381" s="5"/>
      <c r="E4381" s="35"/>
      <c r="F4381" s="35"/>
      <c r="G4381" s="35"/>
      <c r="I4381" s="11"/>
    </row>
    <row r="4382" spans="3:9" x14ac:dyDescent="0.2">
      <c r="C4382" s="205"/>
      <c r="D4382" s="5"/>
      <c r="E4382" s="35"/>
      <c r="F4382" s="35"/>
      <c r="G4382" s="35"/>
      <c r="I4382" s="11"/>
    </row>
    <row r="4383" spans="3:9" x14ac:dyDescent="0.2">
      <c r="C4383" s="205"/>
      <c r="D4383" s="5"/>
      <c r="E4383" s="35"/>
      <c r="F4383" s="35"/>
      <c r="G4383" s="35"/>
      <c r="I4383" s="11"/>
    </row>
    <row r="4384" spans="3:9" x14ac:dyDescent="0.2">
      <c r="C4384" s="205"/>
      <c r="D4384" s="5"/>
      <c r="E4384" s="35"/>
      <c r="F4384" s="35"/>
      <c r="G4384" s="35"/>
      <c r="I4384" s="11"/>
    </row>
    <row r="4385" spans="3:9" x14ac:dyDescent="0.2">
      <c r="C4385" s="205"/>
      <c r="D4385" s="5"/>
      <c r="E4385" s="35"/>
      <c r="F4385" s="35"/>
      <c r="G4385" s="35"/>
      <c r="I4385" s="11"/>
    </row>
    <row r="4386" spans="3:9" x14ac:dyDescent="0.2">
      <c r="C4386" s="205"/>
      <c r="D4386" s="5"/>
      <c r="E4386" s="35"/>
      <c r="F4386" s="35"/>
      <c r="G4386" s="35"/>
      <c r="I4386" s="11"/>
    </row>
    <row r="4387" spans="3:9" x14ac:dyDescent="0.2">
      <c r="C4387" s="205"/>
      <c r="D4387" s="5"/>
      <c r="E4387" s="35"/>
      <c r="F4387" s="35"/>
      <c r="G4387" s="35"/>
      <c r="I4387" s="11"/>
    </row>
    <row r="4388" spans="3:9" x14ac:dyDescent="0.2">
      <c r="C4388" s="205"/>
      <c r="D4388" s="5"/>
      <c r="E4388" s="35"/>
      <c r="F4388" s="35"/>
      <c r="G4388" s="35"/>
      <c r="I4388" s="11"/>
    </row>
    <row r="4389" spans="3:9" x14ac:dyDescent="0.2">
      <c r="C4389" s="205"/>
      <c r="D4389" s="5"/>
      <c r="E4389" s="35"/>
      <c r="F4389" s="35"/>
      <c r="G4389" s="35"/>
      <c r="I4389" s="11"/>
    </row>
    <row r="4390" spans="3:9" x14ac:dyDescent="0.2">
      <c r="C4390" s="205"/>
      <c r="D4390" s="5"/>
      <c r="E4390" s="35"/>
      <c r="F4390" s="35"/>
      <c r="G4390" s="35"/>
      <c r="I4390" s="11"/>
    </row>
    <row r="4391" spans="3:9" x14ac:dyDescent="0.2">
      <c r="C4391" s="205"/>
      <c r="D4391" s="5"/>
      <c r="E4391" s="35"/>
      <c r="F4391" s="35"/>
      <c r="G4391" s="35"/>
      <c r="I4391" s="11"/>
    </row>
    <row r="4392" spans="3:9" x14ac:dyDescent="0.2">
      <c r="C4392" s="205"/>
      <c r="D4392" s="5"/>
      <c r="E4392" s="35"/>
      <c r="F4392" s="35"/>
      <c r="G4392" s="35"/>
      <c r="I4392" s="11"/>
    </row>
    <row r="4393" spans="3:9" x14ac:dyDescent="0.2">
      <c r="C4393" s="205"/>
      <c r="D4393" s="5"/>
      <c r="E4393" s="35"/>
      <c r="F4393" s="35"/>
      <c r="G4393" s="35"/>
      <c r="I4393" s="11"/>
    </row>
    <row r="4394" spans="3:9" x14ac:dyDescent="0.2">
      <c r="C4394" s="205"/>
      <c r="D4394" s="5"/>
      <c r="E4394" s="35"/>
      <c r="F4394" s="35"/>
      <c r="G4394" s="35"/>
      <c r="I4394" s="11"/>
    </row>
    <row r="4395" spans="3:9" x14ac:dyDescent="0.2">
      <c r="C4395" s="205"/>
      <c r="D4395" s="5"/>
      <c r="E4395" s="35"/>
      <c r="F4395" s="35"/>
      <c r="G4395" s="35"/>
      <c r="I4395" s="11"/>
    </row>
    <row r="4396" spans="3:9" x14ac:dyDescent="0.2">
      <c r="C4396" s="205"/>
      <c r="D4396" s="5"/>
      <c r="E4396" s="35"/>
      <c r="F4396" s="35"/>
      <c r="G4396" s="35"/>
      <c r="I4396" s="11"/>
    </row>
    <row r="4397" spans="3:9" x14ac:dyDescent="0.2">
      <c r="C4397" s="205"/>
      <c r="D4397" s="5"/>
      <c r="E4397" s="35"/>
      <c r="F4397" s="35"/>
      <c r="G4397" s="35"/>
      <c r="I4397" s="11"/>
    </row>
    <row r="4398" spans="3:9" x14ac:dyDescent="0.2">
      <c r="C4398" s="205"/>
      <c r="D4398" s="5"/>
      <c r="E4398" s="35"/>
      <c r="F4398" s="35"/>
      <c r="G4398" s="35"/>
      <c r="I4398" s="11"/>
    </row>
    <row r="4399" spans="3:9" x14ac:dyDescent="0.2">
      <c r="C4399" s="205"/>
      <c r="D4399" s="5"/>
      <c r="E4399" s="35"/>
      <c r="F4399" s="35"/>
      <c r="G4399" s="35"/>
      <c r="I4399" s="11"/>
    </row>
    <row r="4400" spans="3:9" x14ac:dyDescent="0.2">
      <c r="C4400" s="205"/>
      <c r="D4400" s="5"/>
      <c r="E4400" s="35"/>
      <c r="F4400" s="35"/>
      <c r="G4400" s="35"/>
      <c r="I4400" s="11"/>
    </row>
    <row r="4401" spans="3:9" x14ac:dyDescent="0.2">
      <c r="C4401" s="205"/>
      <c r="D4401" s="5"/>
      <c r="E4401" s="35"/>
      <c r="F4401" s="35"/>
      <c r="G4401" s="35"/>
      <c r="I4401" s="11"/>
    </row>
    <row r="4402" spans="3:9" x14ac:dyDescent="0.2">
      <c r="C4402" s="205"/>
      <c r="D4402" s="5"/>
      <c r="E4402" s="35"/>
      <c r="F4402" s="35"/>
      <c r="G4402" s="35"/>
      <c r="I4402" s="11"/>
    </row>
    <row r="4403" spans="3:9" x14ac:dyDescent="0.2">
      <c r="C4403" s="205"/>
      <c r="D4403" s="5"/>
      <c r="E4403" s="35"/>
      <c r="F4403" s="35"/>
      <c r="G4403" s="35"/>
      <c r="I4403" s="11"/>
    </row>
    <row r="4404" spans="3:9" x14ac:dyDescent="0.2">
      <c r="C4404" s="205"/>
      <c r="D4404" s="5"/>
      <c r="E4404" s="35"/>
      <c r="F4404" s="35"/>
      <c r="G4404" s="35"/>
      <c r="I4404" s="11"/>
    </row>
    <row r="4405" spans="3:9" x14ac:dyDescent="0.2">
      <c r="C4405" s="205"/>
      <c r="D4405" s="5"/>
      <c r="E4405" s="35"/>
      <c r="F4405" s="35"/>
      <c r="G4405" s="35"/>
      <c r="I4405" s="11"/>
    </row>
    <row r="4406" spans="3:9" x14ac:dyDescent="0.2">
      <c r="C4406" s="205"/>
      <c r="D4406" s="5"/>
      <c r="E4406" s="35"/>
      <c r="F4406" s="35"/>
      <c r="G4406" s="35"/>
      <c r="I4406" s="11"/>
    </row>
    <row r="4407" spans="3:9" x14ac:dyDescent="0.2">
      <c r="C4407" s="205"/>
      <c r="D4407" s="5"/>
      <c r="E4407" s="35"/>
      <c r="F4407" s="35"/>
      <c r="G4407" s="35"/>
      <c r="I4407" s="11"/>
    </row>
    <row r="4408" spans="3:9" x14ac:dyDescent="0.2">
      <c r="C4408" s="205"/>
      <c r="D4408" s="5"/>
      <c r="E4408" s="35"/>
      <c r="F4408" s="35"/>
      <c r="G4408" s="35"/>
      <c r="I4408" s="11"/>
    </row>
    <row r="4409" spans="3:9" x14ac:dyDescent="0.2">
      <c r="C4409" s="205"/>
      <c r="D4409" s="5"/>
      <c r="E4409" s="35"/>
      <c r="F4409" s="35"/>
      <c r="G4409" s="35"/>
      <c r="I4409" s="11"/>
    </row>
    <row r="4410" spans="3:9" x14ac:dyDescent="0.2">
      <c r="C4410" s="205"/>
      <c r="D4410" s="5"/>
      <c r="E4410" s="35"/>
      <c r="F4410" s="35"/>
      <c r="G4410" s="35"/>
      <c r="I4410" s="11"/>
    </row>
    <row r="4411" spans="3:9" x14ac:dyDescent="0.2">
      <c r="C4411" s="205"/>
      <c r="D4411" s="5"/>
      <c r="E4411" s="35"/>
      <c r="F4411" s="35"/>
      <c r="G4411" s="35"/>
      <c r="I4411" s="11"/>
    </row>
    <row r="4412" spans="3:9" x14ac:dyDescent="0.2">
      <c r="C4412" s="205"/>
      <c r="D4412" s="5"/>
      <c r="E4412" s="35"/>
      <c r="F4412" s="35"/>
      <c r="G4412" s="35"/>
      <c r="I4412" s="11"/>
    </row>
    <row r="4413" spans="3:9" x14ac:dyDescent="0.2">
      <c r="C4413" s="205"/>
      <c r="D4413" s="5"/>
      <c r="E4413" s="35"/>
      <c r="F4413" s="35"/>
      <c r="G4413" s="35"/>
      <c r="I4413" s="11"/>
    </row>
    <row r="4414" spans="3:9" x14ac:dyDescent="0.2">
      <c r="C4414" s="205"/>
      <c r="D4414" s="5"/>
      <c r="E4414" s="35"/>
      <c r="F4414" s="35"/>
      <c r="G4414" s="35"/>
      <c r="I4414" s="11"/>
    </row>
    <row r="4415" spans="3:9" x14ac:dyDescent="0.2">
      <c r="C4415" s="205"/>
      <c r="D4415" s="5"/>
      <c r="E4415" s="35"/>
      <c r="F4415" s="35"/>
      <c r="G4415" s="35"/>
      <c r="I4415" s="11"/>
    </row>
    <row r="4416" spans="3:9" x14ac:dyDescent="0.2">
      <c r="C4416" s="205"/>
      <c r="D4416" s="5"/>
      <c r="E4416" s="35"/>
      <c r="F4416" s="35"/>
      <c r="G4416" s="35"/>
      <c r="I4416" s="11"/>
    </row>
    <row r="4417" spans="3:9" x14ac:dyDescent="0.2">
      <c r="C4417" s="205"/>
      <c r="D4417" s="5"/>
      <c r="E4417" s="35"/>
      <c r="F4417" s="35"/>
      <c r="G4417" s="35"/>
      <c r="I4417" s="11"/>
    </row>
    <row r="4418" spans="3:9" x14ac:dyDescent="0.2">
      <c r="C4418" s="205"/>
      <c r="D4418" s="5"/>
      <c r="E4418" s="35"/>
      <c r="F4418" s="35"/>
      <c r="G4418" s="35"/>
      <c r="I4418" s="11"/>
    </row>
    <row r="4419" spans="3:9" x14ac:dyDescent="0.2">
      <c r="C4419" s="205"/>
      <c r="D4419" s="5"/>
      <c r="E4419" s="35"/>
      <c r="F4419" s="35"/>
      <c r="G4419" s="35"/>
      <c r="I4419" s="11"/>
    </row>
    <row r="4420" spans="3:9" x14ac:dyDescent="0.2">
      <c r="C4420" s="205"/>
      <c r="D4420" s="5"/>
      <c r="E4420" s="35"/>
      <c r="F4420" s="35"/>
      <c r="G4420" s="35"/>
      <c r="I4420" s="11"/>
    </row>
    <row r="4421" spans="3:9" x14ac:dyDescent="0.2">
      <c r="C4421" s="205"/>
      <c r="D4421" s="5"/>
      <c r="E4421" s="35"/>
      <c r="F4421" s="35"/>
      <c r="G4421" s="35"/>
      <c r="I4421" s="11"/>
    </row>
    <row r="4422" spans="3:9" x14ac:dyDescent="0.2">
      <c r="C4422" s="205"/>
      <c r="D4422" s="5"/>
      <c r="E4422" s="35"/>
      <c r="F4422" s="35"/>
      <c r="G4422" s="35"/>
      <c r="I4422" s="11"/>
    </row>
    <row r="4423" spans="3:9" x14ac:dyDescent="0.2">
      <c r="C4423" s="205"/>
      <c r="D4423" s="5"/>
      <c r="E4423" s="35"/>
      <c r="F4423" s="35"/>
      <c r="G4423" s="35"/>
      <c r="I4423" s="11"/>
    </row>
    <row r="4424" spans="3:9" x14ac:dyDescent="0.2">
      <c r="C4424" s="205"/>
      <c r="D4424" s="5"/>
      <c r="E4424" s="35"/>
      <c r="F4424" s="35"/>
      <c r="G4424" s="35"/>
      <c r="I4424" s="11"/>
    </row>
    <row r="4425" spans="3:9" x14ac:dyDescent="0.2">
      <c r="C4425" s="205"/>
      <c r="D4425" s="5"/>
      <c r="E4425" s="35"/>
      <c r="F4425" s="35"/>
      <c r="G4425" s="35"/>
      <c r="I4425" s="11"/>
    </row>
    <row r="4426" spans="3:9" x14ac:dyDescent="0.2">
      <c r="C4426" s="205"/>
      <c r="D4426" s="5"/>
      <c r="E4426" s="35"/>
      <c r="F4426" s="35"/>
      <c r="G4426" s="35"/>
      <c r="I4426" s="11"/>
    </row>
    <row r="4427" spans="3:9" x14ac:dyDescent="0.2">
      <c r="C4427" s="205"/>
      <c r="D4427" s="5"/>
      <c r="E4427" s="35"/>
      <c r="F4427" s="35"/>
      <c r="G4427" s="35"/>
      <c r="I4427" s="11"/>
    </row>
    <row r="4428" spans="3:9" x14ac:dyDescent="0.2">
      <c r="C4428" s="205"/>
      <c r="D4428" s="5"/>
      <c r="E4428" s="35"/>
      <c r="F4428" s="35"/>
      <c r="G4428" s="35"/>
      <c r="I4428" s="11"/>
    </row>
    <row r="4429" spans="3:9" x14ac:dyDescent="0.2">
      <c r="C4429" s="205"/>
      <c r="D4429" s="5"/>
      <c r="E4429" s="35"/>
      <c r="F4429" s="35"/>
      <c r="G4429" s="35"/>
      <c r="I4429" s="11"/>
    </row>
    <row r="4430" spans="3:9" x14ac:dyDescent="0.2">
      <c r="C4430" s="205"/>
      <c r="D4430" s="5"/>
      <c r="E4430" s="35"/>
      <c r="F4430" s="35"/>
      <c r="G4430" s="35"/>
      <c r="I4430" s="11"/>
    </row>
    <row r="4431" spans="3:9" x14ac:dyDescent="0.2">
      <c r="C4431" s="205"/>
      <c r="D4431" s="5"/>
      <c r="E4431" s="35"/>
      <c r="F4431" s="35"/>
      <c r="G4431" s="35"/>
      <c r="I4431" s="11"/>
    </row>
    <row r="4432" spans="3:9" x14ac:dyDescent="0.2">
      <c r="C4432" s="205"/>
      <c r="D4432" s="5"/>
      <c r="E4432" s="35"/>
      <c r="F4432" s="35"/>
      <c r="G4432" s="35"/>
      <c r="I4432" s="11"/>
    </row>
    <row r="4433" spans="3:9" x14ac:dyDescent="0.2">
      <c r="C4433" s="205"/>
      <c r="D4433" s="5"/>
      <c r="E4433" s="35"/>
      <c r="F4433" s="35"/>
      <c r="G4433" s="35"/>
      <c r="I4433" s="11"/>
    </row>
    <row r="4434" spans="3:9" x14ac:dyDescent="0.2">
      <c r="C4434" s="205"/>
      <c r="D4434" s="5"/>
      <c r="E4434" s="35"/>
      <c r="F4434" s="35"/>
      <c r="G4434" s="35"/>
      <c r="I4434" s="11"/>
    </row>
    <row r="4435" spans="3:9" x14ac:dyDescent="0.2">
      <c r="C4435" s="205"/>
      <c r="D4435" s="5"/>
      <c r="E4435" s="35"/>
      <c r="F4435" s="35"/>
      <c r="G4435" s="35"/>
      <c r="I4435" s="11"/>
    </row>
    <row r="4436" spans="3:9" x14ac:dyDescent="0.2">
      <c r="C4436" s="205"/>
      <c r="D4436" s="5"/>
      <c r="E4436" s="35"/>
      <c r="F4436" s="35"/>
      <c r="G4436" s="35"/>
      <c r="I4436" s="11"/>
    </row>
    <row r="4437" spans="3:9" x14ac:dyDescent="0.2">
      <c r="C4437" s="205"/>
      <c r="D4437" s="5"/>
      <c r="E4437" s="35"/>
      <c r="F4437" s="35"/>
      <c r="G4437" s="35"/>
      <c r="I4437" s="11"/>
    </row>
    <row r="4438" spans="3:9" x14ac:dyDescent="0.2">
      <c r="C4438" s="205"/>
      <c r="D4438" s="5"/>
      <c r="E4438" s="35"/>
      <c r="F4438" s="35"/>
      <c r="G4438" s="35"/>
      <c r="I4438" s="11"/>
    </row>
    <row r="4439" spans="3:9" x14ac:dyDescent="0.2">
      <c r="C4439" s="205"/>
      <c r="D4439" s="5"/>
      <c r="E4439" s="35"/>
      <c r="F4439" s="35"/>
      <c r="G4439" s="35"/>
      <c r="I4439" s="11"/>
    </row>
    <row r="4440" spans="3:9" x14ac:dyDescent="0.2">
      <c r="C4440" s="205"/>
      <c r="D4440" s="5"/>
      <c r="E4440" s="35"/>
      <c r="F4440" s="35"/>
      <c r="G4440" s="35"/>
      <c r="I4440" s="11"/>
    </row>
    <row r="4441" spans="3:9" x14ac:dyDescent="0.2">
      <c r="C4441" s="205"/>
      <c r="D4441" s="5"/>
      <c r="E4441" s="35"/>
      <c r="F4441" s="35"/>
      <c r="G4441" s="35"/>
      <c r="I4441" s="11"/>
    </row>
    <row r="4442" spans="3:9" x14ac:dyDescent="0.2">
      <c r="C4442" s="205"/>
      <c r="D4442" s="5"/>
      <c r="E4442" s="35"/>
      <c r="F4442" s="35"/>
      <c r="G4442" s="35"/>
      <c r="I4442" s="11"/>
    </row>
    <row r="4443" spans="3:9" x14ac:dyDescent="0.2">
      <c r="C4443" s="205"/>
      <c r="D4443" s="5"/>
      <c r="E4443" s="35"/>
      <c r="F4443" s="35"/>
      <c r="G4443" s="35"/>
      <c r="I4443" s="11"/>
    </row>
    <row r="4444" spans="3:9" x14ac:dyDescent="0.2">
      <c r="C4444" s="205"/>
      <c r="D4444" s="5"/>
      <c r="E4444" s="35"/>
      <c r="F4444" s="35"/>
      <c r="G4444" s="35"/>
      <c r="I4444" s="11"/>
    </row>
    <row r="4445" spans="3:9" x14ac:dyDescent="0.2">
      <c r="C4445" s="205"/>
      <c r="D4445" s="5"/>
      <c r="E4445" s="35"/>
      <c r="F4445" s="35"/>
      <c r="G4445" s="35"/>
      <c r="I4445" s="11"/>
    </row>
    <row r="4446" spans="3:9" x14ac:dyDescent="0.2">
      <c r="C4446" s="205"/>
      <c r="D4446" s="5"/>
      <c r="E4446" s="35"/>
      <c r="F4446" s="35"/>
      <c r="G4446" s="35"/>
      <c r="I4446" s="11"/>
    </row>
    <row r="4447" spans="3:9" x14ac:dyDescent="0.2">
      <c r="C4447" s="205"/>
      <c r="D4447" s="5"/>
      <c r="E4447" s="35"/>
      <c r="F4447" s="35"/>
      <c r="G4447" s="35"/>
      <c r="I4447" s="11"/>
    </row>
    <row r="4448" spans="3:9" x14ac:dyDescent="0.2">
      <c r="C4448" s="205"/>
      <c r="D4448" s="5"/>
      <c r="E4448" s="35"/>
      <c r="F4448" s="35"/>
      <c r="G4448" s="35"/>
      <c r="I4448" s="11"/>
    </row>
    <row r="4449" spans="3:9" x14ac:dyDescent="0.2">
      <c r="C4449" s="205"/>
      <c r="D4449" s="5"/>
      <c r="E4449" s="35"/>
      <c r="F4449" s="35"/>
      <c r="G4449" s="35"/>
      <c r="I4449" s="11"/>
    </row>
    <row r="4450" spans="3:9" x14ac:dyDescent="0.2">
      <c r="C4450" s="205"/>
      <c r="D4450" s="5"/>
      <c r="E4450" s="35"/>
      <c r="F4450" s="35"/>
      <c r="G4450" s="35"/>
      <c r="I4450" s="11"/>
    </row>
    <row r="4451" spans="3:9" x14ac:dyDescent="0.2">
      <c r="C4451" s="205"/>
      <c r="D4451" s="5"/>
      <c r="E4451" s="35"/>
      <c r="F4451" s="35"/>
      <c r="G4451" s="35"/>
      <c r="I4451" s="11"/>
    </row>
    <row r="4452" spans="3:9" x14ac:dyDescent="0.2">
      <c r="C4452" s="205"/>
      <c r="D4452" s="5"/>
      <c r="E4452" s="35"/>
      <c r="F4452" s="35"/>
      <c r="G4452" s="35"/>
      <c r="I4452" s="11"/>
    </row>
    <row r="4453" spans="3:9" x14ac:dyDescent="0.2">
      <c r="C4453" s="205"/>
      <c r="D4453" s="5"/>
      <c r="E4453" s="35"/>
      <c r="F4453" s="35"/>
      <c r="G4453" s="35"/>
      <c r="I4453" s="11"/>
    </row>
    <row r="4454" spans="3:9" x14ac:dyDescent="0.2">
      <c r="C4454" s="205"/>
      <c r="D4454" s="5"/>
      <c r="E4454" s="35"/>
      <c r="F4454" s="35"/>
      <c r="G4454" s="35"/>
      <c r="I4454" s="11"/>
    </row>
    <row r="4455" spans="3:9" x14ac:dyDescent="0.2">
      <c r="C4455" s="205"/>
      <c r="D4455" s="5"/>
      <c r="E4455" s="35"/>
      <c r="F4455" s="35"/>
      <c r="G4455" s="35"/>
      <c r="I4455" s="11"/>
    </row>
    <row r="4456" spans="3:9" x14ac:dyDescent="0.2">
      <c r="C4456" s="205"/>
      <c r="D4456" s="5"/>
      <c r="E4456" s="35"/>
      <c r="F4456" s="35"/>
      <c r="G4456" s="35"/>
      <c r="I4456" s="11"/>
    </row>
    <row r="4457" spans="3:9" x14ac:dyDescent="0.2">
      <c r="C4457" s="205"/>
      <c r="D4457" s="5"/>
      <c r="E4457" s="35"/>
      <c r="F4457" s="35"/>
      <c r="G4457" s="35"/>
      <c r="I4457" s="11"/>
    </row>
    <row r="4458" spans="3:9" x14ac:dyDescent="0.2">
      <c r="C4458" s="205"/>
      <c r="D4458" s="5"/>
      <c r="E4458" s="35"/>
      <c r="F4458" s="35"/>
      <c r="G4458" s="35"/>
      <c r="I4458" s="11"/>
    </row>
    <row r="4459" spans="3:9" x14ac:dyDescent="0.2">
      <c r="C4459" s="205"/>
      <c r="D4459" s="5"/>
      <c r="E4459" s="35"/>
      <c r="F4459" s="35"/>
      <c r="G4459" s="35"/>
      <c r="I4459" s="11"/>
    </row>
    <row r="4460" spans="3:9" x14ac:dyDescent="0.2">
      <c r="C4460" s="205"/>
      <c r="D4460" s="5"/>
      <c r="E4460" s="35"/>
      <c r="F4460" s="35"/>
      <c r="G4460" s="35"/>
      <c r="I4460" s="11"/>
    </row>
    <row r="4461" spans="3:9" x14ac:dyDescent="0.2">
      <c r="C4461" s="205"/>
      <c r="D4461" s="5"/>
      <c r="E4461" s="35"/>
      <c r="F4461" s="35"/>
      <c r="G4461" s="35"/>
      <c r="I4461" s="11"/>
    </row>
    <row r="4462" spans="3:9" x14ac:dyDescent="0.2">
      <c r="C4462" s="205"/>
      <c r="D4462" s="5"/>
      <c r="E4462" s="35"/>
      <c r="F4462" s="35"/>
      <c r="G4462" s="35"/>
      <c r="I4462" s="11"/>
    </row>
    <row r="4463" spans="3:9" x14ac:dyDescent="0.2">
      <c r="C4463" s="205"/>
      <c r="D4463" s="5"/>
      <c r="E4463" s="35"/>
      <c r="F4463" s="35"/>
      <c r="G4463" s="35"/>
      <c r="I4463" s="11"/>
    </row>
    <row r="4464" spans="3:9" x14ac:dyDescent="0.2">
      <c r="C4464" s="205"/>
      <c r="D4464" s="5"/>
      <c r="E4464" s="35"/>
      <c r="F4464" s="35"/>
      <c r="G4464" s="35"/>
      <c r="I4464" s="11"/>
    </row>
    <row r="4465" spans="3:9" x14ac:dyDescent="0.2">
      <c r="C4465" s="205"/>
      <c r="D4465" s="5"/>
      <c r="E4465" s="35"/>
      <c r="F4465" s="35"/>
      <c r="G4465" s="35"/>
      <c r="I4465" s="11"/>
    </row>
    <row r="4466" spans="3:9" x14ac:dyDescent="0.2">
      <c r="C4466" s="205"/>
      <c r="D4466" s="5"/>
      <c r="E4466" s="35"/>
      <c r="F4466" s="35"/>
      <c r="G4466" s="35"/>
      <c r="I4466" s="11"/>
    </row>
    <row r="4467" spans="3:9" x14ac:dyDescent="0.2">
      <c r="C4467" s="205"/>
      <c r="D4467" s="5"/>
      <c r="E4467" s="35"/>
      <c r="F4467" s="35"/>
      <c r="G4467" s="35"/>
      <c r="I4467" s="11"/>
    </row>
    <row r="4468" spans="3:9" x14ac:dyDescent="0.2">
      <c r="C4468" s="205"/>
      <c r="D4468" s="5"/>
      <c r="E4468" s="35"/>
      <c r="F4468" s="35"/>
      <c r="G4468" s="35"/>
      <c r="I4468" s="11"/>
    </row>
    <row r="4469" spans="3:9" x14ac:dyDescent="0.2">
      <c r="C4469" s="205"/>
      <c r="D4469" s="5"/>
      <c r="E4469" s="35"/>
      <c r="F4469" s="35"/>
      <c r="G4469" s="35"/>
      <c r="I4469" s="11"/>
    </row>
    <row r="4470" spans="3:9" x14ac:dyDescent="0.2">
      <c r="C4470" s="205"/>
      <c r="D4470" s="5"/>
      <c r="E4470" s="35"/>
      <c r="F4470" s="35"/>
      <c r="G4470" s="35"/>
      <c r="I4470" s="11"/>
    </row>
    <row r="4471" spans="3:9" x14ac:dyDescent="0.2">
      <c r="C4471" s="205"/>
      <c r="D4471" s="5"/>
      <c r="E4471" s="35"/>
      <c r="F4471" s="35"/>
      <c r="G4471" s="35"/>
      <c r="I4471" s="11"/>
    </row>
    <row r="4472" spans="3:9" x14ac:dyDescent="0.2">
      <c r="C4472" s="205"/>
      <c r="D4472" s="5"/>
      <c r="E4472" s="35"/>
      <c r="F4472" s="35"/>
      <c r="G4472" s="35"/>
      <c r="I4472" s="11"/>
    </row>
    <row r="4473" spans="3:9" x14ac:dyDescent="0.2">
      <c r="C4473" s="205"/>
      <c r="D4473" s="5"/>
      <c r="E4473" s="35"/>
      <c r="F4473" s="35"/>
      <c r="G4473" s="35"/>
      <c r="I4473" s="11"/>
    </row>
    <row r="4474" spans="3:9" x14ac:dyDescent="0.2">
      <c r="C4474" s="205"/>
      <c r="D4474" s="5"/>
      <c r="E4474" s="35"/>
      <c r="F4474" s="35"/>
      <c r="G4474" s="35"/>
      <c r="I4474" s="11"/>
    </row>
    <row r="4475" spans="3:9" x14ac:dyDescent="0.2">
      <c r="C4475" s="205"/>
      <c r="D4475" s="5"/>
      <c r="E4475" s="35"/>
      <c r="F4475" s="35"/>
      <c r="G4475" s="35"/>
      <c r="I4475" s="11"/>
    </row>
    <row r="4476" spans="3:9" x14ac:dyDescent="0.2">
      <c r="C4476" s="205"/>
      <c r="D4476" s="5"/>
      <c r="E4476" s="35"/>
      <c r="F4476" s="35"/>
      <c r="G4476" s="35"/>
      <c r="I4476" s="11"/>
    </row>
    <row r="4477" spans="3:9" x14ac:dyDescent="0.2">
      <c r="C4477" s="205"/>
      <c r="D4477" s="5"/>
      <c r="E4477" s="35"/>
      <c r="F4477" s="35"/>
      <c r="G4477" s="35"/>
      <c r="I4477" s="11"/>
    </row>
    <row r="4478" spans="3:9" x14ac:dyDescent="0.2">
      <c r="C4478" s="205"/>
      <c r="D4478" s="5"/>
      <c r="E4478" s="35"/>
      <c r="F4478" s="35"/>
      <c r="G4478" s="35"/>
      <c r="I4478" s="11"/>
    </row>
    <row r="4479" spans="3:9" x14ac:dyDescent="0.2">
      <c r="C4479" s="205"/>
      <c r="D4479" s="5"/>
      <c r="E4479" s="35"/>
      <c r="F4479" s="35"/>
      <c r="G4479" s="35"/>
      <c r="I4479" s="11"/>
    </row>
    <row r="4480" spans="3:9" x14ac:dyDescent="0.2">
      <c r="C4480" s="205"/>
      <c r="D4480" s="5"/>
      <c r="E4480" s="35"/>
      <c r="F4480" s="35"/>
      <c r="G4480" s="35"/>
      <c r="I4480" s="11"/>
    </row>
    <row r="4481" spans="3:9" x14ac:dyDescent="0.2">
      <c r="C4481" s="205"/>
      <c r="D4481" s="5"/>
      <c r="E4481" s="35"/>
      <c r="F4481" s="35"/>
      <c r="G4481" s="35"/>
      <c r="I4481" s="11"/>
    </row>
    <row r="4482" spans="3:9" x14ac:dyDescent="0.2">
      <c r="C4482" s="205"/>
      <c r="D4482" s="5"/>
      <c r="E4482" s="35"/>
      <c r="F4482" s="35"/>
      <c r="G4482" s="35"/>
      <c r="I4482" s="11"/>
    </row>
    <row r="4483" spans="3:9" x14ac:dyDescent="0.2">
      <c r="C4483" s="205"/>
      <c r="D4483" s="5"/>
      <c r="E4483" s="35"/>
      <c r="F4483" s="35"/>
      <c r="G4483" s="35"/>
      <c r="I4483" s="11"/>
    </row>
    <row r="4484" spans="3:9" x14ac:dyDescent="0.2">
      <c r="C4484" s="205"/>
      <c r="D4484" s="5"/>
      <c r="E4484" s="35"/>
      <c r="F4484" s="35"/>
      <c r="G4484" s="35"/>
      <c r="I4484" s="11"/>
    </row>
    <row r="4485" spans="3:9" x14ac:dyDescent="0.2">
      <c r="C4485" s="205"/>
      <c r="D4485" s="5"/>
      <c r="E4485" s="35"/>
      <c r="F4485" s="35"/>
      <c r="G4485" s="35"/>
      <c r="I4485" s="11"/>
    </row>
    <row r="4486" spans="3:9" x14ac:dyDescent="0.2">
      <c r="C4486" s="205"/>
      <c r="D4486" s="5"/>
      <c r="E4486" s="35"/>
      <c r="F4486" s="35"/>
      <c r="G4486" s="35"/>
      <c r="I4486" s="11"/>
    </row>
    <row r="4487" spans="3:9" x14ac:dyDescent="0.2">
      <c r="C4487" s="205"/>
      <c r="D4487" s="5"/>
      <c r="E4487" s="35"/>
      <c r="F4487" s="35"/>
      <c r="G4487" s="35"/>
      <c r="I4487" s="11"/>
    </row>
    <row r="4488" spans="3:9" x14ac:dyDescent="0.2">
      <c r="C4488" s="205"/>
      <c r="D4488" s="5"/>
      <c r="E4488" s="35"/>
      <c r="F4488" s="35"/>
      <c r="G4488" s="35"/>
      <c r="I4488" s="11"/>
    </row>
    <row r="4489" spans="3:9" x14ac:dyDescent="0.2">
      <c r="C4489" s="205"/>
      <c r="D4489" s="5"/>
      <c r="E4489" s="35"/>
      <c r="F4489" s="35"/>
      <c r="G4489" s="35"/>
      <c r="I4489" s="11"/>
    </row>
    <row r="4490" spans="3:9" x14ac:dyDescent="0.2">
      <c r="C4490" s="205"/>
      <c r="D4490" s="5"/>
      <c r="E4490" s="35"/>
      <c r="F4490" s="35"/>
      <c r="G4490" s="35"/>
      <c r="I4490" s="11"/>
    </row>
    <row r="4491" spans="3:9" x14ac:dyDescent="0.2">
      <c r="C4491" s="205"/>
      <c r="D4491" s="5"/>
      <c r="E4491" s="35"/>
      <c r="F4491" s="35"/>
      <c r="G4491" s="35"/>
      <c r="I4491" s="11"/>
    </row>
    <row r="4492" spans="3:9" x14ac:dyDescent="0.2">
      <c r="C4492" s="205"/>
      <c r="D4492" s="5"/>
      <c r="E4492" s="35"/>
      <c r="F4492" s="35"/>
      <c r="G4492" s="35"/>
      <c r="I4492" s="11"/>
    </row>
    <row r="4493" spans="3:9" x14ac:dyDescent="0.2">
      <c r="C4493" s="205"/>
      <c r="D4493" s="5"/>
      <c r="E4493" s="35"/>
      <c r="F4493" s="35"/>
      <c r="G4493" s="35"/>
      <c r="I4493" s="11"/>
    </row>
    <row r="4494" spans="3:9" x14ac:dyDescent="0.2">
      <c r="C4494" s="205"/>
      <c r="D4494" s="5"/>
      <c r="E4494" s="35"/>
      <c r="F4494" s="35"/>
      <c r="G4494" s="35"/>
      <c r="I4494" s="11"/>
    </row>
    <row r="4495" spans="3:9" x14ac:dyDescent="0.2">
      <c r="C4495" s="205"/>
      <c r="D4495" s="5"/>
      <c r="E4495" s="35"/>
      <c r="F4495" s="35"/>
      <c r="G4495" s="35"/>
      <c r="I4495" s="11"/>
    </row>
    <row r="4496" spans="3:9" x14ac:dyDescent="0.2">
      <c r="C4496" s="205"/>
      <c r="D4496" s="5"/>
      <c r="E4496" s="35"/>
      <c r="F4496" s="35"/>
      <c r="G4496" s="35"/>
      <c r="I4496" s="11"/>
    </row>
    <row r="4497" spans="3:9" x14ac:dyDescent="0.2">
      <c r="C4497" s="205"/>
      <c r="D4497" s="5"/>
      <c r="E4497" s="35"/>
      <c r="F4497" s="35"/>
      <c r="G4497" s="35"/>
      <c r="I4497" s="11"/>
    </row>
    <row r="4498" spans="3:9" x14ac:dyDescent="0.2">
      <c r="C4498" s="205"/>
      <c r="D4498" s="5"/>
      <c r="E4498" s="35"/>
      <c r="F4498" s="35"/>
      <c r="G4498" s="35"/>
      <c r="I4498" s="11"/>
    </row>
    <row r="4499" spans="3:9" x14ac:dyDescent="0.2">
      <c r="C4499" s="205"/>
      <c r="D4499" s="5"/>
      <c r="E4499" s="35"/>
      <c r="F4499" s="35"/>
      <c r="G4499" s="35"/>
      <c r="I4499" s="11"/>
    </row>
    <row r="4500" spans="3:9" x14ac:dyDescent="0.2">
      <c r="C4500" s="205"/>
      <c r="D4500" s="5"/>
      <c r="E4500" s="35"/>
      <c r="F4500" s="35"/>
      <c r="G4500" s="35"/>
      <c r="I4500" s="11"/>
    </row>
    <row r="4501" spans="3:9" x14ac:dyDescent="0.2">
      <c r="C4501" s="205"/>
      <c r="D4501" s="5"/>
      <c r="E4501" s="35"/>
      <c r="F4501" s="35"/>
      <c r="G4501" s="35"/>
      <c r="I4501" s="11"/>
    </row>
    <row r="4502" spans="3:9" x14ac:dyDescent="0.2">
      <c r="C4502" s="205"/>
      <c r="D4502" s="5"/>
      <c r="E4502" s="35"/>
      <c r="F4502" s="35"/>
      <c r="G4502" s="35"/>
      <c r="I4502" s="11"/>
    </row>
    <row r="4503" spans="3:9" x14ac:dyDescent="0.2">
      <c r="C4503" s="205"/>
      <c r="D4503" s="5"/>
      <c r="E4503" s="35"/>
      <c r="F4503" s="35"/>
      <c r="G4503" s="35"/>
      <c r="I4503" s="11"/>
    </row>
    <row r="4504" spans="3:9" x14ac:dyDescent="0.2">
      <c r="C4504" s="205"/>
      <c r="D4504" s="5"/>
      <c r="E4504" s="35"/>
      <c r="F4504" s="35"/>
      <c r="G4504" s="35"/>
      <c r="I4504" s="11"/>
    </row>
    <row r="4505" spans="3:9" x14ac:dyDescent="0.2">
      <c r="C4505" s="205"/>
      <c r="D4505" s="5"/>
      <c r="E4505" s="35"/>
      <c r="F4505" s="35"/>
      <c r="G4505" s="35"/>
      <c r="I4505" s="11"/>
    </row>
    <row r="4506" spans="3:9" x14ac:dyDescent="0.2">
      <c r="C4506" s="205"/>
      <c r="D4506" s="5"/>
      <c r="E4506" s="35"/>
      <c r="F4506" s="35"/>
      <c r="G4506" s="35"/>
      <c r="I4506" s="11"/>
    </row>
    <row r="4507" spans="3:9" x14ac:dyDescent="0.2">
      <c r="C4507" s="205"/>
      <c r="D4507" s="5"/>
      <c r="E4507" s="35"/>
      <c r="F4507" s="35"/>
      <c r="G4507" s="35"/>
      <c r="I4507" s="11"/>
    </row>
    <row r="4508" spans="3:9" x14ac:dyDescent="0.2">
      <c r="C4508" s="205"/>
      <c r="D4508" s="5"/>
      <c r="E4508" s="35"/>
      <c r="F4508" s="35"/>
      <c r="G4508" s="35"/>
      <c r="I4508" s="11"/>
    </row>
    <row r="4509" spans="3:9" x14ac:dyDescent="0.2">
      <c r="C4509" s="205"/>
      <c r="D4509" s="5"/>
      <c r="E4509" s="35"/>
      <c r="F4509" s="35"/>
      <c r="G4509" s="35"/>
      <c r="I4509" s="11"/>
    </row>
    <row r="4510" spans="3:9" x14ac:dyDescent="0.2">
      <c r="C4510" s="205"/>
      <c r="D4510" s="5"/>
      <c r="E4510" s="35"/>
      <c r="F4510" s="35"/>
      <c r="G4510" s="35"/>
      <c r="I4510" s="11"/>
    </row>
    <row r="4511" spans="3:9" x14ac:dyDescent="0.2">
      <c r="C4511" s="205"/>
      <c r="D4511" s="5"/>
      <c r="E4511" s="35"/>
      <c r="F4511" s="35"/>
      <c r="G4511" s="35"/>
      <c r="I4511" s="11"/>
    </row>
    <row r="4512" spans="3:9" x14ac:dyDescent="0.2">
      <c r="C4512" s="205"/>
      <c r="D4512" s="5"/>
      <c r="E4512" s="35"/>
      <c r="F4512" s="35"/>
      <c r="G4512" s="35"/>
      <c r="I4512" s="11"/>
    </row>
    <row r="4513" spans="3:9" x14ac:dyDescent="0.2">
      <c r="C4513" s="205"/>
      <c r="D4513" s="5"/>
      <c r="E4513" s="35"/>
      <c r="F4513" s="35"/>
      <c r="G4513" s="35"/>
      <c r="I4513" s="11"/>
    </row>
    <row r="4514" spans="3:9" x14ac:dyDescent="0.2">
      <c r="C4514" s="205"/>
      <c r="D4514" s="5"/>
      <c r="E4514" s="35"/>
      <c r="F4514" s="35"/>
      <c r="G4514" s="35"/>
      <c r="I4514" s="11"/>
    </row>
    <row r="4515" spans="3:9" x14ac:dyDescent="0.2">
      <c r="C4515" s="205"/>
      <c r="D4515" s="5"/>
      <c r="E4515" s="35"/>
      <c r="F4515" s="35"/>
      <c r="G4515" s="35"/>
      <c r="I4515" s="11"/>
    </row>
    <row r="4516" spans="3:9" x14ac:dyDescent="0.2">
      <c r="C4516" s="205"/>
      <c r="D4516" s="5"/>
      <c r="E4516" s="35"/>
      <c r="F4516" s="35"/>
      <c r="G4516" s="35"/>
      <c r="I4516" s="11"/>
    </row>
    <row r="4517" spans="3:9" x14ac:dyDescent="0.2">
      <c r="C4517" s="205"/>
      <c r="D4517" s="5"/>
      <c r="E4517" s="35"/>
      <c r="F4517" s="35"/>
      <c r="G4517" s="35"/>
      <c r="I4517" s="11"/>
    </row>
    <row r="4518" spans="3:9" x14ac:dyDescent="0.2">
      <c r="C4518" s="205"/>
      <c r="D4518" s="5"/>
      <c r="E4518" s="35"/>
      <c r="F4518" s="35"/>
      <c r="G4518" s="35"/>
      <c r="I4518" s="11"/>
    </row>
    <row r="4519" spans="3:9" x14ac:dyDescent="0.2">
      <c r="C4519" s="205"/>
      <c r="D4519" s="5"/>
      <c r="E4519" s="35"/>
      <c r="F4519" s="35"/>
      <c r="G4519" s="35"/>
      <c r="I4519" s="11"/>
    </row>
    <row r="4520" spans="3:9" x14ac:dyDescent="0.2">
      <c r="C4520" s="205"/>
      <c r="D4520" s="5"/>
      <c r="E4520" s="35"/>
      <c r="F4520" s="35"/>
      <c r="G4520" s="35"/>
      <c r="I4520" s="11"/>
    </row>
    <row r="4521" spans="3:9" x14ac:dyDescent="0.2">
      <c r="C4521" s="205"/>
      <c r="D4521" s="5"/>
      <c r="E4521" s="35"/>
      <c r="F4521" s="35"/>
      <c r="G4521" s="35"/>
      <c r="I4521" s="11"/>
    </row>
    <row r="4522" spans="3:9" x14ac:dyDescent="0.2">
      <c r="C4522" s="205"/>
      <c r="D4522" s="5"/>
      <c r="E4522" s="35"/>
      <c r="F4522" s="35"/>
      <c r="G4522" s="35"/>
      <c r="I4522" s="11"/>
    </row>
    <row r="4523" spans="3:9" x14ac:dyDescent="0.2">
      <c r="C4523" s="205"/>
      <c r="D4523" s="5"/>
      <c r="E4523" s="35"/>
      <c r="F4523" s="35"/>
      <c r="G4523" s="35"/>
      <c r="I4523" s="11"/>
    </row>
    <row r="4524" spans="3:9" x14ac:dyDescent="0.2">
      <c r="C4524" s="205"/>
      <c r="D4524" s="5"/>
      <c r="E4524" s="35"/>
      <c r="F4524" s="35"/>
      <c r="G4524" s="35"/>
      <c r="I4524" s="11"/>
    </row>
    <row r="4525" spans="3:9" x14ac:dyDescent="0.2">
      <c r="C4525" s="205"/>
      <c r="D4525" s="5"/>
      <c r="E4525" s="35"/>
      <c r="F4525" s="35"/>
      <c r="G4525" s="35"/>
      <c r="I4525" s="11"/>
    </row>
    <row r="4526" spans="3:9" x14ac:dyDescent="0.2">
      <c r="C4526" s="205"/>
      <c r="D4526" s="5"/>
      <c r="E4526" s="35"/>
      <c r="F4526" s="35"/>
      <c r="G4526" s="35"/>
      <c r="I4526" s="11"/>
    </row>
    <row r="4527" spans="3:9" x14ac:dyDescent="0.2">
      <c r="C4527" s="205"/>
      <c r="D4527" s="5"/>
      <c r="E4527" s="35"/>
      <c r="F4527" s="35"/>
      <c r="G4527" s="35"/>
      <c r="I4527" s="11"/>
    </row>
    <row r="4528" spans="3:9" x14ac:dyDescent="0.2">
      <c r="C4528" s="205"/>
      <c r="D4528" s="5"/>
      <c r="E4528" s="35"/>
      <c r="F4528" s="35"/>
      <c r="G4528" s="35"/>
      <c r="I4528" s="11"/>
    </row>
    <row r="4529" spans="3:9" x14ac:dyDescent="0.2">
      <c r="C4529" s="205"/>
      <c r="D4529" s="5"/>
      <c r="E4529" s="35"/>
      <c r="F4529" s="35"/>
      <c r="G4529" s="35"/>
      <c r="I4529" s="11"/>
    </row>
    <row r="4530" spans="3:9" x14ac:dyDescent="0.2">
      <c r="C4530" s="205"/>
      <c r="D4530" s="5"/>
      <c r="E4530" s="35"/>
      <c r="F4530" s="35"/>
      <c r="G4530" s="35"/>
      <c r="I4530" s="11"/>
    </row>
    <row r="4531" spans="3:9" x14ac:dyDescent="0.2">
      <c r="C4531" s="205"/>
      <c r="D4531" s="5"/>
      <c r="E4531" s="35"/>
      <c r="F4531" s="35"/>
      <c r="G4531" s="35"/>
      <c r="I4531" s="11"/>
    </row>
    <row r="4532" spans="3:9" x14ac:dyDescent="0.2">
      <c r="C4532" s="205"/>
      <c r="D4532" s="5"/>
      <c r="E4532" s="35"/>
      <c r="F4532" s="35"/>
      <c r="G4532" s="35"/>
      <c r="I4532" s="11"/>
    </row>
    <row r="4533" spans="3:9" x14ac:dyDescent="0.2">
      <c r="C4533" s="205"/>
      <c r="D4533" s="5"/>
      <c r="E4533" s="35"/>
      <c r="F4533" s="35"/>
      <c r="G4533" s="35"/>
      <c r="I4533" s="11"/>
    </row>
    <row r="4534" spans="3:9" x14ac:dyDescent="0.2">
      <c r="C4534" s="205"/>
      <c r="D4534" s="5"/>
      <c r="E4534" s="35"/>
      <c r="F4534" s="35"/>
      <c r="G4534" s="35"/>
      <c r="I4534" s="11"/>
    </row>
    <row r="4535" spans="3:9" x14ac:dyDescent="0.2">
      <c r="C4535" s="205"/>
      <c r="D4535" s="5"/>
      <c r="E4535" s="35"/>
      <c r="F4535" s="35"/>
      <c r="G4535" s="35"/>
      <c r="I4535" s="11"/>
    </row>
    <row r="4536" spans="3:9" x14ac:dyDescent="0.2">
      <c r="C4536" s="205"/>
      <c r="D4536" s="5"/>
      <c r="E4536" s="35"/>
      <c r="F4536" s="35"/>
      <c r="G4536" s="35"/>
      <c r="I4536" s="11"/>
    </row>
    <row r="4537" spans="3:9" x14ac:dyDescent="0.2">
      <c r="C4537" s="205"/>
      <c r="D4537" s="5"/>
      <c r="E4537" s="35"/>
      <c r="F4537" s="35"/>
      <c r="G4537" s="35"/>
      <c r="I4537" s="11"/>
    </row>
    <row r="4538" spans="3:9" x14ac:dyDescent="0.2">
      <c r="C4538" s="205"/>
      <c r="D4538" s="5"/>
      <c r="E4538" s="35"/>
      <c r="F4538" s="35"/>
      <c r="G4538" s="35"/>
      <c r="I4538" s="11"/>
    </row>
    <row r="4539" spans="3:9" x14ac:dyDescent="0.2">
      <c r="C4539" s="205"/>
      <c r="D4539" s="5"/>
      <c r="E4539" s="35"/>
      <c r="F4539" s="35"/>
      <c r="G4539" s="35"/>
      <c r="I4539" s="11"/>
    </row>
    <row r="4540" spans="3:9" x14ac:dyDescent="0.2">
      <c r="C4540" s="205"/>
      <c r="D4540" s="5"/>
      <c r="E4540" s="35"/>
      <c r="F4540" s="35"/>
      <c r="G4540" s="35"/>
      <c r="I4540" s="11"/>
    </row>
    <row r="4541" spans="3:9" x14ac:dyDescent="0.2">
      <c r="C4541" s="205"/>
      <c r="D4541" s="5"/>
      <c r="E4541" s="35"/>
      <c r="F4541" s="35"/>
      <c r="G4541" s="35"/>
      <c r="I4541" s="11"/>
    </row>
    <row r="4542" spans="3:9" x14ac:dyDescent="0.2">
      <c r="C4542" s="205"/>
      <c r="D4542" s="5"/>
      <c r="E4542" s="35"/>
      <c r="F4542" s="35"/>
      <c r="G4542" s="35"/>
      <c r="I4542" s="11"/>
    </row>
    <row r="4543" spans="3:9" x14ac:dyDescent="0.2">
      <c r="C4543" s="205"/>
      <c r="D4543" s="5"/>
      <c r="E4543" s="35"/>
      <c r="F4543" s="35"/>
      <c r="G4543" s="35"/>
      <c r="I4543" s="11"/>
    </row>
    <row r="4544" spans="3:9" x14ac:dyDescent="0.2">
      <c r="C4544" s="205"/>
      <c r="D4544" s="5"/>
      <c r="E4544" s="35"/>
      <c r="F4544" s="35"/>
      <c r="G4544" s="35"/>
      <c r="I4544" s="11"/>
    </row>
    <row r="4545" spans="3:9" x14ac:dyDescent="0.2">
      <c r="C4545" s="205"/>
      <c r="D4545" s="5"/>
      <c r="E4545" s="35"/>
      <c r="F4545" s="35"/>
      <c r="G4545" s="35"/>
      <c r="I4545" s="11"/>
    </row>
    <row r="4546" spans="3:9" x14ac:dyDescent="0.2">
      <c r="C4546" s="205"/>
      <c r="D4546" s="5"/>
      <c r="E4546" s="35"/>
      <c r="F4546" s="35"/>
      <c r="G4546" s="35"/>
      <c r="I4546" s="11"/>
    </row>
    <row r="4547" spans="3:9" x14ac:dyDescent="0.2">
      <c r="C4547" s="205"/>
      <c r="D4547" s="5"/>
      <c r="E4547" s="35"/>
      <c r="F4547" s="35"/>
      <c r="G4547" s="35"/>
      <c r="I4547" s="11"/>
    </row>
    <row r="4548" spans="3:9" x14ac:dyDescent="0.2">
      <c r="C4548" s="205"/>
      <c r="D4548" s="5"/>
      <c r="E4548" s="35"/>
      <c r="F4548" s="35"/>
      <c r="G4548" s="35"/>
      <c r="I4548" s="11"/>
    </row>
    <row r="4549" spans="3:9" x14ac:dyDescent="0.2">
      <c r="C4549" s="205"/>
      <c r="D4549" s="5"/>
      <c r="E4549" s="35"/>
      <c r="F4549" s="35"/>
      <c r="G4549" s="35"/>
      <c r="I4549" s="11"/>
    </row>
    <row r="4550" spans="3:9" x14ac:dyDescent="0.2">
      <c r="C4550" s="205"/>
      <c r="D4550" s="5"/>
      <c r="E4550" s="35"/>
      <c r="F4550" s="35"/>
      <c r="G4550" s="35"/>
      <c r="I4550" s="11"/>
    </row>
    <row r="4551" spans="3:9" x14ac:dyDescent="0.2">
      <c r="C4551" s="205"/>
      <c r="D4551" s="5"/>
      <c r="E4551" s="35"/>
      <c r="F4551" s="35"/>
      <c r="G4551" s="35"/>
      <c r="I4551" s="11"/>
    </row>
    <row r="4552" spans="3:9" x14ac:dyDescent="0.2">
      <c r="C4552" s="205"/>
      <c r="D4552" s="5"/>
      <c r="E4552" s="35"/>
      <c r="F4552" s="35"/>
      <c r="G4552" s="35"/>
      <c r="I4552" s="11"/>
    </row>
    <row r="4553" spans="3:9" x14ac:dyDescent="0.2">
      <c r="C4553" s="205"/>
      <c r="D4553" s="5"/>
      <c r="E4553" s="35"/>
      <c r="F4553" s="35"/>
      <c r="G4553" s="35"/>
      <c r="I4553" s="11"/>
    </row>
    <row r="4554" spans="3:9" x14ac:dyDescent="0.2">
      <c r="C4554" s="205"/>
      <c r="D4554" s="5"/>
      <c r="E4554" s="35"/>
      <c r="F4554" s="35"/>
      <c r="G4554" s="35"/>
      <c r="I4554" s="11"/>
    </row>
    <row r="4555" spans="3:9" x14ac:dyDescent="0.2">
      <c r="C4555" s="205"/>
      <c r="D4555" s="5"/>
      <c r="E4555" s="35"/>
      <c r="F4555" s="35"/>
      <c r="G4555" s="35"/>
      <c r="I4555" s="11"/>
    </row>
    <row r="4556" spans="3:9" x14ac:dyDescent="0.2">
      <c r="C4556" s="205"/>
      <c r="D4556" s="5"/>
      <c r="E4556" s="35"/>
      <c r="F4556" s="35"/>
      <c r="G4556" s="35"/>
      <c r="I4556" s="11"/>
    </row>
    <row r="4557" spans="3:9" x14ac:dyDescent="0.2">
      <c r="C4557" s="205"/>
      <c r="D4557" s="5"/>
      <c r="E4557" s="35"/>
      <c r="F4557" s="35"/>
      <c r="G4557" s="35"/>
      <c r="I4557" s="11"/>
    </row>
    <row r="4558" spans="3:9" x14ac:dyDescent="0.2">
      <c r="C4558" s="205"/>
      <c r="D4558" s="5"/>
      <c r="E4558" s="35"/>
      <c r="F4558" s="35"/>
      <c r="G4558" s="35"/>
      <c r="I4558" s="11"/>
    </row>
    <row r="4559" spans="3:9" x14ac:dyDescent="0.2">
      <c r="C4559" s="205"/>
      <c r="D4559" s="5"/>
      <c r="E4559" s="35"/>
      <c r="F4559" s="35"/>
      <c r="G4559" s="35"/>
      <c r="I4559" s="11"/>
    </row>
    <row r="4560" spans="3:9" x14ac:dyDescent="0.2">
      <c r="C4560" s="205"/>
      <c r="D4560" s="5"/>
      <c r="E4560" s="35"/>
      <c r="F4560" s="35"/>
      <c r="G4560" s="35"/>
      <c r="I4560" s="11"/>
    </row>
    <row r="4561" spans="3:9" x14ac:dyDescent="0.2">
      <c r="C4561" s="205"/>
      <c r="D4561" s="5"/>
      <c r="E4561" s="35"/>
      <c r="F4561" s="35"/>
      <c r="G4561" s="35"/>
      <c r="I4561" s="11"/>
    </row>
    <row r="4562" spans="3:9" x14ac:dyDescent="0.2">
      <c r="C4562" s="205"/>
      <c r="D4562" s="5"/>
      <c r="E4562" s="35"/>
      <c r="F4562" s="35"/>
      <c r="G4562" s="35"/>
      <c r="I4562" s="11"/>
    </row>
    <row r="4563" spans="3:9" x14ac:dyDescent="0.2">
      <c r="C4563" s="205"/>
      <c r="D4563" s="5"/>
      <c r="E4563" s="35"/>
      <c r="F4563" s="35"/>
      <c r="G4563" s="35"/>
      <c r="I4563" s="11"/>
    </row>
    <row r="4564" spans="3:9" x14ac:dyDescent="0.2">
      <c r="C4564" s="205"/>
      <c r="D4564" s="5"/>
      <c r="E4564" s="35"/>
      <c r="F4564" s="35"/>
      <c r="G4564" s="35"/>
      <c r="I4564" s="11"/>
    </row>
    <row r="4565" spans="3:9" x14ac:dyDescent="0.2">
      <c r="C4565" s="205"/>
      <c r="D4565" s="5"/>
      <c r="E4565" s="35"/>
      <c r="F4565" s="35"/>
      <c r="G4565" s="35"/>
      <c r="I4565" s="11"/>
    </row>
    <row r="4566" spans="3:9" x14ac:dyDescent="0.2">
      <c r="C4566" s="205"/>
      <c r="D4566" s="5"/>
      <c r="E4566" s="35"/>
      <c r="F4566" s="35"/>
      <c r="G4566" s="35"/>
      <c r="I4566" s="11"/>
    </row>
    <row r="4567" spans="3:9" x14ac:dyDescent="0.2">
      <c r="C4567" s="205"/>
      <c r="D4567" s="5"/>
      <c r="E4567" s="35"/>
      <c r="F4567" s="35"/>
      <c r="G4567" s="35"/>
      <c r="I4567" s="11"/>
    </row>
    <row r="4568" spans="3:9" x14ac:dyDescent="0.2">
      <c r="C4568" s="205"/>
      <c r="D4568" s="5"/>
      <c r="E4568" s="35"/>
      <c r="F4568" s="35"/>
      <c r="G4568" s="35"/>
      <c r="I4568" s="11"/>
    </row>
    <row r="4569" spans="3:9" x14ac:dyDescent="0.2">
      <c r="C4569" s="205"/>
      <c r="D4569" s="5"/>
      <c r="E4569" s="35"/>
      <c r="F4569" s="35"/>
      <c r="G4569" s="35"/>
      <c r="I4569" s="11"/>
    </row>
    <row r="4570" spans="3:9" x14ac:dyDescent="0.2">
      <c r="C4570" s="205"/>
      <c r="D4570" s="5"/>
      <c r="E4570" s="35"/>
      <c r="F4570" s="35"/>
      <c r="G4570" s="35"/>
      <c r="I4570" s="11"/>
    </row>
    <row r="4571" spans="3:9" x14ac:dyDescent="0.2">
      <c r="C4571" s="205"/>
      <c r="D4571" s="5"/>
      <c r="E4571" s="35"/>
      <c r="F4571" s="35"/>
      <c r="G4571" s="35"/>
      <c r="I4571" s="11"/>
    </row>
    <row r="4572" spans="3:9" x14ac:dyDescent="0.2">
      <c r="C4572" s="205"/>
      <c r="D4572" s="5"/>
      <c r="E4572" s="35"/>
      <c r="F4572" s="35"/>
      <c r="G4572" s="35"/>
      <c r="I4572" s="11"/>
    </row>
    <row r="4573" spans="3:9" x14ac:dyDescent="0.2">
      <c r="C4573" s="205"/>
      <c r="D4573" s="5"/>
      <c r="E4573" s="35"/>
      <c r="F4573" s="35"/>
      <c r="G4573" s="35"/>
      <c r="I4573" s="11"/>
    </row>
    <row r="4574" spans="3:9" x14ac:dyDescent="0.2">
      <c r="C4574" s="205"/>
      <c r="D4574" s="5"/>
      <c r="E4574" s="35"/>
      <c r="F4574" s="35"/>
      <c r="G4574" s="35"/>
      <c r="I4574" s="11"/>
    </row>
    <row r="4575" spans="3:9" x14ac:dyDescent="0.2">
      <c r="C4575" s="205"/>
      <c r="D4575" s="5"/>
      <c r="E4575" s="35"/>
      <c r="F4575" s="35"/>
      <c r="G4575" s="35"/>
      <c r="I4575" s="11"/>
    </row>
    <row r="4576" spans="3:9" x14ac:dyDescent="0.2">
      <c r="C4576" s="205"/>
      <c r="D4576" s="5"/>
      <c r="E4576" s="35"/>
      <c r="F4576" s="35"/>
      <c r="G4576" s="35"/>
      <c r="I4576" s="11"/>
    </row>
    <row r="4577" spans="3:9" x14ac:dyDescent="0.2">
      <c r="C4577" s="205"/>
      <c r="D4577" s="5"/>
      <c r="E4577" s="35"/>
      <c r="F4577" s="35"/>
      <c r="G4577" s="35"/>
      <c r="I4577" s="11"/>
    </row>
    <row r="4578" spans="3:9" x14ac:dyDescent="0.2">
      <c r="C4578" s="205"/>
      <c r="D4578" s="5"/>
      <c r="E4578" s="35"/>
      <c r="F4578" s="35"/>
      <c r="G4578" s="35"/>
      <c r="I4578" s="11"/>
    </row>
    <row r="4579" spans="3:9" x14ac:dyDescent="0.2">
      <c r="C4579" s="205"/>
      <c r="D4579" s="5"/>
      <c r="E4579" s="35"/>
      <c r="F4579" s="35"/>
      <c r="G4579" s="35"/>
      <c r="I4579" s="11"/>
    </row>
    <row r="4580" spans="3:9" x14ac:dyDescent="0.2">
      <c r="C4580" s="205"/>
      <c r="D4580" s="5"/>
      <c r="E4580" s="35"/>
      <c r="F4580" s="35"/>
      <c r="G4580" s="35"/>
      <c r="I4580" s="11"/>
    </row>
    <row r="4581" spans="3:9" x14ac:dyDescent="0.2">
      <c r="C4581" s="205"/>
      <c r="D4581" s="5"/>
      <c r="E4581" s="35"/>
      <c r="F4581" s="35"/>
      <c r="G4581" s="35"/>
      <c r="I4581" s="11"/>
    </row>
    <row r="4582" spans="3:9" x14ac:dyDescent="0.2">
      <c r="C4582" s="205"/>
      <c r="D4582" s="5"/>
      <c r="E4582" s="35"/>
      <c r="F4582" s="35"/>
      <c r="G4582" s="35"/>
      <c r="I4582" s="11"/>
    </row>
    <row r="4583" spans="3:9" x14ac:dyDescent="0.2">
      <c r="C4583" s="205"/>
      <c r="D4583" s="5"/>
      <c r="E4583" s="35"/>
      <c r="F4583" s="35"/>
      <c r="G4583" s="35"/>
      <c r="I4583" s="11"/>
    </row>
    <row r="4584" spans="3:9" x14ac:dyDescent="0.2">
      <c r="C4584" s="205"/>
      <c r="D4584" s="5"/>
      <c r="E4584" s="35"/>
      <c r="F4584" s="35"/>
      <c r="G4584" s="35"/>
      <c r="I4584" s="11"/>
    </row>
    <row r="4585" spans="3:9" x14ac:dyDescent="0.2">
      <c r="C4585" s="205"/>
      <c r="D4585" s="5"/>
      <c r="E4585" s="35"/>
      <c r="F4585" s="35"/>
      <c r="G4585" s="35"/>
      <c r="I4585" s="11"/>
    </row>
    <row r="4586" spans="3:9" x14ac:dyDescent="0.2">
      <c r="C4586" s="205"/>
      <c r="D4586" s="5"/>
      <c r="E4586" s="35"/>
      <c r="F4586" s="35"/>
      <c r="G4586" s="35"/>
      <c r="I4586" s="11"/>
    </row>
    <row r="4587" spans="3:9" x14ac:dyDescent="0.2">
      <c r="C4587" s="205"/>
      <c r="D4587" s="5"/>
      <c r="E4587" s="35"/>
      <c r="F4587" s="35"/>
      <c r="G4587" s="35"/>
      <c r="I4587" s="11"/>
    </row>
    <row r="4588" spans="3:9" x14ac:dyDescent="0.2">
      <c r="C4588" s="205"/>
      <c r="D4588" s="5"/>
      <c r="E4588" s="35"/>
      <c r="F4588" s="35"/>
      <c r="G4588" s="35"/>
      <c r="I4588" s="11"/>
    </row>
    <row r="4589" spans="3:9" x14ac:dyDescent="0.2">
      <c r="C4589" s="205"/>
      <c r="D4589" s="5"/>
      <c r="E4589" s="35"/>
      <c r="F4589" s="35"/>
      <c r="G4589" s="35"/>
      <c r="I4589" s="11"/>
    </row>
    <row r="4590" spans="3:9" x14ac:dyDescent="0.2">
      <c r="C4590" s="205"/>
      <c r="D4590" s="5"/>
      <c r="E4590" s="35"/>
      <c r="F4590" s="35"/>
      <c r="G4590" s="35"/>
      <c r="I4590" s="11"/>
    </row>
    <row r="4591" spans="3:9" x14ac:dyDescent="0.2">
      <c r="C4591" s="205"/>
      <c r="D4591" s="5"/>
      <c r="E4591" s="35"/>
      <c r="F4591" s="35"/>
      <c r="G4591" s="35"/>
      <c r="I4591" s="11"/>
    </row>
    <row r="4592" spans="3:9" x14ac:dyDescent="0.2">
      <c r="C4592" s="205"/>
      <c r="D4592" s="5"/>
      <c r="E4592" s="35"/>
      <c r="F4592" s="35"/>
      <c r="G4592" s="35"/>
      <c r="I4592" s="11"/>
    </row>
    <row r="4593" spans="3:9" x14ac:dyDescent="0.2">
      <c r="C4593" s="205"/>
      <c r="D4593" s="5"/>
      <c r="E4593" s="35"/>
      <c r="F4593" s="35"/>
      <c r="G4593" s="35"/>
      <c r="I4593" s="11"/>
    </row>
    <row r="4594" spans="3:9" x14ac:dyDescent="0.2">
      <c r="C4594" s="205"/>
      <c r="D4594" s="5"/>
      <c r="E4594" s="35"/>
      <c r="F4594" s="35"/>
      <c r="G4594" s="35"/>
      <c r="I4594" s="11"/>
    </row>
    <row r="4595" spans="3:9" x14ac:dyDescent="0.2">
      <c r="C4595" s="205"/>
      <c r="D4595" s="5"/>
      <c r="E4595" s="35"/>
      <c r="F4595" s="35"/>
      <c r="G4595" s="35"/>
      <c r="I4595" s="11"/>
    </row>
    <row r="4596" spans="3:9" x14ac:dyDescent="0.2">
      <c r="C4596" s="205"/>
      <c r="D4596" s="5"/>
      <c r="E4596" s="35"/>
      <c r="F4596" s="35"/>
      <c r="G4596" s="35"/>
      <c r="I4596" s="11"/>
    </row>
    <row r="4597" spans="3:9" x14ac:dyDescent="0.2">
      <c r="C4597" s="205"/>
      <c r="D4597" s="5"/>
      <c r="E4597" s="35"/>
      <c r="F4597" s="35"/>
      <c r="G4597" s="35"/>
      <c r="I4597" s="11"/>
    </row>
    <row r="4598" spans="3:9" x14ac:dyDescent="0.2">
      <c r="C4598" s="205"/>
      <c r="D4598" s="5"/>
      <c r="E4598" s="35"/>
      <c r="F4598" s="35"/>
      <c r="G4598" s="35"/>
      <c r="I4598" s="11"/>
    </row>
    <row r="4599" spans="3:9" x14ac:dyDescent="0.2">
      <c r="C4599" s="205"/>
      <c r="D4599" s="5"/>
      <c r="E4599" s="35"/>
      <c r="F4599" s="35"/>
      <c r="G4599" s="35"/>
      <c r="I4599" s="11"/>
    </row>
    <row r="4600" spans="3:9" x14ac:dyDescent="0.2">
      <c r="C4600" s="205"/>
      <c r="D4600" s="5"/>
      <c r="E4600" s="35"/>
      <c r="F4600" s="35"/>
      <c r="G4600" s="35"/>
      <c r="I4600" s="11"/>
    </row>
    <row r="4601" spans="3:9" x14ac:dyDescent="0.2">
      <c r="C4601" s="205"/>
      <c r="D4601" s="5"/>
      <c r="E4601" s="35"/>
      <c r="F4601" s="35"/>
      <c r="G4601" s="35"/>
      <c r="I4601" s="11"/>
    </row>
    <row r="4602" spans="3:9" x14ac:dyDescent="0.2">
      <c r="C4602" s="205"/>
      <c r="D4602" s="5"/>
      <c r="E4602" s="35"/>
      <c r="F4602" s="35"/>
      <c r="G4602" s="35"/>
      <c r="I4602" s="11"/>
    </row>
    <row r="4603" spans="3:9" x14ac:dyDescent="0.2">
      <c r="C4603" s="205"/>
      <c r="D4603" s="5"/>
      <c r="E4603" s="35"/>
      <c r="F4603" s="35"/>
      <c r="G4603" s="35"/>
      <c r="I4603" s="11"/>
    </row>
    <row r="4604" spans="3:9" x14ac:dyDescent="0.2">
      <c r="C4604" s="205"/>
      <c r="D4604" s="5"/>
      <c r="E4604" s="35"/>
      <c r="F4604" s="35"/>
      <c r="G4604" s="35"/>
      <c r="I4604" s="11"/>
    </row>
    <row r="4605" spans="3:9" x14ac:dyDescent="0.2">
      <c r="C4605" s="205"/>
      <c r="D4605" s="5"/>
      <c r="E4605" s="35"/>
      <c r="F4605" s="35"/>
      <c r="G4605" s="35"/>
      <c r="I4605" s="11"/>
    </row>
    <row r="4606" spans="3:9" x14ac:dyDescent="0.2">
      <c r="C4606" s="205"/>
      <c r="D4606" s="5"/>
      <c r="E4606" s="35"/>
      <c r="F4606" s="35"/>
      <c r="G4606" s="35"/>
      <c r="I4606" s="11"/>
    </row>
    <row r="4607" spans="3:9" x14ac:dyDescent="0.2">
      <c r="C4607" s="205"/>
      <c r="D4607" s="5"/>
      <c r="E4607" s="35"/>
      <c r="F4607" s="35"/>
      <c r="G4607" s="35"/>
      <c r="I4607" s="11"/>
    </row>
    <row r="4608" spans="3:9" x14ac:dyDescent="0.2">
      <c r="C4608" s="205"/>
      <c r="D4608" s="5"/>
      <c r="E4608" s="35"/>
      <c r="F4608" s="35"/>
      <c r="G4608" s="35"/>
      <c r="I4608" s="11"/>
    </row>
    <row r="4609" spans="3:9" x14ac:dyDescent="0.2">
      <c r="C4609" s="205"/>
      <c r="D4609" s="5"/>
      <c r="E4609" s="35"/>
      <c r="F4609" s="35"/>
      <c r="G4609" s="35"/>
      <c r="I4609" s="11"/>
    </row>
    <row r="4610" spans="3:9" x14ac:dyDescent="0.2">
      <c r="C4610" s="205"/>
      <c r="D4610" s="5"/>
      <c r="E4610" s="35"/>
      <c r="F4610" s="35"/>
      <c r="G4610" s="35"/>
      <c r="I4610" s="11"/>
    </row>
    <row r="4611" spans="3:9" x14ac:dyDescent="0.2">
      <c r="C4611" s="205"/>
      <c r="D4611" s="5"/>
      <c r="E4611" s="35"/>
      <c r="F4611" s="35"/>
      <c r="G4611" s="35"/>
      <c r="I4611" s="11"/>
    </row>
    <row r="4612" spans="3:9" x14ac:dyDescent="0.2">
      <c r="C4612" s="205"/>
      <c r="D4612" s="5"/>
      <c r="E4612" s="35"/>
      <c r="F4612" s="35"/>
      <c r="G4612" s="35"/>
      <c r="I4612" s="11"/>
    </row>
    <row r="4613" spans="3:9" x14ac:dyDescent="0.2">
      <c r="C4613" s="205"/>
      <c r="D4613" s="5"/>
      <c r="E4613" s="35"/>
      <c r="F4613" s="35"/>
      <c r="G4613" s="35"/>
      <c r="I4613" s="11"/>
    </row>
    <row r="4614" spans="3:9" x14ac:dyDescent="0.2">
      <c r="C4614" s="205"/>
      <c r="D4614" s="5"/>
      <c r="E4614" s="35"/>
      <c r="F4614" s="35"/>
      <c r="G4614" s="35"/>
      <c r="I4614" s="11"/>
    </row>
    <row r="4615" spans="3:9" x14ac:dyDescent="0.2">
      <c r="C4615" s="205"/>
      <c r="D4615" s="5"/>
      <c r="E4615" s="35"/>
      <c r="F4615" s="35"/>
      <c r="G4615" s="35"/>
      <c r="I4615" s="11"/>
    </row>
    <row r="4616" spans="3:9" x14ac:dyDescent="0.2">
      <c r="C4616" s="205"/>
      <c r="D4616" s="5"/>
      <c r="E4616" s="35"/>
      <c r="F4616" s="35"/>
      <c r="G4616" s="35"/>
      <c r="I4616" s="11"/>
    </row>
    <row r="4617" spans="3:9" x14ac:dyDescent="0.2">
      <c r="C4617" s="205"/>
      <c r="D4617" s="5"/>
      <c r="E4617" s="35"/>
      <c r="F4617" s="35"/>
      <c r="G4617" s="35"/>
      <c r="I4617" s="11"/>
    </row>
    <row r="4618" spans="3:9" x14ac:dyDescent="0.2">
      <c r="C4618" s="205"/>
      <c r="D4618" s="5"/>
      <c r="E4618" s="35"/>
      <c r="F4618" s="35"/>
      <c r="G4618" s="35"/>
      <c r="I4618" s="11"/>
    </row>
    <row r="4619" spans="3:9" x14ac:dyDescent="0.2">
      <c r="C4619" s="205"/>
      <c r="D4619" s="5"/>
      <c r="E4619" s="35"/>
      <c r="F4619" s="35"/>
      <c r="G4619" s="35"/>
      <c r="I4619" s="11"/>
    </row>
    <row r="4620" spans="3:9" x14ac:dyDescent="0.2">
      <c r="C4620" s="205"/>
      <c r="D4620" s="5"/>
      <c r="E4620" s="35"/>
      <c r="F4620" s="35"/>
      <c r="G4620" s="35"/>
      <c r="I4620" s="11"/>
    </row>
    <row r="4621" spans="3:9" x14ac:dyDescent="0.2">
      <c r="C4621" s="205"/>
      <c r="D4621" s="5"/>
      <c r="E4621" s="35"/>
      <c r="F4621" s="35"/>
      <c r="G4621" s="35"/>
      <c r="I4621" s="11"/>
    </row>
    <row r="4622" spans="3:9" x14ac:dyDescent="0.2">
      <c r="C4622" s="205"/>
      <c r="D4622" s="5"/>
      <c r="E4622" s="35"/>
      <c r="F4622" s="35"/>
      <c r="G4622" s="35"/>
      <c r="I4622" s="11"/>
    </row>
    <row r="4623" spans="3:9" x14ac:dyDescent="0.2">
      <c r="C4623" s="205"/>
      <c r="D4623" s="5"/>
      <c r="E4623" s="35"/>
      <c r="F4623" s="35"/>
      <c r="G4623" s="35"/>
      <c r="I4623" s="11"/>
    </row>
    <row r="4624" spans="3:9" x14ac:dyDescent="0.2">
      <c r="C4624" s="205"/>
      <c r="D4624" s="5"/>
      <c r="E4624" s="35"/>
      <c r="F4624" s="35"/>
      <c r="G4624" s="35"/>
      <c r="I4624" s="11"/>
    </row>
    <row r="4625" spans="3:9" x14ac:dyDescent="0.2">
      <c r="C4625" s="205"/>
      <c r="D4625" s="5"/>
      <c r="E4625" s="35"/>
      <c r="F4625" s="35"/>
      <c r="G4625" s="35"/>
      <c r="I4625" s="11"/>
    </row>
    <row r="4626" spans="3:9" x14ac:dyDescent="0.2">
      <c r="C4626" s="205"/>
      <c r="D4626" s="5"/>
      <c r="E4626" s="35"/>
      <c r="F4626" s="35"/>
      <c r="G4626" s="35"/>
      <c r="I4626" s="11"/>
    </row>
    <row r="4627" spans="3:9" x14ac:dyDescent="0.2">
      <c r="C4627" s="205"/>
      <c r="D4627" s="5"/>
      <c r="E4627" s="35"/>
      <c r="F4627" s="35"/>
      <c r="G4627" s="35"/>
      <c r="I4627" s="11"/>
    </row>
    <row r="4628" spans="3:9" x14ac:dyDescent="0.2">
      <c r="C4628" s="205"/>
      <c r="D4628" s="5"/>
      <c r="E4628" s="35"/>
      <c r="F4628" s="35"/>
      <c r="G4628" s="35"/>
      <c r="I4628" s="11"/>
    </row>
    <row r="4629" spans="3:9" x14ac:dyDescent="0.2">
      <c r="C4629" s="205"/>
      <c r="D4629" s="5"/>
      <c r="E4629" s="35"/>
      <c r="F4629" s="35"/>
      <c r="G4629" s="35"/>
      <c r="I4629" s="11"/>
    </row>
    <row r="4630" spans="3:9" x14ac:dyDescent="0.2">
      <c r="C4630" s="205"/>
      <c r="D4630" s="5"/>
      <c r="E4630" s="35"/>
      <c r="F4630" s="35"/>
      <c r="G4630" s="35"/>
      <c r="I4630" s="11"/>
    </row>
    <row r="4631" spans="3:9" x14ac:dyDescent="0.2">
      <c r="C4631" s="205"/>
      <c r="D4631" s="5"/>
      <c r="E4631" s="35"/>
      <c r="F4631" s="35"/>
      <c r="G4631" s="35"/>
      <c r="I4631" s="11"/>
    </row>
    <row r="4632" spans="3:9" x14ac:dyDescent="0.2">
      <c r="C4632" s="205"/>
      <c r="D4632" s="5"/>
      <c r="E4632" s="35"/>
      <c r="F4632" s="35"/>
      <c r="G4632" s="35"/>
      <c r="I4632" s="11"/>
    </row>
    <row r="4633" spans="3:9" x14ac:dyDescent="0.2">
      <c r="C4633" s="205"/>
      <c r="D4633" s="5"/>
      <c r="E4633" s="35"/>
      <c r="F4633" s="35"/>
      <c r="G4633" s="35"/>
      <c r="I4633" s="11"/>
    </row>
    <row r="4634" spans="3:9" x14ac:dyDescent="0.2">
      <c r="C4634" s="205"/>
      <c r="D4634" s="5"/>
      <c r="E4634" s="35"/>
      <c r="F4634" s="35"/>
      <c r="G4634" s="35"/>
      <c r="I4634" s="11"/>
    </row>
    <row r="4635" spans="3:9" x14ac:dyDescent="0.2">
      <c r="C4635" s="205"/>
      <c r="D4635" s="5"/>
      <c r="E4635" s="35"/>
      <c r="F4635" s="35"/>
      <c r="G4635" s="35"/>
      <c r="I4635" s="11"/>
    </row>
    <row r="4636" spans="3:9" x14ac:dyDescent="0.2">
      <c r="C4636" s="205"/>
      <c r="D4636" s="5"/>
      <c r="E4636" s="35"/>
      <c r="F4636" s="35"/>
      <c r="G4636" s="35"/>
      <c r="I4636" s="11"/>
    </row>
    <row r="4637" spans="3:9" x14ac:dyDescent="0.2">
      <c r="C4637" s="205"/>
      <c r="D4637" s="5"/>
      <c r="E4637" s="35"/>
      <c r="F4637" s="35"/>
      <c r="G4637" s="35"/>
      <c r="I4637" s="11"/>
    </row>
    <row r="4638" spans="3:9" x14ac:dyDescent="0.2">
      <c r="C4638" s="205"/>
      <c r="D4638" s="5"/>
      <c r="E4638" s="35"/>
      <c r="F4638" s="35"/>
      <c r="G4638" s="35"/>
      <c r="I4638" s="11"/>
    </row>
    <row r="4639" spans="3:9" x14ac:dyDescent="0.2">
      <c r="C4639" s="205"/>
      <c r="D4639" s="5"/>
      <c r="E4639" s="35"/>
      <c r="F4639" s="35"/>
      <c r="G4639" s="35"/>
      <c r="I4639" s="11"/>
    </row>
    <row r="4640" spans="3:9" x14ac:dyDescent="0.2">
      <c r="C4640" s="205"/>
      <c r="D4640" s="5"/>
      <c r="E4640" s="35"/>
      <c r="F4640" s="35"/>
      <c r="G4640" s="35"/>
      <c r="I4640" s="11"/>
    </row>
    <row r="4641" spans="3:9" x14ac:dyDescent="0.2">
      <c r="C4641" s="205"/>
      <c r="D4641" s="5"/>
      <c r="E4641" s="35"/>
      <c r="F4641" s="35"/>
      <c r="G4641" s="35"/>
      <c r="I4641" s="11"/>
    </row>
    <row r="4642" spans="3:9" x14ac:dyDescent="0.2">
      <c r="C4642" s="205"/>
      <c r="D4642" s="5"/>
      <c r="E4642" s="35"/>
      <c r="F4642" s="35"/>
      <c r="G4642" s="35"/>
      <c r="I4642" s="11"/>
    </row>
    <row r="4643" spans="3:9" x14ac:dyDescent="0.2">
      <c r="C4643" s="205"/>
      <c r="D4643" s="5"/>
      <c r="E4643" s="35"/>
      <c r="F4643" s="35"/>
      <c r="G4643" s="35"/>
      <c r="I4643" s="11"/>
    </row>
    <row r="4644" spans="3:9" x14ac:dyDescent="0.2">
      <c r="C4644" s="205"/>
      <c r="D4644" s="5"/>
      <c r="E4644" s="35"/>
      <c r="F4644" s="35"/>
      <c r="G4644" s="35"/>
      <c r="I4644" s="11"/>
    </row>
    <row r="4645" spans="3:9" x14ac:dyDescent="0.2">
      <c r="C4645" s="205"/>
      <c r="D4645" s="5"/>
      <c r="E4645" s="35"/>
      <c r="F4645" s="35"/>
      <c r="G4645" s="35"/>
      <c r="I4645" s="11"/>
    </row>
    <row r="4646" spans="3:9" x14ac:dyDescent="0.2">
      <c r="C4646" s="205"/>
      <c r="D4646" s="5"/>
      <c r="E4646" s="35"/>
      <c r="F4646" s="35"/>
      <c r="G4646" s="35"/>
      <c r="I4646" s="11"/>
    </row>
    <row r="4647" spans="3:9" x14ac:dyDescent="0.2">
      <c r="C4647" s="205"/>
      <c r="D4647" s="5"/>
      <c r="E4647" s="35"/>
      <c r="F4647" s="35"/>
      <c r="G4647" s="35"/>
      <c r="I4647" s="11"/>
    </row>
    <row r="4648" spans="3:9" x14ac:dyDescent="0.2">
      <c r="C4648" s="205"/>
      <c r="D4648" s="5"/>
      <c r="E4648" s="35"/>
      <c r="F4648" s="35"/>
      <c r="G4648" s="35"/>
      <c r="I4648" s="11"/>
    </row>
    <row r="4649" spans="3:9" x14ac:dyDescent="0.2">
      <c r="C4649" s="205"/>
      <c r="D4649" s="5"/>
      <c r="E4649" s="35"/>
      <c r="F4649" s="35"/>
      <c r="G4649" s="35"/>
      <c r="I4649" s="11"/>
    </row>
    <row r="4650" spans="3:9" x14ac:dyDescent="0.2">
      <c r="C4650" s="205"/>
      <c r="D4650" s="5"/>
      <c r="E4650" s="35"/>
      <c r="F4650" s="35"/>
      <c r="G4650" s="35"/>
      <c r="I4650" s="11"/>
    </row>
    <row r="4651" spans="3:9" x14ac:dyDescent="0.2">
      <c r="C4651" s="205"/>
      <c r="D4651" s="5"/>
      <c r="E4651" s="35"/>
      <c r="F4651" s="35"/>
      <c r="G4651" s="35"/>
      <c r="I4651" s="11"/>
    </row>
    <row r="4652" spans="3:9" x14ac:dyDescent="0.2">
      <c r="C4652" s="205"/>
      <c r="D4652" s="5"/>
      <c r="E4652" s="35"/>
      <c r="F4652" s="35"/>
      <c r="G4652" s="35"/>
      <c r="I4652" s="11"/>
    </row>
    <row r="4653" spans="3:9" x14ac:dyDescent="0.2">
      <c r="C4653" s="205"/>
      <c r="D4653" s="5"/>
      <c r="E4653" s="35"/>
      <c r="F4653" s="35"/>
      <c r="G4653" s="35"/>
      <c r="I4653" s="11"/>
    </row>
    <row r="4654" spans="3:9" x14ac:dyDescent="0.2">
      <c r="C4654" s="205"/>
      <c r="D4654" s="5"/>
      <c r="E4654" s="35"/>
      <c r="F4654" s="35"/>
      <c r="G4654" s="35"/>
      <c r="I4654" s="11"/>
    </row>
    <row r="4655" spans="3:9" x14ac:dyDescent="0.2">
      <c r="C4655" s="205"/>
      <c r="D4655" s="5"/>
      <c r="E4655" s="35"/>
      <c r="F4655" s="35"/>
      <c r="G4655" s="35"/>
      <c r="I4655" s="11"/>
    </row>
    <row r="4656" spans="3:9" x14ac:dyDescent="0.2">
      <c r="C4656" s="205"/>
      <c r="D4656" s="5"/>
      <c r="E4656" s="35"/>
      <c r="F4656" s="35"/>
      <c r="G4656" s="35"/>
      <c r="I4656" s="11"/>
    </row>
    <row r="4657" spans="3:9" x14ac:dyDescent="0.2">
      <c r="C4657" s="205"/>
      <c r="D4657" s="5"/>
      <c r="E4657" s="35"/>
      <c r="F4657" s="35"/>
      <c r="G4657" s="35"/>
      <c r="I4657" s="11"/>
    </row>
    <row r="4658" spans="3:9" x14ac:dyDescent="0.2">
      <c r="C4658" s="205"/>
      <c r="D4658" s="5"/>
      <c r="E4658" s="35"/>
      <c r="F4658" s="35"/>
      <c r="G4658" s="35"/>
      <c r="I4658" s="11"/>
    </row>
    <row r="4659" spans="3:9" x14ac:dyDescent="0.2">
      <c r="C4659" s="205"/>
      <c r="D4659" s="5"/>
      <c r="E4659" s="35"/>
      <c r="F4659" s="35"/>
      <c r="G4659" s="35"/>
      <c r="I4659" s="11"/>
    </row>
    <row r="4660" spans="3:9" x14ac:dyDescent="0.2">
      <c r="C4660" s="205"/>
      <c r="D4660" s="5"/>
      <c r="E4660" s="35"/>
      <c r="F4660" s="35"/>
      <c r="G4660" s="35"/>
      <c r="I4660" s="11"/>
    </row>
    <row r="4661" spans="3:9" x14ac:dyDescent="0.2">
      <c r="C4661" s="205"/>
      <c r="D4661" s="5"/>
      <c r="E4661" s="35"/>
      <c r="F4661" s="35"/>
      <c r="G4661" s="35"/>
      <c r="I4661" s="11"/>
    </row>
    <row r="4662" spans="3:9" x14ac:dyDescent="0.2">
      <c r="C4662" s="205"/>
      <c r="D4662" s="5"/>
      <c r="E4662" s="35"/>
      <c r="F4662" s="35"/>
      <c r="G4662" s="35"/>
      <c r="I4662" s="11"/>
    </row>
    <row r="4663" spans="3:9" x14ac:dyDescent="0.2">
      <c r="C4663" s="205"/>
      <c r="D4663" s="5"/>
      <c r="E4663" s="35"/>
      <c r="F4663" s="35"/>
      <c r="G4663" s="35"/>
      <c r="I4663" s="11"/>
    </row>
    <row r="4664" spans="3:9" x14ac:dyDescent="0.2">
      <c r="C4664" s="205"/>
      <c r="D4664" s="5"/>
      <c r="E4664" s="35"/>
      <c r="F4664" s="35"/>
      <c r="G4664" s="35"/>
      <c r="I4664" s="11"/>
    </row>
    <row r="4665" spans="3:9" x14ac:dyDescent="0.2">
      <c r="C4665" s="205"/>
      <c r="D4665" s="5"/>
      <c r="E4665" s="35"/>
      <c r="F4665" s="35"/>
      <c r="G4665" s="35"/>
      <c r="I4665" s="11"/>
    </row>
    <row r="4666" spans="3:9" x14ac:dyDescent="0.2">
      <c r="C4666" s="205"/>
      <c r="D4666" s="5"/>
      <c r="E4666" s="35"/>
      <c r="F4666" s="35"/>
      <c r="G4666" s="35"/>
      <c r="I4666" s="11"/>
    </row>
    <row r="4667" spans="3:9" x14ac:dyDescent="0.2">
      <c r="C4667" s="205"/>
      <c r="D4667" s="5"/>
      <c r="E4667" s="35"/>
      <c r="F4667" s="35"/>
      <c r="G4667" s="35"/>
      <c r="I4667" s="11"/>
    </row>
    <row r="4668" spans="3:9" x14ac:dyDescent="0.2">
      <c r="C4668" s="205"/>
      <c r="D4668" s="5"/>
      <c r="E4668" s="35"/>
      <c r="F4668" s="35"/>
      <c r="G4668" s="35"/>
      <c r="I4668" s="11"/>
    </row>
    <row r="4669" spans="3:9" x14ac:dyDescent="0.2">
      <c r="C4669" s="205"/>
      <c r="D4669" s="5"/>
      <c r="E4669" s="35"/>
      <c r="F4669" s="35"/>
      <c r="G4669" s="35"/>
      <c r="I4669" s="11"/>
    </row>
    <row r="4670" spans="3:9" x14ac:dyDescent="0.2">
      <c r="C4670" s="205"/>
      <c r="D4670" s="5"/>
      <c r="E4670" s="35"/>
      <c r="F4670" s="35"/>
      <c r="G4670" s="35"/>
      <c r="I4670" s="11"/>
    </row>
    <row r="4671" spans="3:9" x14ac:dyDescent="0.2">
      <c r="C4671" s="205"/>
      <c r="D4671" s="5"/>
      <c r="E4671" s="35"/>
      <c r="F4671" s="35"/>
      <c r="G4671" s="35"/>
      <c r="I4671" s="11"/>
    </row>
    <row r="4672" spans="3:9" x14ac:dyDescent="0.2">
      <c r="C4672" s="205"/>
      <c r="D4672" s="5"/>
      <c r="E4672" s="35"/>
      <c r="F4672" s="35"/>
      <c r="G4672" s="35"/>
      <c r="I4672" s="11"/>
    </row>
    <row r="4673" spans="3:9" x14ac:dyDescent="0.2">
      <c r="C4673" s="205"/>
      <c r="D4673" s="5"/>
      <c r="E4673" s="35"/>
      <c r="F4673" s="35"/>
      <c r="G4673" s="35"/>
      <c r="I4673" s="11"/>
    </row>
    <row r="4674" spans="3:9" x14ac:dyDescent="0.2">
      <c r="C4674" s="205"/>
      <c r="D4674" s="5"/>
      <c r="E4674" s="35"/>
      <c r="F4674" s="35"/>
      <c r="G4674" s="35"/>
      <c r="I4674" s="11"/>
    </row>
    <row r="4675" spans="3:9" x14ac:dyDescent="0.2">
      <c r="C4675" s="205"/>
      <c r="D4675" s="5"/>
      <c r="E4675" s="35"/>
      <c r="F4675" s="35"/>
      <c r="G4675" s="35"/>
      <c r="I4675" s="11"/>
    </row>
    <row r="4676" spans="3:9" x14ac:dyDescent="0.2">
      <c r="C4676" s="205"/>
      <c r="D4676" s="5"/>
      <c r="E4676" s="35"/>
      <c r="F4676" s="35"/>
      <c r="G4676" s="35"/>
      <c r="I4676" s="11"/>
    </row>
    <row r="4677" spans="3:9" x14ac:dyDescent="0.2">
      <c r="C4677" s="205"/>
      <c r="D4677" s="5"/>
      <c r="E4677" s="35"/>
      <c r="F4677" s="35"/>
      <c r="G4677" s="35"/>
      <c r="I4677" s="11"/>
    </row>
    <row r="4678" spans="3:9" x14ac:dyDescent="0.2">
      <c r="C4678" s="205"/>
      <c r="D4678" s="5"/>
      <c r="E4678" s="35"/>
      <c r="F4678" s="35"/>
      <c r="G4678" s="35"/>
      <c r="I4678" s="11"/>
    </row>
    <row r="4679" spans="3:9" x14ac:dyDescent="0.2">
      <c r="C4679" s="205"/>
      <c r="D4679" s="5"/>
      <c r="E4679" s="35"/>
      <c r="F4679" s="35"/>
      <c r="G4679" s="35"/>
      <c r="I4679" s="11"/>
    </row>
    <row r="4680" spans="3:9" x14ac:dyDescent="0.2">
      <c r="C4680" s="205"/>
      <c r="D4680" s="5"/>
      <c r="E4680" s="35"/>
      <c r="F4680" s="35"/>
      <c r="G4680" s="35"/>
      <c r="I4680" s="11"/>
    </row>
    <row r="4681" spans="3:9" x14ac:dyDescent="0.2">
      <c r="C4681" s="205"/>
      <c r="D4681" s="5"/>
      <c r="E4681" s="35"/>
      <c r="F4681" s="35"/>
      <c r="G4681" s="35"/>
      <c r="I4681" s="11"/>
    </row>
    <row r="4682" spans="3:9" x14ac:dyDescent="0.2">
      <c r="C4682" s="205"/>
      <c r="D4682" s="5"/>
      <c r="E4682" s="35"/>
      <c r="F4682" s="35"/>
      <c r="G4682" s="35"/>
      <c r="I4682" s="11"/>
    </row>
    <row r="4683" spans="3:9" x14ac:dyDescent="0.2">
      <c r="C4683" s="205"/>
      <c r="D4683" s="5"/>
      <c r="E4683" s="35"/>
      <c r="F4683" s="35"/>
      <c r="G4683" s="35"/>
      <c r="I4683" s="11"/>
    </row>
    <row r="4684" spans="3:9" x14ac:dyDescent="0.2">
      <c r="C4684" s="205"/>
      <c r="D4684" s="5"/>
      <c r="E4684" s="35"/>
      <c r="F4684" s="35"/>
      <c r="G4684" s="35"/>
      <c r="I4684" s="11"/>
    </row>
    <row r="4685" spans="3:9" x14ac:dyDescent="0.2">
      <c r="C4685" s="205"/>
      <c r="D4685" s="5"/>
      <c r="E4685" s="35"/>
      <c r="F4685" s="35"/>
      <c r="G4685" s="35"/>
      <c r="I4685" s="11"/>
    </row>
    <row r="4686" spans="3:9" x14ac:dyDescent="0.2">
      <c r="C4686" s="205"/>
      <c r="D4686" s="5"/>
      <c r="E4686" s="35"/>
      <c r="F4686" s="35"/>
      <c r="G4686" s="35"/>
      <c r="I4686" s="11"/>
    </row>
    <row r="4687" spans="3:9" x14ac:dyDescent="0.2">
      <c r="C4687" s="205"/>
      <c r="D4687" s="5"/>
      <c r="E4687" s="35"/>
      <c r="F4687" s="35"/>
      <c r="G4687" s="35"/>
      <c r="I4687" s="11"/>
    </row>
    <row r="4688" spans="3:9" x14ac:dyDescent="0.2">
      <c r="C4688" s="205"/>
      <c r="D4688" s="5"/>
      <c r="E4688" s="35"/>
      <c r="F4688" s="35"/>
      <c r="G4688" s="35"/>
      <c r="I4688" s="11"/>
    </row>
    <row r="4689" spans="3:9" x14ac:dyDescent="0.2">
      <c r="C4689" s="205"/>
      <c r="D4689" s="5"/>
      <c r="E4689" s="35"/>
      <c r="F4689" s="35"/>
      <c r="G4689" s="35"/>
      <c r="I4689" s="11"/>
    </row>
    <row r="4690" spans="3:9" x14ac:dyDescent="0.2">
      <c r="C4690" s="205"/>
      <c r="D4690" s="5"/>
      <c r="E4690" s="35"/>
      <c r="F4690" s="35"/>
      <c r="G4690" s="35"/>
      <c r="I4690" s="11"/>
    </row>
    <row r="4691" spans="3:9" x14ac:dyDescent="0.2">
      <c r="C4691" s="205"/>
      <c r="D4691" s="5"/>
      <c r="E4691" s="35"/>
      <c r="F4691" s="35"/>
      <c r="G4691" s="35"/>
      <c r="I4691" s="11"/>
    </row>
    <row r="4692" spans="3:9" x14ac:dyDescent="0.2">
      <c r="C4692" s="205"/>
      <c r="D4692" s="5"/>
      <c r="E4692" s="35"/>
      <c r="F4692" s="35"/>
      <c r="G4692" s="35"/>
      <c r="I4692" s="11"/>
    </row>
    <row r="4693" spans="3:9" x14ac:dyDescent="0.2">
      <c r="C4693" s="205"/>
      <c r="D4693" s="5"/>
      <c r="E4693" s="35"/>
      <c r="F4693" s="35"/>
      <c r="G4693" s="35"/>
      <c r="I4693" s="11"/>
    </row>
    <row r="4694" spans="3:9" x14ac:dyDescent="0.2">
      <c r="C4694" s="205"/>
      <c r="D4694" s="5"/>
      <c r="E4694" s="35"/>
      <c r="F4694" s="35"/>
      <c r="G4694" s="35"/>
      <c r="I4694" s="11"/>
    </row>
    <row r="4695" spans="3:9" x14ac:dyDescent="0.2">
      <c r="C4695" s="205"/>
      <c r="D4695" s="5"/>
      <c r="E4695" s="35"/>
      <c r="F4695" s="35"/>
      <c r="G4695" s="35"/>
      <c r="I4695" s="11"/>
    </row>
    <row r="4696" spans="3:9" x14ac:dyDescent="0.2">
      <c r="C4696" s="205"/>
      <c r="D4696" s="5"/>
      <c r="E4696" s="35"/>
      <c r="F4696" s="35"/>
      <c r="G4696" s="35"/>
      <c r="I4696" s="11"/>
    </row>
    <row r="4697" spans="3:9" x14ac:dyDescent="0.2">
      <c r="C4697" s="205"/>
      <c r="D4697" s="5"/>
      <c r="E4697" s="35"/>
      <c r="F4697" s="35"/>
      <c r="G4697" s="35"/>
      <c r="I4697" s="11"/>
    </row>
    <row r="4698" spans="3:9" x14ac:dyDescent="0.2">
      <c r="C4698" s="205"/>
      <c r="D4698" s="5"/>
      <c r="E4698" s="35"/>
      <c r="F4698" s="35"/>
      <c r="G4698" s="35"/>
      <c r="I4698" s="11"/>
    </row>
    <row r="4699" spans="3:9" x14ac:dyDescent="0.2">
      <c r="C4699" s="205"/>
      <c r="D4699" s="5"/>
      <c r="E4699" s="35"/>
      <c r="F4699" s="35"/>
      <c r="G4699" s="35"/>
      <c r="I4699" s="11"/>
    </row>
    <row r="4700" spans="3:9" x14ac:dyDescent="0.2">
      <c r="C4700" s="205"/>
      <c r="D4700" s="5"/>
      <c r="E4700" s="35"/>
      <c r="F4700" s="35"/>
      <c r="G4700" s="35"/>
      <c r="I4700" s="11"/>
    </row>
    <row r="4701" spans="3:9" x14ac:dyDescent="0.2">
      <c r="C4701" s="205"/>
      <c r="D4701" s="5"/>
      <c r="E4701" s="35"/>
      <c r="F4701" s="35"/>
      <c r="G4701" s="35"/>
      <c r="I4701" s="11"/>
    </row>
    <row r="4702" spans="3:9" x14ac:dyDescent="0.2">
      <c r="C4702" s="205"/>
      <c r="D4702" s="5"/>
      <c r="E4702" s="35"/>
      <c r="F4702" s="35"/>
      <c r="G4702" s="35"/>
      <c r="I4702" s="11"/>
    </row>
    <row r="4703" spans="3:9" x14ac:dyDescent="0.2">
      <c r="C4703" s="205"/>
      <c r="D4703" s="5"/>
      <c r="E4703" s="35"/>
      <c r="F4703" s="35"/>
      <c r="G4703" s="35"/>
      <c r="I4703" s="11"/>
    </row>
    <row r="4704" spans="3:9" x14ac:dyDescent="0.2">
      <c r="C4704" s="205"/>
      <c r="D4704" s="5"/>
      <c r="E4704" s="35"/>
      <c r="F4704" s="35"/>
      <c r="G4704" s="35"/>
      <c r="I4704" s="11"/>
    </row>
    <row r="4705" spans="3:9" x14ac:dyDescent="0.2">
      <c r="C4705" s="205"/>
      <c r="D4705" s="5"/>
      <c r="E4705" s="35"/>
      <c r="F4705" s="35"/>
      <c r="G4705" s="35"/>
      <c r="I4705" s="11"/>
    </row>
  </sheetData>
  <mergeCells count="28">
    <mergeCell ref="F49:F56"/>
    <mergeCell ref="G49:G56"/>
    <mergeCell ref="M49:M56"/>
    <mergeCell ref="N49:N56"/>
    <mergeCell ref="A1:B1"/>
    <mergeCell ref="H1:I1"/>
    <mergeCell ref="A2:B2"/>
    <mergeCell ref="C2:E2"/>
    <mergeCell ref="H2:I2"/>
    <mergeCell ref="F1:G1"/>
    <mergeCell ref="M1:N1"/>
    <mergeCell ref="F15:F22"/>
    <mergeCell ref="G15:G22"/>
    <mergeCell ref="M15:M22"/>
    <mergeCell ref="N15:N22"/>
    <mergeCell ref="J2:L2"/>
    <mergeCell ref="F28:F35"/>
    <mergeCell ref="G28:G35"/>
    <mergeCell ref="M28:M35"/>
    <mergeCell ref="N28:N35"/>
    <mergeCell ref="N4:N6"/>
    <mergeCell ref="M12:M14"/>
    <mergeCell ref="N12:N14"/>
    <mergeCell ref="F4:F6"/>
    <mergeCell ref="G4:G6"/>
    <mergeCell ref="F12:F14"/>
    <mergeCell ref="G12:G14"/>
    <mergeCell ref="M4:M6"/>
  </mergeCells>
  <phoneticPr fontId="6" type="noConversion"/>
  <conditionalFormatting sqref="F58:G61 M57:N61 L43:N43 M36:N42 F11:G12 M11:N12 E4:G4 L4:N4 F28:G28 M28:N28 L27:L42 E7:G7 E5:E6 E9:G10 L23:M23 E25:F25 F26 G25:G26 E23:G23 F36:G49 L44:L61 E27:E61 F57:I57 L5:L6 L7:N10 F15:G15 E11:E21 M15:N15 L11:L22 L25:M25 M44:N49">
    <cfRule type="cellIs" dxfId="10" priority="13" stopIfTrue="1" operator="lessThan">
      <formula>0</formula>
    </cfRule>
  </conditionalFormatting>
  <conditionalFormatting sqref="E26">
    <cfRule type="cellIs" dxfId="9" priority="12" stopIfTrue="1" operator="lessThan">
      <formula>0</formula>
    </cfRule>
  </conditionalFormatting>
  <conditionalFormatting sqref="N23 N25">
    <cfRule type="cellIs" dxfId="8" priority="9" stopIfTrue="1" operator="lessThan">
      <formula>0</formula>
    </cfRule>
  </conditionalFormatting>
  <conditionalFormatting sqref="L26">
    <cfRule type="cellIs" dxfId="7" priority="8" stopIfTrue="1" operator="lessThan">
      <formula>0</formula>
    </cfRule>
  </conditionalFormatting>
  <conditionalFormatting sqref="E8:G8">
    <cfRule type="cellIs" dxfId="6" priority="7" stopIfTrue="1" operator="lessThan">
      <formula>0</formula>
    </cfRule>
  </conditionalFormatting>
  <conditionalFormatting sqref="E22">
    <cfRule type="cellIs" dxfId="5" priority="6" stopIfTrue="1" operator="lessThan">
      <formula>0</formula>
    </cfRule>
  </conditionalFormatting>
  <conditionalFormatting sqref="E24">
    <cfRule type="cellIs" dxfId="4" priority="5" stopIfTrue="1" operator="lessThan">
      <formula>0</formula>
    </cfRule>
  </conditionalFormatting>
  <conditionalFormatting sqref="F24:G24">
    <cfRule type="cellIs" dxfId="3" priority="4" stopIfTrue="1" operator="lessThan">
      <formula>0</formula>
    </cfRule>
  </conditionalFormatting>
  <conditionalFormatting sqref="L24">
    <cfRule type="cellIs" dxfId="2" priority="3" stopIfTrue="1" operator="lessThan">
      <formula>0</formula>
    </cfRule>
  </conditionalFormatting>
  <conditionalFormatting sqref="M24:N24">
    <cfRule type="cellIs" dxfId="1" priority="2" stopIfTrue="1" operator="lessThan">
      <formula>0</formula>
    </cfRule>
  </conditionalFormatting>
  <conditionalFormatting sqref="M26:N26">
    <cfRule type="cellIs" dxfId="0" priority="1" stopIfTrue="1" operator="lessThan">
      <formula>0</formula>
    </cfRule>
  </conditionalFormatting>
  <pageMargins left="0.75" right="0.51" top="1" bottom="1" header="0.5" footer="0.5"/>
  <pageSetup scale="83" fitToHeight="2" orientation="portrait" r:id="rId1"/>
  <headerFooter alignWithMargins="0">
    <oddHeader>&amp;C&amp;"Arial,Bold"2016 Year End
Market Share</oddHeader>
  </headerFooter>
  <colBreaks count="1" manualBreakCount="1">
    <brk id="7" max="5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4</vt:i4>
      </vt:variant>
    </vt:vector>
  </HeadingPairs>
  <TitlesOfParts>
    <vt:vector size="14" baseType="lpstr">
      <vt:lpstr>Annual Summary</vt:lpstr>
      <vt:lpstr>Major Airline Stats</vt:lpstr>
      <vt:lpstr>Other Major Airline Stats</vt:lpstr>
      <vt:lpstr>Regional Major</vt:lpstr>
      <vt:lpstr>Other Regional</vt:lpstr>
      <vt:lpstr>Charter</vt:lpstr>
      <vt:lpstr>Cargo</vt:lpstr>
      <vt:lpstr>Cargo Summary</vt:lpstr>
      <vt:lpstr>Ops - PAX activity</vt:lpstr>
      <vt:lpstr>Intl Detail</vt:lpstr>
      <vt:lpstr>'Annual Summary'!Print_Area</vt:lpstr>
      <vt:lpstr>Cargo!Print_Area</vt:lpstr>
      <vt:lpstr>'Major Airline Stats'!Print_Area</vt:lpstr>
      <vt:lpstr>'Ops - PAX activity'!Print_Area</vt:lpstr>
    </vt:vector>
  </TitlesOfParts>
  <Company>MAC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MBatt</dc:creator>
  <cp:lastModifiedBy>Batt, Mike</cp:lastModifiedBy>
  <cp:lastPrinted>2017-01-25T18:43:47Z</cp:lastPrinted>
  <dcterms:created xsi:type="dcterms:W3CDTF">2007-09-24T12:26:24Z</dcterms:created>
  <dcterms:modified xsi:type="dcterms:W3CDTF">2020-01-29T19:50:22Z</dcterms:modified>
</cp:coreProperties>
</file>