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0\"/>
    </mc:Choice>
  </mc:AlternateContent>
  <xr:revisionPtr revIDLastSave="0" documentId="13_ncr:1_{42B27A04-827F-4582-8A28-E2C68885FECA}" xr6:coauthVersionLast="46" xr6:coauthVersionMax="46" xr10:uidLastSave="{00000000-0000-0000-0000-000000000000}"/>
  <bookViews>
    <workbookView xWindow="-25320" yWindow="-120" windowWidth="25440" windowHeight="1539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Print_Area" localSheetId="6">Cargo!$A$1:$N$37</definedName>
    <definedName name="_xlnm.Print_Area" localSheetId="7">'Cargo Summary'!$A$2:$K$23</definedName>
    <definedName name="_xlnm.Print_Area" localSheetId="1">'Major Airline Stats'!$A$1:$K$52</definedName>
    <definedName name="_xlnm.Print_Area" localSheetId="0">'Monthly Summary'!$A$1:$I$41</definedName>
    <definedName name="_xlnm.Print_Area" localSheetId="10">'Ops+Rev Pax Activity'!$A$1:$AA$68</definedName>
    <definedName name="_xlnm.Print_Area" localSheetId="2">'Other Major Airline Stats'!$A$2:$J$50</definedName>
    <definedName name="_xlnm.Print_Area" localSheetId="4">'Other Regional'!$A$1:$J$47</definedName>
    <definedName name="_xlnm.Print_Area" localSheetId="3">'Regional Major'!$A$1:$M$45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7" l="1"/>
  <c r="F29" i="17"/>
  <c r="G27" i="17"/>
  <c r="F27" i="17"/>
  <c r="G26" i="17"/>
  <c r="G25" i="17" s="1"/>
  <c r="F26" i="17"/>
  <c r="G22" i="17"/>
  <c r="F22" i="17"/>
  <c r="G21" i="17"/>
  <c r="F21" i="17"/>
  <c r="G20" i="17"/>
  <c r="F20" i="17"/>
  <c r="G19" i="17"/>
  <c r="F19" i="17"/>
  <c r="G16" i="17"/>
  <c r="F16" i="17"/>
  <c r="G15" i="17"/>
  <c r="F15" i="17"/>
  <c r="G14" i="17"/>
  <c r="F14" i="17"/>
  <c r="G13" i="17"/>
  <c r="F13" i="17"/>
  <c r="G12" i="17"/>
  <c r="F12" i="17"/>
  <c r="G11" i="17"/>
  <c r="F11" i="17"/>
  <c r="G10" i="17"/>
  <c r="F10" i="17"/>
  <c r="G7" i="17"/>
  <c r="F7" i="17"/>
  <c r="G6" i="17"/>
  <c r="F6" i="17"/>
  <c r="P29" i="17"/>
  <c r="M29" i="17"/>
  <c r="D29" i="17"/>
  <c r="D27" i="17"/>
  <c r="P26" i="17"/>
  <c r="P25" i="17" s="1"/>
  <c r="M26" i="17"/>
  <c r="D26" i="17"/>
  <c r="P22" i="17"/>
  <c r="M22" i="17"/>
  <c r="D22" i="17"/>
  <c r="P21" i="17"/>
  <c r="M21" i="17"/>
  <c r="D21" i="17"/>
  <c r="P20" i="17"/>
  <c r="M20" i="17"/>
  <c r="D20" i="17"/>
  <c r="P19" i="17"/>
  <c r="M19" i="17"/>
  <c r="D19" i="17"/>
  <c r="P16" i="17"/>
  <c r="M16" i="17"/>
  <c r="D16" i="17"/>
  <c r="P15" i="17"/>
  <c r="M15" i="17"/>
  <c r="D15" i="17"/>
  <c r="P14" i="17"/>
  <c r="M14" i="17"/>
  <c r="D14" i="17"/>
  <c r="P13" i="17"/>
  <c r="M13" i="17"/>
  <c r="D13" i="17"/>
  <c r="P12" i="17"/>
  <c r="M12" i="17"/>
  <c r="D12" i="17"/>
  <c r="P11" i="17"/>
  <c r="M11" i="17"/>
  <c r="D11" i="17"/>
  <c r="P10" i="17"/>
  <c r="M10" i="17"/>
  <c r="D10" i="17"/>
  <c r="P7" i="17"/>
  <c r="M7" i="17"/>
  <c r="D7" i="17"/>
  <c r="P6" i="17"/>
  <c r="M6" i="17"/>
  <c r="D6" i="17"/>
  <c r="O29" i="17"/>
  <c r="L29" i="17"/>
  <c r="C29" i="17"/>
  <c r="C27" i="17"/>
  <c r="O26" i="17"/>
  <c r="L26" i="17"/>
  <c r="L25" i="17" s="1"/>
  <c r="C26" i="17"/>
  <c r="O22" i="17"/>
  <c r="L22" i="17"/>
  <c r="C22" i="17"/>
  <c r="O21" i="17"/>
  <c r="L21" i="17"/>
  <c r="C21" i="17"/>
  <c r="O20" i="17"/>
  <c r="L20" i="17"/>
  <c r="C20" i="17"/>
  <c r="O19" i="17"/>
  <c r="L19" i="17"/>
  <c r="C19" i="17"/>
  <c r="O16" i="17"/>
  <c r="L16" i="17"/>
  <c r="C16" i="17"/>
  <c r="O15" i="17"/>
  <c r="L15" i="17"/>
  <c r="C15" i="17"/>
  <c r="O14" i="17"/>
  <c r="L14" i="17"/>
  <c r="C14" i="17"/>
  <c r="O13" i="17"/>
  <c r="L13" i="17"/>
  <c r="C13" i="17"/>
  <c r="O12" i="17"/>
  <c r="L12" i="17"/>
  <c r="C12" i="17"/>
  <c r="O11" i="17"/>
  <c r="L11" i="17"/>
  <c r="C11" i="17"/>
  <c r="O10" i="17"/>
  <c r="L10" i="17"/>
  <c r="C10" i="17"/>
  <c r="O7" i="17"/>
  <c r="L7" i="17"/>
  <c r="C7" i="17"/>
  <c r="O6" i="17"/>
  <c r="L6" i="17"/>
  <c r="C6" i="17"/>
  <c r="J3" i="17"/>
  <c r="Q10" i="17" l="1"/>
  <c r="Q20" i="17"/>
  <c r="E16" i="17"/>
  <c r="E22" i="17"/>
  <c r="N12" i="17"/>
  <c r="N22" i="17"/>
  <c r="H20" i="17"/>
  <c r="N10" i="17"/>
  <c r="H6" i="17"/>
  <c r="H22" i="17"/>
  <c r="Q15" i="17"/>
  <c r="H26" i="17"/>
  <c r="N16" i="17"/>
  <c r="E21" i="17"/>
  <c r="L9" i="17"/>
  <c r="E14" i="17"/>
  <c r="Q16" i="17"/>
  <c r="E27" i="17"/>
  <c r="M5" i="17"/>
  <c r="E12" i="17"/>
  <c r="H11" i="17"/>
  <c r="H15" i="17"/>
  <c r="Q6" i="17"/>
  <c r="L5" i="17"/>
  <c r="L18" i="17"/>
  <c r="N7" i="17"/>
  <c r="E20" i="17"/>
  <c r="Q22" i="17"/>
  <c r="D5" i="17"/>
  <c r="D18" i="17"/>
  <c r="E10" i="17"/>
  <c r="D25" i="17"/>
  <c r="G9" i="17"/>
  <c r="G18" i="17"/>
  <c r="N20" i="17"/>
  <c r="C25" i="17"/>
  <c r="Q12" i="17"/>
  <c r="D9" i="17"/>
  <c r="G5" i="17"/>
  <c r="E7" i="17"/>
  <c r="N14" i="17"/>
  <c r="E19" i="17"/>
  <c r="M18" i="17"/>
  <c r="Q14" i="17"/>
  <c r="P5" i="17"/>
  <c r="H29" i="17"/>
  <c r="N6" i="17"/>
  <c r="N11" i="17"/>
  <c r="N13" i="17"/>
  <c r="N15" i="17"/>
  <c r="N19" i="17"/>
  <c r="N21" i="17"/>
  <c r="N26" i="17"/>
  <c r="Q7" i="17"/>
  <c r="F25" i="17"/>
  <c r="H25" i="17" s="1"/>
  <c r="O18" i="17"/>
  <c r="C5" i="17"/>
  <c r="F5" i="17"/>
  <c r="H13" i="17"/>
  <c r="Q29" i="17"/>
  <c r="M25" i="17"/>
  <c r="N25" i="17" s="1"/>
  <c r="Q11" i="17"/>
  <c r="Q13" i="17"/>
  <c r="Q26" i="17"/>
  <c r="M9" i="17"/>
  <c r="Q19" i="17"/>
  <c r="E11" i="17"/>
  <c r="O9" i="17"/>
  <c r="E15" i="17"/>
  <c r="Q21" i="17"/>
  <c r="E13" i="17"/>
  <c r="N29" i="17"/>
  <c r="F9" i="17"/>
  <c r="P9" i="17"/>
  <c r="H10" i="17"/>
  <c r="H14" i="17"/>
  <c r="F18" i="17"/>
  <c r="P18" i="17"/>
  <c r="H19" i="17"/>
  <c r="E29" i="17"/>
  <c r="E6" i="17"/>
  <c r="E26" i="17"/>
  <c r="H7" i="17"/>
  <c r="H12" i="17"/>
  <c r="H16" i="17"/>
  <c r="H21" i="17"/>
  <c r="H27" i="17"/>
  <c r="O5" i="17"/>
  <c r="C9" i="17"/>
  <c r="C18" i="17"/>
  <c r="O25" i="17"/>
  <c r="E18" i="17" l="1"/>
  <c r="L33" i="17"/>
  <c r="N5" i="17"/>
  <c r="G33" i="17"/>
  <c r="E5" i="17"/>
  <c r="N18" i="17"/>
  <c r="E25" i="17"/>
  <c r="H5" i="17"/>
  <c r="D33" i="17"/>
  <c r="Q18" i="17"/>
  <c r="Q9" i="17"/>
  <c r="E9" i="17"/>
  <c r="P33" i="17"/>
  <c r="M33" i="17"/>
  <c r="N9" i="17"/>
  <c r="Q25" i="17"/>
  <c r="C33" i="17"/>
  <c r="E33" i="17" s="1"/>
  <c r="O33" i="17"/>
  <c r="R5" i="17" s="1"/>
  <c r="H18" i="17"/>
  <c r="F33" i="17"/>
  <c r="I18" i="17" s="1"/>
  <c r="H9" i="17"/>
  <c r="Q5" i="17"/>
  <c r="N33" i="17" l="1"/>
  <c r="I9" i="17"/>
  <c r="I26" i="17"/>
  <c r="I20" i="17"/>
  <c r="I15" i="17"/>
  <c r="I11" i="17"/>
  <c r="I6" i="17"/>
  <c r="I22" i="17"/>
  <c r="I13" i="17"/>
  <c r="H33" i="17"/>
  <c r="I16" i="17"/>
  <c r="I12" i="17"/>
  <c r="I14" i="17"/>
  <c r="I5" i="17"/>
  <c r="I29" i="17"/>
  <c r="I21" i="17"/>
  <c r="I10" i="17"/>
  <c r="I25" i="17"/>
  <c r="I7" i="17"/>
  <c r="I27" i="17"/>
  <c r="I19" i="17"/>
  <c r="Q33" i="17"/>
  <c r="R26" i="17"/>
  <c r="R20" i="17"/>
  <c r="R15" i="17"/>
  <c r="R11" i="17"/>
  <c r="R6" i="17"/>
  <c r="R29" i="17"/>
  <c r="R22" i="17"/>
  <c r="R18" i="17"/>
  <c r="R13" i="17"/>
  <c r="R9" i="17"/>
  <c r="R21" i="17"/>
  <c r="R16" i="17"/>
  <c r="R19" i="17"/>
  <c r="R12" i="17"/>
  <c r="R10" i="17"/>
  <c r="R14" i="17"/>
  <c r="R7" i="17"/>
  <c r="R25" i="17"/>
  <c r="O27" i="8" l="1"/>
  <c r="N27" i="8"/>
  <c r="M27" i="8"/>
  <c r="L27" i="8"/>
  <c r="K27" i="8"/>
  <c r="J27" i="8"/>
  <c r="I27" i="8"/>
  <c r="H27" i="8"/>
  <c r="G27" i="8"/>
  <c r="F27" i="8"/>
  <c r="E27" i="8"/>
  <c r="C27" i="8"/>
  <c r="B27" i="8"/>
  <c r="O26" i="8"/>
  <c r="O28" i="8" s="1"/>
  <c r="N26" i="8"/>
  <c r="M26" i="8"/>
  <c r="M28" i="8" s="1"/>
  <c r="L26" i="8"/>
  <c r="K26" i="8"/>
  <c r="J26" i="8"/>
  <c r="I26" i="8"/>
  <c r="H26" i="8"/>
  <c r="G26" i="8"/>
  <c r="G28" i="8" s="1"/>
  <c r="F26" i="8"/>
  <c r="E26" i="8"/>
  <c r="E28" i="8" s="1"/>
  <c r="C26" i="8"/>
  <c r="B26" i="8"/>
  <c r="O22" i="8"/>
  <c r="N22" i="8"/>
  <c r="M22" i="8"/>
  <c r="L22" i="8"/>
  <c r="K22" i="8"/>
  <c r="J22" i="8"/>
  <c r="I22" i="8"/>
  <c r="H22" i="8"/>
  <c r="G22" i="8"/>
  <c r="F22" i="8"/>
  <c r="E22" i="8"/>
  <c r="C22" i="8"/>
  <c r="B22" i="8"/>
  <c r="O21" i="8"/>
  <c r="O23" i="8" s="1"/>
  <c r="N21" i="8"/>
  <c r="M21" i="8"/>
  <c r="L21" i="8"/>
  <c r="K21" i="8"/>
  <c r="J21" i="8"/>
  <c r="I21" i="8"/>
  <c r="I23" i="8" s="1"/>
  <c r="H21" i="8"/>
  <c r="G21" i="8"/>
  <c r="G23" i="8" s="1"/>
  <c r="F21" i="8"/>
  <c r="E21" i="8"/>
  <c r="C21" i="8"/>
  <c r="B21" i="8"/>
  <c r="O17" i="8"/>
  <c r="N17" i="8"/>
  <c r="M17" i="8"/>
  <c r="L17" i="8"/>
  <c r="K17" i="8"/>
  <c r="J17" i="8"/>
  <c r="I17" i="8"/>
  <c r="H17" i="8"/>
  <c r="G17" i="8"/>
  <c r="F17" i="8"/>
  <c r="E17" i="8"/>
  <c r="C17" i="8"/>
  <c r="B17" i="8"/>
  <c r="O16" i="8"/>
  <c r="N16" i="8"/>
  <c r="M16" i="8"/>
  <c r="L16" i="8"/>
  <c r="K16" i="8"/>
  <c r="K18" i="8" s="1"/>
  <c r="J16" i="8"/>
  <c r="I16" i="8"/>
  <c r="I18" i="8" s="1"/>
  <c r="H16" i="8"/>
  <c r="G16" i="8"/>
  <c r="F16" i="8"/>
  <c r="E16" i="8"/>
  <c r="C16" i="8"/>
  <c r="B16" i="8"/>
  <c r="O9" i="8"/>
  <c r="P9" i="8" s="1"/>
  <c r="O8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O4" i="8"/>
  <c r="O6" i="8" s="1"/>
  <c r="N4" i="8"/>
  <c r="M4" i="8"/>
  <c r="L4" i="8"/>
  <c r="K4" i="8"/>
  <c r="J4" i="8"/>
  <c r="I4" i="8"/>
  <c r="H4" i="8"/>
  <c r="G4" i="8"/>
  <c r="F4" i="8"/>
  <c r="E4" i="8"/>
  <c r="D4" i="8"/>
  <c r="C4" i="8"/>
  <c r="B4" i="8"/>
  <c r="D33" i="8"/>
  <c r="O32" i="8"/>
  <c r="M32" i="8"/>
  <c r="H28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E18" i="8" l="1"/>
  <c r="M18" i="8"/>
  <c r="K23" i="8"/>
  <c r="B6" i="8"/>
  <c r="J6" i="8"/>
  <c r="J12" i="8" s="1"/>
  <c r="F18" i="8"/>
  <c r="N18" i="8"/>
  <c r="C23" i="8"/>
  <c r="L23" i="8"/>
  <c r="C28" i="8"/>
  <c r="E6" i="8"/>
  <c r="E12" i="8" s="1"/>
  <c r="F23" i="8"/>
  <c r="G32" i="8"/>
  <c r="I28" i="8"/>
  <c r="D6" i="8"/>
  <c r="D12" i="8" s="1"/>
  <c r="L6" i="8"/>
  <c r="L12" i="8" s="1"/>
  <c r="M6" i="8"/>
  <c r="M12" i="8" s="1"/>
  <c r="H18" i="8"/>
  <c r="N23" i="8"/>
  <c r="C6" i="8"/>
  <c r="C12" i="8" s="1"/>
  <c r="K6" i="8"/>
  <c r="K12" i="8" s="1"/>
  <c r="L18" i="8"/>
  <c r="P22" i="8"/>
  <c r="J32" i="8"/>
  <c r="B23" i="8"/>
  <c r="P21" i="8"/>
  <c r="D10" i="5" s="1"/>
  <c r="B18" i="8"/>
  <c r="P16" i="8"/>
  <c r="D5" i="5" s="1"/>
  <c r="H6" i="8"/>
  <c r="H12" i="8" s="1"/>
  <c r="P17" i="8"/>
  <c r="K32" i="8"/>
  <c r="O10" i="8"/>
  <c r="O12" i="8" s="1"/>
  <c r="E31" i="8"/>
  <c r="J31" i="8"/>
  <c r="E32" i="8"/>
  <c r="B32" i="8"/>
  <c r="C32" i="8"/>
  <c r="I6" i="8"/>
  <c r="I12" i="8" s="1"/>
  <c r="J18" i="8"/>
  <c r="H23" i="8"/>
  <c r="C18" i="8"/>
  <c r="P8" i="8"/>
  <c r="F6" i="8"/>
  <c r="F12" i="8" s="1"/>
  <c r="N6" i="8"/>
  <c r="N12" i="8" s="1"/>
  <c r="G18" i="8"/>
  <c r="O18" i="8"/>
  <c r="O33" i="8" s="1"/>
  <c r="E23" i="8"/>
  <c r="E33" i="8" s="1"/>
  <c r="M31" i="8"/>
  <c r="B31" i="8"/>
  <c r="K31" i="8"/>
  <c r="P27" i="8"/>
  <c r="N32" i="8"/>
  <c r="G6" i="8"/>
  <c r="G12" i="8" s="1"/>
  <c r="I32" i="8"/>
  <c r="C31" i="8"/>
  <c r="L31" i="8"/>
  <c r="N28" i="8"/>
  <c r="F32" i="8"/>
  <c r="L32" i="8"/>
  <c r="F28" i="8"/>
  <c r="F33" i="8" s="1"/>
  <c r="B28" i="8"/>
  <c r="P5" i="8"/>
  <c r="C19" i="1" s="1"/>
  <c r="J28" i="8"/>
  <c r="K28" i="8"/>
  <c r="K33" i="8" s="1"/>
  <c r="I33" i="8"/>
  <c r="M23" i="8"/>
  <c r="M33" i="8" s="1"/>
  <c r="L28" i="8"/>
  <c r="P4" i="8"/>
  <c r="B19" i="1" s="1"/>
  <c r="P26" i="8"/>
  <c r="F31" i="8"/>
  <c r="N31" i="8"/>
  <c r="H32" i="8"/>
  <c r="G31" i="8"/>
  <c r="O31" i="8"/>
  <c r="B12" i="8"/>
  <c r="H31" i="8"/>
  <c r="I31" i="8"/>
  <c r="D11" i="5"/>
  <c r="J23" i="8"/>
  <c r="C33" i="8" l="1"/>
  <c r="L33" i="8"/>
  <c r="N33" i="8"/>
  <c r="H33" i="8"/>
  <c r="B33" i="8"/>
  <c r="P32" i="8"/>
  <c r="P31" i="8"/>
  <c r="D6" i="5"/>
  <c r="P18" i="8"/>
  <c r="P6" i="8"/>
  <c r="P10" i="8"/>
  <c r="G33" i="8"/>
  <c r="J33" i="8"/>
  <c r="P12" i="8"/>
  <c r="P28" i="8"/>
  <c r="P23" i="8"/>
  <c r="Y63" i="9"/>
  <c r="X63" i="9"/>
  <c r="V63" i="9"/>
  <c r="U63" i="9"/>
  <c r="Y62" i="9"/>
  <c r="X62" i="9"/>
  <c r="V62" i="9"/>
  <c r="U62" i="9"/>
  <c r="Y61" i="9"/>
  <c r="X61" i="9"/>
  <c r="V61" i="9"/>
  <c r="U61" i="9"/>
  <c r="Y60" i="9"/>
  <c r="X60" i="9"/>
  <c r="V60" i="9"/>
  <c r="U60" i="9"/>
  <c r="Y59" i="9"/>
  <c r="X59" i="9"/>
  <c r="V59" i="9"/>
  <c r="U59" i="9"/>
  <c r="Y58" i="9"/>
  <c r="X58" i="9"/>
  <c r="V58" i="9"/>
  <c r="U58" i="9"/>
  <c r="Y57" i="9"/>
  <c r="X57" i="9"/>
  <c r="V57" i="9"/>
  <c r="U57" i="9"/>
  <c r="Y54" i="9"/>
  <c r="X54" i="9"/>
  <c r="V54" i="9"/>
  <c r="U54" i="9"/>
  <c r="Y52" i="9"/>
  <c r="X52" i="9"/>
  <c r="V52" i="9"/>
  <c r="U52" i="9"/>
  <c r="Y50" i="9"/>
  <c r="X50" i="9"/>
  <c r="V50" i="9"/>
  <c r="U50" i="9"/>
  <c r="Y48" i="9"/>
  <c r="X48" i="9"/>
  <c r="V48" i="9"/>
  <c r="U48" i="9"/>
  <c r="Y46" i="9"/>
  <c r="X46" i="9"/>
  <c r="V46" i="9"/>
  <c r="U46" i="9"/>
  <c r="Y44" i="9"/>
  <c r="X44" i="9"/>
  <c r="V44" i="9"/>
  <c r="U44" i="9"/>
  <c r="Y42" i="9"/>
  <c r="X42" i="9"/>
  <c r="V42" i="9"/>
  <c r="U42" i="9"/>
  <c r="Y40" i="9"/>
  <c r="X40" i="9"/>
  <c r="V40" i="9"/>
  <c r="U40" i="9"/>
  <c r="Y39" i="9"/>
  <c r="X39" i="9"/>
  <c r="V39" i="9"/>
  <c r="U39" i="9"/>
  <c r="Y38" i="9"/>
  <c r="X38" i="9"/>
  <c r="V38" i="9"/>
  <c r="U38" i="9"/>
  <c r="Y37" i="9"/>
  <c r="X37" i="9"/>
  <c r="V37" i="9"/>
  <c r="U37" i="9"/>
  <c r="Y36" i="9"/>
  <c r="X36" i="9"/>
  <c r="V36" i="9"/>
  <c r="U36" i="9"/>
  <c r="Y35" i="9"/>
  <c r="X35" i="9"/>
  <c r="V35" i="9"/>
  <c r="U35" i="9"/>
  <c r="Y34" i="9"/>
  <c r="X34" i="9"/>
  <c r="V34" i="9"/>
  <c r="U34" i="9"/>
  <c r="Y31" i="9"/>
  <c r="X31" i="9"/>
  <c r="V31" i="9"/>
  <c r="U31" i="9"/>
  <c r="Y29" i="9"/>
  <c r="X29" i="9"/>
  <c r="V29" i="9"/>
  <c r="U29" i="9"/>
  <c r="Y27" i="9"/>
  <c r="X27" i="9"/>
  <c r="V27" i="9"/>
  <c r="U27" i="9"/>
  <c r="Y26" i="9"/>
  <c r="X26" i="9"/>
  <c r="V26" i="9"/>
  <c r="U26" i="9"/>
  <c r="Y25" i="9"/>
  <c r="X25" i="9"/>
  <c r="V25" i="9"/>
  <c r="U25" i="9"/>
  <c r="Y24" i="9"/>
  <c r="X24" i="9"/>
  <c r="V24" i="9"/>
  <c r="U24" i="9"/>
  <c r="Y23" i="9"/>
  <c r="X23" i="9"/>
  <c r="V23" i="9"/>
  <c r="U23" i="9"/>
  <c r="Y22" i="9"/>
  <c r="X22" i="9"/>
  <c r="V22" i="9"/>
  <c r="U22" i="9"/>
  <c r="Y21" i="9"/>
  <c r="X21" i="9"/>
  <c r="V21" i="9"/>
  <c r="U21" i="9"/>
  <c r="Y18" i="9"/>
  <c r="X18" i="9"/>
  <c r="V18" i="9"/>
  <c r="U18" i="9"/>
  <c r="Y17" i="9"/>
  <c r="X17" i="9"/>
  <c r="V17" i="9"/>
  <c r="U17" i="9"/>
  <c r="Y16" i="9"/>
  <c r="X16" i="9"/>
  <c r="V16" i="9"/>
  <c r="U16" i="9"/>
  <c r="Y13" i="9"/>
  <c r="X13" i="9"/>
  <c r="V13" i="9"/>
  <c r="U13" i="9"/>
  <c r="Y11" i="9"/>
  <c r="X11" i="9"/>
  <c r="V11" i="9"/>
  <c r="U11" i="9"/>
  <c r="Y9" i="9"/>
  <c r="X9" i="9"/>
  <c r="V9" i="9"/>
  <c r="U9" i="9"/>
  <c r="Y8" i="9"/>
  <c r="X8" i="9"/>
  <c r="V8" i="9"/>
  <c r="U8" i="9"/>
  <c r="Y7" i="9"/>
  <c r="X7" i="9"/>
  <c r="V7" i="9"/>
  <c r="U7" i="9"/>
  <c r="Y4" i="9"/>
  <c r="X4" i="9"/>
  <c r="V4" i="9"/>
  <c r="U4" i="9"/>
  <c r="P33" i="8" l="1"/>
  <c r="Z9" i="9"/>
  <c r="Y56" i="9"/>
  <c r="X56" i="9"/>
  <c r="W63" i="9" l="1"/>
  <c r="W62" i="9"/>
  <c r="W61" i="9"/>
  <c r="Z60" i="9"/>
  <c r="W60" i="9"/>
  <c r="Z59" i="9"/>
  <c r="W59" i="9"/>
  <c r="W58" i="9"/>
  <c r="U56" i="9"/>
  <c r="W54" i="9"/>
  <c r="W52" i="9"/>
  <c r="W48" i="9"/>
  <c r="Z44" i="9"/>
  <c r="W44" i="9"/>
  <c r="Z42" i="9"/>
  <c r="W42" i="9"/>
  <c r="W40" i="9"/>
  <c r="W38" i="9"/>
  <c r="Z36" i="9"/>
  <c r="W36" i="9"/>
  <c r="Z35" i="9"/>
  <c r="V33" i="9"/>
  <c r="Z34" i="9"/>
  <c r="Z31" i="9"/>
  <c r="W31" i="9"/>
  <c r="W29" i="9"/>
  <c r="W27" i="9"/>
  <c r="W26" i="9"/>
  <c r="Z25" i="9"/>
  <c r="Z24" i="9"/>
  <c r="W24" i="9"/>
  <c r="W23" i="9"/>
  <c r="Z22" i="9"/>
  <c r="W21" i="9"/>
  <c r="W18" i="9"/>
  <c r="Z13" i="9"/>
  <c r="W13" i="9"/>
  <c r="Z11" i="9"/>
  <c r="W11" i="9"/>
  <c r="W9" i="9"/>
  <c r="Z8" i="9"/>
  <c r="Y6" i="9"/>
  <c r="W7" i="9"/>
  <c r="V6" i="9"/>
  <c r="W4" i="9"/>
  <c r="Z16" i="9" l="1"/>
  <c r="W17" i="9"/>
  <c r="X20" i="9"/>
  <c r="W22" i="9"/>
  <c r="X33" i="9"/>
  <c r="Z57" i="9"/>
  <c r="U6" i="9"/>
  <c r="W6" i="9" s="1"/>
  <c r="U20" i="9"/>
  <c r="Y33" i="9"/>
  <c r="Z21" i="9"/>
  <c r="W50" i="9"/>
  <c r="U15" i="9"/>
  <c r="W46" i="9"/>
  <c r="Z48" i="9"/>
  <c r="U67" i="9"/>
  <c r="W35" i="9"/>
  <c r="V67" i="9"/>
  <c r="Z61" i="9"/>
  <c r="X67" i="9"/>
  <c r="Z4" i="9"/>
  <c r="W8" i="9"/>
  <c r="Z23" i="9"/>
  <c r="W25" i="9"/>
  <c r="W34" i="9"/>
  <c r="W37" i="9"/>
  <c r="W39" i="9"/>
  <c r="Z40" i="9"/>
  <c r="Z46" i="9"/>
  <c r="W57" i="9"/>
  <c r="Z58" i="9"/>
  <c r="W16" i="9"/>
  <c r="Z29" i="9"/>
  <c r="Z39" i="9"/>
  <c r="Z7" i="9"/>
  <c r="Z18" i="9"/>
  <c r="Z27" i="9"/>
  <c r="U33" i="9"/>
  <c r="W33" i="9" s="1"/>
  <c r="Z38" i="9"/>
  <c r="Z52" i="9"/>
  <c r="Z54" i="9"/>
  <c r="Z63" i="9"/>
  <c r="X6" i="9"/>
  <c r="X15" i="9"/>
  <c r="Z17" i="9"/>
  <c r="Z26" i="9"/>
  <c r="Z37" i="9"/>
  <c r="Z50" i="9"/>
  <c r="Z62" i="9"/>
  <c r="V15" i="9"/>
  <c r="Y15" i="9"/>
  <c r="V20" i="9"/>
  <c r="V56" i="9"/>
  <c r="Y67" i="9"/>
  <c r="Y20" i="9"/>
  <c r="P63" i="9"/>
  <c r="M63" i="9"/>
  <c r="G63" i="9"/>
  <c r="D63" i="9"/>
  <c r="P62" i="9"/>
  <c r="M62" i="9"/>
  <c r="G62" i="9"/>
  <c r="D62" i="9"/>
  <c r="P61" i="9"/>
  <c r="M61" i="9"/>
  <c r="G61" i="9"/>
  <c r="D61" i="9"/>
  <c r="P60" i="9"/>
  <c r="M60" i="9"/>
  <c r="G60" i="9"/>
  <c r="D60" i="9"/>
  <c r="P59" i="9"/>
  <c r="M59" i="9"/>
  <c r="G59" i="9"/>
  <c r="D59" i="9"/>
  <c r="P58" i="9"/>
  <c r="M58" i="9"/>
  <c r="G58" i="9"/>
  <c r="D58" i="9"/>
  <c r="P57" i="9"/>
  <c r="M57" i="9"/>
  <c r="G57" i="9"/>
  <c r="D57" i="9"/>
  <c r="P54" i="9"/>
  <c r="M54" i="9"/>
  <c r="G54" i="9"/>
  <c r="D54" i="9"/>
  <c r="P52" i="9"/>
  <c r="M52" i="9"/>
  <c r="G52" i="9"/>
  <c r="D52" i="9"/>
  <c r="P50" i="9"/>
  <c r="M50" i="9"/>
  <c r="G50" i="9"/>
  <c r="D50" i="9"/>
  <c r="P48" i="9"/>
  <c r="M48" i="9"/>
  <c r="G48" i="9"/>
  <c r="D48" i="9"/>
  <c r="P46" i="9"/>
  <c r="M46" i="9"/>
  <c r="G46" i="9"/>
  <c r="D46" i="9"/>
  <c r="P44" i="9"/>
  <c r="M44" i="9"/>
  <c r="G44" i="9"/>
  <c r="D44" i="9"/>
  <c r="P42" i="9"/>
  <c r="M42" i="9"/>
  <c r="G42" i="9"/>
  <c r="D42" i="9"/>
  <c r="P40" i="9"/>
  <c r="M40" i="9"/>
  <c r="G40" i="9"/>
  <c r="D40" i="9"/>
  <c r="P39" i="9"/>
  <c r="M39" i="9"/>
  <c r="G39" i="9"/>
  <c r="D39" i="9"/>
  <c r="P38" i="9"/>
  <c r="M38" i="9"/>
  <c r="G38" i="9"/>
  <c r="D38" i="9"/>
  <c r="P37" i="9"/>
  <c r="M37" i="9"/>
  <c r="G37" i="9"/>
  <c r="D37" i="9"/>
  <c r="P36" i="9"/>
  <c r="M36" i="9"/>
  <c r="G36" i="9"/>
  <c r="D36" i="9"/>
  <c r="P35" i="9"/>
  <c r="M35" i="9"/>
  <c r="G35" i="9"/>
  <c r="D35" i="9"/>
  <c r="P34" i="9"/>
  <c r="M34" i="9"/>
  <c r="G34" i="9"/>
  <c r="D34" i="9"/>
  <c r="P31" i="9"/>
  <c r="M31" i="9"/>
  <c r="G31" i="9"/>
  <c r="D31" i="9"/>
  <c r="P29" i="9"/>
  <c r="M29" i="9"/>
  <c r="G29" i="9"/>
  <c r="D29" i="9"/>
  <c r="P27" i="9"/>
  <c r="M27" i="9"/>
  <c r="G27" i="9"/>
  <c r="D27" i="9"/>
  <c r="P26" i="9"/>
  <c r="M26" i="9"/>
  <c r="G26" i="9"/>
  <c r="D26" i="9"/>
  <c r="P25" i="9"/>
  <c r="M25" i="9"/>
  <c r="G25" i="9"/>
  <c r="D25" i="9"/>
  <c r="P24" i="9"/>
  <c r="M24" i="9"/>
  <c r="G24" i="9"/>
  <c r="D24" i="9"/>
  <c r="P23" i="9"/>
  <c r="M23" i="9"/>
  <c r="G23" i="9"/>
  <c r="D23" i="9"/>
  <c r="P22" i="9"/>
  <c r="M22" i="9"/>
  <c r="G22" i="9"/>
  <c r="D22" i="9"/>
  <c r="P21" i="9"/>
  <c r="M21" i="9"/>
  <c r="G21" i="9"/>
  <c r="D21" i="9"/>
  <c r="P18" i="9"/>
  <c r="M18" i="9"/>
  <c r="G18" i="9"/>
  <c r="D18" i="9"/>
  <c r="P17" i="9"/>
  <c r="M17" i="9"/>
  <c r="G17" i="9"/>
  <c r="D17" i="9"/>
  <c r="P16" i="9"/>
  <c r="M16" i="9"/>
  <c r="G16" i="9"/>
  <c r="D16" i="9"/>
  <c r="P13" i="9"/>
  <c r="M13" i="9"/>
  <c r="G13" i="9"/>
  <c r="D13" i="9"/>
  <c r="P11" i="9"/>
  <c r="M11" i="9"/>
  <c r="G11" i="9"/>
  <c r="D11" i="9"/>
  <c r="P9" i="9"/>
  <c r="M9" i="9"/>
  <c r="G9" i="9"/>
  <c r="D9" i="9"/>
  <c r="P8" i="9"/>
  <c r="M8" i="9"/>
  <c r="G8" i="9"/>
  <c r="D8" i="9"/>
  <c r="P7" i="9"/>
  <c r="M7" i="9"/>
  <c r="G7" i="9"/>
  <c r="D7" i="9"/>
  <c r="P4" i="9"/>
  <c r="M4" i="9"/>
  <c r="G4" i="9"/>
  <c r="D4" i="9"/>
  <c r="O63" i="9"/>
  <c r="L63" i="9"/>
  <c r="F63" i="9"/>
  <c r="C63" i="9"/>
  <c r="O62" i="9"/>
  <c r="L62" i="9"/>
  <c r="F62" i="9"/>
  <c r="C62" i="9"/>
  <c r="O61" i="9"/>
  <c r="L61" i="9"/>
  <c r="F61" i="9"/>
  <c r="C61" i="9"/>
  <c r="O60" i="9"/>
  <c r="L60" i="9"/>
  <c r="F60" i="9"/>
  <c r="C60" i="9"/>
  <c r="O59" i="9"/>
  <c r="L59" i="9"/>
  <c r="F59" i="9"/>
  <c r="C59" i="9"/>
  <c r="O58" i="9"/>
  <c r="L58" i="9"/>
  <c r="F58" i="9"/>
  <c r="C58" i="9"/>
  <c r="O57" i="9"/>
  <c r="L57" i="9"/>
  <c r="F57" i="9"/>
  <c r="C57" i="9"/>
  <c r="O54" i="9"/>
  <c r="L54" i="9"/>
  <c r="F54" i="9"/>
  <c r="C54" i="9"/>
  <c r="O52" i="9"/>
  <c r="L52" i="9"/>
  <c r="F52" i="9"/>
  <c r="C52" i="9"/>
  <c r="O50" i="9"/>
  <c r="L50" i="9"/>
  <c r="F50" i="9"/>
  <c r="C50" i="9"/>
  <c r="O48" i="9"/>
  <c r="L48" i="9"/>
  <c r="F48" i="9"/>
  <c r="C48" i="9"/>
  <c r="O46" i="9"/>
  <c r="L46" i="9"/>
  <c r="F46" i="9"/>
  <c r="C46" i="9"/>
  <c r="O44" i="9"/>
  <c r="L44" i="9"/>
  <c r="F44" i="9"/>
  <c r="C44" i="9"/>
  <c r="O42" i="9"/>
  <c r="L42" i="9"/>
  <c r="F42" i="9"/>
  <c r="C42" i="9"/>
  <c r="O40" i="9"/>
  <c r="L40" i="9"/>
  <c r="F40" i="9"/>
  <c r="C40" i="9"/>
  <c r="O39" i="9"/>
  <c r="L39" i="9"/>
  <c r="F39" i="9"/>
  <c r="C39" i="9"/>
  <c r="O38" i="9"/>
  <c r="L38" i="9"/>
  <c r="F38" i="9"/>
  <c r="C38" i="9"/>
  <c r="O37" i="9"/>
  <c r="L37" i="9"/>
  <c r="F37" i="9"/>
  <c r="C37" i="9"/>
  <c r="O36" i="9"/>
  <c r="L36" i="9"/>
  <c r="F36" i="9"/>
  <c r="C36" i="9"/>
  <c r="O35" i="9"/>
  <c r="L35" i="9"/>
  <c r="F35" i="9"/>
  <c r="C35" i="9"/>
  <c r="O34" i="9"/>
  <c r="L34" i="9"/>
  <c r="F34" i="9"/>
  <c r="C34" i="9"/>
  <c r="O31" i="9"/>
  <c r="L31" i="9"/>
  <c r="F31" i="9"/>
  <c r="C31" i="9"/>
  <c r="O29" i="9"/>
  <c r="L29" i="9"/>
  <c r="F29" i="9"/>
  <c r="C29" i="9"/>
  <c r="O27" i="9"/>
  <c r="L27" i="9"/>
  <c r="F27" i="9"/>
  <c r="C27" i="9"/>
  <c r="O26" i="9"/>
  <c r="L26" i="9"/>
  <c r="F26" i="9"/>
  <c r="C26" i="9"/>
  <c r="O25" i="9"/>
  <c r="L25" i="9"/>
  <c r="F25" i="9"/>
  <c r="C25" i="9"/>
  <c r="O24" i="9"/>
  <c r="L24" i="9"/>
  <c r="F24" i="9"/>
  <c r="C24" i="9"/>
  <c r="O23" i="9"/>
  <c r="L23" i="9"/>
  <c r="F23" i="9"/>
  <c r="C23" i="9"/>
  <c r="O22" i="9"/>
  <c r="L22" i="9"/>
  <c r="F22" i="9"/>
  <c r="C22" i="9"/>
  <c r="O21" i="9"/>
  <c r="L21" i="9"/>
  <c r="F21" i="9"/>
  <c r="C21" i="9"/>
  <c r="O18" i="9"/>
  <c r="L18" i="9"/>
  <c r="F18" i="9"/>
  <c r="C18" i="9"/>
  <c r="O17" i="9"/>
  <c r="L17" i="9"/>
  <c r="F17" i="9"/>
  <c r="C17" i="9"/>
  <c r="O16" i="9"/>
  <c r="L16" i="9"/>
  <c r="F16" i="9"/>
  <c r="C16" i="9"/>
  <c r="O13" i="9"/>
  <c r="L13" i="9"/>
  <c r="F13" i="9"/>
  <c r="C13" i="9"/>
  <c r="O11" i="9"/>
  <c r="L11" i="9"/>
  <c r="F11" i="9"/>
  <c r="C11" i="9"/>
  <c r="O9" i="9"/>
  <c r="L9" i="9"/>
  <c r="F9" i="9"/>
  <c r="C9" i="9"/>
  <c r="O8" i="9"/>
  <c r="L8" i="9"/>
  <c r="F8" i="9"/>
  <c r="C8" i="9"/>
  <c r="O7" i="9"/>
  <c r="L7" i="9"/>
  <c r="F7" i="9"/>
  <c r="C7" i="9"/>
  <c r="O4" i="9"/>
  <c r="L4" i="9"/>
  <c r="F4" i="9"/>
  <c r="C4" i="9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B34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B27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J16" i="5"/>
  <c r="J15" i="5"/>
  <c r="J11" i="5"/>
  <c r="J10" i="5"/>
  <c r="J6" i="5"/>
  <c r="J5" i="5"/>
  <c r="G21" i="5"/>
  <c r="G20" i="5"/>
  <c r="G16" i="5"/>
  <c r="G15" i="5"/>
  <c r="G11" i="5"/>
  <c r="G10" i="5"/>
  <c r="G6" i="5"/>
  <c r="G5" i="5"/>
  <c r="O25" i="7"/>
  <c r="O24" i="7"/>
  <c r="M24" i="7"/>
  <c r="L24" i="7"/>
  <c r="J25" i="7"/>
  <c r="E25" i="7"/>
  <c r="E24" i="7"/>
  <c r="C24" i="7"/>
  <c r="B24" i="7"/>
  <c r="F11" i="7"/>
  <c r="E11" i="7"/>
  <c r="D11" i="7"/>
  <c r="C11" i="7"/>
  <c r="B11" i="7"/>
  <c r="F10" i="7"/>
  <c r="E10" i="7"/>
  <c r="D10" i="7"/>
  <c r="C10" i="7"/>
  <c r="B10" i="7"/>
  <c r="F6" i="7"/>
  <c r="E6" i="7"/>
  <c r="D6" i="7"/>
  <c r="C6" i="7"/>
  <c r="B6" i="7"/>
  <c r="F5" i="7"/>
  <c r="E5" i="7"/>
  <c r="D5" i="7"/>
  <c r="C5" i="7"/>
  <c r="B5" i="7"/>
  <c r="I47" i="15"/>
  <c r="F47" i="15"/>
  <c r="C47" i="15"/>
  <c r="I46" i="15"/>
  <c r="F46" i="15"/>
  <c r="C46" i="15"/>
  <c r="I35" i="15"/>
  <c r="G35" i="15"/>
  <c r="F35" i="15"/>
  <c r="E35" i="15"/>
  <c r="D35" i="15"/>
  <c r="C35" i="15"/>
  <c r="B35" i="15"/>
  <c r="I31" i="15"/>
  <c r="H31" i="15"/>
  <c r="G31" i="15"/>
  <c r="F31" i="15"/>
  <c r="E31" i="15"/>
  <c r="D31" i="15"/>
  <c r="C31" i="15"/>
  <c r="B31" i="15"/>
  <c r="I30" i="15"/>
  <c r="H30" i="15"/>
  <c r="G30" i="15"/>
  <c r="F30" i="15"/>
  <c r="E30" i="15"/>
  <c r="D30" i="15"/>
  <c r="C30" i="15"/>
  <c r="B30" i="15"/>
  <c r="I26" i="15"/>
  <c r="H26" i="15"/>
  <c r="G26" i="15"/>
  <c r="F26" i="15"/>
  <c r="E26" i="15"/>
  <c r="D26" i="15"/>
  <c r="C26" i="15"/>
  <c r="B26" i="15"/>
  <c r="I25" i="15"/>
  <c r="H25" i="15"/>
  <c r="G25" i="15"/>
  <c r="F25" i="15"/>
  <c r="E25" i="15"/>
  <c r="D25" i="15"/>
  <c r="C25" i="15"/>
  <c r="B25" i="15"/>
  <c r="I19" i="15"/>
  <c r="H19" i="15"/>
  <c r="G19" i="15"/>
  <c r="F19" i="15"/>
  <c r="E19" i="15"/>
  <c r="D19" i="15"/>
  <c r="C19" i="15"/>
  <c r="B19" i="15"/>
  <c r="I18" i="15"/>
  <c r="H18" i="15"/>
  <c r="G18" i="15"/>
  <c r="F18" i="15"/>
  <c r="E18" i="15"/>
  <c r="D18" i="15"/>
  <c r="C18" i="15"/>
  <c r="B18" i="15"/>
  <c r="I16" i="15"/>
  <c r="H16" i="15"/>
  <c r="G16" i="15"/>
  <c r="F16" i="15"/>
  <c r="E16" i="15"/>
  <c r="D16" i="15"/>
  <c r="C16" i="15"/>
  <c r="B16" i="15"/>
  <c r="I15" i="15"/>
  <c r="H15" i="15"/>
  <c r="G15" i="15"/>
  <c r="F15" i="15"/>
  <c r="E15" i="15"/>
  <c r="D15" i="15"/>
  <c r="C15" i="15"/>
  <c r="B15" i="15"/>
  <c r="I11" i="15"/>
  <c r="H11" i="15"/>
  <c r="G11" i="15"/>
  <c r="F11" i="15"/>
  <c r="E11" i="15"/>
  <c r="D11" i="15"/>
  <c r="C11" i="15"/>
  <c r="B11" i="15"/>
  <c r="I10" i="15"/>
  <c r="H10" i="15"/>
  <c r="G10" i="15"/>
  <c r="F10" i="15"/>
  <c r="E10" i="15"/>
  <c r="D10" i="15"/>
  <c r="C10" i="15"/>
  <c r="B10" i="15"/>
  <c r="I6" i="15"/>
  <c r="H6" i="15"/>
  <c r="G6" i="15"/>
  <c r="F6" i="15"/>
  <c r="E6" i="15"/>
  <c r="D6" i="15"/>
  <c r="C6" i="15"/>
  <c r="B6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H49" i="3"/>
  <c r="G49" i="3"/>
  <c r="H48" i="3"/>
  <c r="G48" i="3"/>
  <c r="I39" i="3"/>
  <c r="H39" i="3"/>
  <c r="G39" i="3"/>
  <c r="F39" i="3"/>
  <c r="E39" i="3"/>
  <c r="D39" i="3"/>
  <c r="C39" i="3"/>
  <c r="B39" i="3"/>
  <c r="I38" i="3"/>
  <c r="H38" i="3"/>
  <c r="G38" i="3"/>
  <c r="F38" i="3"/>
  <c r="E38" i="3"/>
  <c r="D38" i="3"/>
  <c r="C38" i="3"/>
  <c r="B38" i="3"/>
  <c r="I34" i="3"/>
  <c r="H34" i="3"/>
  <c r="G34" i="3"/>
  <c r="F34" i="3"/>
  <c r="E34" i="3"/>
  <c r="D34" i="3"/>
  <c r="C34" i="3"/>
  <c r="B34" i="3"/>
  <c r="I33" i="3"/>
  <c r="H33" i="3"/>
  <c r="G33" i="3"/>
  <c r="F33" i="3"/>
  <c r="E33" i="3"/>
  <c r="D33" i="3"/>
  <c r="C33" i="3"/>
  <c r="B33" i="3"/>
  <c r="I29" i="3"/>
  <c r="H29" i="3"/>
  <c r="G29" i="3"/>
  <c r="F29" i="3"/>
  <c r="E29" i="3"/>
  <c r="D29" i="3"/>
  <c r="C29" i="3"/>
  <c r="B29" i="3"/>
  <c r="I28" i="3"/>
  <c r="H28" i="3"/>
  <c r="G28" i="3"/>
  <c r="F28" i="3"/>
  <c r="E28" i="3"/>
  <c r="D28" i="3"/>
  <c r="C28" i="3"/>
  <c r="B28" i="3"/>
  <c r="I21" i="3"/>
  <c r="H21" i="3"/>
  <c r="G21" i="3"/>
  <c r="F21" i="3"/>
  <c r="E21" i="3"/>
  <c r="D21" i="3"/>
  <c r="C21" i="3"/>
  <c r="B21" i="3"/>
  <c r="I20" i="3"/>
  <c r="H20" i="3"/>
  <c r="G20" i="3"/>
  <c r="F20" i="3"/>
  <c r="E20" i="3"/>
  <c r="D20" i="3"/>
  <c r="C20" i="3"/>
  <c r="B20" i="3"/>
  <c r="I17" i="3"/>
  <c r="H17" i="3"/>
  <c r="G17" i="3"/>
  <c r="F17" i="3"/>
  <c r="E17" i="3"/>
  <c r="D17" i="3"/>
  <c r="C17" i="3"/>
  <c r="B17" i="3"/>
  <c r="I16" i="3"/>
  <c r="H16" i="3"/>
  <c r="G16" i="3"/>
  <c r="F16" i="3"/>
  <c r="E16" i="3"/>
  <c r="D16" i="3"/>
  <c r="C16" i="3"/>
  <c r="B16" i="3"/>
  <c r="I11" i="3"/>
  <c r="H11" i="3"/>
  <c r="G11" i="3"/>
  <c r="F11" i="3"/>
  <c r="E11" i="3"/>
  <c r="D11" i="3"/>
  <c r="C11" i="3"/>
  <c r="B11" i="3"/>
  <c r="I10" i="3"/>
  <c r="H10" i="3"/>
  <c r="G10" i="3"/>
  <c r="F10" i="3"/>
  <c r="E10" i="3"/>
  <c r="D10" i="3"/>
  <c r="C10" i="3"/>
  <c r="B10" i="3"/>
  <c r="I6" i="3"/>
  <c r="H6" i="3"/>
  <c r="G6" i="3"/>
  <c r="F6" i="3"/>
  <c r="E6" i="3"/>
  <c r="D6" i="3"/>
  <c r="C6" i="3"/>
  <c r="B6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5" i="2"/>
  <c r="H5" i="2"/>
  <c r="G5" i="2"/>
  <c r="F5" i="2"/>
  <c r="E5" i="2"/>
  <c r="D5" i="2"/>
  <c r="C5" i="2"/>
  <c r="B5" i="2"/>
  <c r="I4" i="2"/>
  <c r="H4" i="2"/>
  <c r="G4" i="2"/>
  <c r="F4" i="2"/>
  <c r="E4" i="2"/>
  <c r="D4" i="2"/>
  <c r="C4" i="2"/>
  <c r="B4" i="2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C21" i="1"/>
  <c r="B21" i="1"/>
  <c r="C20" i="1"/>
  <c r="B20" i="1"/>
  <c r="D24" i="7" l="1"/>
  <c r="N24" i="7"/>
  <c r="V68" i="9"/>
  <c r="V66" i="9" s="1"/>
  <c r="W67" i="9"/>
  <c r="Z67" i="9"/>
  <c r="Z33" i="9"/>
  <c r="W15" i="9"/>
  <c r="X68" i="9"/>
  <c r="Y68" i="9"/>
  <c r="Y66" i="9" s="1"/>
  <c r="U68" i="9"/>
  <c r="Z20" i="9"/>
  <c r="Z56" i="9"/>
  <c r="W20" i="9"/>
  <c r="W56" i="9"/>
  <c r="Z15" i="9"/>
  <c r="Z6" i="9"/>
  <c r="M23" i="7"/>
  <c r="L23" i="7"/>
  <c r="J24" i="7"/>
  <c r="C23" i="7"/>
  <c r="B23" i="7"/>
  <c r="W68" i="9" l="1"/>
  <c r="U66" i="9"/>
  <c r="W66" i="9" s="1"/>
  <c r="AA68" i="9"/>
  <c r="AA57" i="9"/>
  <c r="AA42" i="9"/>
  <c r="AA33" i="9"/>
  <c r="AA22" i="9"/>
  <c r="AA11" i="9"/>
  <c r="AA63" i="9"/>
  <c r="AA39" i="9"/>
  <c r="AA20" i="9"/>
  <c r="AA62" i="9"/>
  <c r="AA38" i="9"/>
  <c r="AA27" i="9"/>
  <c r="AA7" i="9"/>
  <c r="AA15" i="9"/>
  <c r="AA44" i="9"/>
  <c r="AA34" i="9"/>
  <c r="AA13" i="9"/>
  <c r="AA40" i="9"/>
  <c r="AA31" i="9"/>
  <c r="AA21" i="9"/>
  <c r="AA9" i="9"/>
  <c r="AA54" i="9"/>
  <c r="AA29" i="9"/>
  <c r="AA8" i="9"/>
  <c r="AA53" i="9"/>
  <c r="AA18" i="9"/>
  <c r="AA58" i="9"/>
  <c r="AA61" i="9"/>
  <c r="AA52" i="9"/>
  <c r="AA37" i="9"/>
  <c r="AA26" i="9"/>
  <c r="AA17" i="9"/>
  <c r="AA6" i="9"/>
  <c r="AA60" i="9"/>
  <c r="AA50" i="9"/>
  <c r="AA36" i="9"/>
  <c r="AA25" i="9"/>
  <c r="AA16" i="9"/>
  <c r="AA4" i="9"/>
  <c r="AA59" i="9"/>
  <c r="AA46" i="9"/>
  <c r="AA35" i="9"/>
  <c r="AA24" i="9"/>
  <c r="AA48" i="9"/>
  <c r="AA23" i="9"/>
  <c r="AA56" i="9"/>
  <c r="X66" i="9"/>
  <c r="AA66" i="9" s="1"/>
  <c r="AA67" i="9"/>
  <c r="Z68" i="9"/>
  <c r="D23" i="7"/>
  <c r="N23" i="7"/>
  <c r="Z66" i="9" l="1"/>
  <c r="O23" i="7"/>
  <c r="J23" i="7"/>
  <c r="E23" i="7"/>
  <c r="E22" i="7" l="1"/>
  <c r="J22" i="7"/>
  <c r="E36" i="15" l="1"/>
  <c r="M6" i="16" l="1"/>
  <c r="O22" i="7"/>
  <c r="O21" i="7"/>
  <c r="M21" i="7"/>
  <c r="L21" i="7"/>
  <c r="J21" i="7"/>
  <c r="E21" i="7"/>
  <c r="J17" i="4"/>
  <c r="G17" i="4"/>
  <c r="H17" i="4" l="1"/>
  <c r="F17" i="4"/>
  <c r="M23" i="16"/>
  <c r="M30" i="16"/>
  <c r="E17" i="4"/>
  <c r="M11" i="16"/>
  <c r="M37" i="16"/>
  <c r="M18" i="16"/>
  <c r="E4" i="9"/>
  <c r="N4" i="9"/>
  <c r="Q4" i="9"/>
  <c r="H4" i="9"/>
  <c r="C21" i="7" l="1"/>
  <c r="B21" i="7"/>
  <c r="D40" i="3" l="1"/>
  <c r="D35" i="3"/>
  <c r="D18" i="3"/>
  <c r="D12" i="3"/>
  <c r="D7" i="3"/>
  <c r="D30" i="3"/>
  <c r="D44" i="3" l="1"/>
  <c r="D22" i="3"/>
  <c r="D23" i="3" s="1"/>
  <c r="D43" i="3"/>
  <c r="D45" i="3" l="1"/>
  <c r="D67" i="9" l="1"/>
  <c r="L67" i="9" l="1"/>
  <c r="G67" i="9"/>
  <c r="O67" i="9"/>
  <c r="C67" i="9"/>
  <c r="F67" i="9"/>
  <c r="M67" i="9"/>
  <c r="P67" i="9"/>
  <c r="E67" i="9" l="1"/>
  <c r="H67" i="9"/>
  <c r="Q67" i="9"/>
  <c r="N67" i="9"/>
  <c r="Q63" i="9"/>
  <c r="E63" i="9"/>
  <c r="N63" i="9"/>
  <c r="E46" i="9" l="1"/>
  <c r="N46" i="9"/>
  <c r="Q46" i="9"/>
  <c r="H46" i="9"/>
  <c r="H63" i="9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D36" i="15"/>
  <c r="I45" i="2" l="1"/>
  <c r="G27" i="4"/>
  <c r="C15" i="9"/>
  <c r="G12" i="4"/>
  <c r="G20" i="4"/>
  <c r="G32" i="4"/>
  <c r="C20" i="9"/>
  <c r="C33" i="9"/>
  <c r="C6" i="9"/>
  <c r="C56" i="9"/>
  <c r="D17" i="15"/>
  <c r="D27" i="15"/>
  <c r="D37" i="15"/>
  <c r="G7" i="4"/>
  <c r="I6" i="16"/>
  <c r="G41" i="4"/>
  <c r="D41" i="15"/>
  <c r="D7" i="15"/>
  <c r="D32" i="15"/>
  <c r="I30" i="16"/>
  <c r="K11" i="16"/>
  <c r="K23" i="16"/>
  <c r="K37" i="16"/>
  <c r="D12" i="15"/>
  <c r="G37" i="4"/>
  <c r="I11" i="16"/>
  <c r="I23" i="16"/>
  <c r="I37" i="16"/>
  <c r="D20" i="15"/>
  <c r="K6" i="16"/>
  <c r="K18" i="16"/>
  <c r="K30" i="16"/>
  <c r="G40" i="4"/>
  <c r="D40" i="15"/>
  <c r="I18" i="16"/>
  <c r="C68" i="9" l="1"/>
  <c r="G21" i="4"/>
  <c r="D21" i="15"/>
  <c r="G42" i="4"/>
  <c r="D42" i="15"/>
  <c r="O56" i="9"/>
  <c r="N62" i="9"/>
  <c r="H62" i="9"/>
  <c r="E62" i="9"/>
  <c r="Q61" i="9"/>
  <c r="N60" i="9"/>
  <c r="H60" i="9"/>
  <c r="E60" i="9"/>
  <c r="Q59" i="9"/>
  <c r="N58" i="9"/>
  <c r="H58" i="9"/>
  <c r="E58" i="9"/>
  <c r="P56" i="9"/>
  <c r="Q57" i="9"/>
  <c r="M56" i="9"/>
  <c r="D56" i="9"/>
  <c r="Q54" i="9"/>
  <c r="N54" i="9"/>
  <c r="E54" i="9"/>
  <c r="N52" i="9"/>
  <c r="E52" i="9"/>
  <c r="Q50" i="9"/>
  <c r="N50" i="9"/>
  <c r="H50" i="9"/>
  <c r="Q48" i="9"/>
  <c r="N48" i="9"/>
  <c r="H48" i="9"/>
  <c r="N44" i="9"/>
  <c r="E44" i="9"/>
  <c r="N42" i="9"/>
  <c r="E42" i="9"/>
  <c r="N40" i="9"/>
  <c r="H40" i="9"/>
  <c r="Q38" i="9"/>
  <c r="N38" i="9"/>
  <c r="H38" i="9"/>
  <c r="N37" i="9"/>
  <c r="E37" i="9"/>
  <c r="N36" i="9"/>
  <c r="H36" i="9"/>
  <c r="M33" i="9"/>
  <c r="E35" i="9"/>
  <c r="Q34" i="9"/>
  <c r="N34" i="9"/>
  <c r="H34" i="9"/>
  <c r="G33" i="9"/>
  <c r="Q31" i="9"/>
  <c r="N31" i="9"/>
  <c r="H31" i="9"/>
  <c r="N29" i="9"/>
  <c r="E29" i="9"/>
  <c r="Q27" i="9"/>
  <c r="N27" i="9"/>
  <c r="H27" i="9"/>
  <c r="E27" i="9"/>
  <c r="N26" i="9"/>
  <c r="E26" i="9"/>
  <c r="Q25" i="9"/>
  <c r="N25" i="9"/>
  <c r="H25" i="9"/>
  <c r="N24" i="9"/>
  <c r="E24" i="9"/>
  <c r="Q23" i="9"/>
  <c r="N23" i="9"/>
  <c r="H23" i="9"/>
  <c r="N22" i="9"/>
  <c r="E22" i="9"/>
  <c r="Q21" i="9"/>
  <c r="N21" i="9"/>
  <c r="M20" i="9"/>
  <c r="G20" i="9"/>
  <c r="H21" i="9"/>
  <c r="P20" i="9"/>
  <c r="O20" i="9"/>
  <c r="Q18" i="9"/>
  <c r="N18" i="9"/>
  <c r="H18" i="9"/>
  <c r="P15" i="9"/>
  <c r="N17" i="9"/>
  <c r="E17" i="9"/>
  <c r="O15" i="9"/>
  <c r="N16" i="9"/>
  <c r="M15" i="9"/>
  <c r="H16" i="9"/>
  <c r="G15" i="9"/>
  <c r="F15" i="9"/>
  <c r="E16" i="9"/>
  <c r="Q13" i="9"/>
  <c r="N13" i="9"/>
  <c r="H13" i="9"/>
  <c r="H11" i="9"/>
  <c r="E11" i="9"/>
  <c r="Q9" i="9"/>
  <c r="H9" i="9"/>
  <c r="Q8" i="9"/>
  <c r="M6" i="9"/>
  <c r="D6" i="9"/>
  <c r="Q7" i="9"/>
  <c r="N7" i="9"/>
  <c r="H7" i="9"/>
  <c r="E7" i="9"/>
  <c r="O6" i="9"/>
  <c r="C66" i="9" l="1"/>
  <c r="M68" i="9"/>
  <c r="M66" i="9" s="1"/>
  <c r="N9" i="9"/>
  <c r="L33" i="9"/>
  <c r="N33" i="9" s="1"/>
  <c r="D33" i="9"/>
  <c r="E33" i="9" s="1"/>
  <c r="G6" i="9"/>
  <c r="P6" i="9"/>
  <c r="Q6" i="9" s="1"/>
  <c r="N11" i="9"/>
  <c r="E13" i="9"/>
  <c r="L15" i="9"/>
  <c r="N15" i="9" s="1"/>
  <c r="Q16" i="9"/>
  <c r="E38" i="9"/>
  <c r="P33" i="9"/>
  <c r="E8" i="9"/>
  <c r="N8" i="9"/>
  <c r="F20" i="9"/>
  <c r="H20" i="9" s="1"/>
  <c r="O33" i="9"/>
  <c r="O68" i="9" s="1"/>
  <c r="N35" i="9"/>
  <c r="Q36" i="9"/>
  <c r="E39" i="9"/>
  <c r="N39" i="9"/>
  <c r="Q40" i="9"/>
  <c r="E59" i="9"/>
  <c r="N59" i="9"/>
  <c r="E61" i="9"/>
  <c r="N61" i="9"/>
  <c r="H37" i="9"/>
  <c r="H52" i="9"/>
  <c r="F6" i="9"/>
  <c r="L6" i="9"/>
  <c r="N6" i="9" s="1"/>
  <c r="H8" i="9"/>
  <c r="D15" i="9"/>
  <c r="E18" i="9"/>
  <c r="E21" i="9"/>
  <c r="H24" i="9"/>
  <c r="E31" i="9"/>
  <c r="F33" i="9"/>
  <c r="H35" i="9"/>
  <c r="E40" i="9"/>
  <c r="E48" i="9"/>
  <c r="E50" i="9"/>
  <c r="H15" i="9"/>
  <c r="H22" i="9"/>
  <c r="E6" i="9"/>
  <c r="E9" i="9"/>
  <c r="L20" i="9"/>
  <c r="N20" i="9" s="1"/>
  <c r="D20" i="9"/>
  <c r="E23" i="9"/>
  <c r="H26" i="9"/>
  <c r="H42" i="9"/>
  <c r="Q56" i="9"/>
  <c r="G56" i="9"/>
  <c r="Q58" i="9"/>
  <c r="H17" i="9"/>
  <c r="E25" i="9"/>
  <c r="H29" i="9"/>
  <c r="E34" i="9"/>
  <c r="E36" i="9"/>
  <c r="H39" i="9"/>
  <c r="H44" i="9"/>
  <c r="E57" i="9"/>
  <c r="N57" i="9"/>
  <c r="Q60" i="9"/>
  <c r="Q62" i="9"/>
  <c r="Q11" i="9"/>
  <c r="Q15" i="9"/>
  <c r="Q17" i="9"/>
  <c r="Q20" i="9"/>
  <c r="Q22" i="9"/>
  <c r="Q24" i="9"/>
  <c r="Q26" i="9"/>
  <c r="Q29" i="9"/>
  <c r="Q35" i="9"/>
  <c r="Q37" i="9"/>
  <c r="Q39" i="9"/>
  <c r="Q42" i="9"/>
  <c r="Q44" i="9"/>
  <c r="Q52" i="9"/>
  <c r="H54" i="9"/>
  <c r="F56" i="9"/>
  <c r="L56" i="9"/>
  <c r="H57" i="9"/>
  <c r="H59" i="9"/>
  <c r="H61" i="9"/>
  <c r="D68" i="9" l="1"/>
  <c r="D66" i="9" s="1"/>
  <c r="P68" i="9"/>
  <c r="P66" i="9" s="1"/>
  <c r="G68" i="9"/>
  <c r="G66" i="9" s="1"/>
  <c r="L68" i="9"/>
  <c r="N68" i="9" s="1"/>
  <c r="F68" i="9"/>
  <c r="R68" i="9"/>
  <c r="O66" i="9"/>
  <c r="R67" i="9"/>
  <c r="Q33" i="9"/>
  <c r="E20" i="9"/>
  <c r="H56" i="9"/>
  <c r="H33" i="9"/>
  <c r="H6" i="9"/>
  <c r="N56" i="9"/>
  <c r="E15" i="9"/>
  <c r="E56" i="9"/>
  <c r="E68" i="9" l="1"/>
  <c r="E66" i="9"/>
  <c r="R66" i="9"/>
  <c r="Q68" i="9"/>
  <c r="H68" i="9"/>
  <c r="I68" i="9" s="1"/>
  <c r="I67" i="9"/>
  <c r="F66" i="9"/>
  <c r="I4" i="9"/>
  <c r="L66" i="9"/>
  <c r="Q66" i="9"/>
  <c r="R46" i="9"/>
  <c r="R4" i="9"/>
  <c r="I46" i="9"/>
  <c r="I6" i="9"/>
  <c r="I63" i="9"/>
  <c r="R59" i="9"/>
  <c r="R63" i="9"/>
  <c r="R57" i="9"/>
  <c r="R37" i="9"/>
  <c r="R24" i="9"/>
  <c r="R48" i="9"/>
  <c r="R33" i="9"/>
  <c r="R25" i="9"/>
  <c r="R35" i="9"/>
  <c r="R26" i="9"/>
  <c r="R21" i="9"/>
  <c r="R44" i="9"/>
  <c r="R16" i="9"/>
  <c r="R56" i="9"/>
  <c r="R22" i="9"/>
  <c r="R62" i="9"/>
  <c r="R15" i="9"/>
  <c r="R58" i="9"/>
  <c r="R11" i="9"/>
  <c r="R52" i="9"/>
  <c r="R29" i="9"/>
  <c r="R61" i="9"/>
  <c r="R9" i="9"/>
  <c r="R8" i="9"/>
  <c r="R34" i="9"/>
  <c r="R54" i="9"/>
  <c r="R42" i="9"/>
  <c r="R60" i="9"/>
  <c r="R7" i="9"/>
  <c r="R36" i="9"/>
  <c r="R18" i="9"/>
  <c r="R27" i="9"/>
  <c r="R20" i="9"/>
  <c r="R31" i="9"/>
  <c r="R53" i="9"/>
  <c r="R17" i="9"/>
  <c r="R6" i="9"/>
  <c r="R39" i="9"/>
  <c r="R38" i="9"/>
  <c r="R23" i="9"/>
  <c r="R50" i="9"/>
  <c r="R13" i="9"/>
  <c r="R40" i="9"/>
  <c r="I33" i="9"/>
  <c r="I56" i="9"/>
  <c r="I62" i="9"/>
  <c r="I60" i="9"/>
  <c r="I11" i="9"/>
  <c r="I58" i="9"/>
  <c r="I7" i="9"/>
  <c r="I38" i="9"/>
  <c r="I54" i="9"/>
  <c r="I15" i="9"/>
  <c r="I16" i="9"/>
  <c r="I26" i="9"/>
  <c r="I42" i="9"/>
  <c r="I21" i="9"/>
  <c r="I39" i="9"/>
  <c r="I44" i="9"/>
  <c r="I61" i="9"/>
  <c r="I8" i="9"/>
  <c r="I52" i="9"/>
  <c r="I25" i="9"/>
  <c r="I34" i="9"/>
  <c r="I36" i="9"/>
  <c r="I23" i="9"/>
  <c r="I31" i="9"/>
  <c r="I50" i="9"/>
  <c r="I37" i="9"/>
  <c r="I24" i="9"/>
  <c r="I35" i="9"/>
  <c r="I22" i="9"/>
  <c r="I13" i="9"/>
  <c r="I59" i="9"/>
  <c r="I18" i="9"/>
  <c r="I29" i="9"/>
  <c r="I20" i="9"/>
  <c r="I57" i="9"/>
  <c r="I9" i="9"/>
  <c r="I27" i="9"/>
  <c r="I17" i="9"/>
  <c r="I40" i="9"/>
  <c r="I48" i="9"/>
  <c r="I66" i="9" l="1"/>
  <c r="N66" i="9"/>
  <c r="H66" i="9"/>
  <c r="J2" i="9"/>
  <c r="S2" i="9" s="1"/>
  <c r="I45" i="15" l="1"/>
  <c r="I44" i="15"/>
  <c r="I36" i="15"/>
  <c r="I37" i="15" l="1"/>
  <c r="F11" i="16"/>
  <c r="F37" i="16"/>
  <c r="I12" i="15"/>
  <c r="I20" i="15"/>
  <c r="I32" i="15"/>
  <c r="F30" i="16"/>
  <c r="I7" i="15"/>
  <c r="I27" i="15"/>
  <c r="F23" i="16"/>
  <c r="I17" i="15"/>
  <c r="I41" i="15"/>
  <c r="F6" i="16"/>
  <c r="F18" i="16"/>
  <c r="I40" i="15"/>
  <c r="I21" i="15" l="1"/>
  <c r="I42" i="15"/>
  <c r="E17" i="15" l="1"/>
  <c r="C18" i="3"/>
  <c r="E27" i="15"/>
  <c r="J7" i="4"/>
  <c r="C30" i="3"/>
  <c r="E22" i="3"/>
  <c r="I17" i="4"/>
  <c r="I37" i="4"/>
  <c r="J40" i="4"/>
  <c r="E44" i="3"/>
  <c r="C44" i="3"/>
  <c r="E7" i="15"/>
  <c r="J20" i="4"/>
  <c r="E12" i="15"/>
  <c r="E20" i="15"/>
  <c r="E32" i="15"/>
  <c r="C22" i="3"/>
  <c r="C7" i="3"/>
  <c r="C40" i="3"/>
  <c r="E7" i="3"/>
  <c r="E18" i="3"/>
  <c r="E30" i="3"/>
  <c r="J27" i="4"/>
  <c r="J41" i="4"/>
  <c r="E41" i="15"/>
  <c r="E12" i="3"/>
  <c r="E35" i="3"/>
  <c r="I20" i="4"/>
  <c r="J37" i="4"/>
  <c r="J12" i="4"/>
  <c r="C12" i="3"/>
  <c r="C35" i="3"/>
  <c r="I7" i="4"/>
  <c r="I27" i="4"/>
  <c r="E40" i="15"/>
  <c r="E37" i="15"/>
  <c r="J32" i="4"/>
  <c r="I12" i="4"/>
  <c r="I32" i="4"/>
  <c r="I41" i="4"/>
  <c r="I40" i="4"/>
  <c r="E40" i="3"/>
  <c r="E43" i="3"/>
  <c r="C43" i="3"/>
  <c r="E21" i="15" l="1"/>
  <c r="E23" i="3"/>
  <c r="C23" i="3"/>
  <c r="C45" i="3"/>
  <c r="J21" i="4"/>
  <c r="I42" i="4"/>
  <c r="E45" i="3"/>
  <c r="I21" i="4"/>
  <c r="E42" i="15"/>
  <c r="J42" i="4"/>
  <c r="J10" i="15" l="1"/>
  <c r="J18" i="15"/>
  <c r="P4" i="16"/>
  <c r="J5" i="15"/>
  <c r="J15" i="15"/>
  <c r="J6" i="15"/>
  <c r="J16" i="15"/>
  <c r="J11" i="15"/>
  <c r="J19" i="15"/>
  <c r="F41" i="4" l="1"/>
  <c r="F20" i="4"/>
  <c r="F40" i="4"/>
  <c r="F7" i="4"/>
  <c r="F27" i="4"/>
  <c r="F12" i="4"/>
  <c r="F32" i="4"/>
  <c r="F37" i="4"/>
  <c r="F21" i="4" l="1"/>
  <c r="F42" i="4"/>
  <c r="H36" i="15"/>
  <c r="G36" i="15"/>
  <c r="F36" i="15"/>
  <c r="C36" i="15"/>
  <c r="B36" i="15"/>
  <c r="H35" i="15"/>
  <c r="L23" i="16" l="1"/>
  <c r="F11" i="2"/>
  <c r="F21" i="2"/>
  <c r="F35" i="2"/>
  <c r="G6" i="2"/>
  <c r="G17" i="2"/>
  <c r="G30" i="2"/>
  <c r="G40" i="2"/>
  <c r="L30" i="16"/>
  <c r="L6" i="16"/>
  <c r="G43" i="2"/>
  <c r="L37" i="16"/>
  <c r="F6" i="2"/>
  <c r="F17" i="2"/>
  <c r="F30" i="2"/>
  <c r="F40" i="2"/>
  <c r="G11" i="2"/>
  <c r="G35" i="2"/>
  <c r="L18" i="16"/>
  <c r="G21" i="2"/>
  <c r="L11" i="16"/>
  <c r="F43" i="2"/>
  <c r="G44" i="2"/>
  <c r="F44" i="2"/>
  <c r="F45" i="2" l="1"/>
  <c r="G23" i="2"/>
  <c r="F23" i="2"/>
  <c r="G45" i="2"/>
  <c r="D30" i="2" l="1"/>
  <c r="B30" i="3"/>
  <c r="C27" i="4"/>
  <c r="K27" i="4"/>
  <c r="D35" i="2"/>
  <c r="B35" i="3"/>
  <c r="F35" i="3"/>
  <c r="H35" i="3"/>
  <c r="E32" i="4"/>
  <c r="B32" i="15"/>
  <c r="H32" i="15"/>
  <c r="D17" i="4"/>
  <c r="F17" i="15"/>
  <c r="D20" i="4"/>
  <c r="B20" i="15"/>
  <c r="C17" i="2"/>
  <c r="F18" i="3"/>
  <c r="I18" i="3"/>
  <c r="D21" i="2"/>
  <c r="H22" i="3"/>
  <c r="C11" i="2"/>
  <c r="D11" i="2"/>
  <c r="K12" i="4"/>
  <c r="C12" i="15"/>
  <c r="B7" i="15"/>
  <c r="J49" i="3"/>
  <c r="J51" i="2" s="1"/>
  <c r="O33" i="7"/>
  <c r="J33" i="7"/>
  <c r="E33" i="7"/>
  <c r="K47" i="2"/>
  <c r="N30" i="7"/>
  <c r="P30" i="7" s="1"/>
  <c r="N31" i="7"/>
  <c r="P31" i="7" s="1"/>
  <c r="D30" i="7"/>
  <c r="F30" i="7" s="1"/>
  <c r="D31" i="7"/>
  <c r="N29" i="7"/>
  <c r="D29" i="7"/>
  <c r="F29" i="7" s="1"/>
  <c r="N27" i="7"/>
  <c r="P27" i="7" s="1"/>
  <c r="N28" i="7"/>
  <c r="P28" i="7" s="1"/>
  <c r="D27" i="7"/>
  <c r="F27" i="7" s="1"/>
  <c r="D28" i="7"/>
  <c r="F28" i="7" s="1"/>
  <c r="N32" i="7"/>
  <c r="P32" i="7" s="1"/>
  <c r="I32" i="7"/>
  <c r="K32" i="7" s="1"/>
  <c r="D32" i="7"/>
  <c r="F32" i="7" s="1"/>
  <c r="I31" i="7"/>
  <c r="K31" i="7" s="1"/>
  <c r="F31" i="7"/>
  <c r="I30" i="7"/>
  <c r="K30" i="7" s="1"/>
  <c r="P29" i="7"/>
  <c r="I29" i="7"/>
  <c r="K29" i="7" s="1"/>
  <c r="I28" i="7"/>
  <c r="K28" i="7" s="1"/>
  <c r="I27" i="7"/>
  <c r="K27" i="7" s="1"/>
  <c r="N26" i="7"/>
  <c r="P26" i="7" s="1"/>
  <c r="I26" i="7"/>
  <c r="K26" i="7" s="1"/>
  <c r="D26" i="7"/>
  <c r="F26" i="7" s="1"/>
  <c r="J45" i="15"/>
  <c r="J44" i="15"/>
  <c r="P20" i="16"/>
  <c r="P8" i="16"/>
  <c r="K42" i="2"/>
  <c r="K37" i="2"/>
  <c r="K36" i="2"/>
  <c r="K32" i="2"/>
  <c r="K8" i="2"/>
  <c r="M34" i="4"/>
  <c r="M33" i="4"/>
  <c r="M14" i="4"/>
  <c r="O37" i="16" l="1"/>
  <c r="H18" i="3"/>
  <c r="H23" i="3" s="1"/>
  <c r="C17" i="4"/>
  <c r="K37" i="4"/>
  <c r="J37" i="16"/>
  <c r="H37" i="16"/>
  <c r="B18" i="3"/>
  <c r="B37" i="16"/>
  <c r="E37" i="16"/>
  <c r="H44" i="3"/>
  <c r="J48" i="3"/>
  <c r="J50" i="2" s="1"/>
  <c r="K50" i="2" s="1"/>
  <c r="D30" i="16"/>
  <c r="H30" i="16"/>
  <c r="O11" i="16"/>
  <c r="K41" i="4"/>
  <c r="C23" i="16"/>
  <c r="B22" i="3"/>
  <c r="K20" i="4"/>
  <c r="K17" i="4"/>
  <c r="B46" i="4"/>
  <c r="B47" i="4" s="1"/>
  <c r="B44" i="3"/>
  <c r="D44" i="2"/>
  <c r="N18" i="16"/>
  <c r="D6" i="16"/>
  <c r="C7" i="7"/>
  <c r="G18" i="3"/>
  <c r="H20" i="15"/>
  <c r="H37" i="15"/>
  <c r="E40" i="2"/>
  <c r="B40" i="2"/>
  <c r="G40" i="15"/>
  <c r="O18" i="16"/>
  <c r="B27" i="15"/>
  <c r="B30" i="16"/>
  <c r="E30" i="16"/>
  <c r="N30" i="16"/>
  <c r="J18" i="16"/>
  <c r="E6" i="2"/>
  <c r="F12" i="15"/>
  <c r="I22" i="3"/>
  <c r="I23" i="3" s="1"/>
  <c r="B17" i="15"/>
  <c r="F12" i="7"/>
  <c r="B12" i="7"/>
  <c r="D20" i="1"/>
  <c r="G20" i="1" s="1"/>
  <c r="F41" i="15"/>
  <c r="B41" i="15"/>
  <c r="D41" i="4"/>
  <c r="K40" i="4"/>
  <c r="H18" i="16"/>
  <c r="E43" i="2"/>
  <c r="B43" i="2"/>
  <c r="G32" i="15"/>
  <c r="C32" i="15"/>
  <c r="G44" i="3"/>
  <c r="B23" i="16"/>
  <c r="G11" i="16"/>
  <c r="E6" i="16"/>
  <c r="B6" i="16"/>
  <c r="J11" i="16"/>
  <c r="H6" i="16"/>
  <c r="H12" i="15"/>
  <c r="H12" i="4"/>
  <c r="G12" i="3"/>
  <c r="C21" i="2"/>
  <c r="C23" i="2" s="1"/>
  <c r="H20" i="4"/>
  <c r="H17" i="15"/>
  <c r="D32" i="4"/>
  <c r="I35" i="3"/>
  <c r="F27" i="15"/>
  <c r="J28" i="3"/>
  <c r="J28" i="2" s="1"/>
  <c r="K28" i="2" s="1"/>
  <c r="C30" i="16"/>
  <c r="G30" i="16"/>
  <c r="G7" i="3"/>
  <c r="E7" i="7"/>
  <c r="C12" i="7"/>
  <c r="K32" i="4"/>
  <c r="D27" i="4"/>
  <c r="H23" i="16"/>
  <c r="G6" i="16"/>
  <c r="C6" i="16"/>
  <c r="F7" i="3"/>
  <c r="I7" i="3"/>
  <c r="B40" i="4"/>
  <c r="J23" i="16"/>
  <c r="K7" i="4"/>
  <c r="C7" i="4"/>
  <c r="J10" i="3"/>
  <c r="J9" i="2" s="1"/>
  <c r="B17" i="2"/>
  <c r="D21" i="1"/>
  <c r="G41" i="15"/>
  <c r="J36" i="15"/>
  <c r="L36" i="4" s="1"/>
  <c r="M36" i="4" s="1"/>
  <c r="C16" i="5" s="1"/>
  <c r="B37" i="4"/>
  <c r="D40" i="4"/>
  <c r="H40" i="3"/>
  <c r="B40" i="3"/>
  <c r="D40" i="2"/>
  <c r="F44" i="3"/>
  <c r="H7" i="15"/>
  <c r="D12" i="4"/>
  <c r="G40" i="3"/>
  <c r="C40" i="2"/>
  <c r="G5" i="7"/>
  <c r="B7" i="1" s="1"/>
  <c r="G12" i="15"/>
  <c r="E12" i="4"/>
  <c r="B12" i="4"/>
  <c r="E21" i="2"/>
  <c r="E17" i="2"/>
  <c r="G20" i="15"/>
  <c r="C20" i="15"/>
  <c r="E20" i="4"/>
  <c r="B20" i="4"/>
  <c r="G17" i="15"/>
  <c r="B17" i="4"/>
  <c r="K48" i="2"/>
  <c r="C49" i="2"/>
  <c r="K49" i="2" s="1"/>
  <c r="G6" i="7"/>
  <c r="C7" i="1" s="1"/>
  <c r="J11" i="3"/>
  <c r="J10" i="2" s="1"/>
  <c r="K10" i="2" s="1"/>
  <c r="G11" i="7"/>
  <c r="C18" i="1" s="1"/>
  <c r="P5" i="16"/>
  <c r="J26" i="15"/>
  <c r="L26" i="4" s="1"/>
  <c r="M26" i="4" s="1"/>
  <c r="C6" i="5" s="1"/>
  <c r="N23" i="16"/>
  <c r="D37" i="4"/>
  <c r="B40" i="15"/>
  <c r="J20" i="3"/>
  <c r="J19" i="2" s="1"/>
  <c r="K19" i="2" s="1"/>
  <c r="G43" i="3"/>
  <c r="B27" i="4"/>
  <c r="L19" i="4"/>
  <c r="M19" i="4" s="1"/>
  <c r="D7" i="4"/>
  <c r="J39" i="3"/>
  <c r="J39" i="2" s="1"/>
  <c r="K39" i="2" s="1"/>
  <c r="B16" i="5" s="1"/>
  <c r="B32" i="4"/>
  <c r="E35" i="2"/>
  <c r="B35" i="2"/>
  <c r="D43" i="2"/>
  <c r="E23" i="16"/>
  <c r="N11" i="16"/>
  <c r="C40" i="4"/>
  <c r="F43" i="3"/>
  <c r="B41" i="4"/>
  <c r="C32" i="4"/>
  <c r="B18" i="16"/>
  <c r="E18" i="16"/>
  <c r="P21" i="16"/>
  <c r="H7" i="3"/>
  <c r="C6" i="2"/>
  <c r="G7" i="15"/>
  <c r="E7" i="4"/>
  <c r="J16" i="3"/>
  <c r="J15" i="2" s="1"/>
  <c r="K15" i="2" s="1"/>
  <c r="H40" i="15"/>
  <c r="D16" i="5"/>
  <c r="C44" i="2"/>
  <c r="G23" i="16"/>
  <c r="J5" i="3"/>
  <c r="J4" i="2" s="1"/>
  <c r="K4" i="2" s="1"/>
  <c r="B5" i="1" s="1"/>
  <c r="C7" i="15"/>
  <c r="L5" i="4"/>
  <c r="M5" i="4" s="1"/>
  <c r="L16" i="4"/>
  <c r="M16" i="4" s="1"/>
  <c r="F20" i="15"/>
  <c r="F21" i="15" s="1"/>
  <c r="I30" i="3"/>
  <c r="I43" i="3"/>
  <c r="J34" i="3"/>
  <c r="J34" i="2" s="1"/>
  <c r="K34" i="2" s="1"/>
  <c r="J29" i="3"/>
  <c r="J29" i="2" s="1"/>
  <c r="F12" i="3"/>
  <c r="G35" i="3"/>
  <c r="J31" i="15"/>
  <c r="L31" i="4" s="1"/>
  <c r="C30" i="2"/>
  <c r="I40" i="3"/>
  <c r="I44" i="3"/>
  <c r="J30" i="16"/>
  <c r="P28" i="16"/>
  <c r="P17" i="16"/>
  <c r="G18" i="16"/>
  <c r="D23" i="16"/>
  <c r="H40" i="4"/>
  <c r="H37" i="4"/>
  <c r="J38" i="3"/>
  <c r="J38" i="2" s="1"/>
  <c r="F40" i="3"/>
  <c r="G37" i="15"/>
  <c r="L18" i="4"/>
  <c r="M18" i="4" s="1"/>
  <c r="P10" i="16"/>
  <c r="B11" i="16"/>
  <c r="K51" i="2"/>
  <c r="J21" i="3"/>
  <c r="J20" i="2" s="1"/>
  <c r="K20" i="2" s="1"/>
  <c r="G22" i="3"/>
  <c r="H41" i="4"/>
  <c r="D15" i="5"/>
  <c r="C37" i="15"/>
  <c r="G30" i="3"/>
  <c r="J46" i="15"/>
  <c r="L44" i="4" s="1"/>
  <c r="M44" i="4" s="1"/>
  <c r="N37" i="16"/>
  <c r="E11" i="16"/>
  <c r="J47" i="15"/>
  <c r="L45" i="4" s="1"/>
  <c r="M45" i="4" s="1"/>
  <c r="F22" i="3"/>
  <c r="F23" i="3" s="1"/>
  <c r="B21" i="2"/>
  <c r="E37" i="4"/>
  <c r="J30" i="15"/>
  <c r="L30" i="4" s="1"/>
  <c r="M30" i="4" s="1"/>
  <c r="C10" i="5" s="1"/>
  <c r="H27" i="15"/>
  <c r="G27" i="15"/>
  <c r="C41" i="15"/>
  <c r="E41" i="4"/>
  <c r="F30" i="3"/>
  <c r="G37" i="16"/>
  <c r="J6" i="16"/>
  <c r="H11" i="16"/>
  <c r="D11" i="16"/>
  <c r="D6" i="2"/>
  <c r="L6" i="4"/>
  <c r="M6" i="4" s="1"/>
  <c r="F7" i="7"/>
  <c r="E11" i="2"/>
  <c r="B11" i="2"/>
  <c r="B12" i="3"/>
  <c r="C20" i="4"/>
  <c r="B37" i="15"/>
  <c r="H27" i="4"/>
  <c r="O6" i="16"/>
  <c r="J6" i="3"/>
  <c r="J5" i="2" s="1"/>
  <c r="K5" i="2" s="1"/>
  <c r="C5" i="1" s="1"/>
  <c r="B7" i="3"/>
  <c r="F7" i="15"/>
  <c r="H7" i="4"/>
  <c r="D7" i="7"/>
  <c r="I12" i="3"/>
  <c r="D17" i="2"/>
  <c r="D23" i="2" s="1"/>
  <c r="C17" i="15"/>
  <c r="D12" i="7"/>
  <c r="E12" i="7"/>
  <c r="H41" i="15"/>
  <c r="H32" i="4"/>
  <c r="H29" i="1"/>
  <c r="B38" i="1"/>
  <c r="C36" i="1" s="1"/>
  <c r="J20" i="5"/>
  <c r="G12" i="5"/>
  <c r="J17" i="5"/>
  <c r="E8" i="1"/>
  <c r="E11" i="1" s="1"/>
  <c r="E22" i="1"/>
  <c r="E29" i="1"/>
  <c r="H8" i="1"/>
  <c r="H11" i="1" s="1"/>
  <c r="G17" i="5"/>
  <c r="J7" i="5"/>
  <c r="H22" i="1"/>
  <c r="D38" i="1"/>
  <c r="E37" i="1" s="1"/>
  <c r="G7" i="5"/>
  <c r="G22" i="5"/>
  <c r="B6" i="2"/>
  <c r="J17" i="3"/>
  <c r="J16" i="2" s="1"/>
  <c r="C41" i="4"/>
  <c r="C40" i="15"/>
  <c r="J25" i="15"/>
  <c r="L25" i="4" s="1"/>
  <c r="C27" i="15"/>
  <c r="E40" i="4"/>
  <c r="E27" i="4"/>
  <c r="O30" i="16"/>
  <c r="P27" i="16"/>
  <c r="P16" i="16"/>
  <c r="D18" i="16"/>
  <c r="O23" i="16"/>
  <c r="P22" i="16"/>
  <c r="P34" i="16"/>
  <c r="J12" i="5"/>
  <c r="J21" i="5"/>
  <c r="B43" i="3"/>
  <c r="C11" i="16"/>
  <c r="P9" i="16"/>
  <c r="B25" i="7" s="1"/>
  <c r="B12" i="15"/>
  <c r="L10" i="4"/>
  <c r="M10" i="4" s="1"/>
  <c r="F40" i="15"/>
  <c r="J35" i="15"/>
  <c r="L35" i="4" s="1"/>
  <c r="F37" i="15"/>
  <c r="E44" i="2"/>
  <c r="E30" i="2"/>
  <c r="B44" i="2"/>
  <c r="B30" i="2"/>
  <c r="J33" i="3"/>
  <c r="J33" i="2" s="1"/>
  <c r="D37" i="16"/>
  <c r="C37" i="16"/>
  <c r="P35" i="16"/>
  <c r="L11" i="4"/>
  <c r="M11" i="4" s="1"/>
  <c r="L15" i="4"/>
  <c r="M15" i="4" s="1"/>
  <c r="N6" i="16"/>
  <c r="B7" i="7"/>
  <c r="F32" i="15"/>
  <c r="C43" i="2"/>
  <c r="C35" i="2"/>
  <c r="D21" i="4"/>
  <c r="C18" i="16"/>
  <c r="B7" i="4"/>
  <c r="C12" i="4"/>
  <c r="H12" i="3"/>
  <c r="G10" i="7"/>
  <c r="B18" i="1" s="1"/>
  <c r="C37" i="4"/>
  <c r="H43" i="3"/>
  <c r="H30" i="3"/>
  <c r="B11" i="5" l="1"/>
  <c r="B5" i="5"/>
  <c r="G21" i="1"/>
  <c r="C25" i="7"/>
  <c r="F24" i="7"/>
  <c r="F21" i="1"/>
  <c r="F20" i="1"/>
  <c r="J20" i="15"/>
  <c r="J7" i="15"/>
  <c r="B21" i="15"/>
  <c r="J17" i="15"/>
  <c r="J12" i="15"/>
  <c r="C6" i="1"/>
  <c r="B6" i="1"/>
  <c r="H21" i="4"/>
  <c r="G21" i="15"/>
  <c r="B23" i="3"/>
  <c r="B42" i="15"/>
  <c r="K42" i="4"/>
  <c r="L7" i="4"/>
  <c r="M7" i="4" s="1"/>
  <c r="K21" i="4"/>
  <c r="I45" i="3"/>
  <c r="C21" i="4"/>
  <c r="B23" i="2"/>
  <c r="B33" i="1"/>
  <c r="D33" i="1" s="1"/>
  <c r="H45" i="3"/>
  <c r="G45" i="3"/>
  <c r="D45" i="2"/>
  <c r="G23" i="3"/>
  <c r="G42" i="15"/>
  <c r="H21" i="15"/>
  <c r="B42" i="4"/>
  <c r="D7" i="1"/>
  <c r="J17" i="2"/>
  <c r="K17" i="2" s="1"/>
  <c r="J12" i="3"/>
  <c r="J44" i="3"/>
  <c r="E45" i="2"/>
  <c r="E21" i="4"/>
  <c r="D17" i="5"/>
  <c r="F45" i="3"/>
  <c r="F42" i="15"/>
  <c r="D18" i="1"/>
  <c r="C10" i="1"/>
  <c r="L27" i="4"/>
  <c r="M27" i="4" s="1"/>
  <c r="C21" i="15"/>
  <c r="D42" i="4"/>
  <c r="J11" i="2"/>
  <c r="K11" i="2" s="1"/>
  <c r="K9" i="2"/>
  <c r="J35" i="3"/>
  <c r="J40" i="3"/>
  <c r="J44" i="2"/>
  <c r="K44" i="2" s="1"/>
  <c r="J32" i="15"/>
  <c r="M25" i="4"/>
  <c r="C5" i="5" s="1"/>
  <c r="J30" i="3"/>
  <c r="P6" i="16"/>
  <c r="J7" i="3"/>
  <c r="B21" i="4"/>
  <c r="G12" i="7"/>
  <c r="P11" i="16"/>
  <c r="J22" i="5"/>
  <c r="K29" i="2"/>
  <c r="J21" i="2"/>
  <c r="K21" i="2" s="1"/>
  <c r="H42" i="4"/>
  <c r="P23" i="16"/>
  <c r="L32" i="4"/>
  <c r="M32" i="4" s="1"/>
  <c r="C37" i="1"/>
  <c r="H42" i="15"/>
  <c r="J22" i="3"/>
  <c r="E23" i="2"/>
  <c r="J27" i="15"/>
  <c r="B16" i="1"/>
  <c r="C17" i="1"/>
  <c r="P37" i="16"/>
  <c r="L41" i="4"/>
  <c r="M41" i="4" s="1"/>
  <c r="P18" i="16"/>
  <c r="D19" i="1"/>
  <c r="J6" i="2"/>
  <c r="K6" i="2" s="1"/>
  <c r="D5" i="1" s="1"/>
  <c r="L20" i="4"/>
  <c r="M20" i="4" s="1"/>
  <c r="G7" i="7"/>
  <c r="P30" i="16"/>
  <c r="K38" i="2"/>
  <c r="B15" i="5" s="1"/>
  <c r="B17" i="5" s="1"/>
  <c r="J40" i="2"/>
  <c r="K40" i="2" s="1"/>
  <c r="M31" i="4"/>
  <c r="C28" i="1" s="1"/>
  <c r="J30" i="2"/>
  <c r="K30" i="2" s="1"/>
  <c r="E36" i="1"/>
  <c r="C45" i="2"/>
  <c r="J35" i="2"/>
  <c r="K35" i="2" s="1"/>
  <c r="J43" i="2"/>
  <c r="D21" i="5"/>
  <c r="K33" i="2"/>
  <c r="J37" i="15"/>
  <c r="J18" i="3"/>
  <c r="L17" i="4"/>
  <c r="M17" i="4" s="1"/>
  <c r="D20" i="5"/>
  <c r="E42" i="4"/>
  <c r="C42" i="15"/>
  <c r="J40" i="15"/>
  <c r="J41" i="15"/>
  <c r="B45" i="2"/>
  <c r="L37" i="4"/>
  <c r="L40" i="4"/>
  <c r="M40" i="4" s="1"/>
  <c r="M35" i="4"/>
  <c r="C15" i="5" s="1"/>
  <c r="L12" i="4"/>
  <c r="M12" i="4" s="1"/>
  <c r="E16" i="5"/>
  <c r="F16" i="5" s="1"/>
  <c r="I16" i="5" s="1"/>
  <c r="K16" i="2"/>
  <c r="C16" i="1" s="1"/>
  <c r="C42" i="4"/>
  <c r="B45" i="3"/>
  <c r="J43" i="3"/>
  <c r="B6" i="5" l="1"/>
  <c r="B28" i="1"/>
  <c r="B27" i="1"/>
  <c r="B10" i="5"/>
  <c r="E10" i="5" s="1"/>
  <c r="F10" i="5" s="1"/>
  <c r="I10" i="5" s="1"/>
  <c r="C27" i="1"/>
  <c r="E5" i="5"/>
  <c r="F5" i="5" s="1"/>
  <c r="I5" i="5" s="1"/>
  <c r="G18" i="1"/>
  <c r="G19" i="1"/>
  <c r="G5" i="1"/>
  <c r="G7" i="1"/>
  <c r="D22" i="5"/>
  <c r="D25" i="7"/>
  <c r="F25" i="7" s="1"/>
  <c r="F23" i="7"/>
  <c r="B8" i="1"/>
  <c r="F18" i="1"/>
  <c r="J21" i="15"/>
  <c r="D6" i="1"/>
  <c r="C8" i="1"/>
  <c r="C33" i="1" s="1"/>
  <c r="B10" i="1"/>
  <c r="F19" i="1"/>
  <c r="J45" i="2"/>
  <c r="K45" i="2" s="1"/>
  <c r="J45" i="3"/>
  <c r="F7" i="1"/>
  <c r="J23" i="2"/>
  <c r="K23" i="2" s="1"/>
  <c r="L42" i="4"/>
  <c r="M42" i="4" s="1"/>
  <c r="J42" i="15"/>
  <c r="J23" i="3"/>
  <c r="B17" i="1"/>
  <c r="D17" i="1" s="1"/>
  <c r="G17" i="1" s="1"/>
  <c r="K43" i="2"/>
  <c r="C11" i="5"/>
  <c r="E11" i="5" s="1"/>
  <c r="M37" i="4"/>
  <c r="H16" i="5"/>
  <c r="L21" i="4"/>
  <c r="M21" i="4" s="1"/>
  <c r="B20" i="5"/>
  <c r="C17" i="5"/>
  <c r="C20" i="5"/>
  <c r="E15" i="5"/>
  <c r="D12" i="5"/>
  <c r="D7" i="5"/>
  <c r="C22" i="1"/>
  <c r="D16" i="1"/>
  <c r="F5" i="1"/>
  <c r="C7" i="5"/>
  <c r="E20" i="5" l="1"/>
  <c r="B12" i="5"/>
  <c r="B7" i="5"/>
  <c r="E6" i="5"/>
  <c r="F6" i="5" s="1"/>
  <c r="I6" i="5" s="1"/>
  <c r="B21" i="5"/>
  <c r="B22" i="5" s="1"/>
  <c r="G6" i="1"/>
  <c r="G16" i="1"/>
  <c r="D10" i="1"/>
  <c r="D8" i="1"/>
  <c r="F8" i="1" s="1"/>
  <c r="F6" i="1"/>
  <c r="C11" i="1"/>
  <c r="M25" i="7" s="1"/>
  <c r="B32" i="1"/>
  <c r="D32" i="1" s="1"/>
  <c r="B11" i="1"/>
  <c r="L25" i="7" s="1"/>
  <c r="D28" i="1"/>
  <c r="G28" i="1" s="1"/>
  <c r="B22" i="1"/>
  <c r="B29" i="1"/>
  <c r="C12" i="5"/>
  <c r="C21" i="5"/>
  <c r="F11" i="5"/>
  <c r="I11" i="5" s="1"/>
  <c r="C29" i="1"/>
  <c r="F16" i="1"/>
  <c r="D22" i="1"/>
  <c r="F22" i="1" s="1"/>
  <c r="F15" i="5"/>
  <c r="I15" i="5" s="1"/>
  <c r="E17" i="5"/>
  <c r="D27" i="1" s="1"/>
  <c r="G27" i="1" s="1"/>
  <c r="F20" i="5"/>
  <c r="F17" i="1"/>
  <c r="H25" i="7" l="1"/>
  <c r="I20" i="5"/>
  <c r="I21" i="5"/>
  <c r="E7" i="5"/>
  <c r="H6" i="5"/>
  <c r="E21" i="5"/>
  <c r="F21" i="5" s="1"/>
  <c r="H21" i="5" s="1"/>
  <c r="G10" i="1"/>
  <c r="N25" i="7"/>
  <c r="P25" i="7" s="1"/>
  <c r="G25" i="7"/>
  <c r="H23" i="7"/>
  <c r="H24" i="7"/>
  <c r="P24" i="7"/>
  <c r="G24" i="7"/>
  <c r="G23" i="7"/>
  <c r="P23" i="7"/>
  <c r="F10" i="1"/>
  <c r="C32" i="1"/>
  <c r="F28" i="1"/>
  <c r="D11" i="1"/>
  <c r="F11" i="1" s="1"/>
  <c r="E12" i="5"/>
  <c r="C22" i="5"/>
  <c r="H11" i="5"/>
  <c r="F27" i="1"/>
  <c r="D29" i="1"/>
  <c r="F29" i="1" s="1"/>
  <c r="H5" i="5"/>
  <c r="F7" i="5"/>
  <c r="H7" i="5" s="1"/>
  <c r="F17" i="5"/>
  <c r="H17" i="5" s="1"/>
  <c r="H15" i="5"/>
  <c r="F12" i="5"/>
  <c r="H12" i="5" s="1"/>
  <c r="H10" i="5"/>
  <c r="E22" i="5" l="1"/>
  <c r="I25" i="7"/>
  <c r="K25" i="7" s="1"/>
  <c r="I24" i="7"/>
  <c r="K24" i="7" s="1"/>
  <c r="I23" i="7"/>
  <c r="K23" i="7" s="1"/>
  <c r="F22" i="5"/>
  <c r="H22" i="5" s="1"/>
  <c r="H20" i="5"/>
  <c r="D21" i="7" l="1"/>
  <c r="F21" i="7" l="1"/>
  <c r="G21" i="7"/>
  <c r="N21" i="7" l="1"/>
  <c r="H21" i="7"/>
  <c r="P21" i="7" l="1"/>
  <c r="I21" i="7"/>
  <c r="K21" i="7" s="1"/>
  <c r="I20" i="1" l="1"/>
  <c r="B22" i="7"/>
  <c r="B33" i="7" l="1"/>
  <c r="I21" i="1"/>
  <c r="C22" i="7"/>
  <c r="C33" i="7" s="1"/>
  <c r="D22" i="7" l="1"/>
  <c r="I18" i="1" l="1"/>
  <c r="I7" i="1"/>
  <c r="I19" i="1"/>
  <c r="I5" i="1"/>
  <c r="K6" i="5"/>
  <c r="F22" i="7"/>
  <c r="D33" i="7"/>
  <c r="I17" i="1"/>
  <c r="M22" i="7"/>
  <c r="L22" i="7"/>
  <c r="I28" i="1"/>
  <c r="K11" i="5"/>
  <c r="I6" i="1" l="1"/>
  <c r="F33" i="7"/>
  <c r="I7" i="5"/>
  <c r="K7" i="5" s="1"/>
  <c r="K5" i="5"/>
  <c r="N22" i="7"/>
  <c r="G22" i="7"/>
  <c r="L33" i="7"/>
  <c r="D34" i="1"/>
  <c r="E33" i="1" s="1"/>
  <c r="I27" i="1"/>
  <c r="G29" i="1"/>
  <c r="I29" i="1" s="1"/>
  <c r="H22" i="7"/>
  <c r="H33" i="7" s="1"/>
  <c r="M33" i="7"/>
  <c r="K15" i="5"/>
  <c r="I17" i="5"/>
  <c r="K17" i="5" s="1"/>
  <c r="K21" i="5"/>
  <c r="G8" i="1"/>
  <c r="I12" i="5"/>
  <c r="K12" i="5" s="1"/>
  <c r="K10" i="5"/>
  <c r="G22" i="1"/>
  <c r="I22" i="1" s="1"/>
  <c r="I16" i="1"/>
  <c r="I10" i="1" l="1"/>
  <c r="E32" i="1"/>
  <c r="I22" i="7"/>
  <c r="G33" i="7"/>
  <c r="P22" i="7"/>
  <c r="N33" i="7"/>
  <c r="P33" i="7" s="1"/>
  <c r="I8" i="1"/>
  <c r="G11" i="1"/>
  <c r="I11" i="1" s="1"/>
  <c r="I22" i="5"/>
  <c r="K22" i="5" s="1"/>
  <c r="K20" i="5"/>
  <c r="K22" i="7" l="1"/>
  <c r="I33" i="7"/>
  <c r="K33" i="7" l="1"/>
</calcChain>
</file>

<file path=xl/sharedStrings.xml><?xml version="1.0" encoding="utf-8"?>
<sst xmlns="http://schemas.openxmlformats.org/spreadsheetml/2006/main" count="678" uniqueCount="241">
  <si>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</si>
  <si>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</si>
  <si>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</si>
  <si>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</si>
  <si>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</si>
  <si>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</si>
  <si>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</si>
  <si>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</si>
  <si>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</si>
  <si>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</si>
  <si>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</si>
  <si>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</si>
  <si>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</si>
  <si>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</si>
  <si>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</si>
  <si>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</si>
  <si>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</si>
  <si>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</si>
  <si>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</si>
  <si>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</si>
  <si>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</si>
  <si>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</si>
  <si>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</si>
  <si>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</si>
  <si>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</si>
  <si>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</si>
  <si>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</si>
  <si>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</si>
  <si>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</si>
  <si>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</si>
  <si>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</si>
  <si>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</si>
  <si>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</si>
  <si>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</si>
  <si>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</si>
  <si>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</si>
  <si>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</si>
  <si>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</si>
  <si>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</si>
  <si>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</si>
  <si>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</si>
  <si>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</si>
  <si>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</si>
  <si>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</si>
  <si>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</si>
  <si>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</si>
  <si>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</si>
  <si>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</si>
  <si>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</si>
  <si>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</si>
  <si>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</si>
  <si>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</si>
  <si>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</si>
  <si>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</si>
  <si>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</si>
  <si>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</si>
  <si>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</si>
  <si>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</si>
  <si>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</si>
  <si>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</si>
  <si>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</si>
  <si>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</si>
  <si>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</si>
  <si>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Major PAX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</si>
  <si>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</si>
  <si>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</si>
  <si>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</si>
  <si>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</si>
  <si>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</si>
  <si>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</si>
  <si>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</si>
  <si>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</si>
  <si>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</si>
  <si>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</si>
  <si>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</si>
  <si>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</si>
  <si>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</si>
  <si>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</si>
  <si>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</si>
  <si>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</si>
  <si>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</si>
  <si>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</si>
  <si>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</si>
  <si>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</si>
  <si>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</si>
  <si>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</si>
  <si>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</si>
  <si>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</si>
  <si>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</si>
  <si>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</si>
  <si>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</si>
  <si>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</si>
  <si>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</si>
  <si>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</si>
  <si>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</si>
  <si>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</si>
  <si>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</si>
  <si>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</si>
  <si>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</si>
  <si>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</si>
  <si>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</si>
  <si>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</si>
  <si>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</si>
  <si>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</si>
  <si>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</si>
  <si>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</si>
  <si>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</si>
  <si>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</si>
  <si>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</si>
  <si>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</si>
  <si>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</si>
  <si>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</si>
  <si>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</si>
  <si>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</si>
  <si>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</si>
  <si>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</si>
  <si>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</si>
  <si>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</si>
  <si>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Compass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</si>
  <si>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</si>
  <si>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</si>
  <si>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</si>
  <si>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</si>
  <si>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</si>
  <si>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</si>
  <si>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</si>
  <si>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</si>
  <si>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</si>
  <si>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</si>
  <si>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</si>
  <si>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</si>
  <si>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</si>
  <si>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Shuttle America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</si>
  <si>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</si>
  <si>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</si>
  <si>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</si>
  <si>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</si>
  <si>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</si>
  <si>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</si>
  <si>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</si>
  <si>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</si>
  <si>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</si>
  <si>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</si>
  <si>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</si>
  <si>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</si>
  <si>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</si>
  <si>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</si>
  <si>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</si>
  <si>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</si>
  <si>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</si>
  <si>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</si>
  <si>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</si>
  <si>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</si>
  <si>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</si>
  <si>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</si>
  <si>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</si>
  <si>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</si>
  <si>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</si>
  <si>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</si>
  <si>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</si>
  <si>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</si>
  <si>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</si>
  <si>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Condor</t>
  </si>
  <si>
    <t>Go Jet - Delta</t>
  </si>
  <si>
    <t>Sky West - Delta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</si>
  <si>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</si>
  <si>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</si>
  <si>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</si>
  <si>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</si>
  <si>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</si>
  <si>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</si>
  <si>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</si>
  <si>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</si>
  <si>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</si>
  <si>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</si>
  <si>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Express Jet - United</t>
  </si>
  <si>
    <t>Express Jet - Delta</t>
  </si>
  <si>
    <t>Atlas Air -DHL</t>
  </si>
  <si>
    <t>IFL</t>
  </si>
  <si>
    <t>Air Choice One</t>
  </si>
  <si>
    <t>Boutique Air</t>
  </si>
  <si>
    <t>Republic- United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</si>
  <si>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</si>
  <si>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</si>
  <si>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</si>
  <si>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</si>
  <si>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</si>
  <si>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</si>
  <si>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</si>
  <si>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Landing</t>
  </si>
  <si>
    <t>Departure</t>
  </si>
  <si>
    <t>Air Georgian- Air Canada</t>
  </si>
  <si>
    <t>Sky Regional</t>
  </si>
  <si>
    <t>Horizon Air</t>
  </si>
  <si>
    <t>KLM</t>
  </si>
  <si>
    <t>Atlantic Southeast - Delta</t>
  </si>
  <si>
    <t>Sky Regional - Air Canada</t>
  </si>
  <si>
    <t>Horizon Air - Alaska</t>
  </si>
  <si>
    <t>Sky West - American</t>
  </si>
  <si>
    <t>Monthly Total 2019</t>
  </si>
  <si>
    <t>Y-T-D 2019</t>
  </si>
  <si>
    <t>Jet Blue</t>
  </si>
  <si>
    <t>Total 2019</t>
  </si>
  <si>
    <t>Metric Tons 2019</t>
  </si>
  <si>
    <t>Atlas Air -Amazon</t>
  </si>
  <si>
    <t>Monthly Ops 2019</t>
  </si>
  <si>
    <t>Ops YTD 2019</t>
  </si>
  <si>
    <t>Current Month 2019</t>
  </si>
  <si>
    <t>YTD 2019</t>
  </si>
  <si>
    <t>Encore Air Cargo</t>
  </si>
  <si>
    <t>Encore</t>
  </si>
  <si>
    <t>Aer Lingus</t>
  </si>
  <si>
    <t xml:space="preserve">2019 YTD </t>
  </si>
  <si>
    <t>Monthly Total 2020</t>
  </si>
  <si>
    <t>Y-T-D 2020</t>
  </si>
  <si>
    <t>Total 2020</t>
  </si>
  <si>
    <t>Metric Tons 2020</t>
  </si>
  <si>
    <t>Monthly Ops 2020</t>
  </si>
  <si>
    <t>Ops YTD 2020</t>
  </si>
  <si>
    <t>Current Month 2020</t>
  </si>
  <si>
    <t>YTD 2020</t>
  </si>
  <si>
    <t>2020 Market Share</t>
  </si>
  <si>
    <t>Air Wisconsin - American</t>
  </si>
  <si>
    <t>May 2019</t>
  </si>
  <si>
    <t>Belly Cargo/Mail in Pounds</t>
  </si>
  <si>
    <t>Belly Cargo/Mail In Pounds</t>
  </si>
  <si>
    <t>Sun Country - Amazon</t>
  </si>
  <si>
    <t>DHL</t>
  </si>
  <si>
    <t>MSP Cargo</t>
  </si>
  <si>
    <t>Encore -DHL</t>
  </si>
  <si>
    <t>Kalitta - DHL</t>
  </si>
  <si>
    <t>Southern Air - DHL</t>
  </si>
  <si>
    <t>Swift Air - DHL</t>
  </si>
  <si>
    <t xml:space="preserve">Amazon </t>
  </si>
  <si>
    <t>Atlas Air</t>
  </si>
  <si>
    <t>ABX Air</t>
  </si>
  <si>
    <t>ATI</t>
  </si>
  <si>
    <t>Kalitta</t>
  </si>
  <si>
    <t>Southern Air</t>
  </si>
  <si>
    <t>Swift</t>
  </si>
  <si>
    <t>Mountain 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</si>
</sst>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1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3" fontId="0" fillId="0" borderId="1" xfId="0" applyNumberFormat="1" applyBorder="1" applyAlignment="1">
      <alignment horizontal="right"/>
    </xf>
    <xf numFmtId="165" fontId="0" fillId="0" borderId="0" xfId="1" applyNumberFormat="1" applyFont="1" applyAlignment="1">
      <alignment horizontal="center"/>
    </xf>
    <xf numFmtId="165" fontId="0" fillId="0" borderId="0" xfId="1" applyNumberFormat="1" applyFont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7" fillId="3" borderId="4" xfId="1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65" fontId="7" fillId="3" borderId="0" xfId="1" applyNumberFormat="1" applyFont="1" applyFill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5" xfId="0" applyFont="1" applyBorder="1" applyAlignment="1">
      <alignment horizontal="right"/>
    </xf>
    <xf numFmtId="10" fontId="10" fillId="3" borderId="6" xfId="3" applyNumberFormat="1" applyFont="1" applyFill="1" applyBorder="1"/>
    <xf numFmtId="3" fontId="0" fillId="2" borderId="7" xfId="0" applyNumberFormat="1" applyFill="1" applyBorder="1"/>
    <xf numFmtId="164" fontId="0" fillId="2" borderId="7" xfId="0" applyNumberFormat="1" applyFill="1" applyBorder="1"/>
    <xf numFmtId="3" fontId="0" fillId="0" borderId="0" xfId="0" applyNumberFormat="1" applyAlignment="1">
      <alignment horizontal="right"/>
    </xf>
    <xf numFmtId="3" fontId="0" fillId="5" borderId="7" xfId="0" applyNumberFormat="1" applyFill="1" applyBorder="1"/>
    <xf numFmtId="10" fontId="0" fillId="5" borderId="7" xfId="0" applyNumberFormat="1" applyFill="1" applyBorder="1"/>
    <xf numFmtId="10" fontId="0" fillId="5" borderId="8" xfId="0" applyNumberFormat="1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9" xfId="0" applyBorder="1"/>
    <xf numFmtId="165" fontId="7" fillId="3" borderId="10" xfId="0" applyNumberFormat="1" applyFont="1" applyFill="1" applyBorder="1"/>
    <xf numFmtId="0" fontId="0" fillId="0" borderId="11" xfId="0" applyBorder="1"/>
    <xf numFmtId="0" fontId="0" fillId="5" borderId="7" xfId="0" applyFill="1" applyBorder="1"/>
    <xf numFmtId="0" fontId="7" fillId="0" borderId="0" xfId="0" applyFont="1"/>
    <xf numFmtId="0" fontId="7" fillId="0" borderId="12" xfId="0" applyFont="1" applyBorder="1"/>
    <xf numFmtId="0" fontId="7" fillId="2" borderId="13" xfId="0" applyFont="1" applyFill="1" applyBorder="1"/>
    <xf numFmtId="0" fontId="0" fillId="0" borderId="12" xfId="0" applyBorder="1"/>
    <xf numFmtId="0" fontId="7" fillId="0" borderId="14" xfId="0" applyFont="1" applyBorder="1"/>
    <xf numFmtId="0" fontId="7" fillId="5" borderId="13" xfId="0" applyFont="1" applyFill="1" applyBorder="1"/>
    <xf numFmtId="0" fontId="7" fillId="4" borderId="13" xfId="0" applyFont="1" applyFill="1" applyBorder="1"/>
    <xf numFmtId="0" fontId="5" fillId="0" borderId="12" xfId="0" applyFont="1" applyBorder="1"/>
    <xf numFmtId="0" fontId="3" fillId="0" borderId="12" xfId="0" applyFont="1" applyBorder="1"/>
    <xf numFmtId="0" fontId="7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10" fillId="0" borderId="12" xfId="0" applyFont="1" applyBorder="1" applyAlignment="1">
      <alignment horizontal="right"/>
    </xf>
    <xf numFmtId="0" fontId="10" fillId="0" borderId="14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3" fontId="4" fillId="0" borderId="15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center" wrapText="1"/>
    </xf>
    <xf numFmtId="10" fontId="4" fillId="0" borderId="15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center"/>
    </xf>
    <xf numFmtId="3" fontId="0" fillId="4" borderId="7" xfId="0" applyNumberFormat="1" applyFill="1" applyBorder="1"/>
    <xf numFmtId="4" fontId="0" fillId="4" borderId="7" xfId="0" applyNumberFormat="1" applyFill="1" applyBorder="1"/>
    <xf numFmtId="10" fontId="0" fillId="4" borderId="7" xfId="0" applyNumberFormat="1" applyFill="1" applyBorder="1"/>
    <xf numFmtId="10" fontId="0" fillId="4" borderId="8" xfId="0" applyNumberFormat="1" applyFill="1" applyBorder="1"/>
    <xf numFmtId="10" fontId="0" fillId="0" borderId="11" xfId="0" applyNumberFormat="1" applyBorder="1"/>
    <xf numFmtId="0" fontId="4" fillId="4" borderId="13" xfId="0" applyFont="1" applyFill="1" applyBorder="1"/>
    <xf numFmtId="0" fontId="11" fillId="0" borderId="14" xfId="0" applyFont="1" applyBorder="1" applyAlignment="1">
      <alignment horizontal="right"/>
    </xf>
    <xf numFmtId="3" fontId="0" fillId="4" borderId="16" xfId="0" applyNumberFormat="1" applyFill="1" applyBorder="1"/>
    <xf numFmtId="10" fontId="4" fillId="0" borderId="17" xfId="0" applyNumberFormat="1" applyFont="1" applyBorder="1" applyAlignment="1">
      <alignment horizontal="center"/>
    </xf>
    <xf numFmtId="10" fontId="5" fillId="0" borderId="18" xfId="0" applyNumberFormat="1" applyFont="1" applyBorder="1"/>
    <xf numFmtId="10" fontId="5" fillId="0" borderId="19" xfId="0" applyNumberFormat="1" applyFont="1" applyBorder="1"/>
    <xf numFmtId="10" fontId="0" fillId="0" borderId="1" xfId="0" applyNumberFormat="1" applyBorder="1"/>
    <xf numFmtId="10" fontId="7" fillId="3" borderId="20" xfId="3" applyNumberFormat="1" applyFont="1" applyFill="1" applyBorder="1"/>
    <xf numFmtId="10" fontId="0" fillId="0" borderId="0" xfId="0" applyNumberFormat="1" applyAlignment="1">
      <alignment horizontal="right"/>
    </xf>
    <xf numFmtId="10" fontId="0" fillId="0" borderId="21" xfId="0" applyNumberFormat="1" applyBorder="1"/>
    <xf numFmtId="10" fontId="7" fillId="3" borderId="22" xfId="0" applyNumberFormat="1" applyFont="1" applyFill="1" applyBorder="1"/>
    <xf numFmtId="10" fontId="0" fillId="0" borderId="0" xfId="3" applyNumberFormat="1" applyFont="1"/>
    <xf numFmtId="10" fontId="7" fillId="3" borderId="10" xfId="3" applyNumberFormat="1" applyFont="1" applyFill="1" applyBorder="1"/>
    <xf numFmtId="10" fontId="0" fillId="0" borderId="11" xfId="3" applyNumberFormat="1" applyFont="1" applyBorder="1"/>
    <xf numFmtId="10" fontId="7" fillId="3" borderId="23" xfId="3" applyNumberFormat="1" applyFont="1" applyFill="1" applyBorder="1"/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5" fillId="0" borderId="0" xfId="0" applyNumberFormat="1" applyFont="1"/>
    <xf numFmtId="41" fontId="0" fillId="0" borderId="0" xfId="0" applyNumberFormat="1"/>
    <xf numFmtId="41" fontId="0" fillId="0" borderId="1" xfId="0" applyNumberFormat="1" applyBorder="1"/>
    <xf numFmtId="41" fontId="7" fillId="3" borderId="24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8" fillId="0" borderId="0" xfId="0" applyNumberFormat="1" applyFont="1"/>
    <xf numFmtId="41" fontId="9" fillId="0" borderId="0" xfId="0" applyNumberFormat="1" applyFont="1"/>
    <xf numFmtId="41" fontId="10" fillId="3" borderId="6" xfId="0" applyNumberFormat="1" applyFont="1" applyFill="1" applyBorder="1"/>
    <xf numFmtId="41" fontId="10" fillId="3" borderId="24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0" fillId="0" borderId="19" xfId="0" applyNumberFormat="1" applyBorder="1"/>
    <xf numFmtId="41" fontId="3" fillId="0" borderId="19" xfId="0" applyNumberFormat="1" applyFont="1" applyBorder="1"/>
    <xf numFmtId="41" fontId="0" fillId="2" borderId="3" xfId="1" applyNumberFormat="1" applyFont="1" applyFill="1" applyBorder="1" applyAlignment="1">
      <alignment horizontal="center"/>
    </xf>
    <xf numFmtId="41" fontId="5" fillId="0" borderId="19" xfId="0" applyNumberFormat="1" applyFont="1" applyBorder="1"/>
    <xf numFmtId="41" fontId="7" fillId="3" borderId="4" xfId="1" applyNumberFormat="1" applyFont="1" applyFill="1" applyBorder="1" applyAlignment="1">
      <alignment horizontal="center"/>
    </xf>
    <xf numFmtId="41" fontId="0" fillId="0" borderId="0" xfId="1" applyNumberFormat="1" applyFont="1" applyAlignment="1">
      <alignment horizontal="center"/>
    </xf>
    <xf numFmtId="41" fontId="7" fillId="3" borderId="19" xfId="1" applyNumberFormat="1" applyFont="1" applyFill="1" applyBorder="1" applyAlignment="1">
      <alignment horizontal="center"/>
    </xf>
    <xf numFmtId="41" fontId="0" fillId="0" borderId="1" xfId="1" applyNumberFormat="1" applyFont="1" applyBorder="1" applyAlignment="1">
      <alignment horizontal="center"/>
    </xf>
    <xf numFmtId="41" fontId="0" fillId="4" borderId="3" xfId="0" applyNumberFormat="1" applyFill="1" applyBorder="1" applyAlignment="1">
      <alignment horizontal="center"/>
    </xf>
    <xf numFmtId="41" fontId="0" fillId="0" borderId="0" xfId="0" applyNumberFormat="1" applyAlignment="1">
      <alignment horizontal="center"/>
    </xf>
    <xf numFmtId="41" fontId="5" fillId="0" borderId="19" xfId="1" applyNumberFormat="1" applyFont="1" applyBorder="1" applyAlignment="1">
      <alignment horizontal="center"/>
    </xf>
    <xf numFmtId="41" fontId="5" fillId="0" borderId="0" xfId="1" applyNumberFormat="1" applyFont="1" applyAlignment="1">
      <alignment horizontal="center"/>
    </xf>
    <xf numFmtId="41" fontId="7" fillId="3" borderId="24" xfId="1" applyNumberFormat="1" applyFont="1" applyFill="1" applyBorder="1" applyAlignment="1">
      <alignment horizontal="center"/>
    </xf>
    <xf numFmtId="41" fontId="0" fillId="0" borderId="9" xfId="0" applyNumberFormat="1" applyBorder="1"/>
    <xf numFmtId="41" fontId="0" fillId="0" borderId="11" xfId="0" applyNumberFormat="1" applyBorder="1"/>
    <xf numFmtId="41" fontId="10" fillId="3" borderId="25" xfId="0" applyNumberFormat="1" applyFont="1" applyFill="1" applyBorder="1"/>
    <xf numFmtId="41" fontId="11" fillId="3" borderId="26" xfId="0" applyNumberFormat="1" applyFont="1" applyFill="1" applyBorder="1"/>
    <xf numFmtId="41" fontId="11" fillId="3" borderId="10" xfId="0" applyNumberFormat="1" applyFont="1" applyFill="1" applyBorder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3" fontId="4" fillId="0" borderId="0" xfId="0" applyNumberFormat="1" applyFont="1"/>
    <xf numFmtId="3" fontId="4" fillId="2" borderId="13" xfId="0" applyNumberFormat="1" applyFont="1" applyFill="1" applyBorder="1"/>
    <xf numFmtId="3" fontId="0" fillId="0" borderId="12" xfId="0" applyNumberFormat="1" applyBorder="1"/>
    <xf numFmtId="0" fontId="4" fillId="0" borderId="14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7" xfId="0" applyNumberFormat="1" applyFill="1" applyBorder="1" applyAlignment="1">
      <alignment horizontal="center"/>
    </xf>
    <xf numFmtId="3" fontId="0" fillId="5" borderId="27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4" fillId="0" borderId="0" xfId="0" applyNumberFormat="1" applyFont="1" applyAlignment="1">
      <alignment horizontal="center"/>
    </xf>
    <xf numFmtId="41" fontId="4" fillId="0" borderId="0" xfId="0" applyNumberFormat="1" applyFont="1"/>
    <xf numFmtId="41" fontId="0" fillId="0" borderId="1" xfId="0" applyNumberFormat="1" applyBorder="1" applyAlignment="1">
      <alignment horizontal="center"/>
    </xf>
    <xf numFmtId="0" fontId="7" fillId="2" borderId="16" xfId="0" applyFont="1" applyFill="1" applyBorder="1"/>
    <xf numFmtId="0" fontId="0" fillId="2" borderId="7" xfId="0" applyFill="1" applyBorder="1" applyAlignment="1">
      <alignment horizontal="center"/>
    </xf>
    <xf numFmtId="0" fontId="5" fillId="0" borderId="9" xfId="0" applyFont="1" applyBorder="1"/>
    <xf numFmtId="41" fontId="5" fillId="0" borderId="0" xfId="0" applyNumberFormat="1" applyFont="1" applyAlignment="1">
      <alignment horizontal="center"/>
    </xf>
    <xf numFmtId="0" fontId="4" fillId="0" borderId="28" xfId="0" applyFont="1" applyBorder="1" applyAlignment="1">
      <alignment horizontal="right"/>
    </xf>
    <xf numFmtId="41" fontId="4" fillId="3" borderId="10" xfId="0" applyNumberFormat="1" applyFont="1" applyFill="1" applyBorder="1" applyAlignment="1">
      <alignment horizontal="center"/>
    </xf>
    <xf numFmtId="41" fontId="4" fillId="3" borderId="10" xfId="0" applyNumberFormat="1" applyFont="1" applyFill="1" applyBorder="1"/>
    <xf numFmtId="0" fontId="7" fillId="4" borderId="16" xfId="0" applyFont="1" applyFill="1" applyBorder="1"/>
    <xf numFmtId="41" fontId="0" fillId="4" borderId="7" xfId="0" applyNumberFormat="1" applyFill="1" applyBorder="1" applyAlignment="1">
      <alignment horizontal="center"/>
    </xf>
    <xf numFmtId="0" fontId="14" fillId="0" borderId="9" xfId="0" applyFont="1" applyBorder="1"/>
    <xf numFmtId="0" fontId="4" fillId="0" borderId="9" xfId="0" applyFont="1" applyBorder="1" applyAlignment="1">
      <alignment horizontal="right"/>
    </xf>
    <xf numFmtId="0" fontId="15" fillId="0" borderId="9" xfId="0" applyFont="1" applyBorder="1"/>
    <xf numFmtId="1" fontId="0" fillId="0" borderId="29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0" xfId="0" applyBorder="1"/>
    <xf numFmtId="2" fontId="0" fillId="0" borderId="0" xfId="0" applyNumberFormat="1"/>
    <xf numFmtId="17" fontId="0" fillId="0" borderId="0" xfId="0" applyNumberFormat="1"/>
    <xf numFmtId="0" fontId="4" fillId="0" borderId="31" xfId="0" applyFont="1" applyBorder="1" applyAlignment="1">
      <alignment horizontal="center"/>
    </xf>
    <xf numFmtId="0" fontId="4" fillId="0" borderId="0" xfId="0" applyFont="1" applyAlignment="1">
      <alignment wrapText="1"/>
    </xf>
    <xf numFmtId="164" fontId="1" fillId="0" borderId="12" xfId="3" applyNumberFormat="1" applyBorder="1" applyAlignment="1">
      <alignment horizontal="center"/>
    </xf>
    <xf numFmtId="10" fontId="4" fillId="3" borderId="32" xfId="3" applyNumberFormat="1" applyFont="1" applyFill="1" applyBorder="1" applyAlignment="1">
      <alignment horizontal="center"/>
    </xf>
    <xf numFmtId="10" fontId="4" fillId="3" borderId="33" xfId="3" applyNumberFormat="1" applyFont="1" applyFill="1" applyBorder="1" applyAlignment="1">
      <alignment horizontal="center"/>
    </xf>
    <xf numFmtId="10" fontId="4" fillId="3" borderId="34" xfId="3" applyNumberFormat="1" applyFont="1" applyFill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10" fontId="1" fillId="0" borderId="12" xfId="3" applyNumberFormat="1" applyBorder="1" applyAlignment="1">
      <alignment horizontal="center"/>
    </xf>
    <xf numFmtId="0" fontId="4" fillId="3" borderId="36" xfId="0" applyFont="1" applyFill="1" applyBorder="1"/>
    <xf numFmtId="17" fontId="0" fillId="0" borderId="37" xfId="0" applyNumberFormat="1" applyBorder="1"/>
    <xf numFmtId="10" fontId="1" fillId="0" borderId="38" xfId="3" applyNumberFormat="1" applyBorder="1" applyAlignment="1">
      <alignment horizontal="center"/>
    </xf>
    <xf numFmtId="17" fontId="0" fillId="0" borderId="39" xfId="0" applyNumberFormat="1" applyBorder="1"/>
    <xf numFmtId="164" fontId="1" fillId="0" borderId="40" xfId="3" applyNumberFormat="1" applyBorder="1" applyAlignment="1">
      <alignment horizontal="center"/>
    </xf>
    <xf numFmtId="10" fontId="1" fillId="0" borderId="40" xfId="3" applyNumberFormat="1" applyBorder="1" applyAlignment="1">
      <alignment horizontal="center"/>
    </xf>
    <xf numFmtId="17" fontId="0" fillId="0" borderId="41" xfId="0" applyNumberFormat="1" applyBorder="1"/>
    <xf numFmtId="10" fontId="1" fillId="0" borderId="42" xfId="3" applyNumberFormat="1" applyBorder="1" applyAlignment="1">
      <alignment horizontal="center"/>
    </xf>
    <xf numFmtId="41" fontId="0" fillId="0" borderId="9" xfId="0" applyNumberFormat="1" applyBorder="1" applyAlignment="1">
      <alignment horizontal="center"/>
    </xf>
    <xf numFmtId="41" fontId="4" fillId="3" borderId="43" xfId="0" applyNumberFormat="1" applyFont="1" applyFill="1" applyBorder="1" applyAlignment="1">
      <alignment horizontal="center"/>
    </xf>
    <xf numFmtId="41" fontId="16" fillId="3" borderId="17" xfId="0" applyNumberFormat="1" applyFont="1" applyFill="1" applyBorder="1" applyAlignment="1">
      <alignment horizontal="center"/>
    </xf>
    <xf numFmtId="41" fontId="16" fillId="3" borderId="34" xfId="0" applyNumberFormat="1" applyFont="1" applyFill="1" applyBorder="1" applyAlignment="1">
      <alignment horizontal="center"/>
    </xf>
    <xf numFmtId="41" fontId="16" fillId="3" borderId="43" xfId="0" applyNumberFormat="1" applyFont="1" applyFill="1" applyBorder="1" applyAlignment="1">
      <alignment horizontal="center"/>
    </xf>
    <xf numFmtId="41" fontId="16" fillId="3" borderId="44" xfId="0" applyNumberFormat="1" applyFont="1" applyFill="1" applyBorder="1" applyAlignment="1">
      <alignment horizontal="center"/>
    </xf>
    <xf numFmtId="10" fontId="0" fillId="0" borderId="1" xfId="0" applyNumberFormat="1" applyBorder="1" applyAlignment="1">
      <alignment horizontal="right"/>
    </xf>
    <xf numFmtId="164" fontId="0" fillId="2" borderId="8" xfId="0" applyNumberFormat="1" applyFill="1" applyBorder="1"/>
    <xf numFmtId="10" fontId="0" fillId="0" borderId="11" xfId="0" applyNumberFormat="1" applyBorder="1" applyAlignment="1">
      <alignment horizontal="right"/>
    </xf>
    <xf numFmtId="10" fontId="0" fillId="0" borderId="21" xfId="0" applyNumberFormat="1" applyBorder="1" applyAlignment="1">
      <alignment horizontal="right"/>
    </xf>
    <xf numFmtId="10" fontId="4" fillId="2" borderId="45" xfId="0" applyNumberFormat="1" applyFont="1" applyFill="1" applyBorder="1" applyAlignment="1">
      <alignment horizontal="center" wrapText="1"/>
    </xf>
    <xf numFmtId="1" fontId="4" fillId="2" borderId="45" xfId="0" applyNumberFormat="1" applyFont="1" applyFill="1" applyBorder="1" applyAlignment="1">
      <alignment horizontal="center" wrapText="1"/>
    </xf>
    <xf numFmtId="10" fontId="4" fillId="2" borderId="46" xfId="0" applyNumberFormat="1" applyFont="1" applyFill="1" applyBorder="1" applyAlignment="1">
      <alignment horizontal="center" wrapText="1"/>
    </xf>
    <xf numFmtId="0" fontId="4" fillId="5" borderId="45" xfId="0" applyFont="1" applyFill="1" applyBorder="1" applyAlignment="1">
      <alignment horizontal="center" wrapText="1"/>
    </xf>
    <xf numFmtId="10" fontId="7" fillId="3" borderId="20" xfId="3" applyNumberFormat="1" applyFont="1" applyFill="1" applyBorder="1" applyAlignment="1">
      <alignment horizontal="right"/>
    </xf>
    <xf numFmtId="10" fontId="7" fillId="3" borderId="22" xfId="0" applyNumberFormat="1" applyFont="1" applyFill="1" applyBorder="1" applyAlignment="1">
      <alignment horizontal="right"/>
    </xf>
    <xf numFmtId="41" fontId="7" fillId="3" borderId="20" xfId="0" applyNumberFormat="1" applyFont="1" applyFill="1" applyBorder="1"/>
    <xf numFmtId="41" fontId="7" fillId="3" borderId="20" xfId="0" applyNumberFormat="1" applyFont="1" applyFill="1" applyBorder="1" applyAlignment="1">
      <alignment horizontal="right"/>
    </xf>
    <xf numFmtId="10" fontId="7" fillId="0" borderId="0" xfId="3" applyNumberFormat="1" applyFont="1"/>
    <xf numFmtId="10" fontId="7" fillId="0" borderId="0" xfId="0" applyNumberFormat="1" applyFont="1"/>
    <xf numFmtId="3" fontId="4" fillId="0" borderId="14" xfId="0" applyNumberFormat="1" applyFont="1" applyBorder="1"/>
    <xf numFmtId="0" fontId="4" fillId="5" borderId="13" xfId="0" applyFont="1" applyFill="1" applyBorder="1"/>
    <xf numFmtId="0" fontId="7" fillId="5" borderId="12" xfId="0" applyFont="1" applyFill="1" applyBorder="1"/>
    <xf numFmtId="165" fontId="7" fillId="3" borderId="20" xfId="1" applyNumberFormat="1" applyFont="1" applyFill="1" applyBorder="1" applyAlignment="1">
      <alignment horizontal="center"/>
    </xf>
    <xf numFmtId="165" fontId="5" fillId="0" borderId="19" xfId="1" applyNumberFormat="1" applyFont="1" applyBorder="1" applyAlignment="1">
      <alignment horizontal="center"/>
    </xf>
    <xf numFmtId="165" fontId="5" fillId="0" borderId="0" xfId="1" applyNumberFormat="1" applyFont="1" applyAlignment="1">
      <alignment horizontal="center"/>
    </xf>
    <xf numFmtId="165" fontId="7" fillId="3" borderId="24" xfId="1" applyNumberFormat="1" applyFont="1" applyFill="1" applyBorder="1" applyAlignment="1">
      <alignment horizontal="center"/>
    </xf>
    <xf numFmtId="41" fontId="7" fillId="0" borderId="0" xfId="1" applyNumberFormat="1" applyFont="1" applyAlignment="1">
      <alignment horizontal="center"/>
    </xf>
    <xf numFmtId="41" fontId="7" fillId="0" borderId="0" xfId="1" applyNumberFormat="1" applyFont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0" xfId="1" applyNumberFormat="1" applyFont="1" applyFill="1" applyBorder="1" applyAlignment="1">
      <alignment horizontal="center"/>
    </xf>
    <xf numFmtId="3" fontId="7" fillId="3" borderId="10" xfId="0" applyNumberFormat="1" applyFont="1" applyFill="1" applyBorder="1" applyAlignment="1">
      <alignment horizontal="center"/>
    </xf>
    <xf numFmtId="41" fontId="4" fillId="3" borderId="19" xfId="0" applyNumberFormat="1" applyFont="1" applyFill="1" applyBorder="1" applyAlignment="1">
      <alignment horizontal="center"/>
    </xf>
    <xf numFmtId="41" fontId="4" fillId="3" borderId="19" xfId="0" applyNumberFormat="1" applyFont="1" applyFill="1" applyBorder="1"/>
    <xf numFmtId="41" fontId="4" fillId="3" borderId="20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5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47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0" xfId="3" applyNumberFormat="1" applyFont="1" applyFill="1" applyBorder="1"/>
    <xf numFmtId="10" fontId="10" fillId="3" borderId="23" xfId="3" applyNumberFormat="1" applyFont="1" applyFill="1" applyBorder="1"/>
    <xf numFmtId="9" fontId="5" fillId="0" borderId="0" xfId="1" applyNumberFormat="1" applyFont="1"/>
    <xf numFmtId="41" fontId="0" fillId="0" borderId="48" xfId="0" applyNumberFormat="1" applyBorder="1" applyAlignment="1">
      <alignment horizontal="center"/>
    </xf>
    <xf numFmtId="41" fontId="0" fillId="0" borderId="49" xfId="0" applyNumberFormat="1" applyBorder="1" applyAlignment="1">
      <alignment horizontal="center"/>
    </xf>
    <xf numFmtId="41" fontId="0" fillId="0" borderId="50" xfId="0" applyNumberFormat="1" applyBorder="1" applyAlignment="1">
      <alignment horizontal="center"/>
    </xf>
    <xf numFmtId="164" fontId="1" fillId="0" borderId="51" xfId="3" applyNumberFormat="1" applyBorder="1" applyAlignment="1">
      <alignment horizontal="center"/>
    </xf>
    <xf numFmtId="41" fontId="0" fillId="0" borderId="52" xfId="0" applyNumberFormat="1" applyBorder="1" applyAlignment="1">
      <alignment horizontal="center"/>
    </xf>
    <xf numFmtId="41" fontId="0" fillId="0" borderId="53" xfId="0" applyNumberFormat="1" applyBorder="1" applyAlignment="1">
      <alignment horizontal="center"/>
    </xf>
    <xf numFmtId="41" fontId="0" fillId="0" borderId="54" xfId="0" applyNumberFormat="1" applyBorder="1" applyAlignment="1">
      <alignment horizontal="center"/>
    </xf>
    <xf numFmtId="41" fontId="0" fillId="0" borderId="55" xfId="0" applyNumberFormat="1" applyBorder="1" applyAlignment="1">
      <alignment horizontal="center"/>
    </xf>
    <xf numFmtId="10" fontId="1" fillId="0" borderId="56" xfId="3" applyNumberFormat="1" applyBorder="1" applyAlignment="1">
      <alignment horizontal="center"/>
    </xf>
    <xf numFmtId="165" fontId="0" fillId="0" borderId="57" xfId="1" applyNumberFormat="1" applyFont="1" applyBorder="1" applyAlignment="1">
      <alignment horizontal="center"/>
    </xf>
    <xf numFmtId="10" fontId="4" fillId="5" borderId="46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8" xfId="0" applyBorder="1"/>
    <xf numFmtId="3" fontId="0" fillId="0" borderId="16" xfId="0" applyNumberFormat="1" applyBorder="1"/>
    <xf numFmtId="3" fontId="0" fillId="0" borderId="7" xfId="0" applyNumberFormat="1" applyBorder="1"/>
    <xf numFmtId="10" fontId="0" fillId="0" borderId="8" xfId="0" applyNumberFormat="1" applyBorder="1"/>
    <xf numFmtId="10" fontId="0" fillId="0" borderId="16" xfId="0" applyNumberFormat="1" applyBorder="1"/>
    <xf numFmtId="0" fontId="0" fillId="0" borderId="7" xfId="0" applyBorder="1"/>
    <xf numFmtId="0" fontId="4" fillId="0" borderId="9" xfId="0" applyFont="1" applyBorder="1"/>
    <xf numFmtId="3" fontId="4" fillId="0" borderId="9" xfId="0" applyNumberFormat="1" applyFont="1" applyBorder="1"/>
    <xf numFmtId="10" fontId="4" fillId="0" borderId="0" xfId="0" applyNumberFormat="1" applyFont="1"/>
    <xf numFmtId="10" fontId="4" fillId="0" borderId="11" xfId="0" applyNumberFormat="1" applyFont="1" applyBorder="1"/>
    <xf numFmtId="3" fontId="0" fillId="0" borderId="9" xfId="0" applyNumberFormat="1" applyBorder="1"/>
    <xf numFmtId="0" fontId="4" fillId="0" borderId="11" xfId="0" applyFont="1" applyBorder="1"/>
    <xf numFmtId="0" fontId="0" fillId="0" borderId="11" xfId="0" applyBorder="1" applyAlignment="1">
      <alignment wrapText="1"/>
    </xf>
    <xf numFmtId="3" fontId="0" fillId="0" borderId="28" xfId="0" applyNumberFormat="1" applyBorder="1"/>
    <xf numFmtId="10" fontId="0" fillId="0" borderId="20" xfId="0" applyNumberFormat="1" applyBorder="1"/>
    <xf numFmtId="3" fontId="0" fillId="0" borderId="20" xfId="0" applyNumberFormat="1" applyBorder="1"/>
    <xf numFmtId="10" fontId="0" fillId="0" borderId="22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1" xfId="0" applyNumberFormat="1" applyFont="1" applyBorder="1"/>
    <xf numFmtId="0" fontId="5" fillId="0" borderId="15" xfId="0" applyFont="1" applyBorder="1"/>
    <xf numFmtId="0" fontId="5" fillId="0" borderId="58" xfId="0" applyFont="1" applyBorder="1"/>
    <xf numFmtId="0" fontId="18" fillId="0" borderId="59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Alignment="1">
      <alignment horizontal="center"/>
    </xf>
    <xf numFmtId="165" fontId="7" fillId="0" borderId="0" xfId="1" applyNumberFormat="1" applyFont="1"/>
    <xf numFmtId="165" fontId="7" fillId="3" borderId="10" xfId="1" applyNumberFormat="1" applyFont="1" applyFill="1" applyBorder="1" applyAlignment="1">
      <alignment horizontal="center"/>
    </xf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9" xfId="0" applyFont="1" applyBorder="1"/>
    <xf numFmtId="0" fontId="5" fillId="0" borderId="13" xfId="0" applyFont="1" applyBorder="1"/>
    <xf numFmtId="165" fontId="5" fillId="0" borderId="8" xfId="1" applyNumberFormat="1" applyFont="1" applyBorder="1"/>
    <xf numFmtId="9" fontId="0" fillId="0" borderId="13" xfId="0" applyNumberFormat="1" applyBorder="1" applyAlignment="1">
      <alignment horizontal="center"/>
    </xf>
    <xf numFmtId="165" fontId="0" fillId="0" borderId="13" xfId="0" applyNumberFormat="1" applyBorder="1"/>
    <xf numFmtId="9" fontId="0" fillId="0" borderId="13" xfId="3" applyFont="1" applyBorder="1" applyAlignment="1">
      <alignment horizontal="center"/>
    </xf>
    <xf numFmtId="0" fontId="5" fillId="0" borderId="14" xfId="0" applyFont="1" applyBorder="1"/>
    <xf numFmtId="165" fontId="5" fillId="0" borderId="22" xfId="1" applyNumberFormat="1" applyFont="1" applyBorder="1"/>
    <xf numFmtId="9" fontId="0" fillId="0" borderId="14" xfId="0" applyNumberFormat="1" applyBorder="1" applyAlignment="1">
      <alignment horizontal="center"/>
    </xf>
    <xf numFmtId="165" fontId="0" fillId="0" borderId="14" xfId="0" applyNumberFormat="1" applyBorder="1"/>
    <xf numFmtId="9" fontId="0" fillId="0" borderId="14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7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9" xfId="0" applyNumberFormat="1" applyBorder="1" applyAlignment="1">
      <alignment horizontal="center"/>
    </xf>
    <xf numFmtId="3" fontId="0" fillId="0" borderId="60" xfId="0" applyNumberFormat="1" applyBorder="1" applyAlignment="1">
      <alignment horizontal="center"/>
    </xf>
    <xf numFmtId="3" fontId="7" fillId="3" borderId="26" xfId="1" applyNumberFormat="1" applyFont="1" applyFill="1" applyBorder="1" applyAlignment="1">
      <alignment horizontal="center"/>
    </xf>
    <xf numFmtId="3" fontId="0" fillId="2" borderId="16" xfId="0" applyNumberFormat="1" applyFill="1" applyBorder="1"/>
    <xf numFmtId="3" fontId="7" fillId="3" borderId="26" xfId="0" applyNumberFormat="1" applyFont="1" applyFill="1" applyBorder="1" applyAlignment="1">
      <alignment horizontal="center"/>
    </xf>
    <xf numFmtId="0" fontId="1" fillId="0" borderId="11" xfId="0" applyFont="1" applyBorder="1"/>
    <xf numFmtId="1" fontId="4" fillId="0" borderId="0" xfId="0" applyNumberFormat="1" applyFont="1"/>
    <xf numFmtId="0" fontId="0" fillId="0" borderId="28" xfId="0" applyBorder="1"/>
    <xf numFmtId="0" fontId="0" fillId="0" borderId="22" xfId="0" applyBorder="1" applyAlignment="1">
      <alignment wrapText="1"/>
    </xf>
    <xf numFmtId="3" fontId="1" fillId="0" borderId="9" xfId="0" applyNumberFormat="1" applyFont="1" applyBorder="1"/>
    <xf numFmtId="10" fontId="1" fillId="0" borderId="0" xfId="0" applyNumberFormat="1" applyFont="1"/>
    <xf numFmtId="10" fontId="1" fillId="0" borderId="11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16" xfId="0" applyNumberFormat="1" applyFont="1" applyBorder="1"/>
    <xf numFmtId="10" fontId="13" fillId="0" borderId="8" xfId="0" applyNumberFormat="1" applyFont="1" applyBorder="1"/>
    <xf numFmtId="3" fontId="13" fillId="0" borderId="9" xfId="0" applyNumberFormat="1" applyFont="1" applyBorder="1"/>
    <xf numFmtId="3" fontId="13" fillId="0" borderId="28" xfId="0" applyNumberFormat="1" applyFont="1" applyBorder="1"/>
    <xf numFmtId="10" fontId="13" fillId="0" borderId="22" xfId="0" applyNumberFormat="1" applyFont="1" applyBorder="1"/>
    <xf numFmtId="3" fontId="4" fillId="2" borderId="46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35" xfId="0" applyNumberFormat="1" applyFont="1" applyFill="1" applyBorder="1" applyAlignment="1">
      <alignment horizontal="center" wrapText="1"/>
    </xf>
    <xf numFmtId="10" fontId="4" fillId="10" borderId="45" xfId="0" applyNumberFormat="1" applyFont="1" applyFill="1" applyBorder="1" applyAlignment="1">
      <alignment horizontal="center" wrapText="1"/>
    </xf>
    <xf numFmtId="3" fontId="4" fillId="10" borderId="45" xfId="0" applyNumberFormat="1" applyFont="1" applyFill="1" applyBorder="1" applyAlignment="1">
      <alignment horizontal="center" wrapText="1"/>
    </xf>
    <xf numFmtId="10" fontId="4" fillId="10" borderId="46" xfId="0" applyNumberFormat="1" applyFont="1" applyFill="1" applyBorder="1" applyAlignment="1">
      <alignment horizontal="center" wrapText="1"/>
    </xf>
    <xf numFmtId="1" fontId="4" fillId="10" borderId="45" xfId="0" applyNumberFormat="1" applyFont="1" applyFill="1" applyBorder="1" applyAlignment="1">
      <alignment horizontal="center" wrapText="1"/>
    </xf>
    <xf numFmtId="10" fontId="4" fillId="10" borderId="46" xfId="0" applyNumberFormat="1" applyFont="1" applyFill="1" applyBorder="1" applyAlignment="1">
      <alignment horizontal="center"/>
    </xf>
    <xf numFmtId="0" fontId="4" fillId="10" borderId="45" xfId="0" applyFont="1" applyFill="1" applyBorder="1" applyAlignment="1">
      <alignment horizontal="center" wrapText="1"/>
    </xf>
    <xf numFmtId="1" fontId="0" fillId="0" borderId="16" xfId="0" applyNumberFormat="1" applyBorder="1"/>
    <xf numFmtId="0" fontId="1" fillId="0" borderId="0" xfId="0" applyFont="1"/>
    <xf numFmtId="0" fontId="4" fillId="0" borderId="28" xfId="0" applyFont="1" applyBorder="1"/>
    <xf numFmtId="0" fontId="0" fillId="0" borderId="22" xfId="0" applyBorder="1"/>
    <xf numFmtId="3" fontId="4" fillId="0" borderId="28" xfId="0" applyNumberFormat="1" applyFont="1" applyBorder="1"/>
    <xf numFmtId="10" fontId="4" fillId="0" borderId="20" xfId="0" applyNumberFormat="1" applyFont="1" applyBorder="1"/>
    <xf numFmtId="3" fontId="4" fillId="0" borderId="20" xfId="0" applyNumberFormat="1" applyFont="1" applyBorder="1"/>
    <xf numFmtId="10" fontId="4" fillId="0" borderId="22" xfId="0" applyNumberFormat="1" applyFont="1" applyBorder="1"/>
    <xf numFmtId="0" fontId="27" fillId="11" borderId="0" xfId="0" applyFont="1" applyFill="1" applyAlignment="1">
      <alignment horizontal="center"/>
    </xf>
    <xf numFmtId="3" fontId="28" fillId="0" borderId="63" xfId="0" applyNumberFormat="1" applyFont="1" applyBorder="1"/>
    <xf numFmtId="10" fontId="28" fillId="0" borderId="63" xfId="0" applyNumberFormat="1" applyFont="1" applyBorder="1"/>
    <xf numFmtId="10" fontId="28" fillId="0" borderId="46" xfId="3" applyNumberFormat="1" applyFont="1" applyBorder="1"/>
    <xf numFmtId="10" fontId="28" fillId="0" borderId="46" xfId="0" applyNumberFormat="1" applyFont="1" applyBorder="1"/>
    <xf numFmtId="10" fontId="0" fillId="0" borderId="7" xfId="0" applyNumberFormat="1" applyBorder="1"/>
    <xf numFmtId="10" fontId="13" fillId="0" borderId="0" xfId="0" applyNumberFormat="1" applyFont="1"/>
    <xf numFmtId="0" fontId="4" fillId="5" borderId="45" xfId="0" applyFont="1" applyFill="1" applyBorder="1" applyAlignment="1">
      <alignment horizontal="center"/>
    </xf>
    <xf numFmtId="10" fontId="13" fillId="0" borderId="7" xfId="0" applyNumberFormat="1" applyFont="1" applyBorder="1"/>
    <xf numFmtId="10" fontId="13" fillId="0" borderId="20" xfId="0" applyNumberFormat="1" applyFont="1" applyBorder="1"/>
    <xf numFmtId="0" fontId="4" fillId="5" borderId="35" xfId="0" applyFont="1" applyFill="1" applyBorder="1" applyAlignment="1">
      <alignment horizontal="center" wrapText="1"/>
    </xf>
    <xf numFmtId="10" fontId="4" fillId="5" borderId="46" xfId="0" applyNumberFormat="1" applyFont="1" applyFill="1" applyBorder="1" applyAlignment="1">
      <alignment horizontal="center" wrapText="1"/>
    </xf>
    <xf numFmtId="10" fontId="4" fillId="0" borderId="8" xfId="3" applyNumberFormat="1" applyFont="1" applyBorder="1"/>
    <xf numFmtId="10" fontId="4" fillId="0" borderId="11" xfId="3" applyNumberFormat="1" applyFont="1" applyBorder="1"/>
    <xf numFmtId="10" fontId="4" fillId="0" borderId="22" xfId="3" applyNumberFormat="1" applyFont="1" applyBorder="1"/>
    <xf numFmtId="10" fontId="30" fillId="13" borderId="46" xfId="3" applyNumberFormat="1" applyFont="1" applyFill="1" applyBorder="1"/>
    <xf numFmtId="0" fontId="4" fillId="10" borderId="45" xfId="0" applyFont="1" applyFill="1" applyBorder="1" applyAlignment="1">
      <alignment horizontal="center"/>
    </xf>
    <xf numFmtId="10" fontId="13" fillId="0" borderId="13" xfId="0" applyNumberFormat="1" applyFont="1" applyBorder="1"/>
    <xf numFmtId="10" fontId="13" fillId="0" borderId="12" xfId="0" applyNumberFormat="1" applyFont="1" applyBorder="1"/>
    <xf numFmtId="10" fontId="13" fillId="0" borderId="14" xfId="0" applyNumberFormat="1" applyFont="1" applyBorder="1"/>
    <xf numFmtId="0" fontId="0" fillId="5" borderId="0" xfId="0" applyFill="1"/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37" fontId="0" fillId="0" borderId="55" xfId="0" applyNumberFormat="1" applyBorder="1" applyAlignment="1">
      <alignment horizontal="center"/>
    </xf>
    <xf numFmtId="41" fontId="0" fillId="0" borderId="64" xfId="0" applyNumberFormat="1" applyBorder="1" applyAlignment="1">
      <alignment horizontal="center"/>
    </xf>
    <xf numFmtId="41" fontId="0" fillId="0" borderId="5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3" fontId="0" fillId="0" borderId="54" xfId="0" applyNumberFormat="1" applyBorder="1" applyAlignment="1">
      <alignment horizontal="center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3" fontId="4" fillId="5" borderId="35" xfId="0" applyNumberFormat="1" applyFont="1" applyFill="1" applyBorder="1" applyAlignment="1">
      <alignment horizontal="center" wrapText="1"/>
    </xf>
    <xf numFmtId="3" fontId="4" fillId="5" borderId="45" xfId="0" applyNumberFormat="1" applyFont="1" applyFill="1" applyBorder="1" applyAlignment="1">
      <alignment horizontal="center" wrapText="1"/>
    </xf>
    <xf numFmtId="3" fontId="4" fillId="2" borderId="35" xfId="0" applyNumberFormat="1" applyFont="1" applyFill="1" applyBorder="1" applyAlignment="1">
      <alignment horizontal="center" wrapText="1"/>
    </xf>
    <xf numFmtId="3" fontId="4" fillId="2" borderId="45" xfId="0" applyNumberFormat="1" applyFont="1" applyFill="1" applyBorder="1" applyAlignment="1">
      <alignment horizontal="center" wrapText="1"/>
    </xf>
    <xf numFmtId="3" fontId="0" fillId="0" borderId="0" xfId="0" applyNumberFormat="1" applyBorder="1"/>
    <xf numFmtId="1" fontId="0" fillId="0" borderId="0" xfId="0" applyNumberFormat="1" applyBorder="1"/>
    <xf numFmtId="10" fontId="0" fillId="0" borderId="0" xfId="0" applyNumberFormat="1" applyBorder="1"/>
    <xf numFmtId="10" fontId="0" fillId="0" borderId="9" xfId="0" applyNumberFormat="1" applyBorder="1"/>
    <xf numFmtId="0" fontId="0" fillId="0" borderId="0" xfId="0" applyBorder="1"/>
    <xf numFmtId="0" fontId="4" fillId="0" borderId="20" xfId="0" applyFont="1" applyBorder="1" applyAlignment="1">
      <alignment horizontal="center" vertical="center" wrapText="1"/>
    </xf>
    <xf numFmtId="0" fontId="0" fillId="5" borderId="13" xfId="0" applyFill="1" applyBorder="1" applyAlignment="1">
      <alignment horizontal="center" wrapText="1"/>
    </xf>
    <xf numFmtId="165" fontId="0" fillId="0" borderId="12" xfId="1" applyNumberFormat="1" applyFont="1" applyBorder="1"/>
    <xf numFmtId="165" fontId="0" fillId="0" borderId="66" xfId="1" applyNumberFormat="1" applyFont="1" applyBorder="1"/>
    <xf numFmtId="165" fontId="7" fillId="3" borderId="12" xfId="1" applyNumberFormat="1" applyFont="1" applyFill="1" applyBorder="1"/>
    <xf numFmtId="165" fontId="7" fillId="3" borderId="14" xfId="1" applyNumberFormat="1" applyFont="1" applyFill="1" applyBorder="1"/>
    <xf numFmtId="165" fontId="0" fillId="2" borderId="13" xfId="1" applyNumberFormat="1" applyFont="1" applyFill="1" applyBorder="1"/>
    <xf numFmtId="165" fontId="5" fillId="0" borderId="65" xfId="1" applyNumberFormat="1" applyFont="1" applyBorder="1"/>
    <xf numFmtId="165" fontId="0" fillId="0" borderId="65" xfId="1" applyNumberFormat="1" applyFont="1" applyBorder="1"/>
    <xf numFmtId="0" fontId="0" fillId="4" borderId="13" xfId="0" applyFill="1" applyBorder="1"/>
    <xf numFmtId="165" fontId="7" fillId="3" borderId="67" xfId="1" applyNumberFormat="1" applyFont="1" applyFill="1" applyBorder="1" applyAlignment="1">
      <alignment horizontal="center"/>
    </xf>
    <xf numFmtId="41" fontId="0" fillId="5" borderId="13" xfId="0" applyNumberFormat="1" applyFill="1" applyBorder="1"/>
    <xf numFmtId="41" fontId="0" fillId="0" borderId="12" xfId="0" applyNumberFormat="1" applyBorder="1"/>
    <xf numFmtId="41" fontId="0" fillId="0" borderId="12" xfId="1" applyNumberFormat="1" applyFont="1" applyBorder="1"/>
    <xf numFmtId="41" fontId="7" fillId="3" borderId="65" xfId="1" applyNumberFormat="1" applyFont="1" applyFill="1" applyBorder="1"/>
    <xf numFmtId="41" fontId="7" fillId="3" borderId="67" xfId="1" applyNumberFormat="1" applyFont="1" applyFill="1" applyBorder="1"/>
    <xf numFmtId="41" fontId="0" fillId="2" borderId="13" xfId="1" applyNumberFormat="1" applyFont="1" applyFill="1" applyBorder="1"/>
    <xf numFmtId="41" fontId="0" fillId="0" borderId="65" xfId="1" applyNumberFormat="1" applyFont="1" applyBorder="1"/>
    <xf numFmtId="41" fontId="7" fillId="3" borderId="14" xfId="1" applyNumberFormat="1" applyFont="1" applyFill="1" applyBorder="1"/>
    <xf numFmtId="41" fontId="0" fillId="4" borderId="13" xfId="0" applyNumberFormat="1" applyFill="1" applyBorder="1"/>
    <xf numFmtId="41" fontId="5" fillId="0" borderId="65" xfId="0" applyNumberFormat="1" applyFont="1" applyBorder="1"/>
    <xf numFmtId="41" fontId="0" fillId="0" borderId="66" xfId="1" applyNumberFormat="1" applyFont="1" applyBorder="1"/>
    <xf numFmtId="41" fontId="7" fillId="3" borderId="67" xfId="1" applyNumberFormat="1" applyFont="1" applyFill="1" applyBorder="1" applyAlignment="1">
      <alignment horizontal="center"/>
    </xf>
    <xf numFmtId="41" fontId="3" fillId="5" borderId="13" xfId="0" applyNumberFormat="1" applyFont="1" applyFill="1" applyBorder="1" applyAlignment="1">
      <alignment horizontal="right"/>
    </xf>
    <xf numFmtId="41" fontId="3" fillId="0" borderId="12" xfId="0" applyNumberFormat="1" applyFont="1" applyBorder="1" applyAlignment="1">
      <alignment horizontal="right"/>
    </xf>
    <xf numFmtId="41" fontId="3" fillId="0" borderId="66" xfId="0" applyNumberFormat="1" applyFont="1" applyBorder="1" applyAlignment="1">
      <alignment horizontal="right"/>
    </xf>
    <xf numFmtId="41" fontId="10" fillId="3" borderId="68" xfId="0" applyNumberFormat="1" applyFont="1" applyFill="1" applyBorder="1"/>
    <xf numFmtId="41" fontId="3" fillId="0" borderId="69" xfId="0" applyNumberFormat="1" applyFont="1" applyBorder="1" applyAlignment="1">
      <alignment horizontal="right"/>
    </xf>
    <xf numFmtId="41" fontId="10" fillId="3" borderId="67" xfId="0" applyNumberFormat="1" applyFont="1" applyFill="1" applyBorder="1"/>
    <xf numFmtId="0" fontId="4" fillId="0" borderId="15" xfId="0" applyFont="1" applyBorder="1" applyAlignment="1">
      <alignment horizontal="center" vertical="center" wrapText="1"/>
    </xf>
    <xf numFmtId="41" fontId="0" fillId="2" borderId="13" xfId="0" applyNumberFormat="1" applyFill="1" applyBorder="1"/>
    <xf numFmtId="41" fontId="5" fillId="0" borderId="12" xfId="0" applyNumberFormat="1" applyFont="1" applyBorder="1" applyAlignment="1">
      <alignment horizontal="right"/>
    </xf>
    <xf numFmtId="41" fontId="7" fillId="3" borderId="67" xfId="0" applyNumberFormat="1" applyFont="1" applyFill="1" applyBorder="1"/>
    <xf numFmtId="41" fontId="3" fillId="4" borderId="13" xfId="0" applyNumberFormat="1" applyFont="1" applyFill="1" applyBorder="1" applyAlignment="1">
      <alignment horizontal="right"/>
    </xf>
    <xf numFmtId="41" fontId="0" fillId="0" borderId="65" xfId="0" applyNumberFormat="1" applyBorder="1"/>
    <xf numFmtId="41" fontId="0" fillId="5" borderId="13" xfId="0" applyNumberFormat="1" applyFill="1" applyBorder="1" applyAlignment="1">
      <alignment horizontal="center"/>
    </xf>
    <xf numFmtId="41" fontId="0" fillId="0" borderId="12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3" fontId="7" fillId="3" borderId="67" xfId="1" applyNumberFormat="1" applyFont="1" applyFill="1" applyBorder="1" applyAlignment="1">
      <alignment horizontal="center"/>
    </xf>
    <xf numFmtId="0" fontId="0" fillId="2" borderId="13" xfId="0" applyFill="1" applyBorder="1"/>
    <xf numFmtId="3" fontId="7" fillId="3" borderId="67" xfId="0" applyNumberFormat="1" applyFont="1" applyFill="1" applyBorder="1" applyAlignment="1">
      <alignment horizontal="center"/>
    </xf>
    <xf numFmtId="3" fontId="0" fillId="2" borderId="13" xfId="0" applyNumberFormat="1" applyFill="1" applyBorder="1"/>
    <xf numFmtId="41" fontId="4" fillId="0" borderId="12" xfId="0" applyNumberFormat="1" applyFont="1" applyBorder="1"/>
    <xf numFmtId="41" fontId="4" fillId="0" borderId="66" xfId="0" applyNumberFormat="1" applyFont="1" applyBorder="1"/>
    <xf numFmtId="41" fontId="4" fillId="3" borderId="67" xfId="0" applyNumberFormat="1" applyFont="1" applyFill="1" applyBorder="1"/>
    <xf numFmtId="3" fontId="0" fillId="4" borderId="13" xfId="0" applyNumberFormat="1" applyFill="1" applyBorder="1"/>
    <xf numFmtId="41" fontId="4" fillId="3" borderId="65" xfId="0" applyNumberFormat="1" applyFont="1" applyFill="1" applyBorder="1"/>
    <xf numFmtId="165" fontId="7" fillId="3" borderId="67" xfId="1" applyNumberFormat="1" applyFont="1" applyFill="1" applyBorder="1"/>
    <xf numFmtId="0" fontId="4" fillId="0" borderId="35" xfId="0" applyFont="1" applyBorder="1" applyAlignment="1">
      <alignment horizontal="center"/>
    </xf>
    <xf numFmtId="3" fontId="0" fillId="0" borderId="6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3" fontId="0" fillId="0" borderId="50" xfId="0" applyNumberFormat="1" applyBorder="1" applyAlignment="1">
      <alignment horizontal="center"/>
    </xf>
    <xf numFmtId="37" fontId="0" fillId="0" borderId="49" xfId="0" applyNumberFormat="1" applyBorder="1" applyAlignment="1">
      <alignment horizontal="center"/>
    </xf>
    <xf numFmtId="37" fontId="0" fillId="0" borderId="48" xfId="0" applyNumberFormat="1" applyBorder="1" applyAlignment="1">
      <alignment horizontal="center"/>
    </xf>
    <xf numFmtId="37" fontId="0" fillId="0" borderId="50" xfId="0" applyNumberForma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13" fontId="3" fillId="0" borderId="0" xfId="0" applyNumberFormat="1" applyFont="1"/>
    <xf numFmtId="41" fontId="0" fillId="14" borderId="3" xfId="0" applyNumberFormat="1" applyFill="1" applyBorder="1" applyAlignment="1">
      <alignment horizontal="center"/>
    </xf>
    <xf numFmtId="3" fontId="4" fillId="14" borderId="35" xfId="0" applyNumberFormat="1" applyFont="1" applyFill="1" applyBorder="1" applyAlignment="1">
      <alignment horizontal="center" wrapText="1"/>
    </xf>
    <xf numFmtId="3" fontId="4" fillId="14" borderId="45" xfId="0" applyNumberFormat="1" applyFont="1" applyFill="1" applyBorder="1" applyAlignment="1">
      <alignment horizontal="center" wrapText="1"/>
    </xf>
    <xf numFmtId="10" fontId="4" fillId="14" borderId="46" xfId="0" applyNumberFormat="1" applyFont="1" applyFill="1" applyBorder="1" applyAlignment="1">
      <alignment horizontal="center"/>
    </xf>
    <xf numFmtId="0" fontId="4" fillId="14" borderId="35" xfId="0" applyFont="1" applyFill="1" applyBorder="1" applyAlignment="1">
      <alignment horizontal="center" wrapText="1"/>
    </xf>
    <xf numFmtId="0" fontId="4" fillId="14" borderId="45" xfId="0" applyFont="1" applyFill="1" applyBorder="1" applyAlignment="1">
      <alignment horizontal="center" wrapText="1"/>
    </xf>
    <xf numFmtId="0" fontId="4" fillId="14" borderId="45" xfId="0" applyFont="1" applyFill="1" applyBorder="1" applyAlignment="1">
      <alignment horizontal="center"/>
    </xf>
    <xf numFmtId="10" fontId="4" fillId="14" borderId="46" xfId="0" applyNumberFormat="1" applyFont="1" applyFill="1" applyBorder="1" applyAlignment="1">
      <alignment horizontal="center" wrapText="1"/>
    </xf>
    <xf numFmtId="3" fontId="29" fillId="11" borderId="45" xfId="0" applyNumberFormat="1" applyFont="1" applyFill="1" applyBorder="1" applyAlignment="1">
      <alignment horizontal="center" wrapText="1"/>
    </xf>
    <xf numFmtId="166" fontId="1" fillId="0" borderId="0" xfId="0" applyNumberFormat="1" applyFont="1" applyAlignment="1">
      <alignment horizontal="center"/>
    </xf>
    <xf numFmtId="0" fontId="0" fillId="2" borderId="16" xfId="0" applyFill="1" applyBorder="1" applyAlignment="1">
      <alignment horizontal="center"/>
    </xf>
    <xf numFmtId="41" fontId="0" fillId="0" borderId="60" xfId="0" applyNumberFormat="1" applyBorder="1" applyAlignment="1">
      <alignment horizontal="center"/>
    </xf>
    <xf numFmtId="41" fontId="5" fillId="0" borderId="9" xfId="0" applyNumberFormat="1" applyFont="1" applyBorder="1" applyAlignment="1">
      <alignment horizontal="center"/>
    </xf>
    <xf numFmtId="41" fontId="4" fillId="3" borderId="26" xfId="0" applyNumberFormat="1" applyFont="1" applyFill="1" applyBorder="1" applyAlignment="1">
      <alignment horizontal="center"/>
    </xf>
    <xf numFmtId="41" fontId="4" fillId="0" borderId="9" xfId="0" applyNumberFormat="1" applyFont="1" applyBorder="1" applyAlignment="1">
      <alignment horizontal="center"/>
    </xf>
    <xf numFmtId="41" fontId="0" fillId="4" borderId="16" xfId="0" applyNumberFormat="1" applyFill="1" applyBorder="1" applyAlignment="1">
      <alignment horizontal="center"/>
    </xf>
    <xf numFmtId="41" fontId="4" fillId="3" borderId="70" xfId="0" applyNumberFormat="1" applyFont="1" applyFill="1" applyBorder="1" applyAlignment="1">
      <alignment horizontal="center"/>
    </xf>
    <xf numFmtId="3" fontId="4" fillId="15" borderId="0" xfId="0" applyNumberFormat="1" applyFont="1" applyFill="1"/>
    <xf numFmtId="10" fontId="4" fillId="15" borderId="11" xfId="0" applyNumberFormat="1" applyFont="1" applyFill="1" applyBorder="1"/>
    <xf numFmtId="10" fontId="4" fillId="15" borderId="0" xfId="0" applyNumberFormat="1" applyFont="1" applyFill="1"/>
    <xf numFmtId="1" fontId="0" fillId="0" borderId="9" xfId="0" applyNumberFormat="1" applyBorder="1"/>
    <xf numFmtId="3" fontId="4" fillId="15" borderId="9" xfId="0" applyNumberFormat="1" applyFont="1" applyFill="1" applyBorder="1"/>
    <xf numFmtId="17" fontId="4" fillId="0" borderId="35" xfId="0" quotePrefix="1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0" xfId="0" applyFont="1" applyBorder="1" applyAlignment="1">
      <alignment horizontal="center" wrapText="1"/>
    </xf>
    <xf numFmtId="0" fontId="4" fillId="6" borderId="61" xfId="0" applyFont="1" applyFill="1" applyBorder="1" applyAlignment="1">
      <alignment horizontal="center"/>
    </xf>
    <xf numFmtId="0" fontId="4" fillId="6" borderId="50" xfId="0" applyFont="1" applyFill="1" applyBorder="1" applyAlignment="1">
      <alignment horizontal="center"/>
    </xf>
    <xf numFmtId="0" fontId="4" fillId="6" borderId="62" xfId="0" applyFont="1" applyFill="1" applyBorder="1" applyAlignment="1">
      <alignment horizontal="center"/>
    </xf>
    <xf numFmtId="0" fontId="4" fillId="6" borderId="35" xfId="0" applyFont="1" applyFill="1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45" xfId="0" applyBorder="1" applyAlignment="1">
      <alignment wrapText="1"/>
    </xf>
    <xf numFmtId="0" fontId="0" fillId="0" borderId="46" xfId="0" applyBorder="1" applyAlignment="1">
      <alignment wrapText="1"/>
    </xf>
    <xf numFmtId="0" fontId="4" fillId="3" borderId="35" xfId="0" applyFont="1" applyFill="1" applyBorder="1" applyAlignment="1">
      <alignment horizontal="center" wrapText="1"/>
    </xf>
    <xf numFmtId="0" fontId="0" fillId="3" borderId="45" xfId="0" applyFill="1" applyBorder="1" applyAlignment="1">
      <alignment horizontal="center" wrapText="1"/>
    </xf>
    <xf numFmtId="0" fontId="0" fillId="3" borderId="46" xfId="0" applyFill="1" applyBorder="1" applyAlignment="1">
      <alignment horizontal="center" wrapText="1"/>
    </xf>
    <xf numFmtId="0" fontId="31" fillId="6" borderId="35" xfId="0" applyFont="1" applyFill="1" applyBorder="1" applyAlignment="1">
      <alignment horizontal="center"/>
    </xf>
    <xf numFmtId="0" fontId="31" fillId="6" borderId="45" xfId="0" applyFont="1" applyFill="1" applyBorder="1" applyAlignment="1">
      <alignment horizontal="center"/>
    </xf>
    <xf numFmtId="0" fontId="31" fillId="6" borderId="46" xfId="0" applyFont="1" applyFill="1" applyBorder="1" applyAlignment="1">
      <alignment horizontal="center"/>
    </xf>
    <xf numFmtId="3" fontId="0" fillId="7" borderId="15" xfId="0" applyNumberFormat="1" applyFill="1" applyBorder="1" applyAlignment="1">
      <alignment vertical="center" textRotation="255"/>
    </xf>
    <xf numFmtId="0" fontId="0" fillId="7" borderId="58" xfId="0" applyFill="1" applyBorder="1" applyAlignment="1">
      <alignment vertical="center" textRotation="255"/>
    </xf>
    <xf numFmtId="0" fontId="0" fillId="7" borderId="59" xfId="0" applyFill="1" applyBorder="1" applyAlignment="1">
      <alignment vertical="center" textRotation="255"/>
    </xf>
    <xf numFmtId="3" fontId="4" fillId="0" borderId="48" xfId="0" applyNumberFormat="1" applyFont="1" applyBorder="1" applyAlignment="1">
      <alignment horizontal="center"/>
    </xf>
    <xf numFmtId="3" fontId="4" fillId="0" borderId="50" xfId="0" applyNumberFormat="1" applyFont="1" applyBorder="1" applyAlignment="1">
      <alignment horizontal="center"/>
    </xf>
    <xf numFmtId="3" fontId="4" fillId="0" borderId="71" xfId="0" applyNumberFormat="1" applyFont="1" applyBorder="1" applyAlignment="1">
      <alignment horizontal="center"/>
    </xf>
    <xf numFmtId="3" fontId="4" fillId="12" borderId="35" xfId="0" applyNumberFormat="1" applyFont="1" applyFill="1" applyBorder="1" applyAlignment="1">
      <alignment horizontal="center" wrapText="1"/>
    </xf>
    <xf numFmtId="3" fontId="4" fillId="12" borderId="45" xfId="0" applyNumberFormat="1" applyFont="1" applyFill="1" applyBorder="1" applyAlignment="1">
      <alignment horizontal="center" wrapText="1"/>
    </xf>
    <xf numFmtId="3" fontId="4" fillId="12" borderId="46" xfId="0" applyNumberFormat="1" applyFont="1" applyFill="1" applyBorder="1" applyAlignment="1">
      <alignment horizontal="center" wrapText="1"/>
    </xf>
    <xf numFmtId="0" fontId="13" fillId="10" borderId="35" xfId="0" applyFont="1" applyFill="1" applyBorder="1" applyAlignment="1">
      <alignment horizontal="center"/>
    </xf>
    <xf numFmtId="0" fontId="13" fillId="10" borderId="46" xfId="0" applyFont="1" applyFill="1" applyBorder="1" applyAlignment="1">
      <alignment horizontal="center"/>
    </xf>
    <xf numFmtId="166" fontId="1" fillId="0" borderId="35" xfId="0" applyNumberFormat="1" applyFont="1" applyBorder="1" applyAlignment="1">
      <alignment horizontal="center"/>
    </xf>
    <xf numFmtId="166" fontId="1" fillId="0" borderId="46" xfId="0" applyNumberFormat="1" applyFont="1" applyBorder="1" applyAlignment="1">
      <alignment horizontal="center"/>
    </xf>
    <xf numFmtId="3" fontId="29" fillId="11" borderId="35" xfId="0" applyNumberFormat="1" applyFont="1" applyFill="1" applyBorder="1" applyAlignment="1">
      <alignment horizontal="center" wrapText="1"/>
    </xf>
    <xf numFmtId="3" fontId="29" fillId="11" borderId="45" xfId="0" applyNumberFormat="1" applyFont="1" applyFill="1" applyBorder="1" applyAlignment="1">
      <alignment horizontal="center" wrapText="1"/>
    </xf>
    <xf numFmtId="3" fontId="29" fillId="11" borderId="46" xfId="0" applyNumberFormat="1" applyFont="1" applyFill="1" applyBorder="1" applyAlignment="1">
      <alignment horizontal="center" wrapText="1"/>
    </xf>
    <xf numFmtId="0" fontId="7" fillId="5" borderId="1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24" fillId="8" borderId="16" xfId="0" applyFont="1" applyFill="1" applyBorder="1" applyAlignment="1">
      <alignment horizontal="center"/>
    </xf>
    <xf numFmtId="0" fontId="24" fillId="8" borderId="7" xfId="0" applyFont="1" applyFill="1" applyBorder="1" applyAlignment="1">
      <alignment horizontal="center"/>
    </xf>
    <xf numFmtId="0" fontId="24" fillId="8" borderId="8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24" fillId="9" borderId="16" xfId="0" applyFont="1" applyFill="1" applyBorder="1" applyAlignment="1">
      <alignment horizontal="center"/>
    </xf>
    <xf numFmtId="0" fontId="24" fillId="9" borderId="7" xfId="0" applyFont="1" applyFill="1" applyBorder="1" applyAlignment="1">
      <alignment horizontal="center"/>
    </xf>
    <xf numFmtId="0" fontId="24" fillId="9" borderId="8" xfId="0" applyFont="1" applyFill="1" applyBorder="1" applyAlignment="1">
      <alignment horizontal="center"/>
    </xf>
    <xf numFmtId="0" fontId="13" fillId="14" borderId="35" xfId="0" applyFont="1" applyFill="1" applyBorder="1" applyAlignment="1">
      <alignment horizontal="center" vertical="center" wrapText="1"/>
    </xf>
    <xf numFmtId="0" fontId="13" fillId="14" borderId="46" xfId="0" applyFont="1" applyFill="1" applyBorder="1" applyAlignment="1">
      <alignment horizontal="center" vertical="center" wrapText="1"/>
    </xf>
    <xf numFmtId="166" fontId="3" fillId="0" borderId="35" xfId="0" applyNumberFormat="1" applyFont="1" applyFill="1" applyBorder="1" applyAlignment="1">
      <alignment horizontal="center"/>
    </xf>
    <xf numFmtId="166" fontId="3" fillId="0" borderId="46" xfId="0" applyNumberFormat="1" applyFont="1" applyFill="1" applyBorder="1" applyAlignment="1">
      <alignment horizontal="center"/>
    </xf>
    <xf numFmtId="3" fontId="4" fillId="14" borderId="35" xfId="0" applyNumberFormat="1" applyFont="1" applyFill="1" applyBorder="1" applyAlignment="1">
      <alignment horizontal="center" wrapText="1"/>
    </xf>
    <xf numFmtId="3" fontId="4" fillId="14" borderId="45" xfId="0" applyNumberFormat="1" applyFont="1" applyFill="1" applyBorder="1" applyAlignment="1">
      <alignment horizontal="center" wrapText="1"/>
    </xf>
    <xf numFmtId="3" fontId="4" fillId="14" borderId="46" xfId="0" applyNumberFormat="1" applyFont="1" applyFill="1" applyBorder="1" applyAlignment="1">
      <alignment horizontal="center" wrapText="1"/>
    </xf>
    <xf numFmtId="3" fontId="4" fillId="5" borderId="35" xfId="0" applyNumberFormat="1" applyFont="1" applyFill="1" applyBorder="1" applyAlignment="1">
      <alignment horizontal="center" wrapText="1"/>
    </xf>
    <xf numFmtId="3" fontId="4" fillId="5" borderId="45" xfId="0" applyNumberFormat="1" applyFont="1" applyFill="1" applyBorder="1" applyAlignment="1">
      <alignment horizontal="center" wrapText="1"/>
    </xf>
    <xf numFmtId="3" fontId="4" fillId="5" borderId="46" xfId="0" applyNumberFormat="1" applyFont="1" applyFill="1" applyBorder="1" applyAlignment="1">
      <alignment horizont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horizontal="center" vertical="center" wrapText="1"/>
    </xf>
    <xf numFmtId="166" fontId="3" fillId="0" borderId="35" xfId="0" applyNumberFormat="1" applyFont="1" applyBorder="1" applyAlignment="1">
      <alignment horizontal="center"/>
    </xf>
    <xf numFmtId="166" fontId="3" fillId="0" borderId="46" xfId="0" applyNumberFormat="1" applyFont="1" applyBorder="1" applyAlignment="1">
      <alignment horizontal="center"/>
    </xf>
    <xf numFmtId="3" fontId="4" fillId="2" borderId="35" xfId="0" applyNumberFormat="1" applyFont="1" applyFill="1" applyBorder="1" applyAlignment="1">
      <alignment horizontal="center" wrapText="1"/>
    </xf>
    <xf numFmtId="3" fontId="4" fillId="2" borderId="45" xfId="0" applyNumberFormat="1" applyFont="1" applyFill="1" applyBorder="1" applyAlignment="1">
      <alignment horizontal="center" wrapText="1"/>
    </xf>
    <xf numFmtId="0" fontId="13" fillId="5" borderId="35" xfId="0" applyFont="1" applyFill="1" applyBorder="1" applyAlignment="1">
      <alignment horizontal="center" vertical="center" wrapText="1"/>
    </xf>
    <xf numFmtId="0" fontId="13" fillId="5" borderId="46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5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9/May%2020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9/April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pril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January%20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9/January%20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ebruary%20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9/February%20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March%2020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9/March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2561130</v>
          </cell>
          <cell r="G5">
            <v>11852020</v>
          </cell>
        </row>
        <row r="6">
          <cell r="D6">
            <v>673867</v>
          </cell>
          <cell r="G6">
            <v>3027017</v>
          </cell>
        </row>
        <row r="7">
          <cell r="D7">
            <v>309</v>
          </cell>
          <cell r="G7">
            <v>2408</v>
          </cell>
        </row>
        <row r="10">
          <cell r="D10">
            <v>105506</v>
          </cell>
          <cell r="G10">
            <v>494653</v>
          </cell>
        </row>
        <row r="16">
          <cell r="D16">
            <v>18996</v>
          </cell>
          <cell r="G16">
            <v>90094</v>
          </cell>
        </row>
        <row r="17">
          <cell r="D17">
            <v>12332</v>
          </cell>
          <cell r="G17">
            <v>57940</v>
          </cell>
        </row>
        <row r="18">
          <cell r="D18">
            <v>5</v>
          </cell>
          <cell r="G18">
            <v>34</v>
          </cell>
        </row>
        <row r="19">
          <cell r="D19">
            <v>1278</v>
          </cell>
          <cell r="G19">
            <v>5845</v>
          </cell>
        </row>
        <row r="20">
          <cell r="D20">
            <v>1571</v>
          </cell>
          <cell r="G20">
            <v>8162</v>
          </cell>
        </row>
        <row r="21">
          <cell r="D21">
            <v>97</v>
          </cell>
          <cell r="G21">
            <v>451</v>
          </cell>
        </row>
        <row r="27">
          <cell r="D27">
            <v>15878.49260597908</v>
          </cell>
          <cell r="G27">
            <v>81814.5932153881</v>
          </cell>
        </row>
        <row r="28">
          <cell r="D28">
            <v>2158.6923552517401</v>
          </cell>
          <cell r="G28">
            <v>10636.84494915273</v>
          </cell>
        </row>
        <row r="32">
          <cell r="B32">
            <v>977623</v>
          </cell>
          <cell r="D32">
            <v>4841285</v>
          </cell>
        </row>
        <row r="33">
          <cell r="B33">
            <v>632167</v>
          </cell>
          <cell r="D33">
            <v>2579067</v>
          </cell>
        </row>
      </sheetData>
      <sheetData sheetId="1"/>
      <sheetData sheetId="2"/>
      <sheetData sheetId="3"/>
      <sheetData sheetId="4"/>
      <sheetData sheetId="5">
        <row r="25">
          <cell r="D25">
            <v>253273</v>
          </cell>
          <cell r="I25">
            <v>3087539</v>
          </cell>
          <cell r="N25">
            <v>3340812</v>
          </cell>
        </row>
      </sheetData>
      <sheetData sheetId="6"/>
      <sheetData sheetId="7">
        <row r="5">
          <cell r="F5">
            <v>7615.31739428537</v>
          </cell>
          <cell r="I5">
            <v>43659.375553029393</v>
          </cell>
        </row>
        <row r="6">
          <cell r="F6">
            <v>898.78012697627003</v>
          </cell>
          <cell r="I6">
            <v>4255.7977528743604</v>
          </cell>
        </row>
        <row r="10">
          <cell r="F10">
            <v>8263.1752116937096</v>
          </cell>
          <cell r="I10">
            <v>38155.217662358715</v>
          </cell>
        </row>
        <row r="11">
          <cell r="F11">
            <v>1259.9122282754699</v>
          </cell>
          <cell r="I11">
            <v>6381.0471962783695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15878.49260597908</v>
          </cell>
        </row>
        <row r="21">
          <cell r="F21">
            <v>2158.6923552517401</v>
          </cell>
        </row>
      </sheetData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249952</v>
          </cell>
          <cell r="I24">
            <v>2886078</v>
          </cell>
          <cell r="N24">
            <v>3136030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G5">
            <v>5895327</v>
          </cell>
        </row>
        <row r="6">
          <cell r="G6">
            <v>1543451</v>
          </cell>
        </row>
        <row r="7">
          <cell r="G7">
            <v>893</v>
          </cell>
        </row>
        <row r="10">
          <cell r="G10">
            <v>275979</v>
          </cell>
        </row>
        <row r="16">
          <cell r="G16">
            <v>53944</v>
          </cell>
        </row>
        <row r="17">
          <cell r="G17">
            <v>38880</v>
          </cell>
        </row>
        <row r="18">
          <cell r="G18">
            <v>8</v>
          </cell>
        </row>
        <row r="19">
          <cell r="G19">
            <v>4614</v>
          </cell>
        </row>
        <row r="20">
          <cell r="G20">
            <v>3557</v>
          </cell>
        </row>
        <row r="21">
          <cell r="G21">
            <v>245</v>
          </cell>
        </row>
        <row r="27">
          <cell r="G27">
            <v>62140.249602045995</v>
          </cell>
        </row>
        <row r="28">
          <cell r="G28">
            <v>6059.15446372313</v>
          </cell>
        </row>
        <row r="32">
          <cell r="D32">
            <v>2434025</v>
          </cell>
        </row>
        <row r="33">
          <cell r="D33">
            <v>1241385</v>
          </cell>
        </row>
      </sheetData>
      <sheetData sheetId="1"/>
      <sheetData sheetId="2"/>
      <sheetData sheetId="3"/>
      <sheetData sheetId="4"/>
      <sheetData sheetId="5">
        <row r="24">
          <cell r="B24">
            <v>347</v>
          </cell>
          <cell r="C24">
            <v>541</v>
          </cell>
          <cell r="L24">
            <v>80991</v>
          </cell>
          <cell r="M24">
            <v>70492</v>
          </cell>
        </row>
      </sheetData>
      <sheetData sheetId="6"/>
      <sheetData sheetId="7">
        <row r="5">
          <cell r="I5">
            <v>34022.34570971621</v>
          </cell>
        </row>
        <row r="6">
          <cell r="I6">
            <v>2384.0792287581498</v>
          </cell>
        </row>
        <row r="10">
          <cell r="I10">
            <v>28117.903892329789</v>
          </cell>
        </row>
        <row r="11">
          <cell r="I11">
            <v>3675.0752349649806</v>
          </cell>
        </row>
        <row r="15">
          <cell r="I15">
            <v>0</v>
          </cell>
        </row>
        <row r="16">
          <cell r="I16">
            <v>0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emplate"/>
      <sheetName val="NWA"/>
      <sheetName val="Air Choice One"/>
      <sheetName val="AirTran"/>
      <sheetName val="Air France"/>
      <sheetName val="Aer Lingus"/>
      <sheetName val="Alaska"/>
      <sheetName val="America West"/>
      <sheetName val="American"/>
      <sheetName val="Continental"/>
      <sheetName val="Sun Country"/>
      <sheetName val="Boutique Air"/>
      <sheetName val="Condor"/>
      <sheetName val="Delta"/>
      <sheetName val="Denver Air"/>
      <sheetName val="Frontier"/>
      <sheetName val="Great Lakes"/>
      <sheetName val="Icelandair"/>
      <sheetName val="Jet Blue"/>
      <sheetName val="United"/>
      <sheetName val="KLM"/>
      <sheetName val="Midwest"/>
      <sheetName val="AirCanada"/>
      <sheetName val="Southwest"/>
      <sheetName val="Spirit"/>
      <sheetName val="US Airways"/>
      <sheetName val="Jazz Air"/>
      <sheetName val="Air Georgian"/>
      <sheetName val="Air Wisconsin"/>
      <sheetName val="American Eagle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Horizon_AS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UA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Omni"/>
      <sheetName val="Charter Misc"/>
      <sheetName val="Atlas Air"/>
      <sheetName val="Sun Country Cargo"/>
      <sheetName val="Airborne"/>
      <sheetName val="DHL"/>
      <sheetName val="DHL_Atlas"/>
      <sheetName val="DHL_Encore"/>
      <sheetName val="DHL_Kalitt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</sheetNames>
    <sheetDataSet>
      <sheetData sheetId="0"/>
      <sheetData sheetId="1"/>
      <sheetData sheetId="2">
        <row r="4">
          <cell r="GT4">
            <v>94</v>
          </cell>
        </row>
        <row r="5">
          <cell r="GT5">
            <v>94</v>
          </cell>
        </row>
        <row r="19">
          <cell r="GB19">
            <v>200</v>
          </cell>
          <cell r="GC19">
            <v>162</v>
          </cell>
          <cell r="GD19">
            <v>202</v>
          </cell>
          <cell r="GE19">
            <v>202</v>
          </cell>
          <cell r="GF19">
            <v>218</v>
          </cell>
          <cell r="GP19">
            <v>192</v>
          </cell>
          <cell r="GQ19">
            <v>172</v>
          </cell>
          <cell r="GR19">
            <v>192</v>
          </cell>
          <cell r="GS19">
            <v>186</v>
          </cell>
          <cell r="GT19">
            <v>188</v>
          </cell>
        </row>
        <row r="22">
          <cell r="GT22">
            <v>82</v>
          </cell>
        </row>
        <row r="23">
          <cell r="GT23">
            <v>98</v>
          </cell>
        </row>
        <row r="41">
          <cell r="GB41">
            <v>730</v>
          </cell>
          <cell r="GC41">
            <v>753</v>
          </cell>
          <cell r="GD41">
            <v>832</v>
          </cell>
          <cell r="GE41">
            <v>786</v>
          </cell>
          <cell r="GF41">
            <v>917</v>
          </cell>
          <cell r="GP41">
            <v>771</v>
          </cell>
          <cell r="GQ41">
            <v>680</v>
          </cell>
          <cell r="GR41">
            <v>444</v>
          </cell>
          <cell r="GS41">
            <v>102</v>
          </cell>
          <cell r="GT41">
            <v>180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</row>
      </sheetData>
      <sheetData sheetId="3"/>
      <sheetData sheetId="4">
        <row r="19">
          <cell r="GB19">
            <v>0</v>
          </cell>
          <cell r="GC19">
            <v>0</v>
          </cell>
          <cell r="GD19">
            <v>0</v>
          </cell>
          <cell r="GE19">
            <v>2</v>
          </cell>
          <cell r="GF19">
            <v>52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</row>
        <row r="41">
          <cell r="GB41">
            <v>0</v>
          </cell>
          <cell r="GC41">
            <v>0</v>
          </cell>
          <cell r="GD41">
            <v>0</v>
          </cell>
          <cell r="GE41">
            <v>494</v>
          </cell>
          <cell r="GF41">
            <v>12001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323534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</row>
      </sheetData>
      <sheetData sheetId="5">
        <row r="15">
          <cell r="GP15">
            <v>19</v>
          </cell>
          <cell r="GQ15">
            <v>16</v>
          </cell>
          <cell r="GR15">
            <v>9</v>
          </cell>
          <cell r="GS15">
            <v>0</v>
          </cell>
        </row>
        <row r="16">
          <cell r="GP16">
            <v>19</v>
          </cell>
          <cell r="GQ16">
            <v>16</v>
          </cell>
          <cell r="GR16">
            <v>9</v>
          </cell>
          <cell r="GS16">
            <v>0</v>
          </cell>
        </row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P19">
            <v>38</v>
          </cell>
          <cell r="GQ19">
            <v>32</v>
          </cell>
          <cell r="GR19">
            <v>18</v>
          </cell>
          <cell r="GS19">
            <v>0</v>
          </cell>
          <cell r="GT19">
            <v>0</v>
          </cell>
        </row>
        <row r="32">
          <cell r="GP32">
            <v>2632</v>
          </cell>
          <cell r="GQ32">
            <v>1343</v>
          </cell>
          <cell r="GR32">
            <v>1053</v>
          </cell>
        </row>
        <row r="33">
          <cell r="GP33">
            <v>2360</v>
          </cell>
          <cell r="GQ33">
            <v>1355</v>
          </cell>
          <cell r="GR33">
            <v>879</v>
          </cell>
        </row>
        <row r="37">
          <cell r="GP37">
            <v>20</v>
          </cell>
          <cell r="GQ37">
            <v>10</v>
          </cell>
          <cell r="GR37">
            <v>5</v>
          </cell>
        </row>
        <row r="38">
          <cell r="GP38">
            <v>22</v>
          </cell>
          <cell r="GQ38">
            <v>8</v>
          </cell>
          <cell r="GR38">
            <v>7</v>
          </cell>
        </row>
        <row r="41"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P41">
            <v>4992</v>
          </cell>
          <cell r="GQ41">
            <v>2698</v>
          </cell>
          <cell r="GR41">
            <v>1932</v>
          </cell>
          <cell r="GS41">
            <v>0</v>
          </cell>
          <cell r="GT41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P64">
            <v>6208</v>
          </cell>
          <cell r="GQ64">
            <v>2314</v>
          </cell>
          <cell r="GR64">
            <v>1819</v>
          </cell>
          <cell r="GS64">
            <v>0</v>
          </cell>
          <cell r="GT64">
            <v>0</v>
          </cell>
        </row>
      </sheetData>
      <sheetData sheetId="6">
        <row r="4">
          <cell r="GT4">
            <v>61</v>
          </cell>
        </row>
        <row r="5">
          <cell r="GT5">
            <v>61</v>
          </cell>
        </row>
        <row r="19">
          <cell r="GB19">
            <v>127</v>
          </cell>
          <cell r="GC19">
            <v>114</v>
          </cell>
          <cell r="GD19">
            <v>168</v>
          </cell>
          <cell r="GE19">
            <v>176</v>
          </cell>
          <cell r="GF19">
            <v>188</v>
          </cell>
          <cell r="GP19">
            <v>111</v>
          </cell>
          <cell r="GQ19">
            <v>101</v>
          </cell>
          <cell r="GR19">
            <v>108</v>
          </cell>
          <cell r="GS19">
            <v>93</v>
          </cell>
          <cell r="GT19">
            <v>122</v>
          </cell>
        </row>
        <row r="22">
          <cell r="GT22">
            <v>1806</v>
          </cell>
        </row>
        <row r="23">
          <cell r="GT23">
            <v>1834</v>
          </cell>
        </row>
        <row r="27">
          <cell r="GT27">
            <v>157</v>
          </cell>
        </row>
        <row r="28">
          <cell r="GT28">
            <v>117</v>
          </cell>
        </row>
        <row r="41">
          <cell r="GB41">
            <v>16984</v>
          </cell>
          <cell r="GC41">
            <v>15222</v>
          </cell>
          <cell r="GD41">
            <v>23699</v>
          </cell>
          <cell r="GE41">
            <v>21795</v>
          </cell>
          <cell r="GF41">
            <v>22992</v>
          </cell>
          <cell r="GP41">
            <v>13705</v>
          </cell>
          <cell r="GQ41">
            <v>12039</v>
          </cell>
          <cell r="GR41">
            <v>7911</v>
          </cell>
          <cell r="GS41">
            <v>1298</v>
          </cell>
          <cell r="GT41">
            <v>3640</v>
          </cell>
        </row>
        <row r="47">
          <cell r="GT47">
            <v>32380</v>
          </cell>
        </row>
        <row r="48">
          <cell r="GT48">
            <v>2138</v>
          </cell>
        </row>
        <row r="52">
          <cell r="GT52">
            <v>4620</v>
          </cell>
        </row>
        <row r="64">
          <cell r="GB64">
            <v>22116</v>
          </cell>
          <cell r="GC64">
            <v>16924</v>
          </cell>
          <cell r="GD64">
            <v>26258</v>
          </cell>
          <cell r="GE64">
            <v>58046</v>
          </cell>
          <cell r="GF64">
            <v>51736</v>
          </cell>
          <cell r="GP64">
            <v>17977</v>
          </cell>
          <cell r="GQ64">
            <v>21060</v>
          </cell>
          <cell r="GR64">
            <v>19782</v>
          </cell>
          <cell r="GS64">
            <v>20711</v>
          </cell>
          <cell r="GT64">
            <v>39138</v>
          </cell>
        </row>
      </sheetData>
      <sheetData sheetId="7"/>
      <sheetData sheetId="8">
        <row r="4">
          <cell r="GT4">
            <v>152</v>
          </cell>
        </row>
        <row r="5">
          <cell r="GT5">
            <v>151</v>
          </cell>
        </row>
        <row r="19">
          <cell r="GB19">
            <v>1300</v>
          </cell>
          <cell r="GC19">
            <v>1146</v>
          </cell>
          <cell r="GD19">
            <v>1194</v>
          </cell>
          <cell r="GE19">
            <v>1199</v>
          </cell>
          <cell r="GF19">
            <v>1128</v>
          </cell>
          <cell r="GP19">
            <v>813</v>
          </cell>
          <cell r="GQ19">
            <v>852</v>
          </cell>
          <cell r="GR19">
            <v>865</v>
          </cell>
          <cell r="GS19">
            <v>371</v>
          </cell>
          <cell r="GT19">
            <v>303</v>
          </cell>
        </row>
        <row r="22">
          <cell r="GT22">
            <v>12480</v>
          </cell>
        </row>
        <row r="23">
          <cell r="GT23">
            <v>11877</v>
          </cell>
        </row>
        <row r="27">
          <cell r="GT27">
            <v>850</v>
          </cell>
        </row>
        <row r="28">
          <cell r="GT28">
            <v>900</v>
          </cell>
        </row>
        <row r="41">
          <cell r="GB41">
            <v>145184</v>
          </cell>
          <cell r="GC41">
            <v>135794</v>
          </cell>
          <cell r="GD41">
            <v>158330</v>
          </cell>
          <cell r="GE41">
            <v>148121</v>
          </cell>
          <cell r="GF41">
            <v>143074</v>
          </cell>
          <cell r="GP41">
            <v>102557</v>
          </cell>
          <cell r="GQ41">
            <v>110301</v>
          </cell>
          <cell r="GR41">
            <v>72173</v>
          </cell>
          <cell r="GS41">
            <v>9119</v>
          </cell>
          <cell r="GT41">
            <v>24357</v>
          </cell>
        </row>
        <row r="47">
          <cell r="GT47">
            <v>9368</v>
          </cell>
        </row>
        <row r="48">
          <cell r="GT48">
            <v>104017</v>
          </cell>
        </row>
        <row r="52">
          <cell r="GT52">
            <v>3094</v>
          </cell>
        </row>
        <row r="53">
          <cell r="GT53">
            <v>143534</v>
          </cell>
        </row>
        <row r="64">
          <cell r="GB64">
            <v>141626</v>
          </cell>
          <cell r="GC64">
            <v>136211</v>
          </cell>
          <cell r="GD64">
            <v>180344</v>
          </cell>
          <cell r="GE64">
            <v>180297</v>
          </cell>
          <cell r="GF64">
            <v>148617</v>
          </cell>
          <cell r="GP64">
            <v>181885</v>
          </cell>
          <cell r="GQ64">
            <v>160284</v>
          </cell>
          <cell r="GR64">
            <v>173704</v>
          </cell>
          <cell r="GS64">
            <v>169911</v>
          </cell>
          <cell r="GT64">
            <v>260013</v>
          </cell>
        </row>
      </sheetData>
      <sheetData sheetId="9"/>
      <sheetData sheetId="10">
        <row r="4">
          <cell r="GT4">
            <v>187</v>
          </cell>
        </row>
        <row r="5">
          <cell r="GT5">
            <v>186</v>
          </cell>
        </row>
        <row r="8">
          <cell r="GT8">
            <v>41</v>
          </cell>
        </row>
        <row r="9">
          <cell r="GT9">
            <v>40</v>
          </cell>
        </row>
        <row r="15">
          <cell r="GP15">
            <v>166</v>
          </cell>
          <cell r="GQ15">
            <v>224</v>
          </cell>
          <cell r="GR15">
            <v>227</v>
          </cell>
          <cell r="GS15">
            <v>1</v>
          </cell>
        </row>
        <row r="16">
          <cell r="GP16">
            <v>170</v>
          </cell>
          <cell r="GQ16">
            <v>226</v>
          </cell>
          <cell r="GR16">
            <v>227</v>
          </cell>
          <cell r="GS16">
            <v>1</v>
          </cell>
        </row>
        <row r="19">
          <cell r="GB19">
            <v>1519</v>
          </cell>
          <cell r="GC19">
            <v>1670</v>
          </cell>
          <cell r="GD19">
            <v>2101</v>
          </cell>
          <cell r="GE19">
            <v>1807</v>
          </cell>
          <cell r="GF19">
            <v>1637</v>
          </cell>
          <cell r="GP19">
            <v>1816</v>
          </cell>
          <cell r="GQ19">
            <v>1940</v>
          </cell>
          <cell r="GR19">
            <v>1802</v>
          </cell>
          <cell r="GS19">
            <v>241</v>
          </cell>
          <cell r="GT19">
            <v>454</v>
          </cell>
        </row>
        <row r="22">
          <cell r="GT22">
            <v>17442</v>
          </cell>
        </row>
        <row r="23">
          <cell r="GT23">
            <v>15755</v>
          </cell>
        </row>
        <row r="27">
          <cell r="GT27">
            <v>462</v>
          </cell>
        </row>
        <row r="28">
          <cell r="GT28">
            <v>432</v>
          </cell>
        </row>
        <row r="32">
          <cell r="GP32">
            <v>22253</v>
          </cell>
          <cell r="GQ32">
            <v>31287</v>
          </cell>
          <cell r="GR32">
            <v>32497</v>
          </cell>
          <cell r="GS32">
            <v>0</v>
          </cell>
        </row>
        <row r="33">
          <cell r="GP33">
            <v>22143</v>
          </cell>
          <cell r="GQ33">
            <v>33919</v>
          </cell>
          <cell r="GR33">
            <v>22888</v>
          </cell>
          <cell r="GS33">
            <v>0</v>
          </cell>
        </row>
        <row r="37">
          <cell r="GP37">
            <v>350</v>
          </cell>
          <cell r="GQ37">
            <v>418</v>
          </cell>
          <cell r="GR37">
            <v>238</v>
          </cell>
          <cell r="GS37">
            <v>5</v>
          </cell>
        </row>
        <row r="38">
          <cell r="GP38">
            <v>332</v>
          </cell>
          <cell r="GQ38">
            <v>456</v>
          </cell>
          <cell r="GR38">
            <v>166</v>
          </cell>
          <cell r="GS38">
            <v>2</v>
          </cell>
        </row>
        <row r="41">
          <cell r="GB41">
            <v>195917</v>
          </cell>
          <cell r="GC41">
            <v>233565</v>
          </cell>
          <cell r="GD41">
            <v>309927</v>
          </cell>
          <cell r="GE41">
            <v>240129</v>
          </cell>
          <cell r="GF41">
            <v>209348</v>
          </cell>
          <cell r="GP41">
            <v>239850</v>
          </cell>
          <cell r="GQ41">
            <v>270893</v>
          </cell>
          <cell r="GR41">
            <v>209869</v>
          </cell>
          <cell r="GS41">
            <v>7400</v>
          </cell>
          <cell r="GT41">
            <v>33197</v>
          </cell>
        </row>
        <row r="47">
          <cell r="GT47">
            <v>18479</v>
          </cell>
        </row>
        <row r="48">
          <cell r="GT48">
            <v>25756</v>
          </cell>
        </row>
        <row r="52">
          <cell r="GT52">
            <v>130</v>
          </cell>
        </row>
        <row r="53">
          <cell r="GT53">
            <v>30981</v>
          </cell>
        </row>
        <row r="64">
          <cell r="GB64">
            <v>558618</v>
          </cell>
          <cell r="GC64">
            <v>619656</v>
          </cell>
          <cell r="GD64">
            <v>566894</v>
          </cell>
          <cell r="GE64">
            <v>961871</v>
          </cell>
          <cell r="GF64">
            <v>796997</v>
          </cell>
          <cell r="GP64">
            <v>629675</v>
          </cell>
          <cell r="GQ64">
            <v>480980</v>
          </cell>
          <cell r="GR64">
            <v>312860</v>
          </cell>
          <cell r="GS64">
            <v>56442</v>
          </cell>
          <cell r="GT64">
            <v>75346</v>
          </cell>
        </row>
        <row r="70">
          <cell r="GT70">
            <v>15755</v>
          </cell>
        </row>
        <row r="71">
          <cell r="GT71">
            <v>0</v>
          </cell>
        </row>
      </sheetData>
      <sheetData sheetId="11">
        <row r="4">
          <cell r="GT4">
            <v>75</v>
          </cell>
        </row>
        <row r="5">
          <cell r="GT5">
            <v>77</v>
          </cell>
        </row>
        <row r="19">
          <cell r="GB19">
            <v>144</v>
          </cell>
          <cell r="GC19">
            <v>120</v>
          </cell>
          <cell r="GD19">
            <v>148</v>
          </cell>
          <cell r="GE19">
            <v>142</v>
          </cell>
          <cell r="GF19">
            <v>152</v>
          </cell>
          <cell r="GP19">
            <v>159</v>
          </cell>
          <cell r="GQ19">
            <v>197</v>
          </cell>
          <cell r="GR19">
            <v>155</v>
          </cell>
          <cell r="GS19">
            <v>140</v>
          </cell>
          <cell r="GT19">
            <v>152</v>
          </cell>
        </row>
        <row r="22">
          <cell r="GT22">
            <v>77</v>
          </cell>
        </row>
        <row r="41">
          <cell r="GB41">
            <v>603</v>
          </cell>
          <cell r="GC41">
            <v>465</v>
          </cell>
          <cell r="GD41">
            <v>667</v>
          </cell>
          <cell r="GE41">
            <v>602</v>
          </cell>
          <cell r="GF41">
            <v>804</v>
          </cell>
          <cell r="GP41">
            <v>846</v>
          </cell>
          <cell r="GQ41">
            <v>1011</v>
          </cell>
          <cell r="GR41">
            <v>456</v>
          </cell>
          <cell r="GS41">
            <v>66</v>
          </cell>
          <cell r="GT41">
            <v>77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</row>
      </sheetData>
      <sheetData sheetId="12"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2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</row>
        <row r="41"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486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1166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</row>
      </sheetData>
      <sheetData sheetId="13">
        <row r="4">
          <cell r="GT4">
            <v>1004</v>
          </cell>
        </row>
        <row r="5">
          <cell r="GT5">
            <v>1013</v>
          </cell>
        </row>
        <row r="9">
          <cell r="GT9">
            <v>2</v>
          </cell>
        </row>
        <row r="15">
          <cell r="GP15">
            <v>606</v>
          </cell>
          <cell r="GQ15">
            <v>594</v>
          </cell>
          <cell r="GR15">
            <v>426</v>
          </cell>
          <cell r="GS15">
            <v>2</v>
          </cell>
          <cell r="GT15">
            <v>2</v>
          </cell>
        </row>
        <row r="16">
          <cell r="GP16">
            <v>602</v>
          </cell>
          <cell r="GQ16">
            <v>589</v>
          </cell>
          <cell r="GR16">
            <v>427</v>
          </cell>
          <cell r="GS16">
            <v>1</v>
          </cell>
        </row>
        <row r="19">
          <cell r="GB19">
            <v>11008</v>
          </cell>
          <cell r="GC19">
            <v>10141</v>
          </cell>
          <cell r="GD19">
            <v>12546</v>
          </cell>
          <cell r="GE19">
            <v>11915</v>
          </cell>
          <cell r="GF19">
            <v>12474</v>
          </cell>
          <cell r="GP19">
            <v>11466</v>
          </cell>
          <cell r="GQ19">
            <v>10691</v>
          </cell>
          <cell r="GR19">
            <v>9897</v>
          </cell>
          <cell r="GS19">
            <v>2653</v>
          </cell>
          <cell r="GT19">
            <v>2021</v>
          </cell>
        </row>
        <row r="22">
          <cell r="GT22">
            <v>54396</v>
          </cell>
        </row>
        <row r="23">
          <cell r="GT23">
            <v>50950</v>
          </cell>
        </row>
        <row r="27">
          <cell r="GT27">
            <v>8145</v>
          </cell>
        </row>
        <row r="28">
          <cell r="GT28">
            <v>8260</v>
          </cell>
        </row>
        <row r="32">
          <cell r="GP32">
            <v>95014</v>
          </cell>
          <cell r="GQ32">
            <v>90193</v>
          </cell>
          <cell r="GR32">
            <v>54807</v>
          </cell>
          <cell r="GS32">
            <v>15</v>
          </cell>
          <cell r="GT32">
            <v>476</v>
          </cell>
        </row>
        <row r="33">
          <cell r="GP33">
            <v>89201</v>
          </cell>
          <cell r="GQ33">
            <v>89765</v>
          </cell>
          <cell r="GR33">
            <v>42383</v>
          </cell>
          <cell r="GS33">
            <v>5</v>
          </cell>
        </row>
        <row r="37">
          <cell r="GP37">
            <v>2723</v>
          </cell>
          <cell r="GQ37">
            <v>2645</v>
          </cell>
          <cell r="GR37">
            <v>1160</v>
          </cell>
          <cell r="GT37">
            <v>6</v>
          </cell>
        </row>
        <row r="38">
          <cell r="GP38">
            <v>2526</v>
          </cell>
          <cell r="GQ38">
            <v>2342</v>
          </cell>
          <cell r="GR38">
            <v>855</v>
          </cell>
          <cell r="GS38">
            <v>1</v>
          </cell>
        </row>
        <row r="41">
          <cell r="GB41">
            <v>1398155</v>
          </cell>
          <cell r="GC41">
            <v>1323629</v>
          </cell>
          <cell r="GD41">
            <v>1786325</v>
          </cell>
          <cell r="GE41">
            <v>1625824</v>
          </cell>
          <cell r="GF41">
            <v>1763826</v>
          </cell>
          <cell r="GP41">
            <v>1535145</v>
          </cell>
          <cell r="GQ41">
            <v>1478123</v>
          </cell>
          <cell r="GR41">
            <v>879986</v>
          </cell>
          <cell r="GS41">
            <v>59376</v>
          </cell>
          <cell r="GT41">
            <v>105822</v>
          </cell>
        </row>
        <row r="47">
          <cell r="GT47">
            <v>328289</v>
          </cell>
        </row>
        <row r="48">
          <cell r="GT48">
            <v>564545</v>
          </cell>
        </row>
        <row r="52">
          <cell r="GT52">
            <v>212907</v>
          </cell>
        </row>
        <row r="53">
          <cell r="GT53">
            <v>563170</v>
          </cell>
        </row>
        <row r="64">
          <cell r="GB64">
            <v>9219011</v>
          </cell>
          <cell r="GC64">
            <v>9235204</v>
          </cell>
          <cell r="GD64">
            <v>10006346</v>
          </cell>
          <cell r="GE64">
            <v>9885530</v>
          </cell>
          <cell r="GF64">
            <v>9194643</v>
          </cell>
          <cell r="GP64">
            <v>7347318</v>
          </cell>
          <cell r="GQ64">
            <v>7599132</v>
          </cell>
          <cell r="GR64">
            <v>4490860</v>
          </cell>
          <cell r="GS64">
            <v>1570416</v>
          </cell>
          <cell r="GT64">
            <v>1668911</v>
          </cell>
        </row>
        <row r="70">
          <cell r="GT70">
            <v>29103</v>
          </cell>
        </row>
        <row r="71">
          <cell r="GT71">
            <v>21847</v>
          </cell>
        </row>
      </sheetData>
      <sheetData sheetId="14"/>
      <sheetData sheetId="15">
        <row r="4">
          <cell r="GT4">
            <v>17</v>
          </cell>
        </row>
        <row r="5">
          <cell r="GT5">
            <v>17</v>
          </cell>
        </row>
        <row r="19">
          <cell r="GB19">
            <v>212</v>
          </cell>
          <cell r="GC19">
            <v>187</v>
          </cell>
          <cell r="GD19">
            <v>216</v>
          </cell>
          <cell r="GE19">
            <v>206</v>
          </cell>
          <cell r="GF19">
            <v>320</v>
          </cell>
          <cell r="GP19">
            <v>218</v>
          </cell>
          <cell r="GQ19">
            <v>205</v>
          </cell>
          <cell r="GR19">
            <v>188</v>
          </cell>
          <cell r="GS19">
            <v>28</v>
          </cell>
          <cell r="GT19">
            <v>34</v>
          </cell>
        </row>
        <row r="22">
          <cell r="GT22">
            <v>1814</v>
          </cell>
        </row>
        <row r="23">
          <cell r="GT23">
            <v>1616</v>
          </cell>
        </row>
        <row r="27">
          <cell r="GT27">
            <v>41</v>
          </cell>
        </row>
        <row r="28">
          <cell r="GT28">
            <v>27</v>
          </cell>
        </row>
        <row r="41">
          <cell r="GB41">
            <v>34670</v>
          </cell>
          <cell r="GC41">
            <v>32595</v>
          </cell>
          <cell r="GD41">
            <v>39185</v>
          </cell>
          <cell r="GE41">
            <v>34814</v>
          </cell>
          <cell r="GF41">
            <v>48811</v>
          </cell>
          <cell r="GP41">
            <v>35278</v>
          </cell>
          <cell r="GQ41">
            <v>33209</v>
          </cell>
          <cell r="GR41">
            <v>21260</v>
          </cell>
          <cell r="GS41">
            <v>911</v>
          </cell>
          <cell r="GT41">
            <v>3430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</row>
      </sheetData>
      <sheetData sheetId="16"/>
      <sheetData sheetId="17">
        <row r="15">
          <cell r="GP15">
            <v>4</v>
          </cell>
          <cell r="GR15">
            <v>5</v>
          </cell>
        </row>
        <row r="16">
          <cell r="GP16">
            <v>4</v>
          </cell>
          <cell r="GR16">
            <v>5</v>
          </cell>
        </row>
        <row r="19">
          <cell r="GB19">
            <v>8</v>
          </cell>
          <cell r="GC19">
            <v>0</v>
          </cell>
          <cell r="GD19">
            <v>30</v>
          </cell>
          <cell r="GE19">
            <v>48</v>
          </cell>
          <cell r="GF19">
            <v>62</v>
          </cell>
          <cell r="GP19">
            <v>8</v>
          </cell>
          <cell r="GQ19">
            <v>0</v>
          </cell>
          <cell r="GR19">
            <v>10</v>
          </cell>
          <cell r="GS19">
            <v>0</v>
          </cell>
          <cell r="GT19">
            <v>0</v>
          </cell>
        </row>
        <row r="32">
          <cell r="GP32">
            <v>705</v>
          </cell>
          <cell r="GR32">
            <v>306</v>
          </cell>
        </row>
        <row r="33">
          <cell r="GP33">
            <v>387</v>
          </cell>
          <cell r="GR33">
            <v>660</v>
          </cell>
        </row>
        <row r="37">
          <cell r="GP37">
            <v>11</v>
          </cell>
          <cell r="GR37">
            <v>11</v>
          </cell>
        </row>
        <row r="38">
          <cell r="GP38">
            <v>9</v>
          </cell>
          <cell r="GR38">
            <v>11</v>
          </cell>
        </row>
        <row r="41">
          <cell r="GB41">
            <v>1100</v>
          </cell>
          <cell r="GC41">
            <v>0</v>
          </cell>
          <cell r="GD41">
            <v>3769</v>
          </cell>
          <cell r="GE41">
            <v>6649</v>
          </cell>
          <cell r="GF41">
            <v>10828</v>
          </cell>
          <cell r="GP41">
            <v>1092</v>
          </cell>
          <cell r="GQ41">
            <v>0</v>
          </cell>
          <cell r="GR41">
            <v>966</v>
          </cell>
          <cell r="GS41">
            <v>0</v>
          </cell>
          <cell r="GT41">
            <v>0</v>
          </cell>
        </row>
        <row r="64">
          <cell r="GB64">
            <v>0</v>
          </cell>
          <cell r="GC64">
            <v>0</v>
          </cell>
          <cell r="GD64">
            <v>8977</v>
          </cell>
          <cell r="GE64">
            <v>47433</v>
          </cell>
          <cell r="GF64">
            <v>41695</v>
          </cell>
          <cell r="GP64">
            <v>392</v>
          </cell>
          <cell r="GQ64">
            <v>0</v>
          </cell>
          <cell r="GR64">
            <v>2182</v>
          </cell>
          <cell r="GS64">
            <v>0</v>
          </cell>
          <cell r="GT64">
            <v>0</v>
          </cell>
        </row>
      </sheetData>
      <sheetData sheetId="18">
        <row r="4">
          <cell r="GT4">
            <v>5</v>
          </cell>
        </row>
        <row r="5">
          <cell r="GT5">
            <v>5</v>
          </cell>
        </row>
        <row r="19">
          <cell r="GB19">
            <v>172</v>
          </cell>
          <cell r="GC19">
            <v>140</v>
          </cell>
          <cell r="GD19">
            <v>176</v>
          </cell>
          <cell r="GE19">
            <v>172</v>
          </cell>
          <cell r="GF19">
            <v>186</v>
          </cell>
          <cell r="GP19">
            <v>174</v>
          </cell>
          <cell r="GQ19">
            <v>146</v>
          </cell>
          <cell r="GR19">
            <v>148</v>
          </cell>
          <cell r="GS19">
            <v>19</v>
          </cell>
          <cell r="GT19">
            <v>10</v>
          </cell>
        </row>
        <row r="22">
          <cell r="GT22">
            <v>33</v>
          </cell>
        </row>
        <row r="23">
          <cell r="GT23">
            <v>25</v>
          </cell>
        </row>
        <row r="27">
          <cell r="GT27">
            <v>6</v>
          </cell>
        </row>
        <row r="28">
          <cell r="GT28">
            <v>2</v>
          </cell>
        </row>
        <row r="41">
          <cell r="GB41">
            <v>14226</v>
          </cell>
          <cell r="GC41">
            <v>13082</v>
          </cell>
          <cell r="GD41">
            <v>19641</v>
          </cell>
          <cell r="GE41">
            <v>18657</v>
          </cell>
          <cell r="GF41">
            <v>21368</v>
          </cell>
          <cell r="GP41">
            <v>10473</v>
          </cell>
          <cell r="GQ41">
            <v>10069</v>
          </cell>
          <cell r="GR41">
            <v>8082</v>
          </cell>
          <cell r="GS41">
            <v>70</v>
          </cell>
          <cell r="GT41">
            <v>58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</row>
      </sheetData>
      <sheetData sheetId="19">
        <row r="4">
          <cell r="GT4">
            <v>31</v>
          </cell>
        </row>
        <row r="5">
          <cell r="GT5">
            <v>31</v>
          </cell>
        </row>
        <row r="19">
          <cell r="GB19">
            <v>408</v>
          </cell>
          <cell r="GC19">
            <v>432</v>
          </cell>
          <cell r="GD19">
            <v>556</v>
          </cell>
          <cell r="GE19">
            <v>506</v>
          </cell>
          <cell r="GF19">
            <v>548</v>
          </cell>
          <cell r="GP19">
            <v>562</v>
          </cell>
          <cell r="GQ19">
            <v>514</v>
          </cell>
          <cell r="GR19">
            <v>414</v>
          </cell>
          <cell r="GS19">
            <v>72</v>
          </cell>
          <cell r="GT19">
            <v>62</v>
          </cell>
        </row>
        <row r="22">
          <cell r="GT22">
            <v>1780</v>
          </cell>
        </row>
        <row r="23">
          <cell r="GT23">
            <v>1447</v>
          </cell>
        </row>
        <row r="27">
          <cell r="GT27">
            <v>273</v>
          </cell>
        </row>
        <row r="28">
          <cell r="GT28">
            <v>337</v>
          </cell>
        </row>
        <row r="41">
          <cell r="GB41">
            <v>51340</v>
          </cell>
          <cell r="GC41">
            <v>55742</v>
          </cell>
          <cell r="GD41">
            <v>75104</v>
          </cell>
          <cell r="GE41">
            <v>60517</v>
          </cell>
          <cell r="GF41">
            <v>72574</v>
          </cell>
          <cell r="GP41">
            <v>66400</v>
          </cell>
          <cell r="GQ41">
            <v>61722</v>
          </cell>
          <cell r="GR41">
            <v>34436</v>
          </cell>
          <cell r="GS41">
            <v>983</v>
          </cell>
          <cell r="GT41">
            <v>3227</v>
          </cell>
        </row>
        <row r="47">
          <cell r="GT47">
            <v>2644</v>
          </cell>
        </row>
        <row r="48">
          <cell r="GT48">
            <v>44</v>
          </cell>
        </row>
        <row r="52">
          <cell r="GT52">
            <v>62</v>
          </cell>
        </row>
        <row r="64">
          <cell r="GB64">
            <v>144068</v>
          </cell>
          <cell r="GC64">
            <v>149765</v>
          </cell>
          <cell r="GD64">
            <v>167698</v>
          </cell>
          <cell r="GE64">
            <v>120514</v>
          </cell>
          <cell r="GF64">
            <v>176613</v>
          </cell>
          <cell r="GP64">
            <v>126398</v>
          </cell>
          <cell r="GQ64">
            <v>99805</v>
          </cell>
          <cell r="GR64">
            <v>136827</v>
          </cell>
          <cell r="GS64">
            <v>18573</v>
          </cell>
          <cell r="GT64">
            <v>2750</v>
          </cell>
        </row>
      </sheetData>
      <sheetData sheetId="20">
        <row r="15">
          <cell r="GP15">
            <v>16</v>
          </cell>
          <cell r="GQ15">
            <v>16</v>
          </cell>
          <cell r="GR15">
            <v>8</v>
          </cell>
        </row>
        <row r="16">
          <cell r="GP16">
            <v>16</v>
          </cell>
          <cell r="GQ16">
            <v>16</v>
          </cell>
          <cell r="GR16">
            <v>8</v>
          </cell>
        </row>
        <row r="19">
          <cell r="GB19">
            <v>34</v>
          </cell>
          <cell r="GC19">
            <v>28</v>
          </cell>
          <cell r="GD19">
            <v>36</v>
          </cell>
          <cell r="GE19">
            <v>32</v>
          </cell>
          <cell r="GF19">
            <v>38</v>
          </cell>
          <cell r="GP19">
            <v>32</v>
          </cell>
          <cell r="GQ19">
            <v>32</v>
          </cell>
          <cell r="GR19">
            <v>16</v>
          </cell>
          <cell r="GS19">
            <v>0</v>
          </cell>
          <cell r="GT19">
            <v>0</v>
          </cell>
        </row>
        <row r="32">
          <cell r="GP32">
            <v>4308</v>
          </cell>
          <cell r="GQ32">
            <v>3420</v>
          </cell>
          <cell r="GR32">
            <v>1562</v>
          </cell>
        </row>
        <row r="33">
          <cell r="GP33">
            <v>3030</v>
          </cell>
          <cell r="GQ33">
            <v>2577</v>
          </cell>
          <cell r="GR33">
            <v>1071</v>
          </cell>
        </row>
        <row r="37">
          <cell r="GP37">
            <v>12</v>
          </cell>
          <cell r="GQ37">
            <v>10</v>
          </cell>
          <cell r="GR37">
            <v>13</v>
          </cell>
        </row>
        <row r="38">
          <cell r="GP38">
            <v>5</v>
          </cell>
          <cell r="GQ38">
            <v>20</v>
          </cell>
          <cell r="GR38">
            <v>1</v>
          </cell>
        </row>
        <row r="41">
          <cell r="GB41">
            <v>7365</v>
          </cell>
          <cell r="GC41">
            <v>5486</v>
          </cell>
          <cell r="GD41">
            <v>8735</v>
          </cell>
          <cell r="GE41">
            <v>7477</v>
          </cell>
          <cell r="GF41">
            <v>8000</v>
          </cell>
          <cell r="GP41">
            <v>7338</v>
          </cell>
          <cell r="GQ41">
            <v>5997</v>
          </cell>
          <cell r="GR41">
            <v>2633</v>
          </cell>
          <cell r="GS41">
            <v>0</v>
          </cell>
          <cell r="GT41">
            <v>0</v>
          </cell>
        </row>
        <row r="64">
          <cell r="GB64">
            <v>720521</v>
          </cell>
          <cell r="GC64">
            <v>752745</v>
          </cell>
          <cell r="GD64">
            <v>777743</v>
          </cell>
          <cell r="GE64">
            <v>381171</v>
          </cell>
          <cell r="GF64">
            <v>523824</v>
          </cell>
          <cell r="GP64">
            <v>303688</v>
          </cell>
          <cell r="GQ64">
            <v>337650</v>
          </cell>
          <cell r="GR64">
            <v>177071</v>
          </cell>
          <cell r="GS64">
            <v>0</v>
          </cell>
          <cell r="GT64">
            <v>0</v>
          </cell>
        </row>
      </sheetData>
      <sheetData sheetId="21"/>
      <sheetData sheetId="22"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</row>
        <row r="41"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</row>
      </sheetData>
      <sheetData sheetId="23">
        <row r="4">
          <cell r="GT4">
            <v>181</v>
          </cell>
        </row>
        <row r="5">
          <cell r="GT5">
            <v>189</v>
          </cell>
        </row>
        <row r="19">
          <cell r="GB19">
            <v>1244</v>
          </cell>
          <cell r="GC19">
            <v>1155</v>
          </cell>
          <cell r="GD19">
            <v>1492</v>
          </cell>
          <cell r="GE19">
            <v>1368</v>
          </cell>
          <cell r="GF19">
            <v>1380</v>
          </cell>
          <cell r="GP19">
            <v>1165</v>
          </cell>
          <cell r="GQ19">
            <v>1099</v>
          </cell>
          <cell r="GR19">
            <v>1052</v>
          </cell>
          <cell r="GS19">
            <v>540</v>
          </cell>
          <cell r="GT19">
            <v>370</v>
          </cell>
        </row>
        <row r="22">
          <cell r="GT22">
            <v>8723</v>
          </cell>
        </row>
        <row r="23">
          <cell r="GT23">
            <v>7809</v>
          </cell>
        </row>
        <row r="27">
          <cell r="GT27">
            <v>871</v>
          </cell>
        </row>
        <row r="28">
          <cell r="GT28">
            <v>873</v>
          </cell>
        </row>
        <row r="41">
          <cell r="GB41">
            <v>131632</v>
          </cell>
          <cell r="GC41">
            <v>131757</v>
          </cell>
          <cell r="GD41">
            <v>184365</v>
          </cell>
          <cell r="GE41">
            <v>157941</v>
          </cell>
          <cell r="GF41">
            <v>156520</v>
          </cell>
          <cell r="GP41">
            <v>117956</v>
          </cell>
          <cell r="GQ41">
            <v>120520</v>
          </cell>
          <cell r="GR41">
            <v>71399</v>
          </cell>
          <cell r="GS41">
            <v>5226</v>
          </cell>
          <cell r="GT41">
            <v>16532</v>
          </cell>
        </row>
        <row r="47">
          <cell r="GT47">
            <v>5357</v>
          </cell>
        </row>
        <row r="52">
          <cell r="GT52">
            <v>2690</v>
          </cell>
        </row>
        <row r="64">
          <cell r="GB64">
            <v>337406</v>
          </cell>
          <cell r="GC64">
            <v>315817</v>
          </cell>
          <cell r="GD64">
            <v>319941</v>
          </cell>
          <cell r="GE64">
            <v>319932</v>
          </cell>
          <cell r="GF64">
            <v>347128</v>
          </cell>
          <cell r="GP64">
            <v>319282</v>
          </cell>
          <cell r="GQ64">
            <v>289355</v>
          </cell>
          <cell r="GR64">
            <v>294742</v>
          </cell>
          <cell r="GS64">
            <v>321396</v>
          </cell>
          <cell r="GT64">
            <v>8047</v>
          </cell>
        </row>
        <row r="70">
          <cell r="GT70">
            <v>7799</v>
          </cell>
        </row>
        <row r="71">
          <cell r="GT71">
            <v>10</v>
          </cell>
        </row>
      </sheetData>
      <sheetData sheetId="24">
        <row r="4">
          <cell r="GT4">
            <v>3</v>
          </cell>
        </row>
        <row r="5">
          <cell r="GT5">
            <v>3</v>
          </cell>
        </row>
        <row r="19">
          <cell r="GB19">
            <v>678</v>
          </cell>
          <cell r="GC19">
            <v>622</v>
          </cell>
          <cell r="GD19">
            <v>791</v>
          </cell>
          <cell r="GE19">
            <v>696</v>
          </cell>
          <cell r="GF19">
            <v>611</v>
          </cell>
          <cell r="GP19">
            <v>580</v>
          </cell>
          <cell r="GQ19">
            <v>603</v>
          </cell>
          <cell r="GR19">
            <v>682</v>
          </cell>
          <cell r="GS19">
            <v>136</v>
          </cell>
          <cell r="GT19">
            <v>6</v>
          </cell>
        </row>
        <row r="22">
          <cell r="GT22">
            <v>68</v>
          </cell>
        </row>
        <row r="23">
          <cell r="GT23">
            <v>87</v>
          </cell>
        </row>
        <row r="41">
          <cell r="GB41">
            <v>95231</v>
          </cell>
          <cell r="GC41">
            <v>91879</v>
          </cell>
          <cell r="GD41">
            <v>127023</v>
          </cell>
          <cell r="GE41">
            <v>96376</v>
          </cell>
          <cell r="GF41">
            <v>89581</v>
          </cell>
          <cell r="GP41">
            <v>89886</v>
          </cell>
          <cell r="GQ41">
            <v>93368</v>
          </cell>
          <cell r="GR41">
            <v>69154</v>
          </cell>
          <cell r="GS41">
            <v>3156</v>
          </cell>
          <cell r="GT41">
            <v>155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</row>
      </sheetData>
      <sheetData sheetId="25"/>
      <sheetData sheetId="26"/>
      <sheetData sheetId="27"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</row>
        <row r="41"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</row>
      </sheetData>
      <sheetData sheetId="28"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P19">
            <v>0</v>
          </cell>
          <cell r="GQ19">
            <v>4</v>
          </cell>
          <cell r="GR19">
            <v>0</v>
          </cell>
          <cell r="GS19">
            <v>0</v>
          </cell>
          <cell r="GT19">
            <v>0</v>
          </cell>
        </row>
        <row r="41"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P41">
            <v>0</v>
          </cell>
          <cell r="GQ41">
            <v>161</v>
          </cell>
          <cell r="GR41">
            <v>0</v>
          </cell>
          <cell r="GS41">
            <v>0</v>
          </cell>
          <cell r="GT41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</row>
      </sheetData>
      <sheetData sheetId="29">
        <row r="4">
          <cell r="GT4">
            <v>38</v>
          </cell>
        </row>
        <row r="5">
          <cell r="GT5">
            <v>37</v>
          </cell>
        </row>
        <row r="19">
          <cell r="GB19">
            <v>2</v>
          </cell>
          <cell r="GC19">
            <v>56</v>
          </cell>
          <cell r="GD19">
            <v>124</v>
          </cell>
          <cell r="GE19">
            <v>100</v>
          </cell>
          <cell r="GF19">
            <v>116</v>
          </cell>
          <cell r="GP19">
            <v>183</v>
          </cell>
          <cell r="GQ19">
            <v>149</v>
          </cell>
          <cell r="GR19">
            <v>114</v>
          </cell>
          <cell r="GS19">
            <v>42</v>
          </cell>
          <cell r="GT19">
            <v>75</v>
          </cell>
        </row>
        <row r="22">
          <cell r="GT22">
            <v>1558</v>
          </cell>
        </row>
        <row r="23">
          <cell r="GT23">
            <v>1761</v>
          </cell>
        </row>
        <row r="27">
          <cell r="GT27">
            <v>202</v>
          </cell>
        </row>
        <row r="28">
          <cell r="GT28">
            <v>184</v>
          </cell>
        </row>
        <row r="41">
          <cell r="GB41">
            <v>46</v>
          </cell>
          <cell r="GC41">
            <v>3916</v>
          </cell>
          <cell r="GD41">
            <v>8680</v>
          </cell>
          <cell r="GE41">
            <v>6819</v>
          </cell>
          <cell r="GF41">
            <v>7856</v>
          </cell>
          <cell r="GP41">
            <v>12315</v>
          </cell>
          <cell r="GQ41">
            <v>9939</v>
          </cell>
          <cell r="GR41">
            <v>4413</v>
          </cell>
          <cell r="GS41">
            <v>699</v>
          </cell>
          <cell r="GT41">
            <v>3319</v>
          </cell>
        </row>
        <row r="47">
          <cell r="GT47">
            <v>2621</v>
          </cell>
        </row>
        <row r="52">
          <cell r="GT52">
            <v>898</v>
          </cell>
        </row>
        <row r="64">
          <cell r="GB64">
            <v>0</v>
          </cell>
          <cell r="GC64">
            <v>0</v>
          </cell>
          <cell r="GD64">
            <v>129</v>
          </cell>
          <cell r="GE64">
            <v>0</v>
          </cell>
          <cell r="GF64">
            <v>144</v>
          </cell>
          <cell r="GP64">
            <v>137</v>
          </cell>
          <cell r="GQ64">
            <v>660</v>
          </cell>
          <cell r="GR64">
            <v>120</v>
          </cell>
          <cell r="GS64">
            <v>0</v>
          </cell>
          <cell r="GT64">
            <v>3519</v>
          </cell>
        </row>
      </sheetData>
      <sheetData sheetId="30"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</row>
        <row r="41"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</row>
      </sheetData>
      <sheetData sheetId="31"/>
      <sheetData sheetId="32"/>
      <sheetData sheetId="33"/>
      <sheetData sheetId="34"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</row>
        <row r="41"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</row>
      </sheetData>
      <sheetData sheetId="35"/>
      <sheetData sheetId="36">
        <row r="19">
          <cell r="GB19">
            <v>28</v>
          </cell>
          <cell r="GC19">
            <v>22</v>
          </cell>
          <cell r="GD19">
            <v>4</v>
          </cell>
          <cell r="GE19">
            <v>0</v>
          </cell>
          <cell r="GF19">
            <v>0</v>
          </cell>
          <cell r="GP19">
            <v>80</v>
          </cell>
          <cell r="GQ19">
            <v>64</v>
          </cell>
          <cell r="GR19">
            <v>92</v>
          </cell>
          <cell r="GS19">
            <v>0</v>
          </cell>
          <cell r="GT19">
            <v>0</v>
          </cell>
        </row>
        <row r="41">
          <cell r="GB41">
            <v>672</v>
          </cell>
          <cell r="GC41">
            <v>636</v>
          </cell>
          <cell r="GD41">
            <v>118</v>
          </cell>
          <cell r="GE41">
            <v>0</v>
          </cell>
          <cell r="GF41">
            <v>0</v>
          </cell>
          <cell r="GP41">
            <v>4459</v>
          </cell>
          <cell r="GQ41">
            <v>3177</v>
          </cell>
          <cell r="GR41">
            <v>3347</v>
          </cell>
          <cell r="GS41">
            <v>0</v>
          </cell>
          <cell r="GT41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</row>
      </sheetData>
      <sheetData sheetId="37"/>
      <sheetData sheetId="38">
        <row r="19">
          <cell r="GB19">
            <v>289</v>
          </cell>
          <cell r="GC19">
            <v>186</v>
          </cell>
          <cell r="GD19">
            <v>370</v>
          </cell>
          <cell r="GE19">
            <v>209</v>
          </cell>
          <cell r="GF19">
            <v>114</v>
          </cell>
          <cell r="GP19">
            <v>44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</row>
        <row r="41">
          <cell r="GB41">
            <v>15935</v>
          </cell>
          <cell r="GC41">
            <v>10529</v>
          </cell>
          <cell r="GD41">
            <v>21226</v>
          </cell>
          <cell r="GE41">
            <v>12369</v>
          </cell>
          <cell r="GF41">
            <v>6958</v>
          </cell>
          <cell r="GP41">
            <v>2644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</row>
        <row r="64">
          <cell r="GB64">
            <v>0</v>
          </cell>
          <cell r="GC64">
            <v>0</v>
          </cell>
          <cell r="GD64">
            <v>23</v>
          </cell>
          <cell r="GE64">
            <v>69</v>
          </cell>
          <cell r="GF64">
            <v>79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</row>
      </sheetData>
      <sheetData sheetId="39">
        <row r="19">
          <cell r="GB19">
            <v>16</v>
          </cell>
          <cell r="GC19">
            <v>4</v>
          </cell>
          <cell r="GD19">
            <v>12</v>
          </cell>
          <cell r="GE19">
            <v>4</v>
          </cell>
          <cell r="GF19">
            <v>4</v>
          </cell>
          <cell r="GP19">
            <v>2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</row>
        <row r="41">
          <cell r="GB41">
            <v>997</v>
          </cell>
          <cell r="GC41">
            <v>266</v>
          </cell>
          <cell r="GD41">
            <v>741</v>
          </cell>
          <cell r="GE41">
            <v>114</v>
          </cell>
          <cell r="GF41">
            <v>262</v>
          </cell>
          <cell r="GP41">
            <v>83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</row>
      </sheetData>
      <sheetData sheetId="40">
        <row r="19">
          <cell r="GB19">
            <v>12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P19">
            <v>62</v>
          </cell>
          <cell r="GQ19">
            <v>58</v>
          </cell>
          <cell r="GR19">
            <v>42</v>
          </cell>
          <cell r="GS19">
            <v>4</v>
          </cell>
          <cell r="GT19">
            <v>0</v>
          </cell>
        </row>
        <row r="41">
          <cell r="GB41">
            <v>819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P41">
            <v>4129</v>
          </cell>
          <cell r="GQ41">
            <v>4045</v>
          </cell>
          <cell r="GR41">
            <v>1991</v>
          </cell>
          <cell r="GS41">
            <v>46</v>
          </cell>
          <cell r="GT41">
            <v>0</v>
          </cell>
        </row>
        <row r="64">
          <cell r="GB64">
            <v>998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P64">
            <v>3642</v>
          </cell>
          <cell r="GQ64">
            <v>2650</v>
          </cell>
          <cell r="GR64">
            <v>2104</v>
          </cell>
          <cell r="GS64">
            <v>0</v>
          </cell>
          <cell r="GT64">
            <v>0</v>
          </cell>
        </row>
      </sheetData>
      <sheetData sheetId="41">
        <row r="4">
          <cell r="GT4">
            <v>3</v>
          </cell>
        </row>
        <row r="5">
          <cell r="GT5">
            <v>3</v>
          </cell>
        </row>
        <row r="19">
          <cell r="GB19">
            <v>282</v>
          </cell>
          <cell r="GC19">
            <v>192</v>
          </cell>
          <cell r="GD19">
            <v>196</v>
          </cell>
          <cell r="GE19">
            <v>284</v>
          </cell>
          <cell r="GF19">
            <v>294</v>
          </cell>
          <cell r="GP19">
            <v>226</v>
          </cell>
          <cell r="GQ19">
            <v>242</v>
          </cell>
          <cell r="GR19">
            <v>270</v>
          </cell>
          <cell r="GS19">
            <v>66</v>
          </cell>
          <cell r="GT19">
            <v>6</v>
          </cell>
        </row>
        <row r="22">
          <cell r="GT22">
            <v>87</v>
          </cell>
        </row>
        <row r="23">
          <cell r="GT23">
            <v>42</v>
          </cell>
        </row>
        <row r="27">
          <cell r="GT27">
            <v>12</v>
          </cell>
        </row>
        <row r="28">
          <cell r="GT28">
            <v>12</v>
          </cell>
        </row>
        <row r="41">
          <cell r="GB41">
            <v>17818</v>
          </cell>
          <cell r="GC41">
            <v>12401</v>
          </cell>
          <cell r="GD41">
            <v>12797</v>
          </cell>
          <cell r="GE41">
            <v>17510</v>
          </cell>
          <cell r="GF41">
            <v>18416</v>
          </cell>
          <cell r="GP41">
            <v>13806</v>
          </cell>
          <cell r="GQ41">
            <v>15339</v>
          </cell>
          <cell r="GR41">
            <v>10869</v>
          </cell>
          <cell r="GS41">
            <v>689</v>
          </cell>
          <cell r="GT41">
            <v>129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</row>
      </sheetData>
      <sheetData sheetId="42"/>
      <sheetData sheetId="43"/>
      <sheetData sheetId="44">
        <row r="4">
          <cell r="GT4">
            <v>751</v>
          </cell>
        </row>
        <row r="5">
          <cell r="GT5">
            <v>747</v>
          </cell>
        </row>
        <row r="15">
          <cell r="GP15">
            <v>88</v>
          </cell>
          <cell r="GQ15">
            <v>74</v>
          </cell>
          <cell r="GR15">
            <v>67</v>
          </cell>
          <cell r="GS15">
            <v>1</v>
          </cell>
        </row>
        <row r="16">
          <cell r="GP16">
            <v>87</v>
          </cell>
          <cell r="GQ16">
            <v>71</v>
          </cell>
          <cell r="GR16">
            <v>65</v>
          </cell>
        </row>
        <row r="19">
          <cell r="GB19">
            <v>2100</v>
          </cell>
          <cell r="GC19">
            <v>1634</v>
          </cell>
          <cell r="GD19">
            <v>2329</v>
          </cell>
          <cell r="GE19">
            <v>2183</v>
          </cell>
          <cell r="GF19">
            <v>2532</v>
          </cell>
          <cell r="GP19">
            <v>2466</v>
          </cell>
          <cell r="GQ19">
            <v>2241</v>
          </cell>
          <cell r="GR19">
            <v>2685</v>
          </cell>
          <cell r="GS19">
            <v>688</v>
          </cell>
          <cell r="GT19">
            <v>1498</v>
          </cell>
        </row>
        <row r="22">
          <cell r="GT22">
            <v>15783</v>
          </cell>
        </row>
        <row r="23">
          <cell r="GT23">
            <v>15411</v>
          </cell>
        </row>
        <row r="27">
          <cell r="GT27">
            <v>1532</v>
          </cell>
        </row>
        <row r="28">
          <cell r="GT28">
            <v>1417</v>
          </cell>
        </row>
        <row r="32">
          <cell r="GP32">
            <v>5276</v>
          </cell>
          <cell r="GQ32">
            <v>4225</v>
          </cell>
          <cell r="GR32">
            <v>1929</v>
          </cell>
        </row>
        <row r="33">
          <cell r="GP33">
            <v>5516</v>
          </cell>
          <cell r="GQ33">
            <v>4340</v>
          </cell>
          <cell r="GR33">
            <v>2321</v>
          </cell>
        </row>
        <row r="37">
          <cell r="GP37">
            <v>101</v>
          </cell>
          <cell r="GQ37">
            <v>105</v>
          </cell>
          <cell r="GR37">
            <v>58</v>
          </cell>
          <cell r="GS37">
            <v>1</v>
          </cell>
        </row>
        <row r="38">
          <cell r="GP38">
            <v>48</v>
          </cell>
          <cell r="GQ38">
            <v>57</v>
          </cell>
          <cell r="GR38">
            <v>34</v>
          </cell>
        </row>
        <row r="41">
          <cell r="GB41">
            <v>114963</v>
          </cell>
          <cell r="GC41">
            <v>109948</v>
          </cell>
          <cell r="GD41">
            <v>139549</v>
          </cell>
          <cell r="GE41">
            <v>130097</v>
          </cell>
          <cell r="GF41">
            <v>160838</v>
          </cell>
          <cell r="GP41">
            <v>135012</v>
          </cell>
          <cell r="GQ41">
            <v>124126</v>
          </cell>
          <cell r="GR41">
            <v>78558</v>
          </cell>
          <cell r="GS41">
            <v>5161</v>
          </cell>
          <cell r="GT41">
            <v>31194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</row>
        <row r="70">
          <cell r="GT70">
            <v>4215</v>
          </cell>
        </row>
        <row r="71">
          <cell r="GT71">
            <v>11196</v>
          </cell>
        </row>
      </sheetData>
      <sheetData sheetId="45"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</row>
        <row r="41"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</row>
      </sheetData>
      <sheetData sheetId="46">
        <row r="4">
          <cell r="GT4">
            <v>21</v>
          </cell>
        </row>
        <row r="5">
          <cell r="GT5">
            <v>21</v>
          </cell>
        </row>
        <row r="19">
          <cell r="GB19">
            <v>293</v>
          </cell>
          <cell r="GC19">
            <v>289</v>
          </cell>
          <cell r="GD19">
            <v>340</v>
          </cell>
          <cell r="GE19">
            <v>272</v>
          </cell>
          <cell r="GF19">
            <v>391</v>
          </cell>
          <cell r="GP19">
            <v>375</v>
          </cell>
          <cell r="GQ19">
            <v>380</v>
          </cell>
          <cell r="GR19">
            <v>380</v>
          </cell>
          <cell r="GS19">
            <v>123</v>
          </cell>
          <cell r="GT19">
            <v>42</v>
          </cell>
        </row>
        <row r="22">
          <cell r="GT22">
            <v>791</v>
          </cell>
        </row>
        <row r="23">
          <cell r="GT23">
            <v>836</v>
          </cell>
        </row>
        <row r="27">
          <cell r="GT27">
            <v>39</v>
          </cell>
        </row>
        <row r="28">
          <cell r="GT28">
            <v>53</v>
          </cell>
        </row>
        <row r="41">
          <cell r="GB41">
            <v>12747</v>
          </cell>
          <cell r="GC41">
            <v>14121</v>
          </cell>
          <cell r="GD41">
            <v>19312</v>
          </cell>
          <cell r="GE41">
            <v>15332</v>
          </cell>
          <cell r="GF41">
            <v>22474</v>
          </cell>
          <cell r="GP41">
            <v>18257</v>
          </cell>
          <cell r="GQ41">
            <v>19341</v>
          </cell>
          <cell r="GR41">
            <v>11372</v>
          </cell>
          <cell r="GS41">
            <v>732</v>
          </cell>
          <cell r="GT41">
            <v>1627</v>
          </cell>
        </row>
        <row r="47">
          <cell r="GT47">
            <v>471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658</v>
          </cell>
          <cell r="GP64">
            <v>300</v>
          </cell>
          <cell r="GQ64">
            <v>824</v>
          </cell>
          <cell r="GR64">
            <v>431</v>
          </cell>
          <cell r="GS64">
            <v>355</v>
          </cell>
          <cell r="GT64">
            <v>471</v>
          </cell>
        </row>
      </sheetData>
      <sheetData sheetId="47">
        <row r="4">
          <cell r="GT4">
            <v>4</v>
          </cell>
        </row>
        <row r="5">
          <cell r="GT5">
            <v>4</v>
          </cell>
        </row>
        <row r="19">
          <cell r="GB19">
            <v>438</v>
          </cell>
          <cell r="GC19">
            <v>422</v>
          </cell>
          <cell r="GD19">
            <v>552</v>
          </cell>
          <cell r="GE19">
            <v>530</v>
          </cell>
          <cell r="GF19">
            <v>506</v>
          </cell>
          <cell r="GP19">
            <v>422</v>
          </cell>
          <cell r="GQ19">
            <v>408</v>
          </cell>
          <cell r="GR19">
            <v>418</v>
          </cell>
          <cell r="GS19">
            <v>98</v>
          </cell>
          <cell r="GT19">
            <v>8</v>
          </cell>
        </row>
        <row r="22">
          <cell r="GT22">
            <v>60</v>
          </cell>
        </row>
        <row r="23">
          <cell r="GT23">
            <v>81</v>
          </cell>
        </row>
        <row r="27">
          <cell r="GT27">
            <v>5</v>
          </cell>
        </row>
        <row r="28">
          <cell r="GT28">
            <v>30</v>
          </cell>
        </row>
        <row r="41">
          <cell r="GB41">
            <v>25465</v>
          </cell>
          <cell r="GC41">
            <v>24337</v>
          </cell>
          <cell r="GD41">
            <v>35065</v>
          </cell>
          <cell r="GE41">
            <v>32691</v>
          </cell>
          <cell r="GF41">
            <v>28406</v>
          </cell>
          <cell r="GP41">
            <v>24846</v>
          </cell>
          <cell r="GQ41">
            <v>23828</v>
          </cell>
          <cell r="GR41">
            <v>15513</v>
          </cell>
          <cell r="GS41">
            <v>907</v>
          </cell>
          <cell r="GT41">
            <v>141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</row>
      </sheetData>
      <sheetData sheetId="48">
        <row r="15">
          <cell r="GP15">
            <v>69</v>
          </cell>
          <cell r="GQ15">
            <v>69</v>
          </cell>
          <cell r="GR15">
            <v>57</v>
          </cell>
        </row>
        <row r="16">
          <cell r="GP16">
            <v>69</v>
          </cell>
          <cell r="GQ16">
            <v>69</v>
          </cell>
          <cell r="GR16">
            <v>57</v>
          </cell>
        </row>
        <row r="19">
          <cell r="GB19">
            <v>156</v>
          </cell>
          <cell r="GC19">
            <v>130</v>
          </cell>
          <cell r="GD19">
            <v>170</v>
          </cell>
          <cell r="GE19">
            <v>160</v>
          </cell>
          <cell r="GF19">
            <v>184</v>
          </cell>
          <cell r="GP19">
            <v>138</v>
          </cell>
          <cell r="GQ19">
            <v>138</v>
          </cell>
          <cell r="GR19">
            <v>114</v>
          </cell>
          <cell r="GS19">
            <v>0</v>
          </cell>
          <cell r="GT19">
            <v>0</v>
          </cell>
        </row>
        <row r="32">
          <cell r="GP32">
            <v>3613</v>
          </cell>
          <cell r="GQ32">
            <v>3119</v>
          </cell>
          <cell r="GR32">
            <v>1757</v>
          </cell>
        </row>
        <row r="33">
          <cell r="GP33">
            <v>3610</v>
          </cell>
          <cell r="GQ33">
            <v>3151</v>
          </cell>
          <cell r="GR33">
            <v>1691</v>
          </cell>
        </row>
        <row r="37">
          <cell r="GP37">
            <v>48</v>
          </cell>
          <cell r="GQ37">
            <v>47</v>
          </cell>
          <cell r="GR37">
            <v>21</v>
          </cell>
        </row>
        <row r="38">
          <cell r="GP38">
            <v>52</v>
          </cell>
          <cell r="GQ38">
            <v>44</v>
          </cell>
          <cell r="GR38">
            <v>20</v>
          </cell>
        </row>
        <row r="41">
          <cell r="GB41">
            <v>7494</v>
          </cell>
          <cell r="GC41">
            <v>6859</v>
          </cell>
          <cell r="GD41">
            <v>9638</v>
          </cell>
          <cell r="GE41">
            <v>9089</v>
          </cell>
          <cell r="GF41">
            <v>10020</v>
          </cell>
          <cell r="GP41">
            <v>7223</v>
          </cell>
          <cell r="GQ41">
            <v>6270</v>
          </cell>
          <cell r="GR41">
            <v>3448</v>
          </cell>
          <cell r="GS41">
            <v>0</v>
          </cell>
          <cell r="GT41">
            <v>0</v>
          </cell>
        </row>
        <row r="64">
          <cell r="GB64">
            <v>1808</v>
          </cell>
          <cell r="GC64">
            <v>2473</v>
          </cell>
          <cell r="GD64">
            <v>4209</v>
          </cell>
          <cell r="GE64">
            <v>4476</v>
          </cell>
          <cell r="GF64">
            <v>5940</v>
          </cell>
          <cell r="GP64">
            <v>1424</v>
          </cell>
          <cell r="GQ64">
            <v>2842</v>
          </cell>
          <cell r="GR64">
            <v>0</v>
          </cell>
          <cell r="GS64">
            <v>0</v>
          </cell>
          <cell r="GT64">
            <v>0</v>
          </cell>
        </row>
      </sheetData>
      <sheetData sheetId="49">
        <row r="4">
          <cell r="GT4">
            <v>730</v>
          </cell>
        </row>
        <row r="5">
          <cell r="GT5">
            <v>726</v>
          </cell>
        </row>
        <row r="15">
          <cell r="GP15">
            <v>259</v>
          </cell>
          <cell r="GQ15">
            <v>237</v>
          </cell>
          <cell r="GR15">
            <v>222</v>
          </cell>
          <cell r="GS15">
            <v>52</v>
          </cell>
          <cell r="GT15">
            <v>47</v>
          </cell>
        </row>
        <row r="16">
          <cell r="GP16">
            <v>259</v>
          </cell>
          <cell r="GQ16">
            <v>237</v>
          </cell>
          <cell r="GR16">
            <v>221</v>
          </cell>
          <cell r="GS16">
            <v>52</v>
          </cell>
          <cell r="GT16">
            <v>47</v>
          </cell>
        </row>
        <row r="19">
          <cell r="GB19">
            <v>7193</v>
          </cell>
          <cell r="GC19">
            <v>6329</v>
          </cell>
          <cell r="GD19">
            <v>8689</v>
          </cell>
          <cell r="GE19">
            <v>7747</v>
          </cell>
          <cell r="GF19">
            <v>7995</v>
          </cell>
          <cell r="GP19">
            <v>7646</v>
          </cell>
          <cell r="GQ19">
            <v>7226</v>
          </cell>
          <cell r="GR19">
            <v>7227</v>
          </cell>
          <cell r="GS19">
            <v>3315</v>
          </cell>
          <cell r="GT19">
            <v>1550</v>
          </cell>
        </row>
        <row r="22">
          <cell r="GT22">
            <v>12086</v>
          </cell>
        </row>
        <row r="23">
          <cell r="GT23">
            <v>12967</v>
          </cell>
        </row>
        <row r="27">
          <cell r="GT27">
            <v>1437</v>
          </cell>
        </row>
        <row r="28">
          <cell r="GT28">
            <v>1580</v>
          </cell>
        </row>
        <row r="32">
          <cell r="GP32">
            <v>16709</v>
          </cell>
          <cell r="GQ32">
            <v>15141</v>
          </cell>
          <cell r="GR32">
            <v>7322</v>
          </cell>
          <cell r="GS32">
            <v>317</v>
          </cell>
          <cell r="GT32">
            <v>476</v>
          </cell>
        </row>
        <row r="33">
          <cell r="GP33">
            <v>15643</v>
          </cell>
          <cell r="GQ33">
            <v>15465</v>
          </cell>
          <cell r="GR33">
            <v>9318</v>
          </cell>
          <cell r="GS33">
            <v>527</v>
          </cell>
          <cell r="GT33">
            <v>483</v>
          </cell>
        </row>
        <row r="37">
          <cell r="GP37">
            <v>183</v>
          </cell>
          <cell r="GQ37">
            <v>151</v>
          </cell>
          <cell r="GR37">
            <v>145</v>
          </cell>
          <cell r="GS37">
            <v>9</v>
          </cell>
          <cell r="GT37">
            <v>7</v>
          </cell>
        </row>
        <row r="38">
          <cell r="GP38">
            <v>169</v>
          </cell>
          <cell r="GQ38">
            <v>173</v>
          </cell>
          <cell r="GR38">
            <v>137</v>
          </cell>
          <cell r="GS38">
            <v>6</v>
          </cell>
          <cell r="GT38">
            <v>4</v>
          </cell>
        </row>
        <row r="41">
          <cell r="GB41">
            <v>324103</v>
          </cell>
          <cell r="GC41">
            <v>289416</v>
          </cell>
          <cell r="GD41">
            <v>432338</v>
          </cell>
          <cell r="GE41">
            <v>377793</v>
          </cell>
          <cell r="GF41">
            <v>405261</v>
          </cell>
          <cell r="GP41">
            <v>361855</v>
          </cell>
          <cell r="GQ41">
            <v>350991</v>
          </cell>
          <cell r="GR41">
            <v>199331</v>
          </cell>
          <cell r="GS41">
            <v>28793</v>
          </cell>
          <cell r="GT41">
            <v>26012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</row>
        <row r="70">
          <cell r="GT70">
            <v>3939</v>
          </cell>
        </row>
        <row r="71">
          <cell r="GT71">
            <v>9028</v>
          </cell>
        </row>
        <row r="73">
          <cell r="GT73">
            <v>147</v>
          </cell>
        </row>
        <row r="74">
          <cell r="GT74">
            <v>336</v>
          </cell>
        </row>
      </sheetData>
      <sheetData sheetId="50">
        <row r="4">
          <cell r="GT4">
            <v>30</v>
          </cell>
        </row>
        <row r="5">
          <cell r="GT5">
            <v>30</v>
          </cell>
        </row>
        <row r="19">
          <cell r="GB19">
            <v>164</v>
          </cell>
          <cell r="GC19">
            <v>164</v>
          </cell>
          <cell r="GD19">
            <v>142</v>
          </cell>
          <cell r="GE19">
            <v>110</v>
          </cell>
          <cell r="GF19">
            <v>134</v>
          </cell>
          <cell r="GP19">
            <v>160</v>
          </cell>
          <cell r="GQ19">
            <v>126</v>
          </cell>
          <cell r="GR19">
            <v>118</v>
          </cell>
          <cell r="GS19">
            <v>62</v>
          </cell>
          <cell r="GT19">
            <v>60</v>
          </cell>
        </row>
        <row r="22">
          <cell r="GT22">
            <v>938</v>
          </cell>
        </row>
        <row r="23">
          <cell r="GT23">
            <v>1047</v>
          </cell>
        </row>
        <row r="27">
          <cell r="GT27">
            <v>132</v>
          </cell>
        </row>
        <row r="28">
          <cell r="GT28">
            <v>174</v>
          </cell>
        </row>
        <row r="41">
          <cell r="GB41">
            <v>10659</v>
          </cell>
          <cell r="GC41">
            <v>10628</v>
          </cell>
          <cell r="GD41">
            <v>9678</v>
          </cell>
          <cell r="GE41">
            <v>7522</v>
          </cell>
          <cell r="GF41">
            <v>9124</v>
          </cell>
          <cell r="GP41">
            <v>10255</v>
          </cell>
          <cell r="GQ41">
            <v>10997</v>
          </cell>
          <cell r="GR41">
            <v>4270</v>
          </cell>
          <cell r="GS41">
            <v>810</v>
          </cell>
          <cell r="GT41">
            <v>1985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</row>
      </sheetData>
      <sheetData sheetId="51"/>
      <sheetData sheetId="52"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P19">
            <v>72</v>
          </cell>
          <cell r="GQ19">
            <v>62</v>
          </cell>
          <cell r="GR19">
            <v>48</v>
          </cell>
          <cell r="GS19">
            <v>0</v>
          </cell>
          <cell r="GT19">
            <v>0</v>
          </cell>
        </row>
        <row r="41"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P41">
            <v>4011</v>
          </cell>
          <cell r="GQ41">
            <v>3426</v>
          </cell>
          <cell r="GR41">
            <v>1967</v>
          </cell>
          <cell r="GS41">
            <v>0</v>
          </cell>
          <cell r="GT41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P64">
            <v>148</v>
          </cell>
          <cell r="GQ64">
            <v>251</v>
          </cell>
          <cell r="GR64">
            <v>161</v>
          </cell>
          <cell r="GS64">
            <v>0</v>
          </cell>
          <cell r="GT64">
            <v>0</v>
          </cell>
        </row>
      </sheetData>
      <sheetData sheetId="53">
        <row r="4">
          <cell r="GT4">
            <v>7</v>
          </cell>
        </row>
        <row r="5">
          <cell r="GT5">
            <v>6</v>
          </cell>
        </row>
        <row r="19">
          <cell r="GB19">
            <v>112</v>
          </cell>
          <cell r="GC19">
            <v>108</v>
          </cell>
          <cell r="GD19">
            <v>80</v>
          </cell>
          <cell r="GE19">
            <v>58</v>
          </cell>
          <cell r="GF19">
            <v>62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13</v>
          </cell>
        </row>
        <row r="22">
          <cell r="GT22">
            <v>159</v>
          </cell>
        </row>
        <row r="23">
          <cell r="GT23">
            <v>206</v>
          </cell>
        </row>
        <row r="27">
          <cell r="GT27">
            <v>18</v>
          </cell>
        </row>
        <row r="28">
          <cell r="GT28">
            <v>26</v>
          </cell>
        </row>
        <row r="41">
          <cell r="GB41">
            <v>6705</v>
          </cell>
          <cell r="GC41">
            <v>7019</v>
          </cell>
          <cell r="GD41">
            <v>5582</v>
          </cell>
          <cell r="GE41">
            <v>3957</v>
          </cell>
          <cell r="GF41">
            <v>4252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365</v>
          </cell>
        </row>
        <row r="52">
          <cell r="GT52">
            <v>70</v>
          </cell>
        </row>
        <row r="64">
          <cell r="GB64">
            <v>3990</v>
          </cell>
          <cell r="GC64">
            <v>1414</v>
          </cell>
          <cell r="GD64">
            <v>3447</v>
          </cell>
          <cell r="GE64">
            <v>6255</v>
          </cell>
          <cell r="GF64">
            <v>7899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70</v>
          </cell>
        </row>
      </sheetData>
      <sheetData sheetId="54"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</row>
        <row r="41"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</row>
      </sheetData>
      <sheetData sheetId="55">
        <row r="19">
          <cell r="GB19">
            <v>170</v>
          </cell>
          <cell r="GC19">
            <v>144</v>
          </cell>
          <cell r="GD19">
            <v>8</v>
          </cell>
          <cell r="GE19">
            <v>0</v>
          </cell>
          <cell r="GF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</row>
        <row r="41">
          <cell r="GB41">
            <v>8679</v>
          </cell>
          <cell r="GC41">
            <v>7527</v>
          </cell>
          <cell r="GD41">
            <v>428</v>
          </cell>
          <cell r="GE41">
            <v>0</v>
          </cell>
          <cell r="GF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</row>
        <row r="64">
          <cell r="GB64">
            <v>0</v>
          </cell>
          <cell r="GC64">
            <v>0</v>
          </cell>
          <cell r="GD64">
            <v>137</v>
          </cell>
          <cell r="GE64">
            <v>0</v>
          </cell>
          <cell r="GF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</row>
      </sheetData>
      <sheetData sheetId="56"/>
      <sheetData sheetId="57"/>
      <sheetData sheetId="58"/>
      <sheetData sheetId="59"/>
      <sheetData sheetId="60"/>
      <sheetData sheetId="61">
        <row r="15">
          <cell r="GP15">
            <v>1</v>
          </cell>
        </row>
        <row r="32">
          <cell r="GP32">
            <v>60</v>
          </cell>
        </row>
      </sheetData>
      <sheetData sheetId="62"/>
      <sheetData sheetId="63">
        <row r="4">
          <cell r="GT4">
            <v>20</v>
          </cell>
        </row>
        <row r="5">
          <cell r="GT5">
            <v>20</v>
          </cell>
        </row>
        <row r="19">
          <cell r="GB19">
            <v>56</v>
          </cell>
          <cell r="GC19">
            <v>56</v>
          </cell>
          <cell r="GD19">
            <v>62</v>
          </cell>
          <cell r="GE19">
            <v>58</v>
          </cell>
          <cell r="GF19">
            <v>64</v>
          </cell>
          <cell r="GP19">
            <v>58</v>
          </cell>
          <cell r="GQ19">
            <v>58</v>
          </cell>
          <cell r="GR19">
            <v>60</v>
          </cell>
          <cell r="GS19">
            <v>60</v>
          </cell>
          <cell r="GT19">
            <v>40</v>
          </cell>
        </row>
        <row r="47">
          <cell r="GT47">
            <v>1682654</v>
          </cell>
        </row>
        <row r="52">
          <cell r="GT52">
            <v>532881</v>
          </cell>
        </row>
        <row r="64">
          <cell r="GB64">
            <v>2282192</v>
          </cell>
          <cell r="GC64">
            <v>2065405</v>
          </cell>
          <cell r="GD64">
            <v>2331934</v>
          </cell>
          <cell r="GE64">
            <v>2129573</v>
          </cell>
          <cell r="GF64">
            <v>2204159</v>
          </cell>
          <cell r="GP64">
            <v>2115302</v>
          </cell>
          <cell r="GQ64">
            <v>1882428</v>
          </cell>
          <cell r="GR64">
            <v>2678702</v>
          </cell>
          <cell r="GS64">
            <v>3447822</v>
          </cell>
          <cell r="GT64">
            <v>2215535</v>
          </cell>
        </row>
      </sheetData>
      <sheetData sheetId="64">
        <row r="4">
          <cell r="GT4">
            <v>19</v>
          </cell>
        </row>
        <row r="5">
          <cell r="GT5">
            <v>19</v>
          </cell>
        </row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38</v>
          </cell>
        </row>
        <row r="47">
          <cell r="GT47">
            <v>409600</v>
          </cell>
        </row>
        <row r="52">
          <cell r="GT52">
            <v>298000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707600</v>
          </cell>
        </row>
      </sheetData>
      <sheetData sheetId="65">
        <row r="19">
          <cell r="GB19">
            <v>0</v>
          </cell>
          <cell r="GC19">
            <v>1</v>
          </cell>
          <cell r="GD19">
            <v>0</v>
          </cell>
          <cell r="GE19">
            <v>0</v>
          </cell>
          <cell r="GF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</row>
      </sheetData>
      <sheetData sheetId="66">
        <row r="4">
          <cell r="GT4">
            <v>1</v>
          </cell>
        </row>
        <row r="5">
          <cell r="GT5">
            <v>1</v>
          </cell>
        </row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P19">
            <v>36</v>
          </cell>
          <cell r="GQ19">
            <v>40</v>
          </cell>
          <cell r="GR19">
            <v>41</v>
          </cell>
          <cell r="GS19">
            <v>44</v>
          </cell>
          <cell r="GT19">
            <v>2</v>
          </cell>
        </row>
        <row r="47">
          <cell r="GT47">
            <v>43513</v>
          </cell>
        </row>
        <row r="52">
          <cell r="GT52">
            <v>62348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P64">
            <v>917705</v>
          </cell>
          <cell r="GQ64">
            <v>1265840</v>
          </cell>
          <cell r="GR64">
            <v>1504363</v>
          </cell>
          <cell r="GS64">
            <v>1506128</v>
          </cell>
          <cell r="GT64">
            <v>105861</v>
          </cell>
        </row>
      </sheetData>
      <sheetData sheetId="67">
        <row r="4">
          <cell r="GT4">
            <v>1</v>
          </cell>
        </row>
        <row r="5">
          <cell r="GT5">
            <v>1</v>
          </cell>
        </row>
        <row r="19">
          <cell r="GB19">
            <v>0</v>
          </cell>
          <cell r="GC19">
            <v>2</v>
          </cell>
          <cell r="GD19">
            <v>0</v>
          </cell>
          <cell r="GE19">
            <v>0</v>
          </cell>
          <cell r="GF19">
            <v>2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2</v>
          </cell>
        </row>
        <row r="47">
          <cell r="GT47">
            <v>39222</v>
          </cell>
        </row>
        <row r="52">
          <cell r="GT52">
            <v>21499</v>
          </cell>
        </row>
        <row r="64">
          <cell r="GB64">
            <v>0</v>
          </cell>
          <cell r="GC64">
            <v>18552</v>
          </cell>
          <cell r="GD64">
            <v>0</v>
          </cell>
          <cell r="GE64">
            <v>0</v>
          </cell>
          <cell r="GF64">
            <v>23188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60721</v>
          </cell>
        </row>
      </sheetData>
      <sheetData sheetId="68">
        <row r="4">
          <cell r="GT4">
            <v>42</v>
          </cell>
        </row>
        <row r="5">
          <cell r="GT5">
            <v>42</v>
          </cell>
        </row>
        <row r="12">
          <cell r="GT12">
            <v>84</v>
          </cell>
        </row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P19">
            <v>82</v>
          </cell>
          <cell r="GQ19">
            <v>82</v>
          </cell>
          <cell r="GR19">
            <v>90</v>
          </cell>
          <cell r="GS19">
            <v>82</v>
          </cell>
          <cell r="GT19">
            <v>84</v>
          </cell>
        </row>
        <row r="47">
          <cell r="GT47">
            <v>80201</v>
          </cell>
        </row>
        <row r="52">
          <cell r="GT52">
            <v>47807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P64">
            <v>99007</v>
          </cell>
          <cell r="GQ64">
            <v>101404</v>
          </cell>
          <cell r="GR64">
            <v>137241</v>
          </cell>
          <cell r="GS64">
            <v>134792</v>
          </cell>
          <cell r="GT64">
            <v>128008</v>
          </cell>
        </row>
      </sheetData>
      <sheetData sheetId="69">
        <row r="19">
          <cell r="GB19">
            <v>40</v>
          </cell>
          <cell r="GC19">
            <v>40</v>
          </cell>
          <cell r="GD19">
            <v>42</v>
          </cell>
          <cell r="GE19">
            <v>44</v>
          </cell>
          <cell r="GF19">
            <v>44</v>
          </cell>
          <cell r="GP19">
            <v>8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</row>
        <row r="64">
          <cell r="GB64">
            <v>1210246</v>
          </cell>
          <cell r="GC64">
            <v>993887</v>
          </cell>
          <cell r="GD64">
            <v>1389060</v>
          </cell>
          <cell r="GE64">
            <v>1440461</v>
          </cell>
          <cell r="GF64">
            <v>1439946</v>
          </cell>
          <cell r="GP64">
            <v>190513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</row>
      </sheetData>
      <sheetData sheetId="70"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</row>
      </sheetData>
      <sheetData sheetId="71">
        <row r="4">
          <cell r="GT4">
            <v>19</v>
          </cell>
        </row>
        <row r="5">
          <cell r="GT5">
            <v>19</v>
          </cell>
        </row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38</v>
          </cell>
        </row>
        <row r="47">
          <cell r="GT47">
            <v>628262</v>
          </cell>
        </row>
        <row r="52">
          <cell r="GT52">
            <v>435210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1063472</v>
          </cell>
        </row>
      </sheetData>
      <sheetData sheetId="72">
        <row r="19">
          <cell r="GB19">
            <v>85</v>
          </cell>
          <cell r="GC19">
            <v>74</v>
          </cell>
          <cell r="GD19">
            <v>94</v>
          </cell>
          <cell r="GE19">
            <v>82</v>
          </cell>
          <cell r="GF19">
            <v>90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</row>
        <row r="64">
          <cell r="GB64">
            <v>104772</v>
          </cell>
          <cell r="GC64">
            <v>94246</v>
          </cell>
          <cell r="GD64">
            <v>114105</v>
          </cell>
          <cell r="GE64">
            <v>105049</v>
          </cell>
          <cell r="GF64">
            <v>102048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</row>
      </sheetData>
      <sheetData sheetId="73"/>
      <sheetData sheetId="74">
        <row r="4">
          <cell r="GT4">
            <v>118</v>
          </cell>
        </row>
        <row r="5">
          <cell r="GT5">
            <v>118</v>
          </cell>
        </row>
        <row r="19">
          <cell r="GB19">
            <v>268</v>
          </cell>
          <cell r="GC19">
            <v>238</v>
          </cell>
          <cell r="GD19">
            <v>252</v>
          </cell>
          <cell r="GE19">
            <v>254</v>
          </cell>
          <cell r="GF19">
            <v>270</v>
          </cell>
          <cell r="GP19">
            <v>236</v>
          </cell>
          <cell r="GQ19">
            <v>214</v>
          </cell>
          <cell r="GR19">
            <v>228</v>
          </cell>
          <cell r="GS19">
            <v>244</v>
          </cell>
          <cell r="GT19">
            <v>236</v>
          </cell>
        </row>
        <row r="47">
          <cell r="GT47">
            <v>8560552</v>
          </cell>
        </row>
        <row r="52">
          <cell r="GT52">
            <v>7122467</v>
          </cell>
        </row>
        <row r="64">
          <cell r="GB64">
            <v>16852041</v>
          </cell>
          <cell r="GC64">
            <v>15404386</v>
          </cell>
          <cell r="GD64">
            <v>17114866</v>
          </cell>
          <cell r="GE64">
            <v>10319988</v>
          </cell>
          <cell r="GF64">
            <v>11345449</v>
          </cell>
          <cell r="GP64">
            <v>15484789</v>
          </cell>
          <cell r="GQ64">
            <v>14876545</v>
          </cell>
          <cell r="GR64">
            <v>15796402</v>
          </cell>
          <cell r="GS64">
            <v>15827617</v>
          </cell>
          <cell r="GT64">
            <v>15683019</v>
          </cell>
        </row>
      </sheetData>
      <sheetData sheetId="75">
        <row r="4">
          <cell r="GT4">
            <v>21</v>
          </cell>
        </row>
        <row r="5">
          <cell r="GT5">
            <v>21</v>
          </cell>
        </row>
        <row r="19">
          <cell r="GB19">
            <v>0</v>
          </cell>
          <cell r="GC19">
            <v>38</v>
          </cell>
          <cell r="GD19">
            <v>42</v>
          </cell>
          <cell r="GE19">
            <v>38</v>
          </cell>
          <cell r="GF19">
            <v>42</v>
          </cell>
          <cell r="GP19">
            <v>42</v>
          </cell>
          <cell r="GQ19">
            <v>42</v>
          </cell>
          <cell r="GR19">
            <v>40</v>
          </cell>
          <cell r="GS19">
            <v>50</v>
          </cell>
          <cell r="GT19">
            <v>42</v>
          </cell>
        </row>
        <row r="48">
          <cell r="GT48">
            <v>61847</v>
          </cell>
        </row>
        <row r="53">
          <cell r="GT53">
            <v>121151</v>
          </cell>
        </row>
        <row r="64">
          <cell r="GB64">
            <v>0</v>
          </cell>
          <cell r="GC64">
            <v>167446</v>
          </cell>
          <cell r="GD64">
            <v>179456</v>
          </cell>
          <cell r="GE64">
            <v>15355</v>
          </cell>
          <cell r="GF64">
            <v>217469</v>
          </cell>
          <cell r="GP64">
            <v>132698</v>
          </cell>
          <cell r="GQ64">
            <v>806428</v>
          </cell>
          <cell r="GR64">
            <v>132476</v>
          </cell>
          <cell r="GS64">
            <v>131103</v>
          </cell>
          <cell r="GT64">
            <v>182998</v>
          </cell>
        </row>
      </sheetData>
      <sheetData sheetId="76">
        <row r="4">
          <cell r="GT4">
            <v>15</v>
          </cell>
        </row>
        <row r="5">
          <cell r="GT5">
            <v>15</v>
          </cell>
        </row>
        <row r="19">
          <cell r="GB19">
            <v>37</v>
          </cell>
          <cell r="GC19">
            <v>28</v>
          </cell>
          <cell r="GD19">
            <v>30</v>
          </cell>
          <cell r="GE19">
            <v>34</v>
          </cell>
          <cell r="GF19">
            <v>34</v>
          </cell>
          <cell r="GP19">
            <v>34</v>
          </cell>
          <cell r="GQ19">
            <v>31</v>
          </cell>
          <cell r="GR19">
            <v>36</v>
          </cell>
          <cell r="GS19">
            <v>28</v>
          </cell>
          <cell r="GT19">
            <v>30</v>
          </cell>
        </row>
        <row r="47">
          <cell r="GT47">
            <v>49063</v>
          </cell>
        </row>
        <row r="64">
          <cell r="GB64">
            <v>17952</v>
          </cell>
          <cell r="GC64">
            <v>14360</v>
          </cell>
          <cell r="GD64">
            <v>13271</v>
          </cell>
          <cell r="GE64">
            <v>18914</v>
          </cell>
          <cell r="GF64">
            <v>17762</v>
          </cell>
          <cell r="GP64">
            <v>43619</v>
          </cell>
          <cell r="GQ64">
            <v>33705</v>
          </cell>
          <cell r="GR64">
            <v>50222</v>
          </cell>
          <cell r="GS64">
            <v>34335</v>
          </cell>
          <cell r="GT64">
            <v>49063</v>
          </cell>
        </row>
      </sheetData>
      <sheetData sheetId="77">
        <row r="4">
          <cell r="GT4">
            <v>116</v>
          </cell>
        </row>
        <row r="5">
          <cell r="GT5">
            <v>116</v>
          </cell>
        </row>
        <row r="15">
          <cell r="GT15">
            <v>16</v>
          </cell>
        </row>
        <row r="16">
          <cell r="GT16">
            <v>16</v>
          </cell>
        </row>
        <row r="19">
          <cell r="GB19">
            <v>282</v>
          </cell>
          <cell r="GC19">
            <v>246</v>
          </cell>
          <cell r="GD19">
            <v>278</v>
          </cell>
          <cell r="GE19">
            <v>264</v>
          </cell>
          <cell r="GF19">
            <v>300</v>
          </cell>
          <cell r="GP19">
            <v>282</v>
          </cell>
          <cell r="GQ19">
            <v>236</v>
          </cell>
          <cell r="GR19">
            <v>252</v>
          </cell>
          <cell r="GS19">
            <v>295</v>
          </cell>
          <cell r="GT19">
            <v>264</v>
          </cell>
        </row>
        <row r="47">
          <cell r="GT47">
            <v>6117875</v>
          </cell>
        </row>
        <row r="52">
          <cell r="GT52">
            <v>4613131</v>
          </cell>
        </row>
        <row r="53">
          <cell r="GT53">
            <v>398340</v>
          </cell>
        </row>
        <row r="64">
          <cell r="GB64">
            <v>10457590</v>
          </cell>
          <cell r="GC64">
            <v>9838079</v>
          </cell>
          <cell r="GD64">
            <v>11805024</v>
          </cell>
          <cell r="GE64">
            <v>11144190</v>
          </cell>
          <cell r="GF64">
            <v>12789641</v>
          </cell>
          <cell r="GP64">
            <v>12586703</v>
          </cell>
          <cell r="GQ64">
            <v>9798684</v>
          </cell>
          <cell r="GR64">
            <v>11649110</v>
          </cell>
          <cell r="GS64">
            <v>11016823</v>
          </cell>
          <cell r="GT64">
            <v>11129346</v>
          </cell>
        </row>
      </sheetData>
      <sheetData sheetId="78"/>
      <sheetData sheetId="79"/>
      <sheetData sheetId="80"/>
      <sheetData sheetId="81">
        <row r="4">
          <cell r="GT4">
            <v>192</v>
          </cell>
        </row>
        <row r="5">
          <cell r="GT5">
            <v>192</v>
          </cell>
        </row>
        <row r="19">
          <cell r="GB19">
            <v>398</v>
          </cell>
          <cell r="GC19">
            <v>350</v>
          </cell>
          <cell r="GD19">
            <v>378</v>
          </cell>
          <cell r="GE19">
            <v>376</v>
          </cell>
          <cell r="GF19">
            <v>426</v>
          </cell>
          <cell r="GP19">
            <v>416</v>
          </cell>
          <cell r="GQ19">
            <v>370</v>
          </cell>
          <cell r="GR19">
            <v>398</v>
          </cell>
          <cell r="GS19">
            <v>390</v>
          </cell>
          <cell r="GT19">
            <v>384</v>
          </cell>
        </row>
      </sheetData>
      <sheetData sheetId="82">
        <row r="19">
          <cell r="GB19">
            <v>0</v>
          </cell>
          <cell r="GC19">
            <v>3</v>
          </cell>
          <cell r="GD19">
            <v>0</v>
          </cell>
          <cell r="GE19">
            <v>0</v>
          </cell>
          <cell r="GF19">
            <v>6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</row>
        <row r="64">
          <cell r="GB64">
            <v>0</v>
          </cell>
          <cell r="GC64">
            <v>4835</v>
          </cell>
          <cell r="GD64">
            <v>0</v>
          </cell>
          <cell r="GE64">
            <v>0</v>
          </cell>
          <cell r="GF64">
            <v>4851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</row>
      </sheetData>
      <sheetData sheetId="83">
        <row r="19"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P19">
            <v>9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</row>
        <row r="64"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P64">
            <v>264695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</row>
      </sheetData>
      <sheetData sheetId="84">
        <row r="4">
          <cell r="GT4">
            <v>39</v>
          </cell>
        </row>
        <row r="5">
          <cell r="GT5">
            <v>40</v>
          </cell>
        </row>
      </sheetData>
      <sheetData sheetId="85">
        <row r="4">
          <cell r="GT4">
            <v>360</v>
          </cell>
        </row>
        <row r="5">
          <cell r="GT5">
            <v>361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154018</v>
          </cell>
          <cell r="C21">
            <v>145053</v>
          </cell>
          <cell r="L21">
            <v>1442870</v>
          </cell>
          <cell r="M21">
            <v>1472573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266711</v>
          </cell>
          <cell r="I21">
            <v>2470130</v>
          </cell>
          <cell r="N21">
            <v>2736841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152114</v>
          </cell>
          <cell r="C22">
            <v>153672</v>
          </cell>
          <cell r="L22">
            <v>1422138</v>
          </cell>
          <cell r="M22">
            <v>1438475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274882</v>
          </cell>
          <cell r="I22">
            <v>2350129</v>
          </cell>
          <cell r="N22">
            <v>2625011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B23">
            <v>102884</v>
          </cell>
          <cell r="C23">
            <v>82442</v>
          </cell>
          <cell r="L23">
            <v>956790</v>
          </cell>
          <cell r="M23">
            <v>831321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366937</v>
          </cell>
          <cell r="I23">
            <v>3170467</v>
          </cell>
          <cell r="N23">
            <v>3537404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2" zoomScale="115" zoomScaleNormal="115" zoomScaleSheetLayoutView="100" workbookViewId="0">
      <selection activeCell="K17" sqref="K17"/>
    </sheetView>
  </sheetViews>
  <sheetFormatPr defaultRowHeight="12.75" x14ac:dyDescent="0.2"/>
  <cols>
    <col min="1" max="1" width="23.42578125" customWidth="1"/>
    <col min="2" max="2" width="10.28515625" bestFit="1" customWidth="1"/>
    <col min="3" max="3" width="11.5703125" bestFit="1" customWidth="1"/>
    <col min="4" max="5" width="13" customWidth="1"/>
    <col min="6" max="6" width="9.42578125" bestFit="1" customWidth="1"/>
    <col min="7" max="7" width="11.7109375" bestFit="1" customWidth="1"/>
    <col min="8" max="8" width="12.85546875" bestFit="1" customWidth="1"/>
    <col min="9" max="9" width="9.42578125" bestFit="1" customWidth="1"/>
    <col min="10" max="10" width="12.5703125" customWidth="1"/>
    <col min="11" max="11" width="9.85546875" customWidth="1"/>
    <col min="12" max="12" width="11" customWidth="1"/>
    <col min="14" max="14" width="11.28515625" bestFit="1" customWidth="1"/>
  </cols>
  <sheetData>
    <row r="1" spans="1:14" hidden="1" x14ac:dyDescent="0.2"/>
    <row r="2" spans="1:14" ht="12.75" customHeight="1" x14ac:dyDescent="0.2">
      <c r="A2" s="257">
        <v>43952</v>
      </c>
      <c r="B2" s="10"/>
      <c r="C2" s="10"/>
      <c r="D2" s="458" t="s">
        <v>213</v>
      </c>
      <c r="E2" s="458" t="s">
        <v>199</v>
      </c>
      <c r="F2" s="5"/>
      <c r="G2" s="5"/>
      <c r="H2" s="5"/>
      <c r="I2" s="5"/>
      <c r="J2" s="5"/>
    </row>
    <row r="3" spans="1:14" ht="13.5" thickBot="1" x14ac:dyDescent="0.25">
      <c r="A3" s="262"/>
      <c r="B3" s="5" t="s">
        <v>0</v>
      </c>
      <c r="C3" s="5" t="s">
        <v>1</v>
      </c>
      <c r="D3" s="459"/>
      <c r="E3" s="460"/>
      <c r="F3" s="5" t="s">
        <v>2</v>
      </c>
      <c r="G3" s="5" t="s">
        <v>214</v>
      </c>
      <c r="H3" s="5" t="s">
        <v>200</v>
      </c>
      <c r="I3" s="5" t="s">
        <v>2</v>
      </c>
    </row>
    <row r="4" spans="1:14" ht="12.75" customHeight="1" x14ac:dyDescent="0.25">
      <c r="A4" s="40" t="s">
        <v>3</v>
      </c>
      <c r="B4" s="26"/>
      <c r="C4" s="26"/>
      <c r="D4" s="26"/>
      <c r="E4" s="26"/>
      <c r="F4" s="27"/>
      <c r="G4" s="26"/>
      <c r="H4" s="26"/>
      <c r="I4" s="28"/>
    </row>
    <row r="5" spans="1:14" x14ac:dyDescent="0.2">
      <c r="A5" s="43" t="s">
        <v>4</v>
      </c>
      <c r="B5" s="192">
        <f>'Major Airline Stats'!K4</f>
        <v>99177</v>
      </c>
      <c r="C5" s="10">
        <f>'Major Airline Stats'!K5</f>
        <v>91498</v>
      </c>
      <c r="D5" s="2">
        <f>'Major Airline Stats'!K6</f>
        <v>190675</v>
      </c>
      <c r="E5" s="2">
        <f>'[1]Monthly Summary'!D5</f>
        <v>2561130</v>
      </c>
      <c r="F5" s="3">
        <f>(D5-E5)/E5</f>
        <v>-0.92555044062581748</v>
      </c>
      <c r="G5" s="2">
        <f>+D5+'[2]Monthly Summary'!G5</f>
        <v>6086002</v>
      </c>
      <c r="H5" s="2">
        <f>'[1]Monthly Summary'!G5</f>
        <v>11852020</v>
      </c>
      <c r="I5" s="58">
        <f>(G5-H5)/H5</f>
        <v>-0.48650086651895624</v>
      </c>
      <c r="J5" s="2"/>
    </row>
    <row r="6" spans="1:14" x14ac:dyDescent="0.2">
      <c r="A6" s="43" t="s">
        <v>5</v>
      </c>
      <c r="B6" s="192">
        <f>'Regional Major'!M5</f>
        <v>31938</v>
      </c>
      <c r="C6" s="192">
        <f>'Regional Major'!M6</f>
        <v>32834</v>
      </c>
      <c r="D6" s="2">
        <f>B6+C6</f>
        <v>64772</v>
      </c>
      <c r="E6" s="2">
        <f>'[1]Monthly Summary'!D6</f>
        <v>673867</v>
      </c>
      <c r="F6" s="3">
        <f>(D6-E6)/E6</f>
        <v>-0.90388014252070514</v>
      </c>
      <c r="G6" s="2">
        <f>+D6+'[2]Monthly Summary'!G6</f>
        <v>1608223</v>
      </c>
      <c r="H6" s="2">
        <f>'[1]Monthly Summary'!G6</f>
        <v>3027017</v>
      </c>
      <c r="I6" s="58">
        <f>(G6-H6)/H6</f>
        <v>-0.46871028474567539</v>
      </c>
      <c r="K6" s="2"/>
    </row>
    <row r="7" spans="1:14" x14ac:dyDescent="0.2">
      <c r="A7" s="43" t="s">
        <v>6</v>
      </c>
      <c r="B7" s="2">
        <f>Charter!G5</f>
        <v>0</v>
      </c>
      <c r="C7" s="192">
        <f>Charter!G6</f>
        <v>0</v>
      </c>
      <c r="D7" s="2">
        <f>B7+C7</f>
        <v>0</v>
      </c>
      <c r="E7" s="2">
        <f>'[1]Monthly Summary'!D7</f>
        <v>309</v>
      </c>
      <c r="F7" s="3">
        <f>(D7-E7)/E7</f>
        <v>-1</v>
      </c>
      <c r="G7" s="2">
        <f>+D7+'[2]Monthly Summary'!G7</f>
        <v>893</v>
      </c>
      <c r="H7" s="2">
        <f>'[1]Monthly Summary'!G7</f>
        <v>2408</v>
      </c>
      <c r="I7" s="58">
        <f>(G7-H7)/H7</f>
        <v>-0.62915282392026584</v>
      </c>
      <c r="K7" s="2"/>
    </row>
    <row r="8" spans="1:14" x14ac:dyDescent="0.2">
      <c r="A8" s="45" t="s">
        <v>7</v>
      </c>
      <c r="B8" s="98">
        <f>SUM(B5:B7)</f>
        <v>131115</v>
      </c>
      <c r="C8" s="98">
        <f>SUM(C5:C7)</f>
        <v>124332</v>
      </c>
      <c r="D8" s="98">
        <f>SUM(D5:D7)</f>
        <v>255447</v>
      </c>
      <c r="E8" s="98">
        <f>SUM(E5:E7)</f>
        <v>3235306</v>
      </c>
      <c r="F8" s="64">
        <f>(D8-E8)/E8</f>
        <v>-0.92104394452951277</v>
      </c>
      <c r="G8" s="98">
        <f>SUM(G5:G7)</f>
        <v>7695118</v>
      </c>
      <c r="H8" s="98">
        <f>SUM(H5:H7)</f>
        <v>14881445</v>
      </c>
      <c r="I8" s="63">
        <f>(G8-H8)/H8</f>
        <v>-0.4829051883066463</v>
      </c>
    </row>
    <row r="9" spans="1:14" x14ac:dyDescent="0.2">
      <c r="A9" s="43"/>
      <c r="B9" s="83"/>
      <c r="C9" s="83"/>
      <c r="D9" s="83"/>
      <c r="E9" s="83"/>
      <c r="F9" s="4"/>
      <c r="G9" s="83"/>
      <c r="H9" s="83"/>
      <c r="I9" s="58"/>
    </row>
    <row r="10" spans="1:14" x14ac:dyDescent="0.2">
      <c r="A10" s="43" t="s">
        <v>8</v>
      </c>
      <c r="B10" s="193">
        <f>'Major Airline Stats'!K9+'Regional Major'!M10</f>
        <v>14195</v>
      </c>
      <c r="C10" s="193">
        <f>'Major Airline Stats'!K10+'Regional Major'!M11</f>
        <v>14428</v>
      </c>
      <c r="D10" s="84">
        <f>SUM(B10:C10)</f>
        <v>28623</v>
      </c>
      <c r="E10" s="84">
        <f>'[1]Monthly Summary'!D10</f>
        <v>105506</v>
      </c>
      <c r="F10" s="65">
        <f>(D10-E10)/E10</f>
        <v>-0.72870737209258241</v>
      </c>
      <c r="G10" s="84">
        <f>+D10+'[2]Monthly Summary'!G10</f>
        <v>304602</v>
      </c>
      <c r="H10" s="84">
        <f>'[1]Monthly Summary'!G10</f>
        <v>494653</v>
      </c>
      <c r="I10" s="68">
        <f>(G10-H10)/H10</f>
        <v>-0.38421074975791109</v>
      </c>
      <c r="J10" s="140"/>
    </row>
    <row r="11" spans="1:14" ht="15.75" thickBot="1" x14ac:dyDescent="0.3">
      <c r="A11" s="44" t="s">
        <v>13</v>
      </c>
      <c r="B11" s="179">
        <f>B10+B8</f>
        <v>145310</v>
      </c>
      <c r="C11" s="179">
        <f>C10+C8</f>
        <v>138760</v>
      </c>
      <c r="D11" s="179">
        <f>D10+D8</f>
        <v>284070</v>
      </c>
      <c r="E11" s="179">
        <f>E10+E8</f>
        <v>3340812</v>
      </c>
      <c r="F11" s="66">
        <f>(D11-E11)/E11</f>
        <v>-0.91496977381546762</v>
      </c>
      <c r="G11" s="179">
        <f>G8+G10</f>
        <v>7999720</v>
      </c>
      <c r="H11" s="179">
        <f>H8+H10</f>
        <v>15376098</v>
      </c>
      <c r="I11" s="69">
        <f>(G11-H11)/H11</f>
        <v>-0.47973016301014731</v>
      </c>
    </row>
    <row r="12" spans="1:14" ht="15" x14ac:dyDescent="0.25">
      <c r="A12" s="8"/>
      <c r="B12" s="86"/>
      <c r="C12" s="86"/>
      <c r="D12" s="86"/>
      <c r="E12" s="86"/>
      <c r="F12" s="181"/>
      <c r="G12" s="86"/>
      <c r="H12" s="86"/>
      <c r="I12" s="182"/>
      <c r="K12" s="83"/>
    </row>
    <row r="13" spans="1:14" ht="16.5" customHeight="1" x14ac:dyDescent="0.2">
      <c r="B13" s="10"/>
      <c r="C13" s="10"/>
      <c r="D13" s="458" t="s">
        <v>213</v>
      </c>
      <c r="E13" s="458" t="s">
        <v>199</v>
      </c>
      <c r="F13" s="359"/>
      <c r="G13" s="359"/>
      <c r="H13" s="359"/>
      <c r="I13" s="5"/>
    </row>
    <row r="14" spans="1:14" ht="13.5" thickBot="1" x14ac:dyDescent="0.25">
      <c r="A14" s="9"/>
      <c r="B14" s="5" t="s">
        <v>189</v>
      </c>
      <c r="C14" s="5" t="s">
        <v>190</v>
      </c>
      <c r="D14" s="459"/>
      <c r="E14" s="460"/>
      <c r="F14" s="359" t="s">
        <v>2</v>
      </c>
      <c r="G14" s="359" t="s">
        <v>214</v>
      </c>
      <c r="H14" s="359" t="s">
        <v>200</v>
      </c>
      <c r="I14" s="5" t="s">
        <v>2</v>
      </c>
    </row>
    <row r="15" spans="1:14" ht="15" x14ac:dyDescent="0.25">
      <c r="A15" s="37" t="s">
        <v>9</v>
      </c>
      <c r="B15" s="23"/>
      <c r="C15" s="23"/>
      <c r="D15" s="23"/>
      <c r="E15" s="23"/>
      <c r="F15" s="24"/>
      <c r="G15" s="23"/>
      <c r="H15" s="23"/>
      <c r="I15" s="170"/>
    </row>
    <row r="16" spans="1:14" x14ac:dyDescent="0.2">
      <c r="A16" s="43" t="s">
        <v>4</v>
      </c>
      <c r="B16" s="199">
        <f>'Major Airline Stats'!K15+'Major Airline Stats'!K19</f>
        <v>1853</v>
      </c>
      <c r="C16" s="199">
        <f>'Major Airline Stats'!K16+'Major Airline Stats'!K20</f>
        <v>1869</v>
      </c>
      <c r="D16" s="25">
        <f t="shared" ref="D16:D21" si="0">SUM(B16:C16)</f>
        <v>3722</v>
      </c>
      <c r="E16" s="2">
        <f>'[1]Monthly Summary'!D16</f>
        <v>18996</v>
      </c>
      <c r="F16" s="67">
        <f t="shared" ref="F16:F22" si="1">(D16-E16)/E16</f>
        <v>-0.80406401347652134</v>
      </c>
      <c r="G16" s="2">
        <f>+D16+'[2]Monthly Summary'!G16</f>
        <v>57666</v>
      </c>
      <c r="H16" s="2">
        <f>'[1]Monthly Summary'!G16</f>
        <v>90094</v>
      </c>
      <c r="I16" s="171">
        <f t="shared" ref="I16:I22" si="2">(G16-H16)/H16</f>
        <v>-0.3599351788132395</v>
      </c>
      <c r="N16" s="83"/>
    </row>
    <row r="17" spans="1:12" x14ac:dyDescent="0.2">
      <c r="A17" s="43" t="s">
        <v>5</v>
      </c>
      <c r="B17" s="25">
        <f>'Regional Major'!M15+'Regional Major'!M18</f>
        <v>1631</v>
      </c>
      <c r="C17" s="25">
        <f>'Regional Major'!M16+'Regional Major'!M19</f>
        <v>1621</v>
      </c>
      <c r="D17" s="25">
        <f>SUM(B17:C17)</f>
        <v>3252</v>
      </c>
      <c r="E17" s="2">
        <f>'[1]Monthly Summary'!D17</f>
        <v>12332</v>
      </c>
      <c r="F17" s="67">
        <f t="shared" si="1"/>
        <v>-0.73629581576386638</v>
      </c>
      <c r="G17" s="2">
        <f>+D17+'[2]Monthly Summary'!G17</f>
        <v>42132</v>
      </c>
      <c r="H17" s="2">
        <f>'[1]Monthly Summary'!G17</f>
        <v>57940</v>
      </c>
      <c r="I17" s="171">
        <f t="shared" si="2"/>
        <v>-0.27283396617190198</v>
      </c>
    </row>
    <row r="18" spans="1:12" x14ac:dyDescent="0.2">
      <c r="A18" s="43" t="s">
        <v>10</v>
      </c>
      <c r="B18" s="25">
        <f>Charter!G10</f>
        <v>0</v>
      </c>
      <c r="C18" s="25">
        <f>Charter!G11</f>
        <v>0</v>
      </c>
      <c r="D18" s="25">
        <f t="shared" si="0"/>
        <v>0</v>
      </c>
      <c r="E18" s="2">
        <f>'[1]Monthly Summary'!D18</f>
        <v>5</v>
      </c>
      <c r="F18" s="67">
        <f t="shared" si="1"/>
        <v>-1</v>
      </c>
      <c r="G18" s="2">
        <f>+D18+'[2]Monthly Summary'!G18</f>
        <v>8</v>
      </c>
      <c r="H18" s="2">
        <f>'[1]Monthly Summary'!G18</f>
        <v>34</v>
      </c>
      <c r="I18" s="171">
        <f t="shared" si="2"/>
        <v>-0.76470588235294112</v>
      </c>
    </row>
    <row r="19" spans="1:12" x14ac:dyDescent="0.2">
      <c r="A19" s="43" t="s">
        <v>11</v>
      </c>
      <c r="B19" s="25">
        <f>Cargo!P4</f>
        <v>580</v>
      </c>
      <c r="C19" s="25">
        <f>Cargo!P5</f>
        <v>580</v>
      </c>
      <c r="D19" s="25">
        <f t="shared" si="0"/>
        <v>1160</v>
      </c>
      <c r="E19" s="2">
        <f>'[1]Monthly Summary'!D19</f>
        <v>1278</v>
      </c>
      <c r="F19" s="67">
        <f t="shared" si="1"/>
        <v>-9.2331768388106417E-2</v>
      </c>
      <c r="G19" s="2">
        <f>+D19+'[2]Monthly Summary'!G19</f>
        <v>5774</v>
      </c>
      <c r="H19" s="2">
        <f>'[1]Monthly Summary'!G19</f>
        <v>5845</v>
      </c>
      <c r="I19" s="171">
        <f t="shared" si="2"/>
        <v>-1.2147134302822925E-2</v>
      </c>
    </row>
    <row r="20" spans="1:12" x14ac:dyDescent="0.2">
      <c r="A20" s="43" t="s">
        <v>149</v>
      </c>
      <c r="B20" s="25">
        <f>'[3]General Avation'!$GT$4</f>
        <v>360</v>
      </c>
      <c r="C20" s="25">
        <f>'[3]General Avation'!$GT$5</f>
        <v>361</v>
      </c>
      <c r="D20" s="25">
        <f t="shared" si="0"/>
        <v>721</v>
      </c>
      <c r="E20" s="2">
        <f>'[1]Monthly Summary'!D20</f>
        <v>1571</v>
      </c>
      <c r="F20" s="67">
        <f t="shared" si="1"/>
        <v>-0.5410566518141311</v>
      </c>
      <c r="G20" s="2">
        <f>+D20+'[2]Monthly Summary'!G20</f>
        <v>4278</v>
      </c>
      <c r="H20" s="2">
        <f>'[1]Monthly Summary'!G20</f>
        <v>8162</v>
      </c>
      <c r="I20" s="171">
        <f t="shared" si="2"/>
        <v>-0.47586375888262683</v>
      </c>
    </row>
    <row r="21" spans="1:12" ht="12.75" customHeight="1" x14ac:dyDescent="0.2">
      <c r="A21" s="43" t="s">
        <v>12</v>
      </c>
      <c r="B21" s="11">
        <f>'[3]Military '!$GT$4</f>
        <v>39</v>
      </c>
      <c r="C21" s="11">
        <f>'[3]Military '!$GT$5</f>
        <v>40</v>
      </c>
      <c r="D21" s="11">
        <f t="shared" si="0"/>
        <v>79</v>
      </c>
      <c r="E21" s="84">
        <f>'[1]Monthly Summary'!D21</f>
        <v>97</v>
      </c>
      <c r="F21" s="169">
        <f t="shared" si="1"/>
        <v>-0.18556701030927836</v>
      </c>
      <c r="G21" s="84">
        <f>+D21+'[2]Monthly Summary'!G21</f>
        <v>324</v>
      </c>
      <c r="H21" s="84">
        <f>'[1]Monthly Summary'!G21</f>
        <v>451</v>
      </c>
      <c r="I21" s="172">
        <f t="shared" si="2"/>
        <v>-0.28159645232815966</v>
      </c>
    </row>
    <row r="22" spans="1:12" ht="15.75" thickBot="1" x14ac:dyDescent="0.3">
      <c r="A22" s="44" t="s">
        <v>28</v>
      </c>
      <c r="B22" s="180">
        <f>SUM(B16:B21)</f>
        <v>4463</v>
      </c>
      <c r="C22" s="180">
        <f>SUM(C16:C21)</f>
        <v>4471</v>
      </c>
      <c r="D22" s="180">
        <f>SUM(D16:D21)</f>
        <v>8934</v>
      </c>
      <c r="E22" s="180">
        <f>SUM(E16:E21)</f>
        <v>34279</v>
      </c>
      <c r="F22" s="177">
        <f t="shared" si="1"/>
        <v>-0.7393739607339771</v>
      </c>
      <c r="G22" s="180">
        <f>SUM(G16:G21)</f>
        <v>110182</v>
      </c>
      <c r="H22" s="180">
        <f>SUM(H16:H21)</f>
        <v>162526</v>
      </c>
      <c r="I22" s="178">
        <f t="shared" si="2"/>
        <v>-0.32206539261410483</v>
      </c>
    </row>
    <row r="23" spans="1:12" x14ac:dyDescent="0.2">
      <c r="B23" s="83"/>
      <c r="C23" s="83"/>
      <c r="L23" s="2"/>
    </row>
    <row r="24" spans="1:12" ht="12.75" customHeight="1" x14ac:dyDescent="0.2">
      <c r="B24" s="10"/>
      <c r="C24" s="10"/>
      <c r="D24" s="458" t="s">
        <v>213</v>
      </c>
      <c r="E24" s="458" t="s">
        <v>199</v>
      </c>
      <c r="F24" s="359"/>
      <c r="G24" s="359"/>
      <c r="H24" s="359"/>
      <c r="I24" s="5"/>
    </row>
    <row r="25" spans="1:12" ht="13.5" thickBot="1" x14ac:dyDescent="0.25">
      <c r="B25" s="5" t="s">
        <v>0</v>
      </c>
      <c r="C25" s="5" t="s">
        <v>1</v>
      </c>
      <c r="D25" s="459"/>
      <c r="E25" s="460"/>
      <c r="F25" s="359" t="s">
        <v>2</v>
      </c>
      <c r="G25" s="359" t="s">
        <v>214</v>
      </c>
      <c r="H25" s="359" t="s">
        <v>200</v>
      </c>
      <c r="I25" s="5" t="s">
        <v>2</v>
      </c>
    </row>
    <row r="26" spans="1:12" ht="15" x14ac:dyDescent="0.25">
      <c r="A26" s="41" t="s">
        <v>127</v>
      </c>
      <c r="B26" s="29"/>
      <c r="C26" s="29"/>
      <c r="D26" s="29"/>
      <c r="E26" s="29"/>
      <c r="F26" s="29"/>
      <c r="G26" s="29"/>
      <c r="H26" s="29"/>
      <c r="I26" s="30"/>
    </row>
    <row r="27" spans="1:12" x14ac:dyDescent="0.2">
      <c r="A27" s="38" t="s">
        <v>15</v>
      </c>
      <c r="B27" s="13">
        <f>(Cargo!P16+'Major Airline Stats'!K28+'Regional Major'!M25)*0.00045359237</f>
        <v>8169.4485130958701</v>
      </c>
      <c r="C27" s="13">
        <f>(Cargo!P21+'Major Airline Stats'!K33+'Regional Major'!M30)*0.00045359237</f>
        <v>6059.0025102791797</v>
      </c>
      <c r="D27" s="13">
        <f>(SUM(B27:C27)+('Cargo Summary'!E17*0.00045359237))</f>
        <v>14228.45102337505</v>
      </c>
      <c r="E27" s="2">
        <f>'[1]Monthly Summary'!D27</f>
        <v>15878.49260597908</v>
      </c>
      <c r="F27" s="70">
        <f>(D27-E27)/E27</f>
        <v>-0.10391676486864397</v>
      </c>
      <c r="G27" s="2">
        <f>+D27+'[2]Monthly Summary'!G27</f>
        <v>76368.700625421043</v>
      </c>
      <c r="H27" s="2">
        <f>'[1]Monthly Summary'!G27</f>
        <v>81814.5932153881</v>
      </c>
      <c r="I27" s="72">
        <f>(G27-H27)/H27</f>
        <v>-6.6563828969118027E-2</v>
      </c>
    </row>
    <row r="28" spans="1:12" x14ac:dyDescent="0.2">
      <c r="A28" s="38" t="s">
        <v>16</v>
      </c>
      <c r="B28" s="13">
        <f>(Cargo!P17+'Major Airline Stats'!K29+'Regional Major'!M26)*0.00045359237</f>
        <v>343.98041301238999</v>
      </c>
      <c r="C28" s="13">
        <f>(Cargo!P22+'Major Airline Stats'!K34+'Regional Major'!M31)*0.00045359237</f>
        <v>570.24544134711994</v>
      </c>
      <c r="D28" s="13">
        <f>SUM(B28:C28)</f>
        <v>914.22585435950987</v>
      </c>
      <c r="E28" s="2">
        <f>'[1]Monthly Summary'!D28</f>
        <v>2158.6923552517401</v>
      </c>
      <c r="F28" s="70">
        <f>(D28-E28)/E28</f>
        <v>-0.57649090101451916</v>
      </c>
      <c r="G28" s="2">
        <f>+D28+'[2]Monthly Summary'!G28</f>
        <v>6973.3803180826399</v>
      </c>
      <c r="H28" s="2">
        <f>'[1]Monthly Summary'!G28</f>
        <v>10636.84494915273</v>
      </c>
      <c r="I28" s="72">
        <f>(G28-H28)/H28</f>
        <v>-0.34441271341102897</v>
      </c>
    </row>
    <row r="29" spans="1:12" ht="15.75" thickBot="1" x14ac:dyDescent="0.3">
      <c r="A29" s="39" t="s">
        <v>62</v>
      </c>
      <c r="B29" s="32">
        <f>SUM(B27:B28)</f>
        <v>8513.4289261082595</v>
      </c>
      <c r="C29" s="32">
        <f>SUM(C27:C28)</f>
        <v>6629.2479516262993</v>
      </c>
      <c r="D29" s="32">
        <f>SUM(D27:D28)</f>
        <v>15142.676877734561</v>
      </c>
      <c r="E29" s="32">
        <f>SUM(E27:E28)</f>
        <v>18037.184961230822</v>
      </c>
      <c r="F29" s="71">
        <f>(D29-E29)/E29</f>
        <v>-0.16047449143077067</v>
      </c>
      <c r="G29" s="32">
        <f>SUM(G27:G28)</f>
        <v>83342.080943503679</v>
      </c>
      <c r="H29" s="32">
        <f>SUM(H27:H28)</f>
        <v>92451.438164540828</v>
      </c>
      <c r="I29" s="73">
        <f>(G29-H29)/H29</f>
        <v>-9.8531265731364101E-2</v>
      </c>
    </row>
    <row r="30" spans="1:12" ht="4.5" customHeight="1" thickBot="1" x14ac:dyDescent="0.3">
      <c r="A30" s="35"/>
      <c r="B30" s="263"/>
      <c r="C30" s="263"/>
      <c r="D30" s="263"/>
      <c r="E30" s="263"/>
      <c r="F30" s="181"/>
      <c r="G30" s="263"/>
      <c r="H30" s="263"/>
      <c r="I30" s="181"/>
    </row>
    <row r="31" spans="1:12" ht="13.5" thickBot="1" x14ac:dyDescent="0.25">
      <c r="B31" s="457" t="s">
        <v>145</v>
      </c>
      <c r="C31" s="456"/>
      <c r="D31" s="457" t="s">
        <v>152</v>
      </c>
      <c r="E31" s="456"/>
      <c r="F31" s="285"/>
      <c r="G31" s="286"/>
    </row>
    <row r="32" spans="1:12" x14ac:dyDescent="0.2">
      <c r="A32" s="267" t="s">
        <v>146</v>
      </c>
      <c r="B32" s="268">
        <f>C8-B33</f>
        <v>81915</v>
      </c>
      <c r="C32" s="269">
        <f>B32/C8</f>
        <v>0.65884084547823574</v>
      </c>
      <c r="D32" s="270">
        <f>+B32+'[2]Monthly Summary'!$D$32</f>
        <v>2515940</v>
      </c>
      <c r="E32" s="271">
        <f>+D32/D34</f>
        <v>0.66213442912703024</v>
      </c>
      <c r="G32" s="2"/>
      <c r="I32" s="284"/>
    </row>
    <row r="33" spans="1:14" ht="13.5" thickBot="1" x14ac:dyDescent="0.25">
      <c r="A33" s="272" t="s">
        <v>147</v>
      </c>
      <c r="B33" s="273">
        <f>'Major Airline Stats'!K51+'Regional Major'!M45</f>
        <v>42417</v>
      </c>
      <c r="C33" s="274">
        <f>+B33/C8</f>
        <v>0.34115915452176432</v>
      </c>
      <c r="D33" s="275">
        <f>+B33+'[2]Monthly Summary'!$D$33</f>
        <v>1283802</v>
      </c>
      <c r="E33" s="276">
        <f>+D33/D34</f>
        <v>0.33786557087296981</v>
      </c>
      <c r="I33" s="284"/>
    </row>
    <row r="34" spans="1:14" ht="13.5" thickBot="1" x14ac:dyDescent="0.25">
      <c r="B34" s="203"/>
      <c r="D34" s="277">
        <f>SUM(D32:D33)</f>
        <v>3799742</v>
      </c>
    </row>
    <row r="35" spans="1:14" ht="13.5" thickBot="1" x14ac:dyDescent="0.25">
      <c r="B35" s="455" t="s">
        <v>223</v>
      </c>
      <c r="C35" s="456"/>
      <c r="D35" s="457" t="s">
        <v>212</v>
      </c>
      <c r="E35" s="456"/>
    </row>
    <row r="36" spans="1:14" x14ac:dyDescent="0.2">
      <c r="A36" s="267" t="s">
        <v>146</v>
      </c>
      <c r="B36" s="268">
        <f>'[1]Monthly Summary'!$B$32</f>
        <v>977623</v>
      </c>
      <c r="C36" s="269">
        <f>+B36/B38</f>
        <v>0.60729846750197236</v>
      </c>
      <c r="D36" s="270">
        <f>'[1]Monthly Summary'!$D$32</f>
        <v>4841285</v>
      </c>
      <c r="E36" s="271">
        <f>+D36/D38</f>
        <v>0.65243333469894693</v>
      </c>
    </row>
    <row r="37" spans="1:14" ht="13.5" thickBot="1" x14ac:dyDescent="0.25">
      <c r="A37" s="272" t="s">
        <v>147</v>
      </c>
      <c r="B37" s="273">
        <f>'[1]Monthly Summary'!$B$33</f>
        <v>632167</v>
      </c>
      <c r="C37" s="276">
        <f>+B37/B38</f>
        <v>0.39270153249802769</v>
      </c>
      <c r="D37" s="275">
        <f>'[1]Monthly Summary'!$D$33</f>
        <v>2579067</v>
      </c>
      <c r="E37" s="276">
        <f>+D37/D38</f>
        <v>0.34756666530105312</v>
      </c>
      <c r="M37" s="1"/>
    </row>
    <row r="38" spans="1:14" x14ac:dyDescent="0.2">
      <c r="B38" s="289">
        <f>+SUM(B36:B37)</f>
        <v>1609790</v>
      </c>
      <c r="D38" s="277">
        <f>SUM(D36:D37)</f>
        <v>7420352</v>
      </c>
    </row>
    <row r="39" spans="1:14" x14ac:dyDescent="0.2">
      <c r="A39" s="281" t="s">
        <v>148</v>
      </c>
    </row>
    <row r="40" spans="1:14" x14ac:dyDescent="0.2">
      <c r="A40" s="141" t="s">
        <v>150</v>
      </c>
      <c r="I40" s="2"/>
    </row>
    <row r="41" spans="1:14" x14ac:dyDescent="0.2">
      <c r="N41" s="282"/>
    </row>
    <row r="42" spans="1:14" x14ac:dyDescent="0.2">
      <c r="G42" s="2"/>
      <c r="N42" s="282"/>
    </row>
    <row r="43" spans="1:14" x14ac:dyDescent="0.2">
      <c r="B43" s="203"/>
      <c r="J43" s="2"/>
      <c r="N43" s="282"/>
    </row>
    <row r="44" spans="1:14" x14ac:dyDescent="0.2">
      <c r="B44" s="203"/>
      <c r="N44" s="282"/>
    </row>
    <row r="45" spans="1:14" x14ac:dyDescent="0.2">
      <c r="J45" s="2"/>
      <c r="N45" s="282"/>
    </row>
    <row r="46" spans="1:14" x14ac:dyDescent="0.2">
      <c r="B46" s="2"/>
      <c r="F46" s="203"/>
    </row>
    <row r="47" spans="1:14" x14ac:dyDescent="0.2">
      <c r="N47" s="282"/>
    </row>
    <row r="51" spans="12:12" x14ac:dyDescent="0.2">
      <c r="L51" s="283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4:C12 B2:C2 E2 D2:D12 E4:E12 B26:I30 B15:I22 F2:I12">
    <cfRule type="expression" dxfId="4" priority="15" stopIfTrue="1">
      <formula>"*.*"</formula>
    </cfRule>
  </conditionalFormatting>
  <conditionalFormatting sqref="B13:C13 I13:I14">
    <cfRule type="expression" dxfId="3" priority="10" stopIfTrue="1">
      <formula>"*.*"</formula>
    </cfRule>
  </conditionalFormatting>
  <conditionalFormatting sqref="B24:C24 I24:I25">
    <cfRule type="expression" dxfId="2" priority="9" stopIfTrue="1">
      <formula>"*.*"</formula>
    </cfRule>
  </conditionalFormatting>
  <conditionalFormatting sqref="E13 D13:D14 F13:H14">
    <cfRule type="expression" dxfId="1" priority="2" stopIfTrue="1">
      <formula>"*.*"</formula>
    </cfRule>
  </conditionalFormatting>
  <conditionalFormatting sqref="E24 D24:D25 F24:H25">
    <cfRule type="expression" dxfId="0" priority="1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May 2020</oddHeader>
    <oddFooter>&amp;LPrinted on &amp;D&amp;RPage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37"/>
  <sheetViews>
    <sheetView zoomScaleNormal="100" zoomScaleSheetLayoutView="100" workbookViewId="0">
      <selection activeCell="I10" sqref="I10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6" width="11.28515625" customWidth="1"/>
    <col min="7" max="7" width="11.85546875" bestFit="1" customWidth="1"/>
    <col min="8" max="14" width="11.28515625" customWidth="1"/>
    <col min="15" max="15" width="8.5703125" bestFit="1" customWidth="1"/>
    <col min="16" max="16" width="13.85546875" customWidth="1"/>
  </cols>
  <sheetData>
    <row r="1" spans="1:16" ht="39" thickBot="1" x14ac:dyDescent="0.25">
      <c r="A1" s="257">
        <v>43952</v>
      </c>
      <c r="B1" s="304" t="s">
        <v>18</v>
      </c>
      <c r="C1" s="303" t="s">
        <v>195</v>
      </c>
      <c r="D1" s="369" t="s">
        <v>158</v>
      </c>
      <c r="E1" s="303" t="s">
        <v>164</v>
      </c>
      <c r="F1" s="303" t="s">
        <v>163</v>
      </c>
      <c r="G1" s="303" t="s">
        <v>49</v>
      </c>
      <c r="H1" s="303" t="s">
        <v>114</v>
      </c>
      <c r="I1" s="303" t="s">
        <v>194</v>
      </c>
      <c r="J1" s="303" t="s">
        <v>191</v>
      </c>
      <c r="K1" s="303" t="s">
        <v>196</v>
      </c>
      <c r="L1" s="303" t="s">
        <v>162</v>
      </c>
      <c r="M1" s="303" t="s">
        <v>211</v>
      </c>
      <c r="N1" s="303" t="s">
        <v>157</v>
      </c>
      <c r="O1" s="303" t="s">
        <v>140</v>
      </c>
      <c r="P1" s="303" t="s">
        <v>21</v>
      </c>
    </row>
    <row r="2" spans="1:16" ht="15" x14ac:dyDescent="0.25">
      <c r="A2" s="491" t="s">
        <v>141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3"/>
    </row>
    <row r="3" spans="1:16" x14ac:dyDescent="0.2">
      <c r="A3" s="38" t="s">
        <v>29</v>
      </c>
      <c r="P3" s="38"/>
    </row>
    <row r="4" spans="1:16" x14ac:dyDescent="0.2">
      <c r="A4" s="38" t="s">
        <v>30</v>
      </c>
      <c r="B4" s="12">
        <f>[3]Delta!$GT$32</f>
        <v>476</v>
      </c>
      <c r="C4" s="12">
        <f>'[3]Atlantic Southeast'!$GT$32</f>
        <v>0</v>
      </c>
      <c r="D4" s="12">
        <f>[3]Pinnacle!$GT$32</f>
        <v>0</v>
      </c>
      <c r="E4" s="12">
        <f>'[3]Sky West'!$GT$32</f>
        <v>476</v>
      </c>
      <c r="F4" s="12">
        <f>'[3]Go Jet'!$GT$32</f>
        <v>0</v>
      </c>
      <c r="G4" s="12">
        <f>'[3]Sun Country'!$GT$32</f>
        <v>0</v>
      </c>
      <c r="H4" s="12">
        <f>[3]Icelandair!$GT$32</f>
        <v>0</v>
      </c>
      <c r="I4" s="12">
        <f>[3]KLM!$GT$32</f>
        <v>0</v>
      </c>
      <c r="J4" s="12">
        <f>'[3]Air Georgian'!$GT$32</f>
        <v>0</v>
      </c>
      <c r="K4" s="12">
        <f>'[3]Sky Regional'!$GT$32</f>
        <v>0</v>
      </c>
      <c r="L4" s="12">
        <f>[3]Condor!$GT$32</f>
        <v>0</v>
      </c>
      <c r="M4" s="12">
        <f>'[3]Aer Lingus'!$GT$32</f>
        <v>0</v>
      </c>
      <c r="N4" s="12">
        <f>'[3]Air France'!$GT$32</f>
        <v>0</v>
      </c>
      <c r="O4" s="12">
        <f>'[3]Charter Misc'!$GT$32+[3]Ryan!$GT$32+[3]Omni!$GT$32</f>
        <v>0</v>
      </c>
      <c r="P4" s="371">
        <f>SUM(B4:O4)</f>
        <v>952</v>
      </c>
    </row>
    <row r="5" spans="1:16" x14ac:dyDescent="0.2">
      <c r="A5" s="38" t="s">
        <v>31</v>
      </c>
      <c r="B5" s="7">
        <f>[3]Delta!$GT$33</f>
        <v>0</v>
      </c>
      <c r="C5" s="7">
        <f>'[3]Atlantic Southeast'!$GT$33</f>
        <v>0</v>
      </c>
      <c r="D5" s="7">
        <f>[3]Pinnacle!$GT$33</f>
        <v>0</v>
      </c>
      <c r="E5" s="7">
        <f>'[3]Sky West'!$GT$33</f>
        <v>483</v>
      </c>
      <c r="F5" s="7">
        <f>'[3]Go Jet'!$GT$33</f>
        <v>0</v>
      </c>
      <c r="G5" s="7">
        <f>'[3]Sun Country'!$GT$33</f>
        <v>0</v>
      </c>
      <c r="H5" s="7">
        <f>[3]Icelandair!$GT$33</f>
        <v>0</v>
      </c>
      <c r="I5" s="7">
        <f>[3]KLM!$GT$33</f>
        <v>0</v>
      </c>
      <c r="J5" s="7">
        <f>'[3]Air Georgian'!$GT$33</f>
        <v>0</v>
      </c>
      <c r="K5" s="7">
        <f>'[3]Sky Regional'!$GT$33</f>
        <v>0</v>
      </c>
      <c r="L5" s="7">
        <f>[3]Condor!$GT$33</f>
        <v>0</v>
      </c>
      <c r="M5" s="7">
        <f>'[3]Aer Lingus'!$GT$33</f>
        <v>0</v>
      </c>
      <c r="N5" s="7">
        <f>'[3]Air France'!$GT$33</f>
        <v>0</v>
      </c>
      <c r="O5" s="7">
        <f>'[3]Charter Misc'!$GT$33++[3]Ryan!$GT$33+[3]Omni!$GT$33</f>
        <v>0</v>
      </c>
      <c r="P5" s="372">
        <f>SUM(B5:O5)</f>
        <v>483</v>
      </c>
    </row>
    <row r="6" spans="1:16" ht="15" x14ac:dyDescent="0.25">
      <c r="A6" s="36" t="s">
        <v>7</v>
      </c>
      <c r="B6" s="18">
        <f t="shared" ref="B6:O6" si="0">SUM(B4:B5)</f>
        <v>476</v>
      </c>
      <c r="C6" s="18">
        <f t="shared" si="0"/>
        <v>0</v>
      </c>
      <c r="D6" s="18">
        <f t="shared" si="0"/>
        <v>0</v>
      </c>
      <c r="E6" s="18">
        <f t="shared" si="0"/>
        <v>959</v>
      </c>
      <c r="F6" s="18">
        <f t="shared" ref="F6" si="1">SUM(F4:F5)</f>
        <v>0</v>
      </c>
      <c r="G6" s="18">
        <f t="shared" si="0"/>
        <v>0</v>
      </c>
      <c r="H6" s="18">
        <f t="shared" si="0"/>
        <v>0</v>
      </c>
      <c r="I6" s="18">
        <f t="shared" ref="I6" si="2">SUM(I4:I5)</f>
        <v>0</v>
      </c>
      <c r="J6" s="18">
        <f t="shared" si="0"/>
        <v>0</v>
      </c>
      <c r="K6" s="18">
        <f t="shared" ref="K6" si="3">SUM(K4:K5)</f>
        <v>0</v>
      </c>
      <c r="L6" s="18">
        <f t="shared" ref="L6:M6" si="4">SUM(L4:L5)</f>
        <v>0</v>
      </c>
      <c r="M6" s="18">
        <f t="shared" si="4"/>
        <v>0</v>
      </c>
      <c r="N6" s="18">
        <f t="shared" si="0"/>
        <v>0</v>
      </c>
      <c r="O6" s="18">
        <f t="shared" si="0"/>
        <v>0</v>
      </c>
      <c r="P6" s="373">
        <f>SUM(B6:O6)</f>
        <v>1435</v>
      </c>
    </row>
    <row r="7" spans="1:16" x14ac:dyDescent="0.2">
      <c r="A7" s="38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371"/>
    </row>
    <row r="8" spans="1:16" x14ac:dyDescent="0.2">
      <c r="A8" s="38" t="s">
        <v>32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371">
        <f>SUM(B8:O8)</f>
        <v>0</v>
      </c>
    </row>
    <row r="9" spans="1:16" x14ac:dyDescent="0.2">
      <c r="A9" s="38" t="s">
        <v>30</v>
      </c>
      <c r="B9" s="12">
        <f>[3]Delta!$GT$37</f>
        <v>6</v>
      </c>
      <c r="C9" s="12">
        <f>'[3]Atlantic Southeast'!$GT$37</f>
        <v>0</v>
      </c>
      <c r="D9" s="12">
        <f>[3]Pinnacle!$GT$37</f>
        <v>0</v>
      </c>
      <c r="E9" s="12">
        <f>'[3]Sky West'!$GT$37</f>
        <v>7</v>
      </c>
      <c r="F9" s="12">
        <f>'[3]Go Jet'!$GT$37</f>
        <v>0</v>
      </c>
      <c r="G9" s="12">
        <f>'[3]Sun Country'!$GT$37</f>
        <v>0</v>
      </c>
      <c r="H9" s="12">
        <f>[3]Icelandair!$GT$37</f>
        <v>0</v>
      </c>
      <c r="I9" s="12">
        <f>[3]KLM!$GT$37</f>
        <v>0</v>
      </c>
      <c r="J9" s="12">
        <f>'[3]Air Georgian'!$GT$37</f>
        <v>0</v>
      </c>
      <c r="K9" s="12">
        <f>'[3]Sky Regional'!$GT$37</f>
        <v>0</v>
      </c>
      <c r="L9" s="12">
        <f>[3]Condor!$GT$37</f>
        <v>0</v>
      </c>
      <c r="M9" s="12">
        <f>'[3]Aer Lingus'!$GT$37</f>
        <v>0</v>
      </c>
      <c r="N9" s="12">
        <f>'[3]Air France'!$GT$37</f>
        <v>0</v>
      </c>
      <c r="O9" s="12">
        <f>'[3]Charter Misc'!$GT$37+[3]Ryan!$GT$37+[3]Omni!$GT$37</f>
        <v>0</v>
      </c>
      <c r="P9" s="371">
        <f>SUM(B9:O9)</f>
        <v>13</v>
      </c>
    </row>
    <row r="10" spans="1:16" x14ac:dyDescent="0.2">
      <c r="A10" s="38" t="s">
        <v>33</v>
      </c>
      <c r="B10" s="7">
        <f>[3]Delta!$GT$38</f>
        <v>0</v>
      </c>
      <c r="C10" s="7">
        <f>'[3]Atlantic Southeast'!$GT$38</f>
        <v>0</v>
      </c>
      <c r="D10" s="7">
        <f>[3]Pinnacle!$GT$38</f>
        <v>0</v>
      </c>
      <c r="E10" s="7">
        <f>'[3]Sky West'!$GT$38</f>
        <v>4</v>
      </c>
      <c r="F10" s="7">
        <f>'[3]Go Jet'!$GT$38</f>
        <v>0</v>
      </c>
      <c r="G10" s="7">
        <f>'[3]Sun Country'!$GT$38</f>
        <v>0</v>
      </c>
      <c r="H10" s="7">
        <f>[3]Icelandair!$GT$38</f>
        <v>0</v>
      </c>
      <c r="I10" s="7">
        <f>[3]KLM!$GT$38</f>
        <v>0</v>
      </c>
      <c r="J10" s="7">
        <f>'[3]Air Georgian'!$GT$38</f>
        <v>0</v>
      </c>
      <c r="K10" s="7">
        <f>'[3]Sky Regional'!$GT$38</f>
        <v>0</v>
      </c>
      <c r="L10" s="7">
        <f>[3]Condor!$GT$38</f>
        <v>0</v>
      </c>
      <c r="M10" s="7">
        <f>'[3]Aer Lingus'!$GT$38</f>
        <v>0</v>
      </c>
      <c r="N10" s="7">
        <f>'[3]Air France'!$GT$38</f>
        <v>0</v>
      </c>
      <c r="O10" s="7">
        <f>'[3]Charter Misc'!$GT$38+[3]Ryan!$GT$38+[3]Omni!$GT$38</f>
        <v>0</v>
      </c>
      <c r="P10" s="372">
        <f>SUM(B10:O10)</f>
        <v>4</v>
      </c>
    </row>
    <row r="11" spans="1:16" ht="15.75" thickBot="1" x14ac:dyDescent="0.3">
      <c r="A11" s="39" t="s">
        <v>34</v>
      </c>
      <c r="B11" s="186">
        <f t="shared" ref="B11:G11" si="5">SUM(B9:B10)</f>
        <v>6</v>
      </c>
      <c r="C11" s="186">
        <f t="shared" si="5"/>
        <v>0</v>
      </c>
      <c r="D11" s="186">
        <f t="shared" si="5"/>
        <v>0</v>
      </c>
      <c r="E11" s="186">
        <f t="shared" si="5"/>
        <v>11</v>
      </c>
      <c r="F11" s="186">
        <f t="shared" ref="F11" si="6">SUM(F9:F10)</f>
        <v>0</v>
      </c>
      <c r="G11" s="186">
        <f t="shared" si="5"/>
        <v>0</v>
      </c>
      <c r="H11" s="186">
        <f t="shared" ref="H11:O11" si="7">SUM(H9:H10)</f>
        <v>0</v>
      </c>
      <c r="I11" s="186">
        <f t="shared" ref="I11" si="8">SUM(I9:I10)</f>
        <v>0</v>
      </c>
      <c r="J11" s="186">
        <f t="shared" si="7"/>
        <v>0</v>
      </c>
      <c r="K11" s="186">
        <f t="shared" ref="K11" si="9">SUM(K9:K10)</f>
        <v>0</v>
      </c>
      <c r="L11" s="186">
        <f t="shared" si="7"/>
        <v>0</v>
      </c>
      <c r="M11" s="186">
        <f t="shared" ref="M11" si="10">SUM(M9:M10)</f>
        <v>0</v>
      </c>
      <c r="N11" s="186">
        <f t="shared" si="7"/>
        <v>0</v>
      </c>
      <c r="O11" s="186">
        <f t="shared" si="7"/>
        <v>0</v>
      </c>
      <c r="P11" s="374">
        <f>SUM(B11:O11)</f>
        <v>17</v>
      </c>
    </row>
    <row r="12" spans="1:16" ht="15" x14ac:dyDescent="0.25">
      <c r="A12" s="261"/>
      <c r="B12" s="258"/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9"/>
    </row>
    <row r="13" spans="1:16" ht="39" thickBot="1" x14ac:dyDescent="0.25">
      <c r="B13" s="304" t="s">
        <v>18</v>
      </c>
      <c r="C13" s="303" t="s">
        <v>195</v>
      </c>
      <c r="D13" s="369" t="s">
        <v>158</v>
      </c>
      <c r="E13" s="303" t="s">
        <v>164</v>
      </c>
      <c r="F13" s="303" t="s">
        <v>163</v>
      </c>
      <c r="G13" s="303" t="s">
        <v>49</v>
      </c>
      <c r="H13" s="303" t="s">
        <v>114</v>
      </c>
      <c r="I13" s="303" t="s">
        <v>194</v>
      </c>
      <c r="J13" s="303" t="s">
        <v>191</v>
      </c>
      <c r="K13" s="303" t="s">
        <v>196</v>
      </c>
      <c r="L13" s="303" t="s">
        <v>162</v>
      </c>
      <c r="M13" s="303" t="s">
        <v>211</v>
      </c>
      <c r="N13" s="303" t="s">
        <v>157</v>
      </c>
      <c r="O13" s="303" t="s">
        <v>140</v>
      </c>
      <c r="P13" s="303" t="s">
        <v>21</v>
      </c>
    </row>
    <row r="14" spans="1:16" ht="15" x14ac:dyDescent="0.25">
      <c r="A14" s="494" t="s">
        <v>142</v>
      </c>
      <c r="B14" s="495"/>
      <c r="C14" s="495"/>
      <c r="D14" s="495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6"/>
    </row>
    <row r="15" spans="1:16" x14ac:dyDescent="0.2">
      <c r="A15" s="38" t="s">
        <v>29</v>
      </c>
      <c r="P15" s="38"/>
    </row>
    <row r="16" spans="1:16" x14ac:dyDescent="0.2">
      <c r="A16" s="38" t="s">
        <v>30</v>
      </c>
      <c r="B16" s="12">
        <f>SUM([3]Delta!$GP$32:$GT$32)</f>
        <v>240505</v>
      </c>
      <c r="C16" s="12">
        <f>SUM('[3]Atlantic Southeast'!$GP$32:$GT$32)</f>
        <v>0</v>
      </c>
      <c r="D16" s="12">
        <f>SUM([3]Pinnacle!$GP$32:$GT$32)</f>
        <v>11430</v>
      </c>
      <c r="E16" s="12">
        <f>SUM('[3]Sky West'!$GP$32:$GT$32)</f>
        <v>39965</v>
      </c>
      <c r="F16" s="12">
        <f>SUM('[3]Go Jet'!$GP$32:$GT$32)</f>
        <v>0</v>
      </c>
      <c r="G16" s="12">
        <f>SUM('[3]Sun Country'!$GP$32:$GT$32)</f>
        <v>86037</v>
      </c>
      <c r="H16" s="12">
        <f>SUM([3]Icelandair!$GP$32:$GT$32)</f>
        <v>1011</v>
      </c>
      <c r="I16" s="12">
        <f>SUM([3]KLM!$GP$32:$GT$32)</f>
        <v>9290</v>
      </c>
      <c r="J16" s="12">
        <f>SUM('[3]Air Georgian'!$GP$32:$GT$32)</f>
        <v>0</v>
      </c>
      <c r="K16" s="12">
        <f>SUM('[3]Sky Regional'!$GP$32:$GT$32)</f>
        <v>8489</v>
      </c>
      <c r="L16" s="12">
        <f>SUM([3]Condor!$GP$32:$GT$32)</f>
        <v>0</v>
      </c>
      <c r="M16" s="12">
        <f>SUM('[3]Aer Lingus'!$GP$32:$GT$32)</f>
        <v>5028</v>
      </c>
      <c r="N16" s="12">
        <f>SUM('[3]Air France'!$GP$32:$GT$32)</f>
        <v>0</v>
      </c>
      <c r="O16" s="12">
        <f>SUM('[3]Charter Misc'!$GP$32:$GT$32)+SUM([3]Ryan!$GP$32:$GT$32)+SUM([3]Omni!$GP$32:$GT$32)</f>
        <v>60</v>
      </c>
      <c r="P16" s="371">
        <f>SUM(B16:O16)</f>
        <v>401815</v>
      </c>
    </row>
    <row r="17" spans="1:19" x14ac:dyDescent="0.2">
      <c r="A17" s="38" t="s">
        <v>31</v>
      </c>
      <c r="B17" s="7">
        <f>SUM([3]Delta!$GP$33:$GT$33)</f>
        <v>221354</v>
      </c>
      <c r="C17" s="7">
        <f>SUM('[3]Atlantic Southeast'!$GP$33:$GT$33)</f>
        <v>0</v>
      </c>
      <c r="D17" s="7">
        <f>SUM([3]Pinnacle!$GP$33:$GT$33)</f>
        <v>12177</v>
      </c>
      <c r="E17" s="7">
        <f>SUM('[3]Sky West'!$GP$33:$GT$33)</f>
        <v>41436</v>
      </c>
      <c r="F17" s="7">
        <f>SUM('[3]Go Jet'!$GP$33:$GT$33)</f>
        <v>0</v>
      </c>
      <c r="G17" s="7">
        <f>SUM('[3]Sun Country'!$GP$33:$GT$33)</f>
        <v>78950</v>
      </c>
      <c r="H17" s="7">
        <f>SUM([3]Icelandair!$GP$33:$GT$33)</f>
        <v>1047</v>
      </c>
      <c r="I17" s="7">
        <f>SUM([3]KLM!$GP$33:$GT$33)</f>
        <v>6678</v>
      </c>
      <c r="J17" s="7">
        <f>SUM('[3]Air Georgian'!$GP$33:$GT$33)</f>
        <v>0</v>
      </c>
      <c r="K17" s="7">
        <f>SUM('[3]Sky Regional'!$GP$33:$GT$33)</f>
        <v>8452</v>
      </c>
      <c r="L17" s="7">
        <f>SUM([3]Condor!$GP$33:$GT$33)</f>
        <v>0</v>
      </c>
      <c r="M17" s="7">
        <f>SUM('[3]Aer Lingus'!$GP$33:$GT$33)</f>
        <v>4594</v>
      </c>
      <c r="N17" s="7">
        <f>SUM('[3]Air France'!$GP$33:$GT$33)</f>
        <v>0</v>
      </c>
      <c r="O17" s="7">
        <f>SUM('[3]Charter Misc'!$GP$33:$GT$33)++SUM([3]Ryan!$GP$33:$GT$33)+SUM([3]Omni!$GP$33:$GT$33)</f>
        <v>0</v>
      </c>
      <c r="P17" s="372">
        <f>SUM(B17:O17)</f>
        <v>374688</v>
      </c>
    </row>
    <row r="18" spans="1:19" ht="15" x14ac:dyDescent="0.25">
      <c r="A18" s="36" t="s">
        <v>7</v>
      </c>
      <c r="B18" s="18">
        <f t="shared" ref="B18:O18" si="11">SUM(B16:B17)</f>
        <v>461859</v>
      </c>
      <c r="C18" s="18">
        <f t="shared" si="11"/>
        <v>0</v>
      </c>
      <c r="D18" s="18">
        <f t="shared" si="11"/>
        <v>23607</v>
      </c>
      <c r="E18" s="18">
        <f t="shared" si="11"/>
        <v>81401</v>
      </c>
      <c r="F18" s="18">
        <f t="shared" ref="F18" si="12">SUM(F16:F17)</f>
        <v>0</v>
      </c>
      <c r="G18" s="18">
        <f t="shared" si="11"/>
        <v>164987</v>
      </c>
      <c r="H18" s="18">
        <f t="shared" si="11"/>
        <v>2058</v>
      </c>
      <c r="I18" s="18">
        <f t="shared" ref="I18" si="13">SUM(I16:I17)</f>
        <v>15968</v>
      </c>
      <c r="J18" s="18">
        <f t="shared" si="11"/>
        <v>0</v>
      </c>
      <c r="K18" s="18">
        <f t="shared" ref="K18" si="14">SUM(K16:K17)</f>
        <v>16941</v>
      </c>
      <c r="L18" s="18">
        <f t="shared" ref="L18:M18" si="15">SUM(L16:L17)</f>
        <v>0</v>
      </c>
      <c r="M18" s="18">
        <f t="shared" si="15"/>
        <v>9622</v>
      </c>
      <c r="N18" s="18">
        <f t="shared" si="11"/>
        <v>0</v>
      </c>
      <c r="O18" s="18">
        <f t="shared" si="11"/>
        <v>60</v>
      </c>
      <c r="P18" s="373">
        <f>SUM(B18:O18)</f>
        <v>776503</v>
      </c>
      <c r="S18" s="203"/>
    </row>
    <row r="19" spans="1:19" x14ac:dyDescent="0.2">
      <c r="A19" s="3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371"/>
      <c r="S19" s="83"/>
    </row>
    <row r="20" spans="1:19" x14ac:dyDescent="0.2">
      <c r="A20" s="38" t="s">
        <v>32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371">
        <f>SUM(B20:O20)</f>
        <v>0</v>
      </c>
    </row>
    <row r="21" spans="1:19" x14ac:dyDescent="0.2">
      <c r="A21" s="38" t="s">
        <v>30</v>
      </c>
      <c r="B21" s="12">
        <f>SUM([3]Delta!$GP$37:$GT$37)</f>
        <v>6534</v>
      </c>
      <c r="C21" s="12">
        <f>SUM('[3]Atlantic Southeast'!$GP$37:$GT$37)</f>
        <v>0</v>
      </c>
      <c r="D21" s="12">
        <f>SUM([3]Pinnacle!$GP$37:$GT$37)</f>
        <v>265</v>
      </c>
      <c r="E21" s="12">
        <f>SUM('[3]Sky West'!$GP$37:$GT$37)</f>
        <v>495</v>
      </c>
      <c r="F21" s="12">
        <f>SUM('[3]Go Jet'!$GP$37:$GT$37)</f>
        <v>0</v>
      </c>
      <c r="G21" s="12">
        <f>SUM('[3]Sun Country'!$GP$37:$GT$37)</f>
        <v>1011</v>
      </c>
      <c r="H21" s="12">
        <f>SUM([3]Icelandair!$GP$37:$GT$37)</f>
        <v>22</v>
      </c>
      <c r="I21" s="12">
        <f>SUM([3]KLM!$GP$37:$GT$37)</f>
        <v>35</v>
      </c>
      <c r="J21" s="12">
        <f>SUM('[3]Air Georgian'!$GP$37:$GT$37)</f>
        <v>0</v>
      </c>
      <c r="K21" s="12">
        <f>SUM('[3]Sky Regional'!$GP$37:$GT$37)</f>
        <v>116</v>
      </c>
      <c r="L21" s="12">
        <f>SUM([3]Condor!$GP$37:$GT$37)</f>
        <v>0</v>
      </c>
      <c r="M21" s="12">
        <f>SUM('[3]Aer Lingus'!$GP$37:$GT$37)</f>
        <v>35</v>
      </c>
      <c r="N21" s="12">
        <f>SUM('[3]Air France'!$GP$37:$GT$37)</f>
        <v>0</v>
      </c>
      <c r="O21" s="12">
        <f>SUM('[3]Charter Misc'!$GP$37:$GT$37)++SUM([3]Ryan!$GP$37:$GT$37)+SUM([3]Omni!$GP$37:$GT$37)</f>
        <v>0</v>
      </c>
      <c r="P21" s="371">
        <f>SUM(B21:O21)</f>
        <v>8513</v>
      </c>
    </row>
    <row r="22" spans="1:19" x14ac:dyDescent="0.2">
      <c r="A22" s="38" t="s">
        <v>33</v>
      </c>
      <c r="B22" s="7">
        <f>SUM([3]Delta!$GP$38:$GT$38)</f>
        <v>5724</v>
      </c>
      <c r="C22" s="7">
        <f>SUM('[3]Atlantic Southeast'!$GP$38:$GT$38)</f>
        <v>0</v>
      </c>
      <c r="D22" s="7">
        <f>SUM([3]Pinnacle!$GP$38:$GT$38)</f>
        <v>139</v>
      </c>
      <c r="E22" s="7">
        <f>SUM('[3]Sky West'!$GP$38:$GT$38)</f>
        <v>489</v>
      </c>
      <c r="F22" s="7">
        <f>SUM('[3]Go Jet'!$GP$38:$GT$38)</f>
        <v>0</v>
      </c>
      <c r="G22" s="7">
        <f>SUM('[3]Sun Country'!$GP$38:$GT$38)</f>
        <v>956</v>
      </c>
      <c r="H22" s="7">
        <f>SUM([3]Icelandair!$GP$38:$GT$38)</f>
        <v>20</v>
      </c>
      <c r="I22" s="7">
        <f>SUM([3]KLM!$GP$38:$GT$38)</f>
        <v>26</v>
      </c>
      <c r="J22" s="7">
        <f>SUM('[3]Air Georgian'!$GP$38:$GT$38)</f>
        <v>0</v>
      </c>
      <c r="K22" s="7">
        <f>SUM('[3]Sky Regional'!$GP$38:$GT$38)</f>
        <v>116</v>
      </c>
      <c r="L22" s="7">
        <f>SUM([3]Condor!$GP$38:$GT$38)</f>
        <v>0</v>
      </c>
      <c r="M22" s="7">
        <f>SUM('[3]Aer Lingus'!$GP$38:$GT$38)</f>
        <v>37</v>
      </c>
      <c r="N22" s="7">
        <f>SUM('[3]Air France'!$GP$38:$GT$38)</f>
        <v>0</v>
      </c>
      <c r="O22" s="7">
        <f>SUM('[3]Charter Misc'!$GP$38:$GT$38)++SUM([3]Ryan!$GP$38:$GT$38)+SUM([3]Omni!$GP$38:$GT$38)</f>
        <v>0</v>
      </c>
      <c r="P22" s="372">
        <f>SUM(B22:O22)</f>
        <v>7507</v>
      </c>
    </row>
    <row r="23" spans="1:19" ht="15.75" thickBot="1" x14ac:dyDescent="0.3">
      <c r="A23" s="39" t="s">
        <v>34</v>
      </c>
      <c r="B23" s="186">
        <f t="shared" ref="B23:O23" si="16">SUM(B21:B22)</f>
        <v>12258</v>
      </c>
      <c r="C23" s="186">
        <f t="shared" si="16"/>
        <v>0</v>
      </c>
      <c r="D23" s="186">
        <f t="shared" si="16"/>
        <v>404</v>
      </c>
      <c r="E23" s="186">
        <f t="shared" si="16"/>
        <v>984</v>
      </c>
      <c r="F23" s="186">
        <f t="shared" ref="F23" si="17">SUM(F21:F22)</f>
        <v>0</v>
      </c>
      <c r="G23" s="186">
        <f t="shared" si="16"/>
        <v>1967</v>
      </c>
      <c r="H23" s="186">
        <f t="shared" si="16"/>
        <v>42</v>
      </c>
      <c r="I23" s="186">
        <f t="shared" ref="I23" si="18">SUM(I21:I22)</f>
        <v>61</v>
      </c>
      <c r="J23" s="186">
        <f t="shared" si="16"/>
        <v>0</v>
      </c>
      <c r="K23" s="186">
        <f t="shared" ref="K23" si="19">SUM(K21:K22)</f>
        <v>232</v>
      </c>
      <c r="L23" s="186">
        <f t="shared" ref="L23:M23" si="20">SUM(L21:L22)</f>
        <v>0</v>
      </c>
      <c r="M23" s="186">
        <f t="shared" si="20"/>
        <v>72</v>
      </c>
      <c r="N23" s="186">
        <f t="shared" si="16"/>
        <v>0</v>
      </c>
      <c r="O23" s="186">
        <f t="shared" si="16"/>
        <v>0</v>
      </c>
      <c r="P23" s="374">
        <f>SUM(B23:O23)</f>
        <v>16020</v>
      </c>
    </row>
    <row r="25" spans="1:19" ht="39" thickBot="1" x14ac:dyDescent="0.25">
      <c r="B25" s="304" t="s">
        <v>18</v>
      </c>
      <c r="C25" s="303" t="s">
        <v>195</v>
      </c>
      <c r="D25" s="369" t="s">
        <v>158</v>
      </c>
      <c r="E25" s="303" t="s">
        <v>164</v>
      </c>
      <c r="F25" s="303" t="s">
        <v>163</v>
      </c>
      <c r="G25" s="303" t="s">
        <v>49</v>
      </c>
      <c r="H25" s="303" t="s">
        <v>114</v>
      </c>
      <c r="I25" s="303" t="s">
        <v>194</v>
      </c>
      <c r="J25" s="303" t="s">
        <v>191</v>
      </c>
      <c r="K25" s="303" t="s">
        <v>196</v>
      </c>
      <c r="L25" s="303" t="s">
        <v>162</v>
      </c>
      <c r="M25" s="303" t="s">
        <v>211</v>
      </c>
      <c r="N25" s="303" t="s">
        <v>157</v>
      </c>
      <c r="O25" s="303" t="s">
        <v>140</v>
      </c>
      <c r="P25" s="303" t="s">
        <v>21</v>
      </c>
    </row>
    <row r="26" spans="1:19" ht="15" x14ac:dyDescent="0.25">
      <c r="A26" s="497" t="s">
        <v>143</v>
      </c>
      <c r="B26" s="498"/>
      <c r="C26" s="498"/>
      <c r="D26" s="498"/>
      <c r="E26" s="498"/>
      <c r="F26" s="498"/>
      <c r="G26" s="498"/>
      <c r="H26" s="498"/>
      <c r="I26" s="498"/>
      <c r="J26" s="498"/>
      <c r="K26" s="498"/>
      <c r="L26" s="498"/>
      <c r="M26" s="498"/>
      <c r="N26" s="498"/>
      <c r="O26" s="498"/>
      <c r="P26" s="499"/>
    </row>
    <row r="27" spans="1:19" x14ac:dyDescent="0.2">
      <c r="A27" s="38" t="s">
        <v>22</v>
      </c>
      <c r="B27" s="12">
        <f>[3]Delta!$GT$15</f>
        <v>2</v>
      </c>
      <c r="C27" s="12">
        <f>'[3]Atlantic Southeast'!$GT$15</f>
        <v>0</v>
      </c>
      <c r="D27" s="12">
        <f>[3]Pinnacle!$GT$15</f>
        <v>0</v>
      </c>
      <c r="E27" s="12">
        <f>'[3]Sky West'!$GT$15</f>
        <v>47</v>
      </c>
      <c r="F27" s="12">
        <f>'[3]Go Jet'!$GT$15</f>
        <v>0</v>
      </c>
      <c r="G27" s="12">
        <f>'[3]Sun Country'!$GT$15</f>
        <v>0</v>
      </c>
      <c r="H27" s="12">
        <f>[3]Icelandair!$GT$15</f>
        <v>0</v>
      </c>
      <c r="I27" s="12">
        <f>[3]KLM!$GT$15</f>
        <v>0</v>
      </c>
      <c r="J27" s="12">
        <f>'[3]Air Georgian'!$GT$15</f>
        <v>0</v>
      </c>
      <c r="K27" s="12">
        <f>'[3]Sky Regional'!$GT$15</f>
        <v>0</v>
      </c>
      <c r="L27" s="12">
        <f>[3]Condor!$GT$15</f>
        <v>0</v>
      </c>
      <c r="M27" s="12">
        <f>'[3]Aer Lingus'!$GT$15</f>
        <v>0</v>
      </c>
      <c r="N27" s="12">
        <f>'[3]Air France'!$GT$15</f>
        <v>0</v>
      </c>
      <c r="O27" s="12">
        <f>'[3]Charter Misc'!$GT$15+[3]Ryan!$GT$15+[3]Omni!$GT$15</f>
        <v>0</v>
      </c>
      <c r="P27" s="371">
        <f>SUM(B27:O27)</f>
        <v>49</v>
      </c>
    </row>
    <row r="28" spans="1:19" x14ac:dyDescent="0.2">
      <c r="A28" s="38" t="s">
        <v>23</v>
      </c>
      <c r="B28" s="12">
        <f>[3]Delta!$GT$16</f>
        <v>0</v>
      </c>
      <c r="C28" s="12">
        <f>'[3]Atlantic Southeast'!$GT$16</f>
        <v>0</v>
      </c>
      <c r="D28" s="12">
        <f>[3]Pinnacle!$GT$16</f>
        <v>0</v>
      </c>
      <c r="E28" s="12">
        <f>'[3]Sky West'!$GT$16</f>
        <v>47</v>
      </c>
      <c r="F28" s="12">
        <f>'[3]Go Jet'!$GT$16</f>
        <v>0</v>
      </c>
      <c r="G28" s="12">
        <f>'[3]Sun Country'!$GT$16</f>
        <v>0</v>
      </c>
      <c r="H28" s="12">
        <f>[3]Icelandair!$GT$16</f>
        <v>0</v>
      </c>
      <c r="I28" s="12">
        <f>[3]KLM!$GT$16</f>
        <v>0</v>
      </c>
      <c r="J28" s="12">
        <f>'[3]Air Georgian'!$GT$16</f>
        <v>0</v>
      </c>
      <c r="K28" s="12">
        <f>'[3]Sky Regional'!$GT$16</f>
        <v>0</v>
      </c>
      <c r="L28" s="12">
        <f>[3]Condor!$GT$16</f>
        <v>0</v>
      </c>
      <c r="M28" s="12">
        <f>'[3]Aer Lingus'!$GT$16</f>
        <v>0</v>
      </c>
      <c r="N28" s="12">
        <f>'[3]Air France'!$GT$16</f>
        <v>0</v>
      </c>
      <c r="O28" s="12">
        <f>'[3]Charter Misc'!$GT$16+[3]Ryan!$GT$16+[3]Omni!$GT$16</f>
        <v>0</v>
      </c>
      <c r="P28" s="371">
        <f>SUM(B28:O28)</f>
        <v>47</v>
      </c>
    </row>
    <row r="29" spans="1:19" x14ac:dyDescent="0.2">
      <c r="A29" s="38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371"/>
    </row>
    <row r="30" spans="1:19" ht="15.75" thickBot="1" x14ac:dyDescent="0.3">
      <c r="A30" s="39" t="s">
        <v>28</v>
      </c>
      <c r="B30" s="260">
        <f t="shared" ref="B30:J30" si="21">SUM(B27:B28)</f>
        <v>2</v>
      </c>
      <c r="C30" s="260">
        <f t="shared" si="21"/>
        <v>0</v>
      </c>
      <c r="D30" s="260">
        <f t="shared" si="21"/>
        <v>0</v>
      </c>
      <c r="E30" s="260">
        <f>SUM(E27:E28)</f>
        <v>94</v>
      </c>
      <c r="F30" s="260">
        <f>SUM(F27:F28)</f>
        <v>0</v>
      </c>
      <c r="G30" s="260">
        <f t="shared" si="21"/>
        <v>0</v>
      </c>
      <c r="H30" s="260">
        <f t="shared" si="21"/>
        <v>0</v>
      </c>
      <c r="I30" s="260">
        <f t="shared" ref="I30" si="22">SUM(I27:I28)</f>
        <v>0</v>
      </c>
      <c r="J30" s="260">
        <f t="shared" si="21"/>
        <v>0</v>
      </c>
      <c r="K30" s="260">
        <f t="shared" ref="K30" si="23">SUM(K27:K28)</f>
        <v>0</v>
      </c>
      <c r="L30" s="260">
        <f>SUM(L27:L28)</f>
        <v>0</v>
      </c>
      <c r="M30" s="260">
        <f>SUM(M27:M28)</f>
        <v>0</v>
      </c>
      <c r="N30" s="260">
        <f>SUM(N27:N28)</f>
        <v>0</v>
      </c>
      <c r="O30" s="260">
        <f>SUM(O27:O28)</f>
        <v>0</v>
      </c>
      <c r="P30" s="417">
        <f>SUM(B30:O30)</f>
        <v>96</v>
      </c>
    </row>
    <row r="31" spans="1:19" ht="15" x14ac:dyDescent="0.25">
      <c r="A31" s="261"/>
    </row>
    <row r="32" spans="1:19" ht="39" thickBot="1" x14ac:dyDescent="0.25">
      <c r="B32" s="304" t="s">
        <v>18</v>
      </c>
      <c r="C32" s="303" t="s">
        <v>195</v>
      </c>
      <c r="D32" s="369" t="s">
        <v>158</v>
      </c>
      <c r="E32" s="303" t="s">
        <v>164</v>
      </c>
      <c r="F32" s="303" t="s">
        <v>163</v>
      </c>
      <c r="G32" s="303" t="s">
        <v>49</v>
      </c>
      <c r="H32" s="303" t="s">
        <v>114</v>
      </c>
      <c r="I32" s="303" t="s">
        <v>194</v>
      </c>
      <c r="J32" s="303" t="s">
        <v>191</v>
      </c>
      <c r="K32" s="303" t="s">
        <v>196</v>
      </c>
      <c r="L32" s="303" t="s">
        <v>162</v>
      </c>
      <c r="M32" s="303" t="s">
        <v>211</v>
      </c>
      <c r="N32" s="303" t="s">
        <v>157</v>
      </c>
      <c r="O32" s="303" t="s">
        <v>140</v>
      </c>
      <c r="P32" s="303" t="s">
        <v>21</v>
      </c>
    </row>
    <row r="33" spans="1:16" ht="15" x14ac:dyDescent="0.25">
      <c r="A33" s="500" t="s">
        <v>144</v>
      </c>
      <c r="B33" s="501"/>
      <c r="C33" s="501"/>
      <c r="D33" s="501"/>
      <c r="E33" s="501"/>
      <c r="F33" s="501"/>
      <c r="G33" s="501"/>
      <c r="H33" s="501"/>
      <c r="I33" s="501"/>
      <c r="J33" s="501"/>
      <c r="K33" s="501"/>
      <c r="L33" s="501"/>
      <c r="M33" s="501"/>
      <c r="N33" s="501"/>
      <c r="O33" s="501"/>
      <c r="P33" s="502"/>
    </row>
    <row r="34" spans="1:16" x14ac:dyDescent="0.2">
      <c r="A34" s="38" t="s">
        <v>22</v>
      </c>
      <c r="B34" s="12">
        <f>SUM([3]Delta!$GP$15:$GT$15)</f>
        <v>1630</v>
      </c>
      <c r="C34" s="12">
        <f>SUM('[3]Atlantic Southeast'!$GP$15:$GT$15)</f>
        <v>0</v>
      </c>
      <c r="D34" s="12">
        <f>SUM([3]Pinnacle!$GP$15:$GT$15)</f>
        <v>230</v>
      </c>
      <c r="E34" s="12">
        <f>SUM('[3]Sky West'!$GP$15:$GT$15)</f>
        <v>817</v>
      </c>
      <c r="F34" s="12">
        <f>SUM('[3]Go Jet'!$GP$15:$GT$15)</f>
        <v>0</v>
      </c>
      <c r="G34" s="12">
        <f>SUM('[3]Sun Country'!$GP$15:$GT$15)</f>
        <v>618</v>
      </c>
      <c r="H34" s="12">
        <f>SUM([3]Icelandair!$GP$15:$GT$15)</f>
        <v>9</v>
      </c>
      <c r="I34" s="12">
        <f>SUM([3]KLM!$GP$15:$GT$15)</f>
        <v>40</v>
      </c>
      <c r="J34" s="12">
        <f>SUM('[3]Air Georgian'!$GP$15:$GT$15)</f>
        <v>0</v>
      </c>
      <c r="K34" s="12">
        <f>SUM('[3]Sky Regional'!$GP$15:$GT$15)</f>
        <v>195</v>
      </c>
      <c r="L34" s="12">
        <f>SUM([3]Condor!$GP$15:$GT$15)</f>
        <v>0</v>
      </c>
      <c r="M34" s="12">
        <f>SUM('[3]Aer Lingus'!$GP$15:$GT$15)</f>
        <v>44</v>
      </c>
      <c r="N34" s="12">
        <f>SUM('[3]Air France'!$GP$15:$GT$15)</f>
        <v>0</v>
      </c>
      <c r="O34" s="12">
        <f>SUM('[3]Charter Misc'!$GP$15:$GT$15)+SUM([3]Ryan!$GP$15:$GT$15)+SUM([3]Omni!$GP$15:$GT$15)</f>
        <v>1</v>
      </c>
      <c r="P34" s="371">
        <f>SUM(B34:O34)</f>
        <v>3584</v>
      </c>
    </row>
    <row r="35" spans="1:16" x14ac:dyDescent="0.2">
      <c r="A35" s="38" t="s">
        <v>23</v>
      </c>
      <c r="B35" s="12">
        <f>SUM([3]Delta!$GP$16:$GT$16)</f>
        <v>1619</v>
      </c>
      <c r="C35" s="12">
        <f>SUM('[3]Atlantic Southeast'!$GP$16:$GT$16)</f>
        <v>0</v>
      </c>
      <c r="D35" s="12">
        <f>SUM([3]Pinnacle!$GP$16:$GT$16)</f>
        <v>223</v>
      </c>
      <c r="E35" s="12">
        <f>SUM('[3]Sky West'!$GP$16:$GT$16)</f>
        <v>816</v>
      </c>
      <c r="F35" s="12">
        <f>SUM('[3]Go Jet'!$GP$16:$GT$16)</f>
        <v>0</v>
      </c>
      <c r="G35" s="12">
        <f>SUM('[3]Sun Country'!$GP$16:$GT$16)</f>
        <v>624</v>
      </c>
      <c r="H35" s="12">
        <f>SUM([3]Icelandair!$GP$16:$GT$16)</f>
        <v>9</v>
      </c>
      <c r="I35" s="12">
        <f>SUM([3]KLM!$GP$16:$GT$16)</f>
        <v>40</v>
      </c>
      <c r="J35" s="12">
        <f>SUM('[3]Air Georgian'!$GP$16:$GT$16)</f>
        <v>0</v>
      </c>
      <c r="K35" s="12">
        <f>SUM('[3]Sky Regional'!$GP$16:$GT$16)</f>
        <v>195</v>
      </c>
      <c r="L35" s="12">
        <f>SUM([3]Condor!$GP$16:$GT$16)</f>
        <v>0</v>
      </c>
      <c r="M35" s="12">
        <f>SUM('[3]Aer Lingus'!$GP$16:$GT$16)</f>
        <v>44</v>
      </c>
      <c r="N35" s="12">
        <f>SUM('[3]Air France'!$GP$16:$GT$16)</f>
        <v>0</v>
      </c>
      <c r="O35" s="12">
        <f>SUM('[3]Charter Misc'!$GP$16:$GT$16)+SUM([3]Ryan!$GP$16:$GT$16)+SUM([3]Omni!$GP$16:$GT$16)</f>
        <v>0</v>
      </c>
      <c r="P35" s="371">
        <f>SUM(B35:O35)</f>
        <v>3570</v>
      </c>
    </row>
    <row r="36" spans="1:16" x14ac:dyDescent="0.2">
      <c r="A36" s="38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371"/>
    </row>
    <row r="37" spans="1:16" ht="15.75" thickBot="1" x14ac:dyDescent="0.3">
      <c r="A37" s="39" t="s">
        <v>28</v>
      </c>
      <c r="B37" s="260">
        <f t="shared" ref="B37:J37" si="24">+SUM(B34:B35)</f>
        <v>3249</v>
      </c>
      <c r="C37" s="260">
        <f t="shared" si="24"/>
        <v>0</v>
      </c>
      <c r="D37" s="260">
        <f t="shared" si="24"/>
        <v>453</v>
      </c>
      <c r="E37" s="260">
        <f>+SUM(E34:E35)</f>
        <v>1633</v>
      </c>
      <c r="F37" s="260">
        <f>+SUM(F34:F35)</f>
        <v>0</v>
      </c>
      <c r="G37" s="260">
        <f t="shared" si="24"/>
        <v>1242</v>
      </c>
      <c r="H37" s="260">
        <f t="shared" si="24"/>
        <v>18</v>
      </c>
      <c r="I37" s="260">
        <f t="shared" ref="I37" si="25">+SUM(I34:I35)</f>
        <v>80</v>
      </c>
      <c r="J37" s="260">
        <f t="shared" si="24"/>
        <v>0</v>
      </c>
      <c r="K37" s="260">
        <f t="shared" ref="K37" si="26">+SUM(K34:K35)</f>
        <v>390</v>
      </c>
      <c r="L37" s="260">
        <f>+SUM(L34:L35)</f>
        <v>0</v>
      </c>
      <c r="M37" s="260">
        <f>+SUM(M34:M35)</f>
        <v>88</v>
      </c>
      <c r="N37" s="260">
        <f>+SUM(N34:N35)</f>
        <v>0</v>
      </c>
      <c r="O37" s="260">
        <f>+SUM(O34:O35)</f>
        <v>1</v>
      </c>
      <c r="P37" s="417">
        <f>SUM(B37:O37)</f>
        <v>7154</v>
      </c>
    </row>
  </sheetData>
  <mergeCells count="4">
    <mergeCell ref="A2:P2"/>
    <mergeCell ref="A14:P14"/>
    <mergeCell ref="A26:P26"/>
    <mergeCell ref="A33:P33"/>
  </mergeCells>
  <phoneticPr fontId="6" type="noConversion"/>
  <pageMargins left="0.75" right="0.75" top="1" bottom="1" header="0.5" footer="0.5"/>
  <pageSetup scale="63" orientation="landscape" r:id="rId1"/>
  <headerFooter alignWithMargins="0">
    <oddHeader>&amp;LSchedule 9&amp;CMinneapolis-St. Paul International Airport
&amp;"Arial,Bold"International Detail&amp;"Arial,Regular"
&amp;"Arial,Bold"May 2020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4707"/>
  <sheetViews>
    <sheetView zoomScaleNormal="100" zoomScaleSheetLayoutView="85" workbookViewId="0">
      <pane ySplit="2" topLeftCell="A54" activePane="bottomLeft" state="frozen"/>
      <selection pane="bottomLeft" activeCell="D8" sqref="D8"/>
    </sheetView>
  </sheetViews>
  <sheetFormatPr defaultRowHeight="12.75" x14ac:dyDescent="0.2"/>
  <cols>
    <col min="1" max="1" width="3.42578125" customWidth="1"/>
    <col min="2" max="2" width="14.42578125" bestFit="1" customWidth="1"/>
    <col min="3" max="4" width="9.140625" style="2" bestFit="1" customWidth="1"/>
    <col min="5" max="5" width="9" style="3" bestFit="1" customWidth="1"/>
    <col min="6" max="6" width="8.7109375" style="139" bestFit="1" customWidth="1"/>
    <col min="7" max="7" width="8.7109375" style="2" bestFit="1" customWidth="1"/>
    <col min="8" max="8" width="9.42578125" style="3" bestFit="1" customWidth="1"/>
    <col min="9" max="9" width="8.85546875" style="3" bestFit="1" customWidth="1"/>
    <col min="10" max="10" width="4.140625" style="3" customWidth="1"/>
    <col min="11" max="11" width="14.42578125" style="143" bestFit="1" customWidth="1"/>
    <col min="12" max="13" width="14" style="2" bestFit="1" customWidth="1"/>
    <col min="14" max="14" width="11.7109375" style="3" customWidth="1"/>
    <col min="15" max="15" width="9.7109375" bestFit="1" customWidth="1"/>
    <col min="16" max="16" width="10.7109375" bestFit="1" customWidth="1"/>
    <col min="17" max="17" width="9.42578125" bestFit="1" customWidth="1"/>
    <col min="18" max="18" width="8.42578125" bestFit="1" customWidth="1"/>
    <col min="19" max="19" width="4.7109375" customWidth="1"/>
    <col min="20" max="20" width="14.42578125" bestFit="1" customWidth="1"/>
    <col min="21" max="21" width="9.42578125" bestFit="1" customWidth="1"/>
    <col min="22" max="22" width="10.7109375" bestFit="1" customWidth="1"/>
    <col min="24" max="25" width="10.7109375" bestFit="1" customWidth="1"/>
    <col min="26" max="26" width="9.28515625" bestFit="1" customWidth="1"/>
    <col min="27" max="27" width="11.7109375" bestFit="1" customWidth="1"/>
  </cols>
  <sheetData>
    <row r="1" spans="1:27" s="9" customFormat="1" ht="39" thickBot="1" x14ac:dyDescent="0.25">
      <c r="A1" s="513" t="s">
        <v>133</v>
      </c>
      <c r="B1" s="514"/>
      <c r="C1" s="362" t="s">
        <v>217</v>
      </c>
      <c r="D1" s="363" t="s">
        <v>205</v>
      </c>
      <c r="E1" s="175" t="s">
        <v>96</v>
      </c>
      <c r="F1" s="174" t="s">
        <v>218</v>
      </c>
      <c r="G1" s="363" t="s">
        <v>206</v>
      </c>
      <c r="H1" s="173" t="s">
        <v>97</v>
      </c>
      <c r="I1" s="175" t="s">
        <v>221</v>
      </c>
      <c r="J1" s="519" t="s">
        <v>137</v>
      </c>
      <c r="K1" s="520"/>
      <c r="L1" s="360" t="s">
        <v>219</v>
      </c>
      <c r="M1" s="361" t="s">
        <v>207</v>
      </c>
      <c r="N1" s="230" t="s">
        <v>97</v>
      </c>
      <c r="O1" s="339" t="s">
        <v>220</v>
      </c>
      <c r="P1" s="176" t="s">
        <v>208</v>
      </c>
      <c r="Q1" s="336" t="s">
        <v>97</v>
      </c>
      <c r="R1" s="340" t="s">
        <v>221</v>
      </c>
      <c r="S1" s="503" t="s">
        <v>225</v>
      </c>
      <c r="T1" s="504"/>
      <c r="U1" s="434" t="s">
        <v>219</v>
      </c>
      <c r="V1" s="435" t="s">
        <v>207</v>
      </c>
      <c r="W1" s="436" t="s">
        <v>97</v>
      </c>
      <c r="X1" s="437" t="s">
        <v>220</v>
      </c>
      <c r="Y1" s="438" t="s">
        <v>208</v>
      </c>
      <c r="Z1" s="439" t="s">
        <v>97</v>
      </c>
      <c r="AA1" s="440" t="s">
        <v>221</v>
      </c>
    </row>
    <row r="2" spans="1:27" s="9" customFormat="1" ht="13.5" customHeight="1" thickBot="1" x14ac:dyDescent="0.25">
      <c r="A2" s="515">
        <v>43952</v>
      </c>
      <c r="B2" s="516"/>
      <c r="C2" s="517" t="s">
        <v>9</v>
      </c>
      <c r="D2" s="518"/>
      <c r="E2" s="518"/>
      <c r="F2" s="518"/>
      <c r="G2" s="518"/>
      <c r="H2" s="518"/>
      <c r="I2" s="310"/>
      <c r="J2" s="515">
        <f>+A2</f>
        <v>43952</v>
      </c>
      <c r="K2" s="516"/>
      <c r="L2" s="510" t="s">
        <v>139</v>
      </c>
      <c r="M2" s="511"/>
      <c r="N2" s="511"/>
      <c r="O2" s="511"/>
      <c r="P2" s="511"/>
      <c r="Q2" s="511"/>
      <c r="R2" s="512"/>
      <c r="S2" s="505">
        <f>+J2</f>
        <v>43952</v>
      </c>
      <c r="T2" s="506"/>
      <c r="U2" s="507" t="s">
        <v>224</v>
      </c>
      <c r="V2" s="508"/>
      <c r="W2" s="508"/>
      <c r="X2" s="508"/>
      <c r="Y2" s="508"/>
      <c r="Z2" s="508"/>
      <c r="AA2" s="509"/>
    </row>
    <row r="3" spans="1:27" x14ac:dyDescent="0.2">
      <c r="A3" s="231"/>
      <c r="B3" s="232"/>
      <c r="C3" s="233"/>
      <c r="D3" s="234"/>
      <c r="E3" s="235"/>
      <c r="F3" s="287"/>
      <c r="G3" s="234"/>
      <c r="H3" s="334"/>
      <c r="I3" s="235"/>
      <c r="J3" s="236"/>
      <c r="K3" s="232"/>
      <c r="L3" s="242"/>
      <c r="N3" s="58"/>
      <c r="O3" s="231"/>
      <c r="P3" s="237"/>
      <c r="Q3" s="237"/>
      <c r="R3" s="232"/>
      <c r="S3" s="236"/>
      <c r="T3" s="232"/>
      <c r="U3" s="242"/>
      <c r="V3" s="2"/>
      <c r="W3" s="58"/>
      <c r="X3" s="231"/>
      <c r="Y3" s="237"/>
      <c r="Z3" s="237"/>
      <c r="AA3" s="232"/>
    </row>
    <row r="4" spans="1:27" x14ac:dyDescent="0.2">
      <c r="A4" s="238" t="s">
        <v>211</v>
      </c>
      <c r="B4" s="33"/>
      <c r="C4" s="239">
        <f>'[3]Aer Lingus'!$GT$19</f>
        <v>0</v>
      </c>
      <c r="D4" s="115">
        <f>'[3]Aer Lingus'!$GF$19</f>
        <v>0</v>
      </c>
      <c r="E4" s="241" t="e">
        <f>(C4-D4)/D4</f>
        <v>#DIV/0!</v>
      </c>
      <c r="F4" s="115">
        <f>SUM('[3]Aer Lingus'!$GP$19:$GT$19)</f>
        <v>88</v>
      </c>
      <c r="G4" s="115">
        <f>SUM('[3]Aer Lingus'!$GB$19:$GF$19)</f>
        <v>0</v>
      </c>
      <c r="H4" s="240" t="e">
        <f>(F4-G4)/G4</f>
        <v>#DIV/0!</v>
      </c>
      <c r="I4" s="241">
        <f>F4/$F$68</f>
        <v>8.8178119802000045E-4</v>
      </c>
      <c r="J4" s="238" t="s">
        <v>211</v>
      </c>
      <c r="K4" s="33"/>
      <c r="L4" s="239">
        <f>'[3]Aer Lingus'!$GT$41</f>
        <v>0</v>
      </c>
      <c r="M4" s="115">
        <f>'[3]Aer Lingus'!$GF$41</f>
        <v>0</v>
      </c>
      <c r="N4" s="241" t="e">
        <f>(L4-M4)/M4</f>
        <v>#DIV/0!</v>
      </c>
      <c r="O4" s="239">
        <f>SUM('[3]Aer Lingus'!$GP$41:$GT$41)</f>
        <v>9622</v>
      </c>
      <c r="P4" s="115">
        <f>SUM('[3]Aer Lingus'!$GB$41:$GF$41)</f>
        <v>0</v>
      </c>
      <c r="Q4" s="240" t="e">
        <f>(O4-P4)/P4</f>
        <v>#DIV/0!</v>
      </c>
      <c r="R4" s="241">
        <f>O4/$O$68</f>
        <v>1.2505483008360167E-3</v>
      </c>
      <c r="S4" s="238" t="s">
        <v>211</v>
      </c>
      <c r="T4" s="33"/>
      <c r="U4" s="239">
        <f>'[3]Aer Lingus'!$GT$64</f>
        <v>0</v>
      </c>
      <c r="V4" s="115">
        <f>'[3]Aer Lingus'!$GF$64</f>
        <v>0</v>
      </c>
      <c r="W4" s="241" t="e">
        <f>(U4-V4)/V4</f>
        <v>#DIV/0!</v>
      </c>
      <c r="X4" s="239">
        <f>SUM('[3]Aer Lingus'!$GP$64:$GT$64)</f>
        <v>10341</v>
      </c>
      <c r="Y4" s="115">
        <f>SUM('[3]Aer Lingus'!$GB$64:$GF$64)</f>
        <v>0</v>
      </c>
      <c r="Z4" s="240" t="e">
        <f>(X4-Y4)/Y4</f>
        <v>#DIV/0!</v>
      </c>
      <c r="AA4" s="241">
        <f>X4/$X$68</f>
        <v>3.7244715138436997E-4</v>
      </c>
    </row>
    <row r="5" spans="1:27" x14ac:dyDescent="0.2">
      <c r="A5" s="31"/>
      <c r="B5" s="33"/>
      <c r="C5" s="242"/>
      <c r="D5" s="364"/>
      <c r="E5" s="58"/>
      <c r="F5" s="365"/>
      <c r="G5" s="364"/>
      <c r="H5" s="366"/>
      <c r="I5" s="58"/>
      <c r="J5" s="367"/>
      <c r="K5" s="33"/>
      <c r="L5" s="242"/>
      <c r="N5" s="58"/>
      <c r="O5" s="31"/>
      <c r="P5" s="368"/>
      <c r="Q5" s="368"/>
      <c r="R5" s="33"/>
      <c r="S5" s="367"/>
      <c r="T5" s="33"/>
      <c r="U5" s="242"/>
      <c r="V5" s="2"/>
      <c r="W5" s="58"/>
      <c r="X5" s="31"/>
      <c r="Y5" s="368"/>
      <c r="Z5" s="368"/>
      <c r="AA5" s="33"/>
    </row>
    <row r="6" spans="1:27" ht="14.1" customHeight="1" x14ac:dyDescent="0.2">
      <c r="A6" s="238" t="s">
        <v>99</v>
      </c>
      <c r="B6" s="33"/>
      <c r="C6" s="239">
        <f>SUM(C7:C9)</f>
        <v>0</v>
      </c>
      <c r="D6" s="115">
        <f>SUM(D7:D9)</f>
        <v>184</v>
      </c>
      <c r="E6" s="241">
        <f>(C6-D6)/D6</f>
        <v>-1</v>
      </c>
      <c r="F6" s="239">
        <f>SUM(F7:F9)</f>
        <v>390</v>
      </c>
      <c r="G6" s="115">
        <f>SUM(G7:G9)</f>
        <v>800</v>
      </c>
      <c r="H6" s="240">
        <f>(F6-G6)/G6</f>
        <v>-0.51249999999999996</v>
      </c>
      <c r="I6" s="241">
        <f>F6/$F$68</f>
        <v>3.9078939457704567E-3</v>
      </c>
      <c r="J6" s="238" t="s">
        <v>99</v>
      </c>
      <c r="K6" s="33"/>
      <c r="L6" s="239">
        <f>SUM(L7:L9)</f>
        <v>0</v>
      </c>
      <c r="M6" s="115">
        <f>SUM(M7:M9)</f>
        <v>10020</v>
      </c>
      <c r="N6" s="241">
        <f>(L6-M6)/M6</f>
        <v>-1</v>
      </c>
      <c r="O6" s="239">
        <f>SUM(O7:O9)</f>
        <v>16941</v>
      </c>
      <c r="P6" s="115">
        <f>SUM(P7:P9)</f>
        <v>43100</v>
      </c>
      <c r="Q6" s="240">
        <f>(O6-P6)/P6</f>
        <v>-0.60693735498839907</v>
      </c>
      <c r="R6" s="241">
        <f>O6/$O$68</f>
        <v>2.201781206034396E-3</v>
      </c>
      <c r="S6" s="238" t="s">
        <v>99</v>
      </c>
      <c r="T6" s="33"/>
      <c r="U6" s="239">
        <f>SUM(U7:U9)</f>
        <v>0</v>
      </c>
      <c r="V6" s="115">
        <f>SUM(V7:V9)</f>
        <v>5940</v>
      </c>
      <c r="W6" s="241">
        <f>(U6-V6)/V6</f>
        <v>-1</v>
      </c>
      <c r="X6" s="239">
        <f>SUM(X7:X9)</f>
        <v>4266</v>
      </c>
      <c r="Y6" s="115">
        <f>SUM(Y7:Y9)</f>
        <v>18906</v>
      </c>
      <c r="Z6" s="240">
        <f>(X6-Y6)/Y6</f>
        <v>-0.77435734687400826</v>
      </c>
      <c r="AA6" s="241">
        <f>X6/$X$68</f>
        <v>1.5364660553193331E-4</v>
      </c>
    </row>
    <row r="7" spans="1:27" ht="14.1" customHeight="1" x14ac:dyDescent="0.2">
      <c r="A7" s="238"/>
      <c r="B7" s="295" t="s">
        <v>99</v>
      </c>
      <c r="C7" s="242">
        <f>+[3]AirCanada!$GT$19</f>
        <v>0</v>
      </c>
      <c r="D7" s="2">
        <f>+[3]AirCanada!$GF$19</f>
        <v>0</v>
      </c>
      <c r="E7" s="58" t="e">
        <f>(C7-D7)/D7</f>
        <v>#DIV/0!</v>
      </c>
      <c r="F7" s="192">
        <f>SUM([3]AirCanada!$GP$19:$GT$19)</f>
        <v>0</v>
      </c>
      <c r="G7" s="192">
        <f>SUM([3]AirCanada!$GB$19:$GF$19)</f>
        <v>0</v>
      </c>
      <c r="H7" s="300" t="e">
        <f>(F7-G7)/G7</f>
        <v>#DIV/0!</v>
      </c>
      <c r="I7" s="58">
        <f>F7/$F$68</f>
        <v>0</v>
      </c>
      <c r="J7" s="238"/>
      <c r="K7" s="295" t="s">
        <v>99</v>
      </c>
      <c r="L7" s="299">
        <f>+[3]AirCanada!$GT$41</f>
        <v>0</v>
      </c>
      <c r="M7" s="192">
        <f>+[3]AirCanada!$GF$41</f>
        <v>0</v>
      </c>
      <c r="N7" s="301" t="e">
        <f>(L7-M7)/M7</f>
        <v>#DIV/0!</v>
      </c>
      <c r="O7" s="299">
        <f>SUM([3]AirCanada!$GP$41:$GT$41)</f>
        <v>0</v>
      </c>
      <c r="P7" s="192">
        <f>SUM([3]AirCanada!$GB$41:$GF$41)</f>
        <v>0</v>
      </c>
      <c r="Q7" s="300" t="e">
        <f>(O7-P7)/P7</f>
        <v>#DIV/0!</v>
      </c>
      <c r="R7" s="301">
        <f>O7/$O$68</f>
        <v>0</v>
      </c>
      <c r="S7" s="238"/>
      <c r="T7" s="295" t="s">
        <v>99</v>
      </c>
      <c r="U7" s="299">
        <f>+[3]AirCanada!$GT$64</f>
        <v>0</v>
      </c>
      <c r="V7" s="192">
        <f>+[3]AirCanada!$GF$64</f>
        <v>0</v>
      </c>
      <c r="W7" s="301" t="e">
        <f>(U7-V7)/V7</f>
        <v>#DIV/0!</v>
      </c>
      <c r="X7" s="299">
        <f>SUM([3]AirCanada!$GP$64:$GT$64)</f>
        <v>0</v>
      </c>
      <c r="Y7" s="192">
        <f>SUM([3]AirCanada!$GB$64:$GF$64)</f>
        <v>0</v>
      </c>
      <c r="Z7" s="300" t="e">
        <f>(X7-Y7)/Y7</f>
        <v>#DIV/0!</v>
      </c>
      <c r="AA7" s="301">
        <f>X7/$X$68</f>
        <v>0</v>
      </c>
    </row>
    <row r="8" spans="1:27" ht="14.1" customHeight="1" x14ac:dyDescent="0.2">
      <c r="A8" s="238"/>
      <c r="B8" s="295" t="s">
        <v>165</v>
      </c>
      <c r="C8" s="242">
        <f>'[3]Air Georgian'!$GT$19</f>
        <v>0</v>
      </c>
      <c r="D8" s="2">
        <f>'[3]Air Georgian'!$GF$19</f>
        <v>0</v>
      </c>
      <c r="E8" s="58" t="e">
        <f>(C8-D8)/D8</f>
        <v>#DIV/0!</v>
      </c>
      <c r="F8" s="192">
        <f>SUM('[3]Air Georgian'!$GP$19:$GT$19)</f>
        <v>0</v>
      </c>
      <c r="G8" s="192">
        <f>SUM('[3]Air Georgian'!$GB$19:$GF$19)</f>
        <v>0</v>
      </c>
      <c r="H8" s="300" t="e">
        <f>(F8-G8)/G8</f>
        <v>#DIV/0!</v>
      </c>
      <c r="I8" s="58">
        <f>F8/$F$68</f>
        <v>0</v>
      </c>
      <c r="J8" s="238"/>
      <c r="K8" s="295" t="s">
        <v>165</v>
      </c>
      <c r="L8" s="242">
        <f>'[3]Air Georgian'!$GT$41</f>
        <v>0</v>
      </c>
      <c r="M8" s="2">
        <f>'[3]Air Georgian'!$GF$41</f>
        <v>0</v>
      </c>
      <c r="N8" s="58" t="e">
        <f>(L8-M8)/M8</f>
        <v>#DIV/0!</v>
      </c>
      <c r="O8" s="242">
        <f>SUM('[3]Air Georgian'!$GP$41:$GT$41)</f>
        <v>0</v>
      </c>
      <c r="P8" s="2">
        <f>SUM('[3]Air Georgian'!$GB$41:$GF$41)</f>
        <v>0</v>
      </c>
      <c r="Q8" s="3" t="e">
        <f>(O8-P8)/P8</f>
        <v>#DIV/0!</v>
      </c>
      <c r="R8" s="58">
        <f>O8/$O$68</f>
        <v>0</v>
      </c>
      <c r="S8" s="238"/>
      <c r="T8" s="295" t="s">
        <v>165</v>
      </c>
      <c r="U8" s="242">
        <f>'[3]Air Georgian'!$GT$64</f>
        <v>0</v>
      </c>
      <c r="V8" s="2">
        <f>'[3]Air Georgian'!$GF$64</f>
        <v>0</v>
      </c>
      <c r="W8" s="58" t="e">
        <f>(U8-V8)/V8</f>
        <v>#DIV/0!</v>
      </c>
      <c r="X8" s="242">
        <f>SUM('[3]Air Georgian'!$GP$64:$GT$64)</f>
        <v>0</v>
      </c>
      <c r="Y8" s="2">
        <f>SUM('[3]Air Georgian'!$GB$64:$GF$64)</f>
        <v>0</v>
      </c>
      <c r="Z8" s="3" t="e">
        <f>(X8-Y8)/Y8</f>
        <v>#DIV/0!</v>
      </c>
      <c r="AA8" s="58">
        <f>X8/$X$68</f>
        <v>0</v>
      </c>
    </row>
    <row r="9" spans="1:27" ht="14.1" customHeight="1" x14ac:dyDescent="0.2">
      <c r="A9" s="238"/>
      <c r="B9" s="295" t="s">
        <v>192</v>
      </c>
      <c r="C9" s="242">
        <f>'[3]Sky Regional'!$GT$19</f>
        <v>0</v>
      </c>
      <c r="D9" s="2">
        <f>'[3]Sky Regional'!$GF$19</f>
        <v>184</v>
      </c>
      <c r="E9" s="58">
        <f>(C9-D9)/D9</f>
        <v>-1</v>
      </c>
      <c r="F9" s="192">
        <f>SUM('[3]Sky Regional'!$GP$19:$GT$19)</f>
        <v>390</v>
      </c>
      <c r="G9" s="192">
        <f>SUM('[3]Sky Regional'!$GB$19:$GF$19)</f>
        <v>800</v>
      </c>
      <c r="H9" s="300">
        <f>(F9-G9)/G9</f>
        <v>-0.51249999999999996</v>
      </c>
      <c r="I9" s="58">
        <f>F9/$F$68</f>
        <v>3.9078939457704567E-3</v>
      </c>
      <c r="J9" s="238"/>
      <c r="K9" s="295" t="s">
        <v>192</v>
      </c>
      <c r="L9" s="242">
        <f>'[3]Sky Regional'!$GT$41</f>
        <v>0</v>
      </c>
      <c r="M9" s="2">
        <f>'[3]Sky Regional'!$GF$41</f>
        <v>10020</v>
      </c>
      <c r="N9" s="58">
        <f>(L9-M9)/M9</f>
        <v>-1</v>
      </c>
      <c r="O9" s="242">
        <f>SUM('[3]Sky Regional'!$GP$41:$GT$41)</f>
        <v>16941</v>
      </c>
      <c r="P9" s="2">
        <f>SUM('[3]Sky Regional'!$GB$41:$GF$41)</f>
        <v>43100</v>
      </c>
      <c r="Q9" s="3">
        <f>(O9-P9)/P9</f>
        <v>-0.60693735498839907</v>
      </c>
      <c r="R9" s="58">
        <f>O9/$O$68</f>
        <v>2.201781206034396E-3</v>
      </c>
      <c r="S9" s="238"/>
      <c r="T9" s="295" t="s">
        <v>192</v>
      </c>
      <c r="U9" s="242">
        <f>'[3]Sky Regional'!$GT$64</f>
        <v>0</v>
      </c>
      <c r="V9" s="2">
        <f>'[3]Sky Regional'!$GF$64</f>
        <v>5940</v>
      </c>
      <c r="W9" s="58">
        <f>(U9-V9)/V9</f>
        <v>-1</v>
      </c>
      <c r="X9" s="242">
        <f>SUM('[3]Sky Regional'!$GP$64:$GT$64)</f>
        <v>4266</v>
      </c>
      <c r="Y9" s="2">
        <f>SUM('[3]Sky Regional'!$GB$64:$GF$64)</f>
        <v>18906</v>
      </c>
      <c r="Z9" s="3">
        <f>(X9-Y9)/Y9</f>
        <v>-0.77435734687400826</v>
      </c>
      <c r="AA9" s="58">
        <f>X9/$X$68</f>
        <v>1.5364660553193331E-4</v>
      </c>
    </row>
    <row r="10" spans="1:27" ht="14.1" customHeight="1" x14ac:dyDescent="0.2">
      <c r="A10" s="238"/>
      <c r="B10" s="33"/>
      <c r="C10" s="239"/>
      <c r="D10" s="115"/>
      <c r="E10" s="241"/>
      <c r="F10" s="115"/>
      <c r="G10" s="115"/>
      <c r="H10" s="240"/>
      <c r="I10" s="241"/>
      <c r="J10" s="238"/>
      <c r="K10" s="33"/>
      <c r="L10" s="242"/>
      <c r="N10" s="58"/>
      <c r="O10" s="242"/>
      <c r="P10" s="2"/>
      <c r="Q10" s="3"/>
      <c r="R10" s="58"/>
      <c r="S10" s="238"/>
      <c r="T10" s="33"/>
      <c r="U10" s="242"/>
      <c r="V10" s="2"/>
      <c r="W10" s="58"/>
      <c r="X10" s="242"/>
      <c r="Y10" s="2"/>
      <c r="Z10" s="3"/>
      <c r="AA10" s="58"/>
    </row>
    <row r="11" spans="1:27" ht="14.1" customHeight="1" x14ac:dyDescent="0.2">
      <c r="A11" s="238" t="s">
        <v>179</v>
      </c>
      <c r="B11" s="33"/>
      <c r="C11" s="239">
        <f>'[3]Air Choice One'!$GT$19</f>
        <v>188</v>
      </c>
      <c r="D11" s="115">
        <f>'[3]Air Choice One'!$GF$19</f>
        <v>218</v>
      </c>
      <c r="E11" s="241">
        <f>(C11-D11)/D11</f>
        <v>-0.13761467889908258</v>
      </c>
      <c r="F11" s="115">
        <f>SUM('[3]Air Choice One'!$GP$19:$GT$19)</f>
        <v>930</v>
      </c>
      <c r="G11" s="115">
        <f>SUM('[3]Air Choice One'!$GB$19:$GF$19)</f>
        <v>984</v>
      </c>
      <c r="H11" s="240">
        <f>(F11-G11)/G11</f>
        <v>-5.4878048780487805E-2</v>
      </c>
      <c r="I11" s="241">
        <f>F11/$F$68</f>
        <v>9.3188240245295501E-3</v>
      </c>
      <c r="J11" s="238" t="s">
        <v>179</v>
      </c>
      <c r="K11" s="33"/>
      <c r="L11" s="239">
        <f>'[3]Air Choice One'!$GT$41</f>
        <v>180</v>
      </c>
      <c r="M11" s="115">
        <f>'[3]Air Choice One'!$GF$41</f>
        <v>917</v>
      </c>
      <c r="N11" s="241">
        <f>(L11-M11)/M11</f>
        <v>-0.80370774263904032</v>
      </c>
      <c r="O11" s="239">
        <f>SUM('[3]Air Choice One'!$GP$41:$GT$41)</f>
        <v>2177</v>
      </c>
      <c r="P11" s="115">
        <f>SUM('[3]Air Choice One'!$GB$41:$GF$41)</f>
        <v>4018</v>
      </c>
      <c r="Q11" s="240">
        <f>(O11-P11)/P11</f>
        <v>-0.45818815331010454</v>
      </c>
      <c r="R11" s="241">
        <f>O11/$O$68</f>
        <v>2.8293947733527418E-4</v>
      </c>
      <c r="S11" s="238" t="s">
        <v>179</v>
      </c>
      <c r="T11" s="33"/>
      <c r="U11" s="239">
        <f>'[3]Air Choice One'!$GT$64</f>
        <v>0</v>
      </c>
      <c r="V11" s="115">
        <f>'[3]Air Choice One'!$GF$64</f>
        <v>0</v>
      </c>
      <c r="W11" s="241" t="e">
        <f>(U11-V11)/V11</f>
        <v>#DIV/0!</v>
      </c>
      <c r="X11" s="239">
        <f>SUM('[3]Air Choice One'!$GP$64:$GT$64)</f>
        <v>0</v>
      </c>
      <c r="Y11" s="115">
        <f>SUM('[3]Air Choice One'!$GB$64:$GF$64)</f>
        <v>0</v>
      </c>
      <c r="Z11" s="240" t="e">
        <f>(X11-Y11)/Y11</f>
        <v>#DIV/0!</v>
      </c>
      <c r="AA11" s="241">
        <f>X11/$X$68</f>
        <v>0</v>
      </c>
    </row>
    <row r="12" spans="1:27" ht="14.1" customHeight="1" x14ac:dyDescent="0.2">
      <c r="A12" s="238"/>
      <c r="B12" s="33"/>
      <c r="C12" s="239"/>
      <c r="D12" s="115"/>
      <c r="E12" s="241"/>
      <c r="F12" s="115"/>
      <c r="G12" s="115"/>
      <c r="H12" s="240"/>
      <c r="I12" s="241"/>
      <c r="J12" s="238"/>
      <c r="K12" s="33"/>
      <c r="L12" s="242"/>
      <c r="N12" s="58"/>
      <c r="O12" s="242"/>
      <c r="P12" s="2"/>
      <c r="Q12" s="3"/>
      <c r="R12" s="58"/>
      <c r="S12" s="238"/>
      <c r="T12" s="33"/>
      <c r="U12" s="242"/>
      <c r="V12" s="2"/>
      <c r="W12" s="58"/>
      <c r="X12" s="242"/>
      <c r="Y12" s="2"/>
      <c r="Z12" s="3"/>
      <c r="AA12" s="58"/>
    </row>
    <row r="13" spans="1:27" ht="14.1" customHeight="1" x14ac:dyDescent="0.2">
      <c r="A13" s="238" t="s">
        <v>157</v>
      </c>
      <c r="B13" s="33"/>
      <c r="C13" s="239">
        <f>'[3]Air France'!$GT$19</f>
        <v>0</v>
      </c>
      <c r="D13" s="115">
        <f>'[3]Air France'!$GF$19</f>
        <v>52</v>
      </c>
      <c r="E13" s="241">
        <f>(C13-D13)/D13</f>
        <v>-1</v>
      </c>
      <c r="F13" s="115">
        <f>SUM('[3]Air France'!$GP$19:$GT$19)</f>
        <v>0</v>
      </c>
      <c r="G13" s="115">
        <f>SUM('[3]Air France'!$GB$19:$GF$19)</f>
        <v>54</v>
      </c>
      <c r="H13" s="240">
        <f>(F13-G13)/G13</f>
        <v>-1</v>
      </c>
      <c r="I13" s="241">
        <f>F13/$F$68</f>
        <v>0</v>
      </c>
      <c r="J13" s="238" t="s">
        <v>157</v>
      </c>
      <c r="K13" s="33"/>
      <c r="L13" s="239">
        <f>'[3]Air France'!$GT$41</f>
        <v>0</v>
      </c>
      <c r="M13" s="115">
        <f>'[3]Air France'!$GF$41</f>
        <v>12001</v>
      </c>
      <c r="N13" s="241">
        <f>(L13-M13)/M13</f>
        <v>-1</v>
      </c>
      <c r="O13" s="239">
        <f>SUM('[3]Air France'!$GP$41:$GT$41)</f>
        <v>0</v>
      </c>
      <c r="P13" s="115">
        <f>SUM('[3]Air France'!$GB$41:$GF$41)</f>
        <v>12495</v>
      </c>
      <c r="Q13" s="240">
        <f>(O13-P13)/P13</f>
        <v>-1</v>
      </c>
      <c r="R13" s="241">
        <f>O13/$O$68</f>
        <v>0</v>
      </c>
      <c r="S13" s="238" t="s">
        <v>157</v>
      </c>
      <c r="T13" s="33"/>
      <c r="U13" s="239">
        <f>'[3]Air France'!$GT$64</f>
        <v>0</v>
      </c>
      <c r="V13" s="115">
        <f>'[3]Air France'!$GF$64</f>
        <v>323534</v>
      </c>
      <c r="W13" s="241">
        <f>(U13-V13)/V13</f>
        <v>-1</v>
      </c>
      <c r="X13" s="239">
        <f>SUM('[3]Air France'!$GP$64:$GT$64)</f>
        <v>0</v>
      </c>
      <c r="Y13" s="115">
        <f>SUM('[3]Air France'!$GB$64:$GF$64)</f>
        <v>323534</v>
      </c>
      <c r="Z13" s="240">
        <f>(X13-Y13)/Y13</f>
        <v>-1</v>
      </c>
      <c r="AA13" s="241">
        <f>X13/$X$68</f>
        <v>0</v>
      </c>
    </row>
    <row r="14" spans="1:27" ht="14.1" customHeight="1" x14ac:dyDescent="0.2">
      <c r="A14" s="238"/>
      <c r="B14" s="33"/>
      <c r="C14" s="239"/>
      <c r="D14" s="115"/>
      <c r="E14" s="241"/>
      <c r="F14" s="115"/>
      <c r="G14" s="115"/>
      <c r="H14" s="240"/>
      <c r="I14" s="241"/>
      <c r="J14" s="238"/>
      <c r="K14" s="33"/>
      <c r="L14" s="242"/>
      <c r="N14" s="58"/>
      <c r="O14" s="242"/>
      <c r="P14" s="2"/>
      <c r="Q14" s="3"/>
      <c r="R14" s="58"/>
      <c r="S14" s="238"/>
      <c r="T14" s="33"/>
      <c r="U14" s="242"/>
      <c r="V14" s="2"/>
      <c r="W14" s="58"/>
      <c r="X14" s="242"/>
      <c r="Y14" s="2"/>
      <c r="Z14" s="3"/>
      <c r="AA14" s="58"/>
    </row>
    <row r="15" spans="1:27" ht="14.1" customHeight="1" x14ac:dyDescent="0.2">
      <c r="A15" s="238" t="s">
        <v>129</v>
      </c>
      <c r="B15" s="33"/>
      <c r="C15" s="239">
        <f>SUM(C16:C18)</f>
        <v>135</v>
      </c>
      <c r="D15" s="115">
        <f>SUM(D16:D18)</f>
        <v>250</v>
      </c>
      <c r="E15" s="241">
        <f>(C15-D15)/D15</f>
        <v>-0.46</v>
      </c>
      <c r="F15" s="115">
        <f>SUM(F16:F18)</f>
        <v>714</v>
      </c>
      <c r="G15" s="115">
        <f>SUM(G16:G18)</f>
        <v>1205</v>
      </c>
      <c r="H15" s="240">
        <f>(F15-G15)/G15</f>
        <v>-0.40746887966804979</v>
      </c>
      <c r="I15" s="241">
        <f>F15/$F$68</f>
        <v>7.1544519930259124E-3</v>
      </c>
      <c r="J15" s="238" t="s">
        <v>129</v>
      </c>
      <c r="K15" s="33"/>
      <c r="L15" s="239">
        <f>SUM(L16:L18)</f>
        <v>4005</v>
      </c>
      <c r="M15" s="115">
        <f>SUM(M16:M18)</f>
        <v>27244</v>
      </c>
      <c r="N15" s="241">
        <f>(L15-M15)/M15</f>
        <v>-0.85299515489649103</v>
      </c>
      <c r="O15" s="239">
        <f>SUM(O16:O18)</f>
        <v>49169</v>
      </c>
      <c r="P15" s="115">
        <f>SUM(P16:P18)</f>
        <v>129026</v>
      </c>
      <c r="Q15" s="240">
        <f>(O15-P15)/P15</f>
        <v>-0.61892176770573371</v>
      </c>
      <c r="R15" s="241">
        <f>O15/$O$68</f>
        <v>6.3903771984832785E-3</v>
      </c>
      <c r="S15" s="238" t="s">
        <v>129</v>
      </c>
      <c r="T15" s="33"/>
      <c r="U15" s="239">
        <f>SUM(U16:U18)</f>
        <v>39208</v>
      </c>
      <c r="V15" s="115">
        <f>SUM(V16:V18)</f>
        <v>59635</v>
      </c>
      <c r="W15" s="241">
        <f>(U15-V15)/V15</f>
        <v>-0.34253374696067745</v>
      </c>
      <c r="X15" s="239">
        <f>SUM(X16:X18)</f>
        <v>127134</v>
      </c>
      <c r="Y15" s="115">
        <f>SUM(Y16:Y18)</f>
        <v>199083</v>
      </c>
      <c r="Z15" s="240">
        <f>(X15-Y15)/Y15</f>
        <v>-0.36140202829975437</v>
      </c>
      <c r="AA15" s="241">
        <f>X15/$X$68</f>
        <v>4.5789281640170668E-3</v>
      </c>
    </row>
    <row r="16" spans="1:27" ht="14.1" customHeight="1" x14ac:dyDescent="0.2">
      <c r="A16" s="238"/>
      <c r="B16" s="295" t="s">
        <v>129</v>
      </c>
      <c r="C16" s="299">
        <f>[3]Alaska!$GT$19</f>
        <v>122</v>
      </c>
      <c r="D16" s="192">
        <f>[3]Alaska!$GF$19</f>
        <v>188</v>
      </c>
      <c r="E16" s="301">
        <f>(C16-D16)/D16</f>
        <v>-0.35106382978723405</v>
      </c>
      <c r="F16" s="192">
        <f>SUM([3]Alaska!$GP$19:$GT$19)</f>
        <v>535</v>
      </c>
      <c r="G16" s="192">
        <f>SUM([3]Alaska!$GB$19:$GF$19)</f>
        <v>773</v>
      </c>
      <c r="H16" s="300">
        <f>(F16-G16)/G16</f>
        <v>-0.30789133247089262</v>
      </c>
      <c r="I16" s="301">
        <f>F16/$F$68</f>
        <v>5.360828874326139E-3</v>
      </c>
      <c r="J16" s="238"/>
      <c r="K16" s="295" t="s">
        <v>129</v>
      </c>
      <c r="L16" s="299">
        <f>[3]Alaska!$GT$41</f>
        <v>3640</v>
      </c>
      <c r="M16" s="192">
        <f>[3]Alaska!$GF$41</f>
        <v>22992</v>
      </c>
      <c r="N16" s="301">
        <f>(L16-M16)/M16</f>
        <v>-0.84168406402226859</v>
      </c>
      <c r="O16" s="299">
        <f>SUM([3]Alaska!$GP$41:$GT$41)</f>
        <v>38593</v>
      </c>
      <c r="P16" s="192">
        <f>SUM([3]Alaska!$GB$41:$GF$41)</f>
        <v>100692</v>
      </c>
      <c r="Q16" s="300">
        <f>(O16-P16)/P16</f>
        <v>-0.61672228180987565</v>
      </c>
      <c r="R16" s="301">
        <f>O16/$O$68</f>
        <v>5.0158398019293695E-3</v>
      </c>
      <c r="S16" s="238"/>
      <c r="T16" s="295" t="s">
        <v>129</v>
      </c>
      <c r="U16" s="299">
        <f>[3]Alaska!$GT$64</f>
        <v>39138</v>
      </c>
      <c r="V16" s="192">
        <f>[3]Alaska!$GF$64</f>
        <v>51736</v>
      </c>
      <c r="W16" s="301">
        <f>(U16-V16)/V16</f>
        <v>-0.24350548940776248</v>
      </c>
      <c r="X16" s="299">
        <f>SUM([3]Alaska!$GP$64:$GT$64)</f>
        <v>118668</v>
      </c>
      <c r="Y16" s="192">
        <f>SUM([3]Alaska!$GB$64:$GF$64)</f>
        <v>175080</v>
      </c>
      <c r="Z16" s="300">
        <f>(X16-Y16)/Y16</f>
        <v>-0.32220699108978751</v>
      </c>
      <c r="AA16" s="301">
        <f>X16/$X$68</f>
        <v>4.2740120453032019E-3</v>
      </c>
    </row>
    <row r="17" spans="1:27" ht="14.1" customHeight="1" x14ac:dyDescent="0.2">
      <c r="A17" s="238"/>
      <c r="B17" s="295" t="s">
        <v>98</v>
      </c>
      <c r="C17" s="242">
        <f>'[3]Sky West_AS'!$GT$19</f>
        <v>13</v>
      </c>
      <c r="D17" s="2">
        <f>'[3]Sky West_AS'!$GF$19</f>
        <v>62</v>
      </c>
      <c r="E17" s="58">
        <f>(C17-D17)/D17</f>
        <v>-0.79032258064516125</v>
      </c>
      <c r="F17" s="2">
        <f>SUM('[3]Sky West_AS'!$GP$19:$GT$19)</f>
        <v>13</v>
      </c>
      <c r="G17" s="2">
        <f>SUM('[3]Sky West_AS'!$GB$19:$GF$19)</f>
        <v>420</v>
      </c>
      <c r="H17" s="3">
        <f>(F17-G17)/G17</f>
        <v>-0.96904761904761905</v>
      </c>
      <c r="I17" s="58">
        <f>F17/$F$68</f>
        <v>1.3026313152568188E-4</v>
      </c>
      <c r="J17" s="238"/>
      <c r="K17" s="295" t="s">
        <v>98</v>
      </c>
      <c r="L17" s="242">
        <f>'[3]Sky West_AS'!$GT$41</f>
        <v>365</v>
      </c>
      <c r="M17" s="2">
        <f>'[3]Sky West_AS'!$GF$41</f>
        <v>4252</v>
      </c>
      <c r="N17" s="58">
        <f>(L17-M17)/M17</f>
        <v>-0.9141580432737535</v>
      </c>
      <c r="O17" s="242">
        <f>SUM('[3]Sky West_AS'!$GP$41:$GT$41)</f>
        <v>365</v>
      </c>
      <c r="P17" s="2">
        <f>SUM('[3]Sky West_AS'!$GB$41:$GF$41)</f>
        <v>27515</v>
      </c>
      <c r="Q17" s="3">
        <f>(O17-P17)/P17</f>
        <v>-0.98673450844993638</v>
      </c>
      <c r="R17" s="301">
        <f>O17/$O$68</f>
        <v>4.743817603462337E-5</v>
      </c>
      <c r="S17" s="238"/>
      <c r="T17" s="295" t="s">
        <v>98</v>
      </c>
      <c r="U17" s="242">
        <f>'[3]Sky West_AS'!$GT$64</f>
        <v>70</v>
      </c>
      <c r="V17" s="2">
        <f>'[3]Sky West_AS'!$GF$64</f>
        <v>7899</v>
      </c>
      <c r="W17" s="58">
        <f>(U17-V17)/V17</f>
        <v>-0.99113811874920876</v>
      </c>
      <c r="X17" s="242">
        <f>SUM('[3]Sky West_AS'!$GP$64:$GT$64)</f>
        <v>70</v>
      </c>
      <c r="Y17" s="2">
        <f>SUM('[3]Sky West_AS'!$GB$64:$GF$64)</f>
        <v>23005</v>
      </c>
      <c r="Z17" s="3">
        <f>(X17-Y17)/Y17</f>
        <v>-0.99695718322103888</v>
      </c>
      <c r="AA17" s="301">
        <f>X17/$X$68</f>
        <v>2.5211585530321919E-6</v>
      </c>
    </row>
    <row r="18" spans="1:27" ht="14.1" customHeight="1" x14ac:dyDescent="0.2">
      <c r="A18" s="238"/>
      <c r="B18" s="295" t="s">
        <v>193</v>
      </c>
      <c r="C18" s="242">
        <f>[3]Horizon_AS!$GT$19</f>
        <v>0</v>
      </c>
      <c r="D18" s="2">
        <f>[3]Horizon_AS!$GF$19</f>
        <v>0</v>
      </c>
      <c r="E18" s="58" t="e">
        <f>(C18-D18)/D18</f>
        <v>#DIV/0!</v>
      </c>
      <c r="F18" s="2">
        <f>SUM([3]Horizon_AS!$GP$19:$GT$19)</f>
        <v>166</v>
      </c>
      <c r="G18" s="2">
        <f>SUM([3]Horizon_AS!$GB$19:$GF$19)</f>
        <v>12</v>
      </c>
      <c r="H18" s="3">
        <f>(F18-G18)/G18</f>
        <v>12.833333333333334</v>
      </c>
      <c r="I18" s="58">
        <f>F18/$F$68</f>
        <v>1.6633599871740917E-3</v>
      </c>
      <c r="J18" s="238"/>
      <c r="K18" s="295" t="s">
        <v>193</v>
      </c>
      <c r="L18" s="242">
        <f>[3]Horizon_AS!$GT$41</f>
        <v>0</v>
      </c>
      <c r="M18" s="2">
        <f>[3]Horizon_AS!$GF$41</f>
        <v>0</v>
      </c>
      <c r="N18" s="58" t="e">
        <f>(L18-M18)/M18</f>
        <v>#DIV/0!</v>
      </c>
      <c r="O18" s="242">
        <f>SUM([3]Horizon_AS!$GP$41:$GT$41)</f>
        <v>10211</v>
      </c>
      <c r="P18" s="2">
        <f>SUM([3]Horizon_AS!$GB$41:$GF$41)</f>
        <v>819</v>
      </c>
      <c r="Q18" s="3">
        <f>(O18-P18)/P18</f>
        <v>11.467643467643468</v>
      </c>
      <c r="R18" s="301">
        <f>O18/$O$68</f>
        <v>1.3270992205192855E-3</v>
      </c>
      <c r="S18" s="238"/>
      <c r="T18" s="295" t="s">
        <v>193</v>
      </c>
      <c r="U18" s="242">
        <f>[3]Horizon_AS!$GT$64</f>
        <v>0</v>
      </c>
      <c r="V18" s="2">
        <f>[3]Horizon_AS!$GF$64</f>
        <v>0</v>
      </c>
      <c r="W18" s="58" t="e">
        <f>(U18-V18)/V18</f>
        <v>#DIV/0!</v>
      </c>
      <c r="X18" s="242">
        <f>SUM([3]Horizon_AS!$GP$64:$GT$64)</f>
        <v>8396</v>
      </c>
      <c r="Y18" s="2">
        <f>SUM([3]Horizon_AS!$GB$64:$GF$64)</f>
        <v>998</v>
      </c>
      <c r="Z18" s="3">
        <f>(X18-Y18)/Y18</f>
        <v>7.4128256513026054</v>
      </c>
      <c r="AA18" s="301">
        <f>X18/$X$68</f>
        <v>3.0239496016083261E-4</v>
      </c>
    </row>
    <row r="19" spans="1:27" ht="14.1" customHeight="1" x14ac:dyDescent="0.2">
      <c r="A19" s="238"/>
      <c r="B19" s="33"/>
      <c r="C19" s="239"/>
      <c r="D19" s="125"/>
      <c r="E19" s="241"/>
      <c r="F19" s="125"/>
      <c r="G19" s="125"/>
      <c r="H19" s="240"/>
      <c r="I19" s="241"/>
      <c r="J19" s="238"/>
      <c r="K19" s="33"/>
      <c r="L19" s="108"/>
      <c r="M19" s="83"/>
      <c r="N19" s="58"/>
      <c r="O19" s="108"/>
      <c r="P19" s="83"/>
      <c r="Q19" s="3"/>
      <c r="R19" s="58"/>
      <c r="S19" s="238"/>
      <c r="T19" s="33"/>
      <c r="U19" s="108"/>
      <c r="V19" s="83"/>
      <c r="W19" s="58"/>
      <c r="X19" s="108"/>
      <c r="Y19" s="83"/>
      <c r="Z19" s="3"/>
      <c r="AA19" s="58"/>
    </row>
    <row r="20" spans="1:27" ht="14.1" customHeight="1" x14ac:dyDescent="0.2">
      <c r="A20" s="238" t="s">
        <v>17</v>
      </c>
      <c r="B20" s="243"/>
      <c r="C20" s="239">
        <f>SUM(C21:C27)</f>
        <v>420</v>
      </c>
      <c r="D20" s="115">
        <f>SUM(D21:D27)</f>
        <v>1635</v>
      </c>
      <c r="E20" s="241">
        <f t="shared" ref="E20:E27" si="0">(C20-D20)/D20</f>
        <v>-0.74311926605504586</v>
      </c>
      <c r="F20" s="239">
        <f>SUM(F21:F27)</f>
        <v>5253</v>
      </c>
      <c r="G20" s="115">
        <f>SUM(G21:G27)</f>
        <v>7950</v>
      </c>
      <c r="H20" s="240">
        <f t="shared" ref="H20:H27" si="1">(F20-G20)/G20</f>
        <v>-0.33924528301886792</v>
      </c>
      <c r="I20" s="241">
        <f t="shared" ref="I20:I27" si="2">F20/$F$68</f>
        <v>5.2636325377262067E-2</v>
      </c>
      <c r="J20" s="238" t="s">
        <v>17</v>
      </c>
      <c r="K20" s="243"/>
      <c r="L20" s="239">
        <f>SUM(L21:L27)</f>
        <v>29303</v>
      </c>
      <c r="M20" s="115">
        <f>SUM(M21:M27)</f>
        <v>173404</v>
      </c>
      <c r="N20" s="241">
        <f t="shared" ref="N20:N27" si="3">(L20-M20)/M20</f>
        <v>-0.8310131254180988</v>
      </c>
      <c r="O20" s="239">
        <f>SUM(O21:O27)</f>
        <v>410086</v>
      </c>
      <c r="P20" s="115">
        <f>SUM(P21:P27)</f>
        <v>841806</v>
      </c>
      <c r="Q20" s="240">
        <f t="shared" ref="Q20:Q27" si="4">(O20-P20)/P20</f>
        <v>-0.51284975398132115</v>
      </c>
      <c r="R20" s="241">
        <f t="shared" ref="R20:R27" si="5">O20/$O$68</f>
        <v>5.3297895499546735E-2</v>
      </c>
      <c r="S20" s="238" t="s">
        <v>17</v>
      </c>
      <c r="T20" s="243"/>
      <c r="U20" s="239">
        <f>SUM(U21:U27)</f>
        <v>264003</v>
      </c>
      <c r="V20" s="115">
        <f>SUM(V21:V27)</f>
        <v>149419</v>
      </c>
      <c r="W20" s="241">
        <f t="shared" ref="W20:W24" si="6">(U20-V20)/V20</f>
        <v>0.76686365187827521</v>
      </c>
      <c r="X20" s="239">
        <f>SUM(X21:X27)</f>
        <v>953174</v>
      </c>
      <c r="Y20" s="115">
        <f>SUM(Y21:Y27)</f>
        <v>788026</v>
      </c>
      <c r="Z20" s="240">
        <f t="shared" ref="Z20:Z24" si="7">(X20-Y20)/Y20</f>
        <v>0.20957176539860359</v>
      </c>
      <c r="AA20" s="241">
        <f t="shared" ref="AA20:AA27" si="8">X20/$X$68</f>
        <v>3.4330039751827239E-2</v>
      </c>
    </row>
    <row r="21" spans="1:27" ht="14.1" customHeight="1" x14ac:dyDescent="0.2">
      <c r="A21" s="31"/>
      <c r="B21" s="33" t="s">
        <v>17</v>
      </c>
      <c r="C21" s="242">
        <f>[3]American!$GT$19</f>
        <v>303</v>
      </c>
      <c r="D21" s="2">
        <f>[3]American!$GF$19</f>
        <v>1128</v>
      </c>
      <c r="E21" s="58">
        <f t="shared" si="0"/>
        <v>-0.7313829787234043</v>
      </c>
      <c r="F21" s="2">
        <f>SUM([3]American!$GP$19:$GT$19)</f>
        <v>3204</v>
      </c>
      <c r="G21" s="2">
        <f>SUM([3]American!$GB$19:$GF$19)</f>
        <v>5967</v>
      </c>
      <c r="H21" s="3">
        <f t="shared" si="1"/>
        <v>-0.46304675716440424</v>
      </c>
      <c r="I21" s="58">
        <f t="shared" si="2"/>
        <v>3.2104851800637289E-2</v>
      </c>
      <c r="J21" s="31"/>
      <c r="K21" s="33" t="s">
        <v>17</v>
      </c>
      <c r="L21" s="242">
        <f>[3]American!$GT$41</f>
        <v>24357</v>
      </c>
      <c r="M21" s="2">
        <f>[3]American!$GF$41</f>
        <v>143074</v>
      </c>
      <c r="N21" s="58">
        <f t="shared" si="3"/>
        <v>-0.82975942519255774</v>
      </c>
      <c r="O21" s="242">
        <f>SUM([3]American!$GP$41:$GT$41)</f>
        <v>318507</v>
      </c>
      <c r="P21" s="2">
        <f>SUM([3]American!$GB$41:$GF$41)</f>
        <v>730503</v>
      </c>
      <c r="Q21" s="3">
        <f t="shared" si="4"/>
        <v>-0.56398947026911594</v>
      </c>
      <c r="R21" s="58">
        <f t="shared" si="5"/>
        <v>4.139559214865695E-2</v>
      </c>
      <c r="S21" s="31"/>
      <c r="T21" s="33" t="s">
        <v>17</v>
      </c>
      <c r="U21" s="242">
        <f>[3]American!$GT$64</f>
        <v>260013</v>
      </c>
      <c r="V21" s="2">
        <f>[3]American!$GF$64</f>
        <v>148617</v>
      </c>
      <c r="W21" s="58">
        <f t="shared" si="6"/>
        <v>0.74955085891923534</v>
      </c>
      <c r="X21" s="242">
        <f>SUM([3]American!$GP$64:$GT$64)</f>
        <v>945797</v>
      </c>
      <c r="Y21" s="2">
        <f>SUM([3]American!$GB$64:$GF$64)</f>
        <v>787095</v>
      </c>
      <c r="Z21" s="3">
        <f t="shared" si="7"/>
        <v>0.20163004465788756</v>
      </c>
      <c r="AA21" s="58">
        <f t="shared" si="8"/>
        <v>3.4064345656888401E-2</v>
      </c>
    </row>
    <row r="22" spans="1:27" ht="14.1" customHeight="1" x14ac:dyDescent="0.2">
      <c r="A22" s="31"/>
      <c r="B22" s="295" t="s">
        <v>166</v>
      </c>
      <c r="C22" s="242">
        <f>'[3]American Eagle'!$GT$19</f>
        <v>75</v>
      </c>
      <c r="D22" s="2">
        <f>'[3]American Eagle'!$GF$19</f>
        <v>116</v>
      </c>
      <c r="E22" s="58">
        <f t="shared" si="0"/>
        <v>-0.35344827586206895</v>
      </c>
      <c r="F22" s="2">
        <f>SUM('[3]American Eagle'!$GP$19:$GT$19)</f>
        <v>563</v>
      </c>
      <c r="G22" s="2">
        <f>SUM('[3]American Eagle'!$GB$19:$GF$19)</f>
        <v>398</v>
      </c>
      <c r="H22" s="3">
        <f t="shared" si="1"/>
        <v>0.41457286432160806</v>
      </c>
      <c r="I22" s="58">
        <f t="shared" si="2"/>
        <v>5.6413956191506843E-3</v>
      </c>
      <c r="J22" s="31"/>
      <c r="K22" s="295" t="s">
        <v>166</v>
      </c>
      <c r="L22" s="242">
        <f>'[3]American Eagle'!$GT$41</f>
        <v>3319</v>
      </c>
      <c r="M22" s="2">
        <f>'[3]American Eagle'!$GF$41</f>
        <v>7856</v>
      </c>
      <c r="N22" s="58">
        <f t="shared" si="3"/>
        <v>-0.57752036659877803</v>
      </c>
      <c r="O22" s="242">
        <f>SUM('[3]American Eagle'!$GP$41:$GT$41)</f>
        <v>30685</v>
      </c>
      <c r="P22" s="2">
        <f>SUM('[3]American Eagle'!$GB$41:$GF$41)</f>
        <v>27317</v>
      </c>
      <c r="Q22" s="3">
        <f t="shared" si="4"/>
        <v>0.12329318739246622</v>
      </c>
      <c r="R22" s="58">
        <f t="shared" si="5"/>
        <v>3.9880559770477213E-3</v>
      </c>
      <c r="S22" s="31"/>
      <c r="T22" s="295" t="s">
        <v>166</v>
      </c>
      <c r="U22" s="242">
        <f>'[3]American Eagle'!$GT$64</f>
        <v>3519</v>
      </c>
      <c r="V22" s="2">
        <f>'[3]American Eagle'!$GF$64</f>
        <v>144</v>
      </c>
      <c r="W22" s="58">
        <f t="shared" si="6"/>
        <v>23.4375</v>
      </c>
      <c r="X22" s="242">
        <f>SUM('[3]American Eagle'!$GP$64:$GT$64)</f>
        <v>4436</v>
      </c>
      <c r="Y22" s="2">
        <f>SUM('[3]American Eagle'!$GB$64:$GF$64)</f>
        <v>273</v>
      </c>
      <c r="Z22" s="3">
        <f t="shared" si="7"/>
        <v>15.249084249084248</v>
      </c>
      <c r="AA22" s="58">
        <f t="shared" si="8"/>
        <v>1.5976941916072578E-4</v>
      </c>
    </row>
    <row r="23" spans="1:27" ht="14.1" customHeight="1" x14ac:dyDescent="0.2">
      <c r="A23" s="31"/>
      <c r="B23" s="295" t="s">
        <v>52</v>
      </c>
      <c r="C23" s="242">
        <f>[3]Republic!$GT$19</f>
        <v>42</v>
      </c>
      <c r="D23" s="2">
        <f>[3]Republic!$GF$19</f>
        <v>391</v>
      </c>
      <c r="E23" s="58">
        <f t="shared" si="0"/>
        <v>-0.89258312020460362</v>
      </c>
      <c r="F23" s="2">
        <f>SUM([3]Republic!$GP$19:$GT$19)</f>
        <v>1300</v>
      </c>
      <c r="G23" s="2">
        <f>SUM([3]Republic!$GB$19:$GF$19)</f>
        <v>1585</v>
      </c>
      <c r="H23" s="3">
        <f t="shared" si="1"/>
        <v>-0.17981072555205047</v>
      </c>
      <c r="I23" s="58">
        <f t="shared" si="2"/>
        <v>1.3026313152568188E-2</v>
      </c>
      <c r="J23" s="31"/>
      <c r="K23" s="244" t="s">
        <v>52</v>
      </c>
      <c r="L23" s="242">
        <f>[3]Republic!$GT$41</f>
        <v>1627</v>
      </c>
      <c r="M23" s="2">
        <f>[3]Republic!$GF$41</f>
        <v>22474</v>
      </c>
      <c r="N23" s="58">
        <f t="shared" si="3"/>
        <v>-0.92760523271335771</v>
      </c>
      <c r="O23" s="242">
        <f>SUM([3]Republic!$GP$41:$GT$41)</f>
        <v>51329</v>
      </c>
      <c r="P23" s="2">
        <f>SUM([3]Republic!$GB$41:$GF$41)</f>
        <v>83986</v>
      </c>
      <c r="Q23" s="3">
        <f t="shared" si="4"/>
        <v>-0.38883861595980285</v>
      </c>
      <c r="R23" s="58">
        <f t="shared" si="5"/>
        <v>6.6711072265237892E-3</v>
      </c>
      <c r="S23" s="31"/>
      <c r="T23" s="244" t="s">
        <v>52</v>
      </c>
      <c r="U23" s="242">
        <f>[3]Republic!$GT$64</f>
        <v>471</v>
      </c>
      <c r="V23" s="2">
        <f>[3]Republic!$GF$64</f>
        <v>658</v>
      </c>
      <c r="W23" s="58">
        <f t="shared" si="6"/>
        <v>-0.28419452887537994</v>
      </c>
      <c r="X23" s="242">
        <f>SUM([3]Republic!$GP$64:$GT$64)</f>
        <v>2381</v>
      </c>
      <c r="Y23" s="2">
        <f>SUM([3]Republic!$GB$64:$GF$64)</f>
        <v>658</v>
      </c>
      <c r="Z23" s="3">
        <f t="shared" si="7"/>
        <v>2.6185410334346506</v>
      </c>
      <c r="AA23" s="58">
        <f t="shared" si="8"/>
        <v>8.5755407353852128E-5</v>
      </c>
    </row>
    <row r="24" spans="1:27" ht="14.1" customHeight="1" x14ac:dyDescent="0.2">
      <c r="A24" s="31"/>
      <c r="B24" s="295" t="s">
        <v>182</v>
      </c>
      <c r="C24" s="242">
        <f>[3]PSA!$GT$19</f>
        <v>0</v>
      </c>
      <c r="D24" s="2">
        <f>[3]PSA!$GF$19</f>
        <v>0</v>
      </c>
      <c r="E24" s="58" t="e">
        <f t="shared" si="0"/>
        <v>#DIV/0!</v>
      </c>
      <c r="F24" s="2">
        <f>SUM([3]PSA!$GP$19:$GT$19)</f>
        <v>0</v>
      </c>
      <c r="G24" s="2">
        <f>SUM([3]PSA!$GB$19:$GF$19)</f>
        <v>0</v>
      </c>
      <c r="H24" s="3" t="e">
        <f t="shared" si="1"/>
        <v>#DIV/0!</v>
      </c>
      <c r="I24" s="58">
        <f t="shared" si="2"/>
        <v>0</v>
      </c>
      <c r="J24" s="31"/>
      <c r="K24" s="295" t="s">
        <v>182</v>
      </c>
      <c r="L24" s="242">
        <f>[3]PSA!$GT$41</f>
        <v>0</v>
      </c>
      <c r="M24" s="2">
        <f>[3]PSA!$GF$41</f>
        <v>0</v>
      </c>
      <c r="N24" s="58" t="e">
        <f t="shared" si="3"/>
        <v>#DIV/0!</v>
      </c>
      <c r="O24" s="242">
        <f>SUM([3]PSA!$GP$41:$GT$41)</f>
        <v>0</v>
      </c>
      <c r="P24" s="2">
        <f>SUM([3]PSA!$GB$41:$GF$41)</f>
        <v>0</v>
      </c>
      <c r="Q24" s="3" t="e">
        <f t="shared" si="4"/>
        <v>#DIV/0!</v>
      </c>
      <c r="R24" s="58">
        <f t="shared" si="5"/>
        <v>0</v>
      </c>
      <c r="S24" s="31"/>
      <c r="T24" s="295" t="s">
        <v>182</v>
      </c>
      <c r="U24" s="242">
        <f>[3]PSA!$GT$64</f>
        <v>0</v>
      </c>
      <c r="V24" s="2">
        <f>[3]PSA!$GF$64</f>
        <v>0</v>
      </c>
      <c r="W24" s="58" t="e">
        <f t="shared" si="6"/>
        <v>#DIV/0!</v>
      </c>
      <c r="X24" s="242">
        <f>SUM([3]PSA!$GP$64:$GT$64)</f>
        <v>0</v>
      </c>
      <c r="Y24" s="2">
        <f>SUM([3]PSA!$GB$64:$GF$64)</f>
        <v>0</v>
      </c>
      <c r="Z24" s="3" t="e">
        <f t="shared" si="7"/>
        <v>#DIV/0!</v>
      </c>
      <c r="AA24" s="58">
        <f t="shared" si="8"/>
        <v>0</v>
      </c>
    </row>
    <row r="25" spans="1:27" ht="14.1" customHeight="1" x14ac:dyDescent="0.2">
      <c r="A25" s="31"/>
      <c r="B25" s="295" t="s">
        <v>98</v>
      </c>
      <c r="C25" s="242">
        <f>'[3]Sky West_AA'!$GT$19</f>
        <v>0</v>
      </c>
      <c r="D25" s="2">
        <f>'[3]Sky West_AA'!$GF$19</f>
        <v>0</v>
      </c>
      <c r="E25" s="58" t="e">
        <f>(C25-D25)/D25</f>
        <v>#DIV/0!</v>
      </c>
      <c r="F25" s="2">
        <f>SUM('[3]Sky West_AA'!$GP$19:$GT$19)</f>
        <v>182</v>
      </c>
      <c r="G25" s="2">
        <f>SUM('[3]Sky West_AA'!$GB$19:$GF$19)</f>
        <v>0</v>
      </c>
      <c r="H25" s="3" t="e">
        <f>(F25-G25)/G25</f>
        <v>#DIV/0!</v>
      </c>
      <c r="I25" s="58">
        <f t="shared" si="2"/>
        <v>1.8236838413595463E-3</v>
      </c>
      <c r="J25" s="31"/>
      <c r="K25" s="295" t="s">
        <v>98</v>
      </c>
      <c r="L25" s="242">
        <f>'[3]Sky West_AA'!$GT$41</f>
        <v>0</v>
      </c>
      <c r="M25" s="2">
        <f>'[3]Sky West_AA'!$GF$41</f>
        <v>0</v>
      </c>
      <c r="N25" s="58" t="e">
        <f>(L25-M25)/M25</f>
        <v>#DIV/0!</v>
      </c>
      <c r="O25" s="242">
        <f>SUM('[3]Sky West_AA'!$GP$41:$GT$41)</f>
        <v>9404</v>
      </c>
      <c r="P25" s="2">
        <f>SUM('[3]Sky West_AA'!$GB$41:$GF$41)</f>
        <v>0</v>
      </c>
      <c r="Q25" s="3" t="e">
        <f>(O25-P25)/P25</f>
        <v>#DIV/0!</v>
      </c>
      <c r="R25" s="301">
        <f t="shared" si="5"/>
        <v>1.2222153628208168E-3</v>
      </c>
      <c r="S25" s="31"/>
      <c r="T25" s="295" t="s">
        <v>98</v>
      </c>
      <c r="U25" s="242">
        <f>'[3]Sky West_AA'!$GT$64</f>
        <v>0</v>
      </c>
      <c r="V25" s="2">
        <f>'[3]Sky West_AA'!$GF$64</f>
        <v>0</v>
      </c>
      <c r="W25" s="58" t="e">
        <f>(U25-V25)/V25</f>
        <v>#DIV/0!</v>
      </c>
      <c r="X25" s="242">
        <f>SUM('[3]Sky West_AA'!$GP$64:$GT$64)</f>
        <v>560</v>
      </c>
      <c r="Y25" s="2">
        <f>SUM('[3]Sky West_AA'!$GB$64:$GF$64)</f>
        <v>0</v>
      </c>
      <c r="Z25" s="3" t="e">
        <f>(X25-Y25)/Y25</f>
        <v>#DIV/0!</v>
      </c>
      <c r="AA25" s="301">
        <f t="shared" si="8"/>
        <v>2.0169268424257535E-5</v>
      </c>
    </row>
    <row r="26" spans="1:27" ht="14.1" customHeight="1" x14ac:dyDescent="0.2">
      <c r="A26" s="31"/>
      <c r="B26" s="295" t="s">
        <v>51</v>
      </c>
      <c r="C26" s="242">
        <f>[3]MESA!$GT$19</f>
        <v>0</v>
      </c>
      <c r="D26" s="2">
        <f>[3]MESA!$GF$19</f>
        <v>0</v>
      </c>
      <c r="E26" s="58" t="e">
        <f t="shared" si="0"/>
        <v>#DIV/0!</v>
      </c>
      <c r="F26" s="2">
        <f>SUM([3]MESA!$GP$19:$GT$19)</f>
        <v>0</v>
      </c>
      <c r="G26" s="2">
        <f>SUM([3]MESA!$GB$19:$GF$19)</f>
        <v>0</v>
      </c>
      <c r="H26" s="3" t="e">
        <f t="shared" si="1"/>
        <v>#DIV/0!</v>
      </c>
      <c r="I26" s="58">
        <f t="shared" si="2"/>
        <v>0</v>
      </c>
      <c r="J26" s="31"/>
      <c r="K26" s="295" t="s">
        <v>51</v>
      </c>
      <c r="L26" s="242">
        <f>[3]MESA!$GT$41</f>
        <v>0</v>
      </c>
      <c r="M26" s="2">
        <f>[3]MESA!$GF$41</f>
        <v>0</v>
      </c>
      <c r="N26" s="58" t="e">
        <f t="shared" si="3"/>
        <v>#DIV/0!</v>
      </c>
      <c r="O26" s="242">
        <f>SUM([3]MESA!$GP$41:$GT$41)</f>
        <v>0</v>
      </c>
      <c r="P26" s="2">
        <f>SUM([3]MESA!$GB$41:$GF$41)</f>
        <v>0</v>
      </c>
      <c r="Q26" s="3" t="e">
        <f t="shared" si="4"/>
        <v>#DIV/0!</v>
      </c>
      <c r="R26" s="58">
        <f t="shared" si="5"/>
        <v>0</v>
      </c>
      <c r="S26" s="31"/>
      <c r="T26" s="295" t="s">
        <v>51</v>
      </c>
      <c r="U26" s="242">
        <f>[3]MESA!$GT$64</f>
        <v>0</v>
      </c>
      <c r="V26" s="2">
        <f>[3]MESA!$GF$64</f>
        <v>0</v>
      </c>
      <c r="W26" s="58" t="e">
        <f t="shared" ref="W26:W27" si="9">(U26-V26)/V26</f>
        <v>#DIV/0!</v>
      </c>
      <c r="X26" s="242">
        <f>SUM([3]MESA!$GP$64:$GT$64)</f>
        <v>0</v>
      </c>
      <c r="Y26" s="2">
        <f>SUM([3]MESA!$GB$64:$GF$64)</f>
        <v>0</v>
      </c>
      <c r="Z26" s="3" t="e">
        <f t="shared" ref="Z26:Z27" si="10">(X26-Y26)/Y26</f>
        <v>#DIV/0!</v>
      </c>
      <c r="AA26" s="58">
        <f t="shared" si="8"/>
        <v>0</v>
      </c>
    </row>
    <row r="27" spans="1:27" ht="14.1" customHeight="1" x14ac:dyDescent="0.2">
      <c r="A27" s="31"/>
      <c r="B27" s="295" t="s">
        <v>50</v>
      </c>
      <c r="C27" s="242">
        <f>'[3]Air Wisconsin'!$GT$19</f>
        <v>0</v>
      </c>
      <c r="D27" s="2">
        <f>'[3]Air Wisconsin'!$GF$19</f>
        <v>0</v>
      </c>
      <c r="E27" s="58" t="e">
        <f t="shared" si="0"/>
        <v>#DIV/0!</v>
      </c>
      <c r="F27" s="2">
        <f>SUM('[3]Air Wisconsin'!$GP$19:$GT$19)</f>
        <v>4</v>
      </c>
      <c r="G27" s="2">
        <f>SUM('[3]Air Wisconsin'!$GB$19:$GF$19)</f>
        <v>0</v>
      </c>
      <c r="H27" s="283" t="e">
        <f t="shared" si="1"/>
        <v>#DIV/0!</v>
      </c>
      <c r="I27" s="58">
        <f t="shared" si="2"/>
        <v>4.0080963546363658E-5</v>
      </c>
      <c r="J27" s="31"/>
      <c r="K27" s="244" t="s">
        <v>50</v>
      </c>
      <c r="L27" s="242">
        <f>'[3]Air Wisconsin'!$GT$41</f>
        <v>0</v>
      </c>
      <c r="M27" s="2">
        <f>'[3]Air Wisconsin'!$GF$41</f>
        <v>0</v>
      </c>
      <c r="N27" s="58" t="e">
        <f t="shared" si="3"/>
        <v>#DIV/0!</v>
      </c>
      <c r="O27" s="242">
        <f>SUM('[3]Air Wisconsin'!$GP$41:$GT$41)</f>
        <v>161</v>
      </c>
      <c r="P27" s="2">
        <f>SUM('[3]Air Wisconsin'!$GB$41:$GF$41)</f>
        <v>0</v>
      </c>
      <c r="Q27" s="3" t="e">
        <f t="shared" si="4"/>
        <v>#DIV/0!</v>
      </c>
      <c r="R27" s="58">
        <f t="shared" si="5"/>
        <v>2.0924784497464008E-5</v>
      </c>
      <c r="S27" s="31"/>
      <c r="T27" s="244" t="s">
        <v>50</v>
      </c>
      <c r="U27" s="242">
        <f>'[3]Air Wisconsin'!$GT$64</f>
        <v>0</v>
      </c>
      <c r="V27" s="2">
        <f>'[3]Air Wisconsin'!$GF$64</f>
        <v>0</v>
      </c>
      <c r="W27" s="58" t="e">
        <f t="shared" si="9"/>
        <v>#DIV/0!</v>
      </c>
      <c r="X27" s="242">
        <f>SUM('[3]Air Wisconsin'!$GP$64:$GT$64)</f>
        <v>0</v>
      </c>
      <c r="Y27" s="2">
        <f>SUM('[3]Air Wisconsin'!$GB$64:$GF$64)</f>
        <v>0</v>
      </c>
      <c r="Z27" s="3" t="e">
        <f t="shared" si="10"/>
        <v>#DIV/0!</v>
      </c>
      <c r="AA27" s="58">
        <f t="shared" si="8"/>
        <v>0</v>
      </c>
    </row>
    <row r="28" spans="1:27" ht="14.1" customHeight="1" x14ac:dyDescent="0.2">
      <c r="A28" s="31"/>
      <c r="B28" s="33"/>
      <c r="C28" s="242"/>
      <c r="E28" s="58"/>
      <c r="F28" s="2"/>
      <c r="I28" s="58"/>
      <c r="J28" s="31"/>
      <c r="K28" s="33"/>
      <c r="L28" s="242"/>
      <c r="N28" s="58"/>
      <c r="O28" s="242"/>
      <c r="P28" s="2"/>
      <c r="Q28" s="3"/>
      <c r="R28" s="58"/>
      <c r="S28" s="31"/>
      <c r="T28" s="33"/>
      <c r="U28" s="242"/>
      <c r="V28" s="2"/>
      <c r="W28" s="58"/>
      <c r="X28" s="242"/>
      <c r="Y28" s="2"/>
      <c r="Z28" s="3"/>
      <c r="AA28" s="58"/>
    </row>
    <row r="29" spans="1:27" ht="14.1" customHeight="1" x14ac:dyDescent="0.2">
      <c r="A29" s="238" t="s">
        <v>180</v>
      </c>
      <c r="B29" s="33"/>
      <c r="C29" s="239">
        <f>'[3]Boutique Air'!$GT$19</f>
        <v>152</v>
      </c>
      <c r="D29" s="115">
        <f>'[3]Boutique Air'!$GF$19</f>
        <v>152</v>
      </c>
      <c r="E29" s="241">
        <f>(C29-D29)/D29</f>
        <v>0</v>
      </c>
      <c r="F29" s="115">
        <f>SUM('[3]Boutique Air'!$GP$19:$GT$19)</f>
        <v>803</v>
      </c>
      <c r="G29" s="115">
        <f>SUM('[3]Boutique Air'!$GB$19:$GF$19)</f>
        <v>706</v>
      </c>
      <c r="H29" s="240">
        <f>(F29-G29)/G29</f>
        <v>0.13739376770538245</v>
      </c>
      <c r="I29" s="241">
        <f>F29/$F$68</f>
        <v>8.0462534319325034E-3</v>
      </c>
      <c r="J29" s="238" t="s">
        <v>180</v>
      </c>
      <c r="K29" s="33"/>
      <c r="L29" s="239">
        <f>'[3]Boutique Air'!$GT$41</f>
        <v>77</v>
      </c>
      <c r="M29" s="115">
        <f>'[3]Boutique Air'!$GF$41</f>
        <v>804</v>
      </c>
      <c r="N29" s="241">
        <f>(L29-M29)/M29</f>
        <v>-0.904228855721393</v>
      </c>
      <c r="O29" s="239">
        <f>SUM('[3]Boutique Air'!$GP$41:$GT$41)</f>
        <v>2456</v>
      </c>
      <c r="P29" s="115">
        <f>SUM('[3]Boutique Air'!$GB$41:$GF$41)</f>
        <v>3141</v>
      </c>
      <c r="Q29" s="240">
        <f>(O29-P29)/P29</f>
        <v>-0.21808341292581981</v>
      </c>
      <c r="R29" s="241">
        <f>O29/$O$68</f>
        <v>3.1920043929050686E-4</v>
      </c>
      <c r="S29" s="238" t="s">
        <v>180</v>
      </c>
      <c r="T29" s="33"/>
      <c r="U29" s="239">
        <f>'[3]Boutique Air'!$GT$64</f>
        <v>0</v>
      </c>
      <c r="V29" s="115">
        <f>'[3]Boutique Air'!$GF$64</f>
        <v>0</v>
      </c>
      <c r="W29" s="241" t="e">
        <f>(U29-V29)/V29</f>
        <v>#DIV/0!</v>
      </c>
      <c r="X29" s="239">
        <f>SUM('[3]Boutique Air'!$GP$64:$GT$64)</f>
        <v>0</v>
      </c>
      <c r="Y29" s="115">
        <f>SUM('[3]Boutique Air'!$GB$64:$GF$64)</f>
        <v>0</v>
      </c>
      <c r="Z29" s="240" t="e">
        <f>(X29-Y29)/Y29</f>
        <v>#DIV/0!</v>
      </c>
      <c r="AA29" s="241">
        <f>X29/$X$68</f>
        <v>0</v>
      </c>
    </row>
    <row r="30" spans="1:27" ht="14.1" customHeight="1" x14ac:dyDescent="0.2">
      <c r="A30" s="31"/>
      <c r="B30" s="33"/>
      <c r="C30" s="242"/>
      <c r="E30" s="58"/>
      <c r="F30" s="2"/>
      <c r="I30" s="58"/>
      <c r="J30" s="31"/>
      <c r="K30" s="33"/>
      <c r="L30" s="242"/>
      <c r="N30" s="58"/>
      <c r="O30" s="242"/>
      <c r="P30" s="2"/>
      <c r="Q30" s="3"/>
      <c r="R30" s="58"/>
      <c r="S30" s="31"/>
      <c r="T30" s="33"/>
      <c r="U30" s="242"/>
      <c r="V30" s="2"/>
      <c r="W30" s="58"/>
      <c r="X30" s="242"/>
      <c r="Y30" s="2"/>
      <c r="Z30" s="3"/>
      <c r="AA30" s="58"/>
    </row>
    <row r="31" spans="1:27" ht="14.1" customHeight="1" x14ac:dyDescent="0.2">
      <c r="A31" s="238" t="s">
        <v>162</v>
      </c>
      <c r="B31" s="33"/>
      <c r="C31" s="239">
        <f>[3]Condor!$GT$19</f>
        <v>0</v>
      </c>
      <c r="D31" s="115">
        <f>[3]Condor!$GF$19</f>
        <v>2</v>
      </c>
      <c r="E31" s="241">
        <f>(C31-D31)/D31</f>
        <v>-1</v>
      </c>
      <c r="F31" s="115">
        <f>SUM([3]Condor!$GP$19:$GT$19)</f>
        <v>0</v>
      </c>
      <c r="G31" s="115">
        <f>SUM([3]Condor!$GB$19:$GF$19)</f>
        <v>2</v>
      </c>
      <c r="H31" s="240">
        <f>(F31-G31)/G31</f>
        <v>-1</v>
      </c>
      <c r="I31" s="241">
        <f>F31/$F$68</f>
        <v>0</v>
      </c>
      <c r="J31" s="238" t="s">
        <v>162</v>
      </c>
      <c r="K31" s="33"/>
      <c r="L31" s="239">
        <f>[3]Condor!$GT$41</f>
        <v>0</v>
      </c>
      <c r="M31" s="115">
        <f>[3]Condor!$GF$41</f>
        <v>486</v>
      </c>
      <c r="N31" s="241">
        <f>(L31-M31)/M31</f>
        <v>-1</v>
      </c>
      <c r="O31" s="239">
        <f>SUM([3]Condor!$GP$41:$GT$41)</f>
        <v>0</v>
      </c>
      <c r="P31" s="115">
        <f>SUM([3]Condor!$GB$41:$GF$41)</f>
        <v>486</v>
      </c>
      <c r="Q31" s="240">
        <f>(O31-P31)/P31</f>
        <v>-1</v>
      </c>
      <c r="R31" s="241">
        <f>O31/$O$68</f>
        <v>0</v>
      </c>
      <c r="S31" s="238" t="s">
        <v>162</v>
      </c>
      <c r="T31" s="33"/>
      <c r="U31" s="239">
        <f>[3]Condor!$GT$64</f>
        <v>0</v>
      </c>
      <c r="V31" s="115">
        <f>[3]Condor!$GF$64</f>
        <v>1166</v>
      </c>
      <c r="W31" s="241">
        <f>(U31-V31)/V31</f>
        <v>-1</v>
      </c>
      <c r="X31" s="239">
        <f>SUM([3]Condor!$GP$64:$GT$64)</f>
        <v>0</v>
      </c>
      <c r="Y31" s="115">
        <f>SUM([3]Condor!$GB$64:$GF$64)</f>
        <v>1166</v>
      </c>
      <c r="Z31" s="240">
        <f>(X31-Y31)/Y31</f>
        <v>-1</v>
      </c>
      <c r="AA31" s="241">
        <f>X31/$X$68</f>
        <v>0</v>
      </c>
    </row>
    <row r="32" spans="1:27" ht="14.1" customHeight="1" x14ac:dyDescent="0.2">
      <c r="A32" s="31"/>
      <c r="B32" s="33"/>
      <c r="C32" s="242"/>
      <c r="E32" s="58"/>
      <c r="F32" s="2"/>
      <c r="I32" s="58"/>
      <c r="J32" s="31"/>
      <c r="K32" s="33"/>
      <c r="L32" s="242"/>
      <c r="N32" s="58"/>
      <c r="O32" s="242"/>
      <c r="P32" s="2"/>
      <c r="Q32" s="3"/>
      <c r="R32" s="58"/>
      <c r="S32" s="31"/>
      <c r="T32" s="33"/>
      <c r="U32" s="242"/>
      <c r="V32" s="2"/>
      <c r="W32" s="58"/>
      <c r="X32" s="242"/>
      <c r="Y32" s="2"/>
      <c r="Z32" s="3"/>
      <c r="AA32" s="58"/>
    </row>
    <row r="33" spans="1:27" ht="14.1" customHeight="1" x14ac:dyDescent="0.2">
      <c r="A33" s="238" t="s">
        <v>18</v>
      </c>
      <c r="B33" s="243"/>
      <c r="C33" s="239">
        <f>SUM(C34:C40)</f>
        <v>5069</v>
      </c>
      <c r="D33" s="115">
        <f>SUM(D34:D40)</f>
        <v>23115</v>
      </c>
      <c r="E33" s="241">
        <f t="shared" ref="E33:E40" si="11">(C33-D33)/D33</f>
        <v>-0.78070516980315807</v>
      </c>
      <c r="F33" s="125">
        <f>SUM(F34:F40)</f>
        <v>73314</v>
      </c>
      <c r="G33" s="125">
        <f>SUM(G34:G40)</f>
        <v>108305</v>
      </c>
      <c r="H33" s="240">
        <f>(F33-G33)/G33</f>
        <v>-0.323078343566779</v>
      </c>
      <c r="I33" s="241">
        <f t="shared" ref="I33:I40" si="12">F33/$F$68</f>
        <v>0.73462394035952627</v>
      </c>
      <c r="J33" s="238" t="s">
        <v>18</v>
      </c>
      <c r="K33" s="243"/>
      <c r="L33" s="239">
        <f>SUM(L34:L40)</f>
        <v>163028</v>
      </c>
      <c r="M33" s="115">
        <f>SUM(M34:M40)</f>
        <v>2336883</v>
      </c>
      <c r="N33" s="241">
        <f t="shared" ref="N33:N40" si="13">(L33-M33)/M33</f>
        <v>-0.93023698661849996</v>
      </c>
      <c r="O33" s="239">
        <f>SUM(O34:O40)</f>
        <v>5402129</v>
      </c>
      <c r="P33" s="115">
        <f>SUM(P34:P40)</f>
        <v>10465716</v>
      </c>
      <c r="Q33" s="240">
        <f t="shared" ref="Q33:Q40" si="14">(O33-P33)/P33</f>
        <v>-0.48382614242542027</v>
      </c>
      <c r="R33" s="241">
        <f t="shared" ref="R33:R40" si="15">O33/$O$68</f>
        <v>0.70210177113354499</v>
      </c>
      <c r="S33" s="238" t="s">
        <v>18</v>
      </c>
      <c r="T33" s="243"/>
      <c r="U33" s="239">
        <f>SUM(U34:U40)</f>
        <v>1668911</v>
      </c>
      <c r="V33" s="115">
        <f>SUM(V34:V40)</f>
        <v>9194722</v>
      </c>
      <c r="W33" s="241">
        <f t="shared" ref="W33:W40" si="16">(U33-V33)/V33</f>
        <v>-0.81849250037140875</v>
      </c>
      <c r="X33" s="239">
        <f>SUM(X34:X40)</f>
        <v>22676637</v>
      </c>
      <c r="Y33" s="115">
        <f>SUM(Y34:Y40)</f>
        <v>47541042</v>
      </c>
      <c r="Z33" s="240">
        <f t="shared" ref="Z33:Z36" si="17">(X33-Y33)/Y33</f>
        <v>-0.52300925587621738</v>
      </c>
      <c r="AA33" s="241">
        <f t="shared" ref="AA33:AA40" si="18">X33/$X$68</f>
        <v>0.81673424752223234</v>
      </c>
    </row>
    <row r="34" spans="1:27" ht="14.1" customHeight="1" x14ac:dyDescent="0.2">
      <c r="A34" s="31"/>
      <c r="B34" s="33" t="s">
        <v>18</v>
      </c>
      <c r="C34" s="242">
        <f>[3]Delta!$GT$19</f>
        <v>2021</v>
      </c>
      <c r="D34" s="2">
        <f>[3]Delta!$GF$19</f>
        <v>12474</v>
      </c>
      <c r="E34" s="58">
        <f t="shared" si="11"/>
        <v>-0.83798300464967135</v>
      </c>
      <c r="F34" s="2">
        <f>SUM([3]Delta!$GP$19:$GT$19)</f>
        <v>36728</v>
      </c>
      <c r="G34" s="2">
        <f>SUM([3]Delta!$GB$19:$GF$19)</f>
        <v>58084</v>
      </c>
      <c r="H34" s="3">
        <f t="shared" ref="H34:H40" si="19">(F34-G34)/G34</f>
        <v>-0.36767440258935336</v>
      </c>
      <c r="I34" s="58">
        <f t="shared" si="12"/>
        <v>0.3680234072827111</v>
      </c>
      <c r="J34" s="31"/>
      <c r="K34" s="33" t="s">
        <v>18</v>
      </c>
      <c r="L34" s="242">
        <f>[3]Delta!$GT$41</f>
        <v>105822</v>
      </c>
      <c r="M34" s="2">
        <f>[3]Delta!$GF$41</f>
        <v>1763826</v>
      </c>
      <c r="N34" s="58">
        <f t="shared" si="13"/>
        <v>-0.94000428613706799</v>
      </c>
      <c r="O34" s="242">
        <f>SUM([3]Delta!$GP$41:$GT$41)</f>
        <v>4058452</v>
      </c>
      <c r="P34" s="2">
        <f>SUM([3]Delta!$GB$41:$GF$41)</f>
        <v>7897759</v>
      </c>
      <c r="Q34" s="3">
        <f t="shared" si="14"/>
        <v>-0.4861261276774842</v>
      </c>
      <c r="R34" s="58">
        <f t="shared" si="15"/>
        <v>0.52746728877827198</v>
      </c>
      <c r="S34" s="31"/>
      <c r="T34" s="33" t="s">
        <v>18</v>
      </c>
      <c r="U34" s="242">
        <f>[3]Delta!$GT$64</f>
        <v>1668911</v>
      </c>
      <c r="V34" s="2">
        <f>[3]Delta!$GF$64</f>
        <v>9194643</v>
      </c>
      <c r="W34" s="58">
        <f t="shared" si="16"/>
        <v>-0.81849094086632834</v>
      </c>
      <c r="X34" s="242">
        <f>SUM([3]Delta!$GP$64:$GT$64)</f>
        <v>22676637</v>
      </c>
      <c r="Y34" s="2">
        <f>SUM([3]Delta!$GB$64:$GF$64)</f>
        <v>47540734</v>
      </c>
      <c r="Z34" s="3">
        <f t="shared" si="17"/>
        <v>-0.52300616561788882</v>
      </c>
      <c r="AA34" s="58">
        <f t="shared" si="18"/>
        <v>0.81673424752223234</v>
      </c>
    </row>
    <row r="35" spans="1:27" ht="14.1" customHeight="1" x14ac:dyDescent="0.2">
      <c r="A35" s="31"/>
      <c r="B35" s="244" t="s">
        <v>118</v>
      </c>
      <c r="C35" s="242">
        <f>[3]Compass!$GT$19</f>
        <v>0</v>
      </c>
      <c r="D35" s="2">
        <f>[3]Compass!$GF$19</f>
        <v>0</v>
      </c>
      <c r="E35" s="58" t="e">
        <f t="shared" si="11"/>
        <v>#DIV/0!</v>
      </c>
      <c r="F35" s="2">
        <f>SUM([3]Compass!$GP$19:$GT$19)</f>
        <v>0</v>
      </c>
      <c r="G35" s="2">
        <f>SUM([3]Compass!$GB$19:$GF$19)</f>
        <v>0</v>
      </c>
      <c r="H35" s="3" t="e">
        <f t="shared" si="19"/>
        <v>#DIV/0!</v>
      </c>
      <c r="I35" s="58">
        <f t="shared" si="12"/>
        <v>0</v>
      </c>
      <c r="J35" s="31"/>
      <c r="K35" s="244" t="s">
        <v>118</v>
      </c>
      <c r="L35" s="242">
        <f>[3]Compass!$GT$41</f>
        <v>0</v>
      </c>
      <c r="M35" s="2">
        <f>[3]Compass!$GF$41</f>
        <v>0</v>
      </c>
      <c r="N35" s="58" t="e">
        <f t="shared" si="13"/>
        <v>#DIV/0!</v>
      </c>
      <c r="O35" s="242">
        <f>SUM([3]Compass!$GP$41:$GT$41)</f>
        <v>0</v>
      </c>
      <c r="P35" s="2">
        <f>SUM([3]Compass!$GB$41:$GF$41)</f>
        <v>0</v>
      </c>
      <c r="Q35" s="3" t="e">
        <f t="shared" si="14"/>
        <v>#DIV/0!</v>
      </c>
      <c r="R35" s="58">
        <f t="shared" si="15"/>
        <v>0</v>
      </c>
      <c r="S35" s="31"/>
      <c r="T35" s="244" t="s">
        <v>118</v>
      </c>
      <c r="U35" s="242">
        <f>[3]Compass!$GT$64</f>
        <v>0</v>
      </c>
      <c r="V35" s="2">
        <f>[3]Compass!$GF$64</f>
        <v>0</v>
      </c>
      <c r="W35" s="58" t="e">
        <f t="shared" si="16"/>
        <v>#DIV/0!</v>
      </c>
      <c r="X35" s="242">
        <f>SUM([3]Compass!$GP$64:$GT$64)</f>
        <v>0</v>
      </c>
      <c r="Y35" s="2">
        <f>SUM([3]Compass!$GB$64:$GF$64)</f>
        <v>0</v>
      </c>
      <c r="Z35" s="3" t="e">
        <f t="shared" si="17"/>
        <v>#DIV/0!</v>
      </c>
      <c r="AA35" s="58">
        <f t="shared" si="18"/>
        <v>0</v>
      </c>
    </row>
    <row r="36" spans="1:27" ht="14.1" customHeight="1" x14ac:dyDescent="0.2">
      <c r="A36" s="31"/>
      <c r="B36" s="33" t="s">
        <v>159</v>
      </c>
      <c r="C36" s="242">
        <f>[3]Pinnacle!$GT$19</f>
        <v>1498</v>
      </c>
      <c r="D36" s="2">
        <f>[3]Pinnacle!$GF$19</f>
        <v>2532</v>
      </c>
      <c r="E36" s="58">
        <f t="shared" si="11"/>
        <v>-0.40837282780410744</v>
      </c>
      <c r="F36" s="2">
        <f>SUM([3]Pinnacle!$GP$19:$GT$19)</f>
        <v>9578</v>
      </c>
      <c r="G36" s="2">
        <f>SUM([3]Pinnacle!$GB$19:$GF$19)</f>
        <v>10778</v>
      </c>
      <c r="H36" s="3">
        <f t="shared" si="19"/>
        <v>-0.11133791055854518</v>
      </c>
      <c r="I36" s="58">
        <f t="shared" si="12"/>
        <v>9.5973867211767774E-2</v>
      </c>
      <c r="J36" s="31"/>
      <c r="K36" s="33" t="s">
        <v>159</v>
      </c>
      <c r="L36" s="242">
        <f>[3]Pinnacle!$GT$41</f>
        <v>31194</v>
      </c>
      <c r="M36" s="2">
        <f>[3]Pinnacle!$GF$41</f>
        <v>160838</v>
      </c>
      <c r="N36" s="58">
        <f t="shared" si="13"/>
        <v>-0.80605329586291796</v>
      </c>
      <c r="O36" s="242">
        <f>SUM([3]Pinnacle!$GP$41:$GT$41)</f>
        <v>374051</v>
      </c>
      <c r="P36" s="2">
        <f>SUM([3]Pinnacle!$GB$41:$GF$41)</f>
        <v>655395</v>
      </c>
      <c r="Q36" s="3">
        <f t="shared" si="14"/>
        <v>-0.42927394929775176</v>
      </c>
      <c r="R36" s="58">
        <f t="shared" si="15"/>
        <v>4.8614512832676454E-2</v>
      </c>
      <c r="S36" s="31"/>
      <c r="T36" s="33" t="s">
        <v>159</v>
      </c>
      <c r="U36" s="242">
        <f>[3]Pinnacle!$GT$64</f>
        <v>0</v>
      </c>
      <c r="V36" s="2">
        <f>[3]Pinnacle!$GF$64</f>
        <v>0</v>
      </c>
      <c r="W36" s="58" t="e">
        <f t="shared" si="16"/>
        <v>#DIV/0!</v>
      </c>
      <c r="X36" s="242">
        <f>SUM([3]Pinnacle!$GP$64:$GT$64)</f>
        <v>0</v>
      </c>
      <c r="Y36" s="2">
        <f>SUM([3]Pinnacle!$GB$64:$GF$64)</f>
        <v>0</v>
      </c>
      <c r="Z36" s="3" t="e">
        <f t="shared" si="17"/>
        <v>#DIV/0!</v>
      </c>
      <c r="AA36" s="58">
        <f t="shared" si="18"/>
        <v>0</v>
      </c>
    </row>
    <row r="37" spans="1:27" ht="14.1" customHeight="1" x14ac:dyDescent="0.2">
      <c r="A37" s="31"/>
      <c r="B37" s="33" t="s">
        <v>155</v>
      </c>
      <c r="C37" s="242">
        <f>'[3]Go Jet'!$GT$19</f>
        <v>0</v>
      </c>
      <c r="D37" s="2">
        <f>'[3]Go Jet'!$GF$19</f>
        <v>114</v>
      </c>
      <c r="E37" s="58">
        <f t="shared" si="11"/>
        <v>-1</v>
      </c>
      <c r="F37" s="2">
        <f>SUM('[3]Go Jet'!$GP$19:$GT$19)</f>
        <v>44</v>
      </c>
      <c r="G37" s="2">
        <f>SUM('[3]Go Jet'!$GB$19:$GF$19)</f>
        <v>1168</v>
      </c>
      <c r="H37" s="3">
        <f>(F37-G37)/G37</f>
        <v>-0.96232876712328763</v>
      </c>
      <c r="I37" s="58">
        <f t="shared" si="12"/>
        <v>4.4089059901000023E-4</v>
      </c>
      <c r="J37" s="31"/>
      <c r="K37" s="33" t="s">
        <v>155</v>
      </c>
      <c r="L37" s="242">
        <f>'[3]Go Jet'!$GT$41</f>
        <v>0</v>
      </c>
      <c r="M37" s="2">
        <f>'[3]Go Jet'!$GF$41</f>
        <v>6958</v>
      </c>
      <c r="N37" s="58">
        <f t="shared" si="13"/>
        <v>-1</v>
      </c>
      <c r="O37" s="242">
        <f>SUM('[3]Go Jet'!$GP$41:$GT$41)</f>
        <v>2644</v>
      </c>
      <c r="P37" s="2">
        <f>SUM('[3]Go Jet'!$GB$41:$GF$41)</f>
        <v>67017</v>
      </c>
      <c r="Q37" s="3">
        <f>(O37-P37)/P37</f>
        <v>-0.96054732381336083</v>
      </c>
      <c r="R37" s="58">
        <f t="shared" si="15"/>
        <v>3.4363434913847724E-4</v>
      </c>
      <c r="S37" s="31"/>
      <c r="T37" s="33" t="s">
        <v>155</v>
      </c>
      <c r="U37" s="242">
        <f>'[3]Go Jet'!$GT$64</f>
        <v>0</v>
      </c>
      <c r="V37" s="2">
        <f>'[3]Go Jet'!$GF$64</f>
        <v>79</v>
      </c>
      <c r="W37" s="58">
        <f t="shared" si="16"/>
        <v>-1</v>
      </c>
      <c r="X37" s="242">
        <f>SUM('[3]Go Jet'!$GP$64:$GT$64)</f>
        <v>0</v>
      </c>
      <c r="Y37" s="2">
        <f>SUM('[3]Go Jet'!$GB$64:$GF$64)</f>
        <v>171</v>
      </c>
      <c r="Z37" s="3">
        <f>(X37-Y37)/Y37</f>
        <v>-1</v>
      </c>
      <c r="AA37" s="58">
        <f t="shared" si="18"/>
        <v>0</v>
      </c>
    </row>
    <row r="38" spans="1:27" ht="14.1" customHeight="1" x14ac:dyDescent="0.2">
      <c r="A38" s="31"/>
      <c r="B38" s="33" t="s">
        <v>98</v>
      </c>
      <c r="C38" s="242">
        <f>'[3]Sky West'!$GT$19</f>
        <v>1550</v>
      </c>
      <c r="D38" s="2">
        <f>'[3]Sky West'!$GF$19</f>
        <v>7995</v>
      </c>
      <c r="E38" s="58">
        <f t="shared" si="11"/>
        <v>-0.80612883051907447</v>
      </c>
      <c r="F38" s="2">
        <f>SUM('[3]Sky West'!$GP$19:$GT$19)</f>
        <v>26964</v>
      </c>
      <c r="G38" s="2">
        <f>SUM('[3]Sky West'!$GB$19:$GF$19)</f>
        <v>37953</v>
      </c>
      <c r="H38" s="3">
        <f t="shared" si="19"/>
        <v>-0.28954232866967039</v>
      </c>
      <c r="I38" s="58">
        <f t="shared" si="12"/>
        <v>0.27018577526603738</v>
      </c>
      <c r="J38" s="31"/>
      <c r="K38" s="33" t="s">
        <v>98</v>
      </c>
      <c r="L38" s="242">
        <f>'[3]Sky West'!$GT$41</f>
        <v>26012</v>
      </c>
      <c r="M38" s="2">
        <f>'[3]Sky West'!$GF$41</f>
        <v>405261</v>
      </c>
      <c r="N38" s="58">
        <f t="shared" si="13"/>
        <v>-0.93581420368601964</v>
      </c>
      <c r="O38" s="242">
        <f>SUM('[3]Sky West'!$GP$41:$GT$41)</f>
        <v>966982</v>
      </c>
      <c r="P38" s="2">
        <f>SUM('[3]Sky West'!$GB$41:$GF$41)</f>
        <v>1828911</v>
      </c>
      <c r="Q38" s="3">
        <f t="shared" si="14"/>
        <v>-0.47127990372412876</v>
      </c>
      <c r="R38" s="58">
        <f t="shared" si="15"/>
        <v>0.12567633517345803</v>
      </c>
      <c r="S38" s="31"/>
      <c r="T38" s="33" t="s">
        <v>98</v>
      </c>
      <c r="U38" s="242">
        <f>'[3]Sky West'!$GT$64</f>
        <v>0</v>
      </c>
      <c r="V38" s="2">
        <f>'[3]Sky West'!$GF$64</f>
        <v>0</v>
      </c>
      <c r="W38" s="58" t="e">
        <f t="shared" si="16"/>
        <v>#DIV/0!</v>
      </c>
      <c r="X38" s="242">
        <f>SUM('[3]Sky West'!$GP$64:$GT$64)</f>
        <v>0</v>
      </c>
      <c r="Y38" s="2">
        <f>SUM('[3]Sky West'!$GB$64:$GF$64)</f>
        <v>0</v>
      </c>
      <c r="Z38" s="3" t="e">
        <f t="shared" ref="Z38:Z40" si="20">(X38-Y38)/Y38</f>
        <v>#DIV/0!</v>
      </c>
      <c r="AA38" s="58">
        <f t="shared" si="18"/>
        <v>0</v>
      </c>
    </row>
    <row r="39" spans="1:27" ht="14.1" customHeight="1" x14ac:dyDescent="0.2">
      <c r="A39" s="31"/>
      <c r="B39" s="33" t="s">
        <v>132</v>
      </c>
      <c r="C39" s="242">
        <f>'[3]Shuttle America_Delta'!$GT$19</f>
        <v>0</v>
      </c>
      <c r="D39" s="2">
        <f>'[3]Shuttle America_Delta'!$GF$19</f>
        <v>0</v>
      </c>
      <c r="E39" s="58" t="e">
        <f t="shared" si="11"/>
        <v>#DIV/0!</v>
      </c>
      <c r="F39" s="2">
        <f>SUM('[3]Shuttle America_Delta'!$GP$19:$GT$19)</f>
        <v>0</v>
      </c>
      <c r="G39" s="2">
        <f>SUM('[3]Shuttle America_Delta'!$GB$19:$GF$19)</f>
        <v>322</v>
      </c>
      <c r="H39" s="3">
        <f t="shared" si="19"/>
        <v>-1</v>
      </c>
      <c r="I39" s="58">
        <f t="shared" si="12"/>
        <v>0</v>
      </c>
      <c r="J39" s="31"/>
      <c r="K39" s="33" t="s">
        <v>132</v>
      </c>
      <c r="L39" s="242">
        <f>'[3]Shuttle America_Delta'!$GT$41</f>
        <v>0</v>
      </c>
      <c r="M39" s="2">
        <f>'[3]Shuttle America_Delta'!$GF$41</f>
        <v>0</v>
      </c>
      <c r="N39" s="58" t="e">
        <f t="shared" si="13"/>
        <v>#DIV/0!</v>
      </c>
      <c r="O39" s="242">
        <f>SUM('[3]Shuttle America_Delta'!$GP$41:$GT$41)</f>
        <v>0</v>
      </c>
      <c r="P39" s="2">
        <f>SUM('[3]Shuttle America_Delta'!$GB$41:$GF$41)</f>
        <v>16634</v>
      </c>
      <c r="Q39" s="3">
        <f t="shared" si="14"/>
        <v>-1</v>
      </c>
      <c r="R39" s="58">
        <f t="shared" si="15"/>
        <v>0</v>
      </c>
      <c r="S39" s="31"/>
      <c r="T39" s="33" t="s">
        <v>132</v>
      </c>
      <c r="U39" s="242">
        <f>'[3]Shuttle America_Delta'!$GT$64</f>
        <v>0</v>
      </c>
      <c r="V39" s="2">
        <f>'[3]Shuttle America_Delta'!$GF$64</f>
        <v>0</v>
      </c>
      <c r="W39" s="58" t="e">
        <f t="shared" si="16"/>
        <v>#DIV/0!</v>
      </c>
      <c r="X39" s="242">
        <f>SUM('[3]Shuttle America_Delta'!$GP$64:$GT$64)</f>
        <v>0</v>
      </c>
      <c r="Y39" s="2">
        <f>SUM('[3]Shuttle America_Delta'!$GB$64:$GF$64)</f>
        <v>137</v>
      </c>
      <c r="Z39" s="3">
        <f t="shared" si="20"/>
        <v>-1</v>
      </c>
      <c r="AA39" s="58">
        <f t="shared" si="18"/>
        <v>0</v>
      </c>
    </row>
    <row r="40" spans="1:27" ht="14.1" customHeight="1" x14ac:dyDescent="0.2">
      <c r="A40" s="31"/>
      <c r="B40" s="295" t="s">
        <v>167</v>
      </c>
      <c r="C40" s="242">
        <f>'[3]Atlantic Southeast'!$GT$19</f>
        <v>0</v>
      </c>
      <c r="D40" s="2">
        <f>'[3]Atlantic Southeast'!$GF$19</f>
        <v>0</v>
      </c>
      <c r="E40" s="58" t="e">
        <f t="shared" si="11"/>
        <v>#DIV/0!</v>
      </c>
      <c r="F40" s="2">
        <f>SUM('[3]Atlantic Southeast'!$GP$19:$GT$19)</f>
        <v>0</v>
      </c>
      <c r="G40" s="2">
        <f>SUM('[3]Atlantic Southeast'!$GB$19:$GF$19)</f>
        <v>0</v>
      </c>
      <c r="H40" s="3" t="e">
        <f t="shared" si="19"/>
        <v>#DIV/0!</v>
      </c>
      <c r="I40" s="58">
        <f t="shared" si="12"/>
        <v>0</v>
      </c>
      <c r="J40" s="31"/>
      <c r="K40" s="295" t="s">
        <v>167</v>
      </c>
      <c r="L40" s="242">
        <f>'[3]Atlantic Southeast'!$GT$41</f>
        <v>0</v>
      </c>
      <c r="M40" s="2">
        <f>'[3]Atlantic Southeast'!$GF$41</f>
        <v>0</v>
      </c>
      <c r="N40" s="58" t="e">
        <f t="shared" si="13"/>
        <v>#DIV/0!</v>
      </c>
      <c r="O40" s="242">
        <f>SUM('[3]Atlantic Southeast'!$GP$41:$GT$41)</f>
        <v>0</v>
      </c>
      <c r="P40" s="2">
        <f>SUM('[3]Atlantic Southeast'!$GB$41:$GF$41)</f>
        <v>0</v>
      </c>
      <c r="Q40" s="3" t="e">
        <f t="shared" si="14"/>
        <v>#DIV/0!</v>
      </c>
      <c r="R40" s="58">
        <f t="shared" si="15"/>
        <v>0</v>
      </c>
      <c r="S40" s="31"/>
      <c r="T40" s="295" t="s">
        <v>167</v>
      </c>
      <c r="U40" s="242">
        <f>'[3]Atlantic Southeast'!$GT$64</f>
        <v>0</v>
      </c>
      <c r="V40" s="2">
        <f>'[3]Atlantic Southeast'!$GF$64</f>
        <v>0</v>
      </c>
      <c r="W40" s="58" t="e">
        <f t="shared" si="16"/>
        <v>#DIV/0!</v>
      </c>
      <c r="X40" s="242">
        <f>SUM('[3]Atlantic Southeast'!$GP$64:$GT$64)</f>
        <v>0</v>
      </c>
      <c r="Y40" s="2">
        <f>SUM('[3]Atlantic Southeast'!$GB$64:$GF$64)</f>
        <v>0</v>
      </c>
      <c r="Z40" s="3" t="e">
        <f t="shared" si="20"/>
        <v>#DIV/0!</v>
      </c>
      <c r="AA40" s="58">
        <f t="shared" si="18"/>
        <v>0</v>
      </c>
    </row>
    <row r="41" spans="1:27" ht="14.1" customHeight="1" x14ac:dyDescent="0.2">
      <c r="A41" s="31"/>
      <c r="B41" s="295"/>
      <c r="C41" s="242"/>
      <c r="E41" s="58"/>
      <c r="F41" s="2"/>
      <c r="I41" s="58"/>
      <c r="J41" s="31"/>
      <c r="K41" s="295"/>
      <c r="L41" s="242"/>
      <c r="N41" s="58"/>
      <c r="O41" s="242"/>
      <c r="P41" s="2"/>
      <c r="Q41" s="3"/>
      <c r="R41" s="58"/>
      <c r="S41" s="31"/>
      <c r="T41" s="295"/>
      <c r="U41" s="242"/>
      <c r="V41" s="2"/>
      <c r="W41" s="58"/>
      <c r="X41" s="242"/>
      <c r="Y41" s="2"/>
      <c r="Z41" s="3"/>
      <c r="AA41" s="58"/>
    </row>
    <row r="42" spans="1:27" ht="14.1" customHeight="1" x14ac:dyDescent="0.2">
      <c r="A42" s="238" t="s">
        <v>47</v>
      </c>
      <c r="B42" s="33"/>
      <c r="C42" s="239">
        <f>[3]Frontier!$GT$19</f>
        <v>34</v>
      </c>
      <c r="D42" s="115">
        <f>[3]Frontier!$GF$19</f>
        <v>320</v>
      </c>
      <c r="E42" s="241">
        <f>(C42-D42)/D42</f>
        <v>-0.89375000000000004</v>
      </c>
      <c r="F42" s="115">
        <f>SUM([3]Frontier!$GP$19:$GT$19)</f>
        <v>673</v>
      </c>
      <c r="G42" s="115">
        <f>SUM([3]Frontier!$GB$19:$GF$19)</f>
        <v>1141</v>
      </c>
      <c r="H42" s="240">
        <f>(F42-G42)/G42</f>
        <v>-0.41016652059596848</v>
      </c>
      <c r="I42" s="241">
        <f>F42/$F$68</f>
        <v>6.7436221166756851E-3</v>
      </c>
      <c r="J42" s="238" t="s">
        <v>47</v>
      </c>
      <c r="K42" s="33"/>
      <c r="L42" s="239">
        <f>[3]Frontier!$GT$41</f>
        <v>3430</v>
      </c>
      <c r="M42" s="115">
        <f>[3]Frontier!$GF$41</f>
        <v>48811</v>
      </c>
      <c r="N42" s="241">
        <f>(L42-M42)/M42</f>
        <v>-0.92972895453893589</v>
      </c>
      <c r="O42" s="239">
        <f>SUM([3]Frontier!$GP$41:$GT$41)</f>
        <v>94088</v>
      </c>
      <c r="P42" s="115">
        <f>SUM([3]Frontier!$GB$41:$GF$41)</f>
        <v>190075</v>
      </c>
      <c r="Q42" s="240">
        <f>(O42-P42)/P42</f>
        <v>-0.50499539655399184</v>
      </c>
      <c r="R42" s="241">
        <f>O42/$O$68</f>
        <v>1.2228392073275736E-2</v>
      </c>
      <c r="S42" s="238" t="s">
        <v>47</v>
      </c>
      <c r="T42" s="33"/>
      <c r="U42" s="239">
        <f>[3]Frontier!$GT$64</f>
        <v>0</v>
      </c>
      <c r="V42" s="115">
        <f>[3]Frontier!$GF$64</f>
        <v>0</v>
      </c>
      <c r="W42" s="241" t="e">
        <f>(U42-V42)/V42</f>
        <v>#DIV/0!</v>
      </c>
      <c r="X42" s="239">
        <f>SUM([3]Frontier!$GP$64:$GT$64)</f>
        <v>0</v>
      </c>
      <c r="Y42" s="115">
        <f>SUM([3]Frontier!$GB$64:$GF$64)</f>
        <v>0</v>
      </c>
      <c r="Z42" s="240" t="e">
        <f>(X42-Y42)/Y42</f>
        <v>#DIV/0!</v>
      </c>
      <c r="AA42" s="241">
        <f>X42/$X$68</f>
        <v>0</v>
      </c>
    </row>
    <row r="43" spans="1:27" ht="14.1" customHeight="1" x14ac:dyDescent="0.2">
      <c r="A43" s="238"/>
      <c r="B43" s="33"/>
      <c r="C43" s="239"/>
      <c r="D43" s="115"/>
      <c r="E43" s="241"/>
      <c r="F43" s="115"/>
      <c r="G43" s="115"/>
      <c r="H43" s="240"/>
      <c r="I43" s="241"/>
      <c r="J43" s="238"/>
      <c r="K43" s="33"/>
      <c r="L43" s="242"/>
      <c r="N43" s="58"/>
      <c r="O43" s="242"/>
      <c r="P43" s="2"/>
      <c r="Q43" s="3"/>
      <c r="R43" s="58"/>
      <c r="S43" s="238"/>
      <c r="T43" s="33"/>
      <c r="U43" s="242"/>
      <c r="V43" s="2"/>
      <c r="W43" s="58"/>
      <c r="X43" s="242"/>
      <c r="Y43" s="2"/>
      <c r="Z43" s="3"/>
      <c r="AA43" s="58"/>
    </row>
    <row r="44" spans="1:27" ht="14.1" customHeight="1" x14ac:dyDescent="0.2">
      <c r="A44" s="238" t="s">
        <v>48</v>
      </c>
      <c r="B44" s="33"/>
      <c r="C44" s="239">
        <f>[3]Icelandair!$GT$19</f>
        <v>0</v>
      </c>
      <c r="D44" s="115">
        <f>[3]Icelandair!$GF$19</f>
        <v>62</v>
      </c>
      <c r="E44" s="241">
        <f>(C44-D44)/D44</f>
        <v>-1</v>
      </c>
      <c r="F44" s="115">
        <f>SUM([3]Icelandair!$GP$19:$GT$19)</f>
        <v>18</v>
      </c>
      <c r="G44" s="115">
        <f>SUM([3]Icelandair!$GB$19:$GF$19)</f>
        <v>148</v>
      </c>
      <c r="H44" s="240">
        <f>(F44-G44)/G44</f>
        <v>-0.8783783783783784</v>
      </c>
      <c r="I44" s="241">
        <f>F44/$F$68</f>
        <v>1.8036433595863645E-4</v>
      </c>
      <c r="J44" s="238" t="s">
        <v>48</v>
      </c>
      <c r="K44" s="33"/>
      <c r="L44" s="239">
        <f>[3]Icelandair!$GT$41</f>
        <v>0</v>
      </c>
      <c r="M44" s="115">
        <f>[3]Icelandair!$GF$41</f>
        <v>10828</v>
      </c>
      <c r="N44" s="241">
        <f>(L44-M44)/M44</f>
        <v>-1</v>
      </c>
      <c r="O44" s="239">
        <f>SUM([3]Icelandair!$GP$41:$GT$41)</f>
        <v>2058</v>
      </c>
      <c r="P44" s="115">
        <f>SUM([3]Icelandair!$GB$41:$GF$41)</f>
        <v>22346</v>
      </c>
      <c r="Q44" s="240">
        <f>(O44-P44)/P44</f>
        <v>-0.90790298039917661</v>
      </c>
      <c r="R44" s="241">
        <f>O44/$O$68</f>
        <v>2.6747333227193122E-4</v>
      </c>
      <c r="S44" s="238" t="s">
        <v>48</v>
      </c>
      <c r="T44" s="33"/>
      <c r="U44" s="239">
        <f>[3]Icelandair!$GT$64</f>
        <v>0</v>
      </c>
      <c r="V44" s="115">
        <f>[3]Icelandair!$GF$64</f>
        <v>41695</v>
      </c>
      <c r="W44" s="241">
        <f>(U44-V44)/V44</f>
        <v>-1</v>
      </c>
      <c r="X44" s="239">
        <f>SUM([3]Icelandair!$GP$64:$GT$64)</f>
        <v>2574</v>
      </c>
      <c r="Y44" s="115">
        <f>SUM([3]Icelandair!$GB$64:$GF$64)</f>
        <v>98105</v>
      </c>
      <c r="Z44" s="240">
        <f>(X44-Y44)/Y44</f>
        <v>-0.97376280515773916</v>
      </c>
      <c r="AA44" s="241">
        <f>X44/$X$68</f>
        <v>9.2706601650069463E-5</v>
      </c>
    </row>
    <row r="45" spans="1:27" ht="14.1" customHeight="1" x14ac:dyDescent="0.2">
      <c r="A45" s="238"/>
      <c r="B45" s="33"/>
      <c r="C45" s="239"/>
      <c r="D45" s="115"/>
      <c r="E45" s="241"/>
      <c r="F45" s="115"/>
      <c r="G45" s="115"/>
      <c r="H45" s="240"/>
      <c r="I45" s="241"/>
      <c r="J45" s="238"/>
      <c r="K45" s="33"/>
      <c r="L45" s="242"/>
      <c r="N45" s="58"/>
      <c r="O45" s="242"/>
      <c r="P45" s="2"/>
      <c r="Q45" s="3"/>
      <c r="R45" s="58"/>
      <c r="S45" s="238"/>
      <c r="T45" s="33"/>
      <c r="U45" s="242"/>
      <c r="V45" s="2"/>
      <c r="W45" s="58"/>
      <c r="X45" s="242"/>
      <c r="Y45" s="2"/>
      <c r="Z45" s="3"/>
      <c r="AA45" s="58"/>
    </row>
    <row r="46" spans="1:27" ht="14.1" customHeight="1" x14ac:dyDescent="0.2">
      <c r="A46" s="238" t="s">
        <v>201</v>
      </c>
      <c r="B46" s="33"/>
      <c r="C46" s="239">
        <f>'[3]Jet Blue'!$GT$19</f>
        <v>10</v>
      </c>
      <c r="D46" s="115">
        <f>'[3]Jet Blue'!$GF$19</f>
        <v>186</v>
      </c>
      <c r="E46" s="241">
        <f>(C46-D46)/D46</f>
        <v>-0.94623655913978499</v>
      </c>
      <c r="F46" s="115">
        <f>SUM('[3]Jet Blue'!$GP$19:$GT$19)</f>
        <v>497</v>
      </c>
      <c r="G46" s="115">
        <f>SUM('[3]Jet Blue'!$GB$19:$GF$19)</f>
        <v>846</v>
      </c>
      <c r="H46" s="240">
        <f>(F46-G46)/G46</f>
        <v>-0.41252955082742315</v>
      </c>
      <c r="I46" s="241">
        <f>F46/$F$68</f>
        <v>4.9800597206356842E-3</v>
      </c>
      <c r="J46" s="238" t="s">
        <v>201</v>
      </c>
      <c r="K46" s="33"/>
      <c r="L46" s="239">
        <f>'[3]Jet Blue'!$GT$41</f>
        <v>58</v>
      </c>
      <c r="M46" s="115">
        <f>'[3]Jet Blue'!$GF$41</f>
        <v>21368</v>
      </c>
      <c r="N46" s="241">
        <f>(L46-M46)/M46</f>
        <v>-0.99728566080119807</v>
      </c>
      <c r="O46" s="239">
        <f>SUM('[3]Jet Blue'!$GP$41:$GT$41)</f>
        <v>28752</v>
      </c>
      <c r="P46" s="115">
        <f>SUM('[3]Jet Blue'!$GB$41:$GF$41)</f>
        <v>86974</v>
      </c>
      <c r="Q46" s="240">
        <f>(O46-P46)/P46</f>
        <v>-0.66941844689217467</v>
      </c>
      <c r="R46" s="241">
        <f>O46/$O$68</f>
        <v>3.7368285954725786E-3</v>
      </c>
      <c r="S46" s="238" t="s">
        <v>201</v>
      </c>
      <c r="T46" s="33"/>
      <c r="U46" s="239">
        <f>'[3]Jet Blue'!$GT$64</f>
        <v>0</v>
      </c>
      <c r="V46" s="115">
        <f>'[3]Jet Blue'!$GF$64</f>
        <v>0</v>
      </c>
      <c r="W46" s="241" t="e">
        <f>(U46-V46)/V46</f>
        <v>#DIV/0!</v>
      </c>
      <c r="X46" s="239">
        <f>SUM('[3]Jet Blue'!$GP$64:$GT$64)</f>
        <v>0</v>
      </c>
      <c r="Y46" s="115">
        <f>SUM('[3]Jet Blue'!$GB$64:$GF$64)</f>
        <v>0</v>
      </c>
      <c r="Z46" s="240" t="e">
        <f>(X46-Y46)/Y46</f>
        <v>#DIV/0!</v>
      </c>
      <c r="AA46" s="241">
        <f>X46/$X$68</f>
        <v>0</v>
      </c>
    </row>
    <row r="47" spans="1:27" ht="14.1" customHeight="1" x14ac:dyDescent="0.2">
      <c r="A47" s="238"/>
      <c r="B47" s="33"/>
      <c r="C47" s="239"/>
      <c r="D47" s="115"/>
      <c r="E47" s="241"/>
      <c r="F47" s="115"/>
      <c r="G47" s="115"/>
      <c r="H47" s="240"/>
      <c r="I47" s="241"/>
      <c r="J47" s="238"/>
      <c r="K47" s="33"/>
      <c r="L47" s="242"/>
      <c r="N47" s="58"/>
      <c r="O47" s="242"/>
      <c r="P47" s="2"/>
      <c r="Q47" s="3"/>
      <c r="R47" s="58"/>
      <c r="S47" s="238"/>
      <c r="T47" s="33"/>
      <c r="U47" s="242"/>
      <c r="V47" s="2"/>
      <c r="W47" s="58"/>
      <c r="X47" s="242"/>
      <c r="Y47" s="2"/>
      <c r="Z47" s="3"/>
      <c r="AA47" s="58"/>
    </row>
    <row r="48" spans="1:27" ht="14.1" customHeight="1" x14ac:dyDescent="0.2">
      <c r="A48" s="238" t="s">
        <v>194</v>
      </c>
      <c r="B48" s="33"/>
      <c r="C48" s="239">
        <f>[3]KLM!$GT$19</f>
        <v>0</v>
      </c>
      <c r="D48" s="115">
        <f>[3]KLM!$GF$19</f>
        <v>38</v>
      </c>
      <c r="E48" s="241">
        <f>(C48-D48)/D48</f>
        <v>-1</v>
      </c>
      <c r="F48" s="115">
        <f>SUM([3]KLM!$GP$19:$GT$19)</f>
        <v>80</v>
      </c>
      <c r="G48" s="115">
        <f>SUM([3]KLM!$GB$19:$GF$19)</f>
        <v>168</v>
      </c>
      <c r="H48" s="240">
        <f>(F48-G48)/G48</f>
        <v>-0.52380952380952384</v>
      </c>
      <c r="I48" s="241">
        <f>F48/$F$68</f>
        <v>8.0161927092727307E-4</v>
      </c>
      <c r="J48" s="238" t="s">
        <v>194</v>
      </c>
      <c r="K48" s="33"/>
      <c r="L48" s="239">
        <f>[3]KLM!$GT$41</f>
        <v>0</v>
      </c>
      <c r="M48" s="115">
        <f>[3]KLM!$GF$41</f>
        <v>8000</v>
      </c>
      <c r="N48" s="241">
        <f>(L48-M48)/M48</f>
        <v>-1</v>
      </c>
      <c r="O48" s="239">
        <f>SUM([3]KLM!$GP$41:$GT$41)</f>
        <v>15968</v>
      </c>
      <c r="P48" s="115">
        <f>SUM([3]KLM!$GB$41:$GF$41)</f>
        <v>37063</v>
      </c>
      <c r="Q48" s="240">
        <f>(O48-P48)/P48</f>
        <v>-0.56916601462374872</v>
      </c>
      <c r="R48" s="241">
        <f>O48/$O$68</f>
        <v>2.0753227258105919E-3</v>
      </c>
      <c r="S48" s="238" t="s">
        <v>194</v>
      </c>
      <c r="T48" s="33"/>
      <c r="U48" s="239">
        <f>[3]KLM!$GT$64</f>
        <v>0</v>
      </c>
      <c r="V48" s="115">
        <f>[3]KLM!$GF$64</f>
        <v>523824</v>
      </c>
      <c r="W48" s="241">
        <f>(U48-V48)/V48</f>
        <v>-1</v>
      </c>
      <c r="X48" s="239">
        <f>SUM([3]KLM!$GP$64:$GT$64)</f>
        <v>818409</v>
      </c>
      <c r="Y48" s="115">
        <f>SUM([3]KLM!$GB$64:$GF$64)</f>
        <v>3156004</v>
      </c>
      <c r="Z48" s="240">
        <f>(X48-Y48)/Y48</f>
        <v>-0.74068188760217035</v>
      </c>
      <c r="AA48" s="241">
        <f>X48/$X$68</f>
        <v>2.9476269288978903E-2</v>
      </c>
    </row>
    <row r="49" spans="1:27" ht="14.1" customHeight="1" x14ac:dyDescent="0.2">
      <c r="A49" s="238"/>
      <c r="B49" s="33"/>
      <c r="C49" s="239"/>
      <c r="D49" s="115"/>
      <c r="E49" s="241"/>
      <c r="F49" s="115"/>
      <c r="G49" s="115"/>
      <c r="H49" s="240"/>
      <c r="I49" s="241"/>
      <c r="J49" s="238"/>
      <c r="K49" s="33"/>
      <c r="L49" s="242"/>
      <c r="N49" s="58"/>
      <c r="O49" s="242"/>
      <c r="P49" s="2"/>
      <c r="Q49" s="3"/>
      <c r="R49" s="58"/>
      <c r="S49" s="238"/>
      <c r="T49" s="33"/>
      <c r="U49" s="242"/>
      <c r="V49" s="2"/>
      <c r="W49" s="58"/>
      <c r="X49" s="242"/>
      <c r="Y49" s="2"/>
      <c r="Z49" s="3"/>
      <c r="AA49" s="58"/>
    </row>
    <row r="50" spans="1:27" ht="14.1" customHeight="1" x14ac:dyDescent="0.2">
      <c r="A50" s="243" t="s">
        <v>130</v>
      </c>
      <c r="C50" s="239">
        <f>[3]Southwest!$GT$19</f>
        <v>370</v>
      </c>
      <c r="D50" s="115">
        <f>[3]Southwest!$GF$19</f>
        <v>1380</v>
      </c>
      <c r="E50" s="241">
        <f>(C50-D50)/D50</f>
        <v>-0.73188405797101452</v>
      </c>
      <c r="F50" s="115">
        <f>SUM([3]Southwest!$GP$19:$GT$19)</f>
        <v>4226</v>
      </c>
      <c r="G50" s="115">
        <f>SUM([3]Southwest!$GB$19:$GF$19)</f>
        <v>6639</v>
      </c>
      <c r="H50" s="240">
        <f>(F50-G50)/G50</f>
        <v>-0.3634583521614701</v>
      </c>
      <c r="I50" s="241">
        <f>F50/$F$68</f>
        <v>4.2345537986733198E-2</v>
      </c>
      <c r="J50" s="243" t="s">
        <v>130</v>
      </c>
      <c r="L50" s="239">
        <f>[3]Southwest!$GT$41</f>
        <v>16532</v>
      </c>
      <c r="M50" s="115">
        <f>[3]Southwest!$GF$41</f>
        <v>156520</v>
      </c>
      <c r="N50" s="241">
        <f>(L50-M50)/M50</f>
        <v>-0.89437771530794785</v>
      </c>
      <c r="O50" s="239">
        <f>SUM([3]Southwest!$GP$41:$GT$41)</f>
        <v>331633</v>
      </c>
      <c r="P50" s="115">
        <f>SUM([3]Southwest!$GB$41:$GF$41)</f>
        <v>762215</v>
      </c>
      <c r="Q50" s="240">
        <f>(O50-P50)/P50</f>
        <v>-0.56490885117716128</v>
      </c>
      <c r="R50" s="241">
        <f>O50/$O$68</f>
        <v>4.3101546939425348E-2</v>
      </c>
      <c r="S50" s="238" t="s">
        <v>130</v>
      </c>
      <c r="T50" s="33"/>
      <c r="U50" s="239">
        <f>[3]Southwest!$GT$64</f>
        <v>8047</v>
      </c>
      <c r="V50" s="115">
        <f>[3]Southwest!$GF$64</f>
        <v>347128</v>
      </c>
      <c r="W50" s="241">
        <f>(U50-V50)/V50</f>
        <v>-0.97681834942730061</v>
      </c>
      <c r="X50" s="239">
        <f>SUM([3]Southwest!$GP$64:$GT$64)</f>
        <v>1232822</v>
      </c>
      <c r="Y50" s="115">
        <f>SUM([3]Southwest!$GB$64:$GF$64)</f>
        <v>1640224</v>
      </c>
      <c r="Z50" s="240">
        <f>(X50-Y50)/Y50</f>
        <v>-0.2483819283219853</v>
      </c>
      <c r="AA50" s="241">
        <f>X50/$X$68</f>
        <v>4.4401996138089331E-2</v>
      </c>
    </row>
    <row r="51" spans="1:27" ht="14.1" customHeight="1" x14ac:dyDescent="0.2">
      <c r="A51" s="238"/>
      <c r="B51" s="33"/>
      <c r="C51" s="239"/>
      <c r="D51" s="115"/>
      <c r="E51" s="241"/>
      <c r="F51" s="115"/>
      <c r="G51" s="115"/>
      <c r="H51" s="240"/>
      <c r="I51" s="241"/>
      <c r="J51" s="238"/>
      <c r="K51" s="33"/>
      <c r="L51" s="242"/>
      <c r="N51" s="58"/>
      <c r="O51" s="242"/>
      <c r="P51" s="2"/>
      <c r="Q51" s="3"/>
      <c r="R51" s="58"/>
      <c r="S51" s="238"/>
      <c r="T51" s="33"/>
      <c r="U51" s="242"/>
      <c r="V51" s="2"/>
      <c r="W51" s="58"/>
      <c r="X51" s="242"/>
      <c r="Y51" s="2"/>
      <c r="Z51" s="3"/>
      <c r="AA51" s="58"/>
    </row>
    <row r="52" spans="1:27" ht="14.1" customHeight="1" x14ac:dyDescent="0.2">
      <c r="A52" s="238" t="s">
        <v>156</v>
      </c>
      <c r="B52" s="33"/>
      <c r="C52" s="239">
        <f>[3]Spirit!$GT$19</f>
        <v>6</v>
      </c>
      <c r="D52" s="115">
        <f>[3]Spirit!$GF$19</f>
        <v>611</v>
      </c>
      <c r="E52" s="241">
        <f>(C52-D52)/D52</f>
        <v>-0.99018003273322419</v>
      </c>
      <c r="F52" s="115">
        <f>SUM([3]Spirit!$GP$19:$GT$19)</f>
        <v>2007</v>
      </c>
      <c r="G52" s="115">
        <f>SUM([3]Spirit!$GB$19:$GF$19)</f>
        <v>3398</v>
      </c>
      <c r="H52" s="240">
        <f>(F52-G52)/G52</f>
        <v>-0.40935844614479105</v>
      </c>
      <c r="I52" s="241">
        <f>F52/$F$68</f>
        <v>2.0110623459387963E-2</v>
      </c>
      <c r="J52" s="238" t="s">
        <v>156</v>
      </c>
      <c r="K52" s="33"/>
      <c r="L52" s="239">
        <f>[3]Spirit!$GT$41</f>
        <v>155</v>
      </c>
      <c r="M52" s="115">
        <f>[3]Spirit!$GF$41</f>
        <v>89581</v>
      </c>
      <c r="N52" s="241">
        <f>(L52-M52)/M52</f>
        <v>-0.99826972237416411</v>
      </c>
      <c r="O52" s="239">
        <f>SUM([3]Spirit!$GP$41:$GT$41)</f>
        <v>255719</v>
      </c>
      <c r="P52" s="115">
        <f>SUM([3]Spirit!$GB$41:$GF$41)</f>
        <v>500090</v>
      </c>
      <c r="Q52" s="240">
        <f>(O52-P52)/P52</f>
        <v>-0.48865404227239095</v>
      </c>
      <c r="R52" s="241">
        <f>O52/$O$68</f>
        <v>3.3235186129857132E-2</v>
      </c>
      <c r="S52" s="238" t="s">
        <v>156</v>
      </c>
      <c r="T52" s="33"/>
      <c r="U52" s="239">
        <f>[3]Spirit!$GT$64</f>
        <v>0</v>
      </c>
      <c r="V52" s="115">
        <f>[3]Spirit!$GF$64</f>
        <v>0</v>
      </c>
      <c r="W52" s="241" t="e">
        <f>(U52-V52)/V52</f>
        <v>#DIV/0!</v>
      </c>
      <c r="X52" s="239">
        <f>SUM([3]Spirit!$GP$64:$GT$64)</f>
        <v>0</v>
      </c>
      <c r="Y52" s="115">
        <f>SUM([3]Spirit!$GB$64:$GF$64)</f>
        <v>0</v>
      </c>
      <c r="Z52" s="240" t="e">
        <f>(X52-Y52)/Y52</f>
        <v>#DIV/0!</v>
      </c>
      <c r="AA52" s="241">
        <f>X52/$X$68</f>
        <v>0</v>
      </c>
    </row>
    <row r="53" spans="1:27" ht="14.1" customHeight="1" x14ac:dyDescent="0.2">
      <c r="A53" s="238"/>
      <c r="B53" s="33"/>
      <c r="C53" s="239"/>
      <c r="D53" s="115"/>
      <c r="E53" s="241"/>
      <c r="F53" s="115"/>
      <c r="G53" s="115"/>
      <c r="H53" s="240"/>
      <c r="I53" s="241"/>
      <c r="J53" s="238"/>
      <c r="K53" s="33"/>
      <c r="L53" s="242"/>
      <c r="N53" s="58"/>
      <c r="O53" s="242"/>
      <c r="P53" s="2"/>
      <c r="Q53" s="3"/>
      <c r="R53" s="58">
        <f>O53/$O$68</f>
        <v>0</v>
      </c>
      <c r="S53" s="238"/>
      <c r="T53" s="33"/>
      <c r="U53" s="242"/>
      <c r="V53" s="2"/>
      <c r="W53" s="58"/>
      <c r="X53" s="242"/>
      <c r="Y53" s="2"/>
      <c r="Z53" s="3"/>
      <c r="AA53" s="58">
        <f>X53/$X$68</f>
        <v>0</v>
      </c>
    </row>
    <row r="54" spans="1:27" ht="14.1" customHeight="1" x14ac:dyDescent="0.2">
      <c r="A54" s="238" t="s">
        <v>49</v>
      </c>
      <c r="B54" s="33"/>
      <c r="C54" s="239">
        <f>'[3]Sun Country'!$GT$19</f>
        <v>454</v>
      </c>
      <c r="D54" s="115">
        <f>'[3]Sun Country'!$GF$19</f>
        <v>1637</v>
      </c>
      <c r="E54" s="241">
        <f>(C54-D54)/D54</f>
        <v>-0.72266340867440437</v>
      </c>
      <c r="F54" s="115">
        <f>SUM('[3]Sun Country'!$GP$19:$GT$19)</f>
        <v>6253</v>
      </c>
      <c r="G54" s="115">
        <f>SUM('[3]Sun Country'!$GB$19:$GF$19)</f>
        <v>8734</v>
      </c>
      <c r="H54" s="240">
        <f>(F54-G54)/G54</f>
        <v>-0.28406228532173117</v>
      </c>
      <c r="I54" s="241">
        <f>F54/$F$68</f>
        <v>6.2656566263852978E-2</v>
      </c>
      <c r="J54" s="238" t="s">
        <v>49</v>
      </c>
      <c r="K54" s="33"/>
      <c r="L54" s="239">
        <f>'[3]Sun Country'!$GT$41</f>
        <v>33197</v>
      </c>
      <c r="M54" s="115">
        <f>'[3]Sun Country'!$GF$41</f>
        <v>209348</v>
      </c>
      <c r="N54" s="241">
        <f>(L54-M54)/M54</f>
        <v>-0.84142671532567781</v>
      </c>
      <c r="O54" s="239">
        <f>SUM('[3]Sun Country'!$GP$41:$GT$41)</f>
        <v>761209</v>
      </c>
      <c r="P54" s="115">
        <f>SUM('[3]Sun Country'!$GB$41:$GF$41)</f>
        <v>1188886</v>
      </c>
      <c r="Q54" s="240">
        <f>(O54-P54)/P54</f>
        <v>-0.35972919186532604</v>
      </c>
      <c r="R54" s="241">
        <f>O54/$O$68</f>
        <v>9.8932511071615395E-2</v>
      </c>
      <c r="S54" s="238" t="s">
        <v>49</v>
      </c>
      <c r="T54" s="33"/>
      <c r="U54" s="239">
        <f>'[3]Sun Country'!$GT$64</f>
        <v>75346</v>
      </c>
      <c r="V54" s="115">
        <f>'[3]Sun Country'!$GF$64</f>
        <v>796997</v>
      </c>
      <c r="W54" s="241">
        <f>(U54-V54)/V54</f>
        <v>-0.90546263034867136</v>
      </c>
      <c r="X54" s="239">
        <f>SUM('[3]Sun Country'!$GP$64:$GT$64)</f>
        <v>1555303</v>
      </c>
      <c r="Y54" s="115">
        <f>SUM('[3]Sun Country'!$GB$64:$GF$64)</f>
        <v>3504036</v>
      </c>
      <c r="Z54" s="240">
        <f>(X54-Y54)/Y54</f>
        <v>-0.55613954879459004</v>
      </c>
      <c r="AA54" s="241">
        <f>X54/$X$68</f>
        <v>5.6016649442951816E-2</v>
      </c>
    </row>
    <row r="55" spans="1:27" ht="14.1" customHeight="1" x14ac:dyDescent="0.2">
      <c r="A55" s="238"/>
      <c r="B55" s="33"/>
      <c r="C55" s="239"/>
      <c r="D55" s="115"/>
      <c r="E55" s="241"/>
      <c r="F55" s="115"/>
      <c r="G55" s="115"/>
      <c r="H55" s="240"/>
      <c r="I55" s="241"/>
      <c r="J55" s="238"/>
      <c r="K55" s="33"/>
      <c r="L55" s="242"/>
      <c r="N55" s="58"/>
      <c r="O55" s="242"/>
      <c r="P55" s="2"/>
      <c r="Q55" s="3"/>
      <c r="R55" s="58"/>
      <c r="S55" s="238"/>
      <c r="T55" s="33"/>
      <c r="U55" s="242"/>
      <c r="V55" s="2"/>
      <c r="W55" s="58"/>
      <c r="X55" s="242"/>
      <c r="Y55" s="2"/>
      <c r="Z55" s="3"/>
      <c r="AA55" s="58"/>
    </row>
    <row r="56" spans="1:27" ht="14.1" customHeight="1" x14ac:dyDescent="0.2">
      <c r="A56" s="238" t="s">
        <v>19</v>
      </c>
      <c r="B56" s="243"/>
      <c r="C56" s="239">
        <f>SUM(C57:C63)</f>
        <v>136</v>
      </c>
      <c r="D56" s="115">
        <f>SUM(D57:D63)</f>
        <v>1486</v>
      </c>
      <c r="E56" s="241">
        <f t="shared" ref="E56:E63" si="21">(C56-D56)/D56</f>
        <v>-0.9084791386271871</v>
      </c>
      <c r="F56" s="115">
        <f>SUM(F57:F63)</f>
        <v>4552</v>
      </c>
      <c r="G56" s="115">
        <f>SUM(G57:G63)</f>
        <v>6954</v>
      </c>
      <c r="H56" s="240">
        <f t="shared" ref="H56:H63" si="22">(F56-G56)/G56</f>
        <v>-0.34541271210813917</v>
      </c>
      <c r="I56" s="241">
        <f t="shared" ref="I56:I63" si="23">F56/$F$68</f>
        <v>4.5612136515761841E-2</v>
      </c>
      <c r="J56" s="238" t="s">
        <v>19</v>
      </c>
      <c r="K56" s="243"/>
      <c r="L56" s="239">
        <f>SUM(L57:L63)</f>
        <v>5482</v>
      </c>
      <c r="M56" s="115">
        <f>SUM(M57:M63)</f>
        <v>128782</v>
      </c>
      <c r="N56" s="241">
        <f t="shared" ref="N56:N63" si="24">(L56-M56)/M56</f>
        <v>-0.95743193924616798</v>
      </c>
      <c r="O56" s="239">
        <f>SUM(O57:O63)</f>
        <v>312218</v>
      </c>
      <c r="P56" s="115">
        <f>SUM(P57:P63)</f>
        <v>591600</v>
      </c>
      <c r="Q56" s="240">
        <f t="shared" ref="Q56:Q63" si="25">(O56-P56)/P56</f>
        <v>-0.47224814063556458</v>
      </c>
      <c r="R56" s="241">
        <f t="shared" ref="R56:R63" si="26">O56/$O$68</f>
        <v>4.0578225877200107E-2</v>
      </c>
      <c r="S56" s="238" t="s">
        <v>19</v>
      </c>
      <c r="T56" s="243"/>
      <c r="U56" s="239">
        <f>SUM(U57:U63)</f>
        <v>2750</v>
      </c>
      <c r="V56" s="115">
        <f>SUM(V57:V63)</f>
        <v>176613</v>
      </c>
      <c r="W56" s="241">
        <f t="shared" ref="W56:W63" si="27">(U56-V56)/V56</f>
        <v>-0.98442923227621981</v>
      </c>
      <c r="X56" s="239">
        <f>SUM(X57:X63)</f>
        <v>384353</v>
      </c>
      <c r="Y56" s="115">
        <f>SUM(Y57:Y63)</f>
        <v>758658</v>
      </c>
      <c r="Z56" s="240">
        <f t="shared" ref="Z56:Z63" si="28">(X56-Y56)/Y56</f>
        <v>-0.49337778023826284</v>
      </c>
      <c r="AA56" s="241">
        <f t="shared" ref="AA56:AA63" si="29">X56/$X$68</f>
        <v>1.3843069333336887E-2</v>
      </c>
    </row>
    <row r="57" spans="1:27" ht="14.1" customHeight="1" x14ac:dyDescent="0.2">
      <c r="A57" s="31"/>
      <c r="B57" s="295" t="s">
        <v>19</v>
      </c>
      <c r="C57" s="242">
        <f>[3]United!$GT$19</f>
        <v>62</v>
      </c>
      <c r="D57" s="2">
        <f>[3]United!$GF$19+[3]Continental!$GF$19</f>
        <v>548</v>
      </c>
      <c r="E57" s="58">
        <f t="shared" si="21"/>
        <v>-0.88686131386861311</v>
      </c>
      <c r="F57" s="2">
        <f>SUM([3]United!$GP$19:$GT$19)</f>
        <v>1624</v>
      </c>
      <c r="G57" s="2">
        <f>SUM([3]United!$GB$19:$GF$19)+SUM([3]Continental!$GB$19:$GF$19)</f>
        <v>2450</v>
      </c>
      <c r="H57" s="3">
        <f t="shared" si="22"/>
        <v>-0.33714285714285713</v>
      </c>
      <c r="I57" s="58">
        <f t="shared" si="23"/>
        <v>1.6272871199823645E-2</v>
      </c>
      <c r="J57" s="31"/>
      <c r="K57" s="295" t="s">
        <v>19</v>
      </c>
      <c r="L57" s="242">
        <f>[3]United!$GT$41</f>
        <v>3227</v>
      </c>
      <c r="M57" s="2">
        <f>[3]United!$GF$41+[3]Continental!$GF$41</f>
        <v>72574</v>
      </c>
      <c r="N57" s="58">
        <f t="shared" si="24"/>
        <v>-0.95553504009700441</v>
      </c>
      <c r="O57" s="242">
        <f>SUM([3]United!$GP$41:$GT$41)</f>
        <v>166768</v>
      </c>
      <c r="P57" s="2">
        <f>SUM([3]United!$GB$41:$GF$41)+SUM([3]Continental!$GB$41:$GF$41)</f>
        <v>315277</v>
      </c>
      <c r="Q57" s="3">
        <f t="shared" si="25"/>
        <v>-0.47104292415875565</v>
      </c>
      <c r="R57" s="58">
        <f t="shared" si="26"/>
        <v>2.167443764641663E-2</v>
      </c>
      <c r="S57" s="31"/>
      <c r="T57" s="295" t="s">
        <v>19</v>
      </c>
      <c r="U57" s="242">
        <f>[3]United!$GT$64</f>
        <v>2750</v>
      </c>
      <c r="V57" s="2">
        <f>[3]United!$GF$64+[3]Continental!$GF$64</f>
        <v>176613</v>
      </c>
      <c r="W57" s="58">
        <f t="shared" si="27"/>
        <v>-0.98442923227621981</v>
      </c>
      <c r="X57" s="242">
        <f>SUM([3]United!$GP$64:$GT$64)</f>
        <v>384353</v>
      </c>
      <c r="Y57" s="2">
        <f>SUM([3]United!$GB$64:$GF$64)+SUM([3]Continental!$GB$64:$GF$64)</f>
        <v>758658</v>
      </c>
      <c r="Z57" s="3">
        <f t="shared" si="28"/>
        <v>-0.49337778023826284</v>
      </c>
      <c r="AA57" s="58">
        <f t="shared" si="29"/>
        <v>1.3843069333336887E-2</v>
      </c>
    </row>
    <row r="58" spans="1:27" ht="14.1" customHeight="1" x14ac:dyDescent="0.2">
      <c r="A58" s="31"/>
      <c r="B58" s="295" t="s">
        <v>167</v>
      </c>
      <c r="C58" s="242">
        <f>'[3]Continental Express'!$GT$19</f>
        <v>0</v>
      </c>
      <c r="D58" s="2">
        <f>'[3]Continental Express'!$GF$19</f>
        <v>0</v>
      </c>
      <c r="E58" s="58" t="e">
        <f t="shared" si="21"/>
        <v>#DIV/0!</v>
      </c>
      <c r="F58" s="2">
        <f>SUM('[3]Continental Express'!$GP$19:$GT$19)</f>
        <v>236</v>
      </c>
      <c r="G58" s="2">
        <f>SUM('[3]Continental Express'!$GB$19:$GF$19)</f>
        <v>54</v>
      </c>
      <c r="H58" s="3">
        <f t="shared" si="22"/>
        <v>3.3703703703703702</v>
      </c>
      <c r="I58" s="58">
        <f t="shared" si="23"/>
        <v>2.3647768492354557E-3</v>
      </c>
      <c r="J58" s="31"/>
      <c r="K58" s="295" t="s">
        <v>167</v>
      </c>
      <c r="L58" s="242">
        <f>'[3]Continental Express'!$GT$41</f>
        <v>0</v>
      </c>
      <c r="M58" s="2">
        <f>'[3]Continental Express'!$GF$41</f>
        <v>0</v>
      </c>
      <c r="N58" s="58" t="e">
        <f t="shared" si="24"/>
        <v>#DIV/0!</v>
      </c>
      <c r="O58" s="242">
        <f>SUM('[3]Continental Express'!$GP$41:$GT$41)</f>
        <v>10983</v>
      </c>
      <c r="P58" s="2">
        <f>SUM('[3]Continental Express'!$GB$41:$GF$41)</f>
        <v>1426</v>
      </c>
      <c r="Q58" s="3">
        <f t="shared" si="25"/>
        <v>6.7019635343618518</v>
      </c>
      <c r="R58" s="58">
        <f t="shared" si="26"/>
        <v>1.4274342120226533E-3</v>
      </c>
      <c r="S58" s="31"/>
      <c r="T58" s="295" t="s">
        <v>167</v>
      </c>
      <c r="U58" s="242">
        <f>'[3]Continental Express'!$GT$64</f>
        <v>0</v>
      </c>
      <c r="V58" s="2">
        <f>'[3]Continental Express'!$GF$64</f>
        <v>0</v>
      </c>
      <c r="W58" s="58" t="e">
        <f t="shared" si="27"/>
        <v>#DIV/0!</v>
      </c>
      <c r="X58" s="242">
        <f>SUM('[3]Continental Express'!$GP$64:$GT$64)</f>
        <v>0</v>
      </c>
      <c r="Y58" s="2">
        <f>SUM('[3]Continental Express'!$GB$64:$GF$64)</f>
        <v>0</v>
      </c>
      <c r="Z58" s="3" t="e">
        <f t="shared" si="28"/>
        <v>#DIV/0!</v>
      </c>
      <c r="AA58" s="58">
        <f t="shared" si="29"/>
        <v>0</v>
      </c>
    </row>
    <row r="59" spans="1:27" ht="14.1" customHeight="1" x14ac:dyDescent="0.2">
      <c r="A59" s="31"/>
      <c r="B59" s="33" t="s">
        <v>155</v>
      </c>
      <c r="C59" s="242">
        <f>'[3]Go Jet_UA'!$GT$19</f>
        <v>0</v>
      </c>
      <c r="D59" s="2">
        <f>'[3]Go Jet_UA'!$GF$19</f>
        <v>4</v>
      </c>
      <c r="E59" s="58">
        <f t="shared" si="21"/>
        <v>-1</v>
      </c>
      <c r="F59" s="2">
        <f>SUM('[3]Go Jet_UA'!$GP$19:$GT$19)</f>
        <v>2</v>
      </c>
      <c r="G59" s="2">
        <f>SUM('[3]Go Jet_UA'!$GB$19:$GF$19)</f>
        <v>40</v>
      </c>
      <c r="H59" s="3">
        <f t="shared" si="22"/>
        <v>-0.95</v>
      </c>
      <c r="I59" s="58">
        <f t="shared" si="23"/>
        <v>2.0040481773181829E-5</v>
      </c>
      <c r="J59" s="31"/>
      <c r="K59" s="33" t="s">
        <v>155</v>
      </c>
      <c r="L59" s="242">
        <f>'[3]Go Jet_UA'!$GT$41</f>
        <v>0</v>
      </c>
      <c r="M59" s="2">
        <f>'[3]Go Jet_UA'!$GF$41</f>
        <v>262</v>
      </c>
      <c r="N59" s="58">
        <f t="shared" si="24"/>
        <v>-1</v>
      </c>
      <c r="O59" s="242">
        <f>SUM('[3]Go Jet_UA'!$GP$41:$GT$41)</f>
        <v>83</v>
      </c>
      <c r="P59" s="2">
        <f>SUM('[3]Go Jet_UA'!$GB$41:$GF$41)</f>
        <v>2380</v>
      </c>
      <c r="Q59" s="3">
        <f t="shared" si="25"/>
        <v>-0.96512605042016808</v>
      </c>
      <c r="R59" s="58">
        <f t="shared" si="26"/>
        <v>1.0787311262667781E-5</v>
      </c>
      <c r="S59" s="31"/>
      <c r="T59" s="33" t="s">
        <v>155</v>
      </c>
      <c r="U59" s="242">
        <f>'[3]Go Jet_UA'!$GT$64</f>
        <v>0</v>
      </c>
      <c r="V59" s="2">
        <f>'[3]Go Jet_UA'!$GF$64</f>
        <v>0</v>
      </c>
      <c r="W59" s="58" t="e">
        <f t="shared" si="27"/>
        <v>#DIV/0!</v>
      </c>
      <c r="X59" s="242">
        <f>SUM('[3]Go Jet_UA'!$GP$64:$GT$64)</f>
        <v>0</v>
      </c>
      <c r="Y59" s="2">
        <f>SUM('[3]Go Jet_UA'!$GB$64:$GF$64)</f>
        <v>0</v>
      </c>
      <c r="Z59" s="3" t="e">
        <f t="shared" si="28"/>
        <v>#DIV/0!</v>
      </c>
      <c r="AA59" s="58">
        <f t="shared" si="29"/>
        <v>0</v>
      </c>
    </row>
    <row r="60" spans="1:27" ht="14.1" customHeight="1" x14ac:dyDescent="0.2">
      <c r="A60" s="31"/>
      <c r="B60" s="33" t="s">
        <v>51</v>
      </c>
      <c r="C60" s="242">
        <f>[3]MESA_UA!$GT$19</f>
        <v>6</v>
      </c>
      <c r="D60" s="2">
        <f>[3]MESA_UA!$GF$19</f>
        <v>294</v>
      </c>
      <c r="E60" s="58">
        <f t="shared" si="21"/>
        <v>-0.97959183673469385</v>
      </c>
      <c r="F60" s="2">
        <f>SUM([3]MESA_UA!$GP$19:$GT$19)</f>
        <v>810</v>
      </c>
      <c r="G60" s="2">
        <f>SUM([3]MESA_UA!$GB$19:$GF$19)</f>
        <v>1248</v>
      </c>
      <c r="H60" s="3">
        <f>(F60-G60)/G60</f>
        <v>-0.35096153846153844</v>
      </c>
      <c r="I60" s="58">
        <f t="shared" si="23"/>
        <v>8.1163951181386397E-3</v>
      </c>
      <c r="J60" s="31"/>
      <c r="K60" s="33" t="s">
        <v>51</v>
      </c>
      <c r="L60" s="242">
        <f>[3]MESA_UA!$GT$41</f>
        <v>129</v>
      </c>
      <c r="M60" s="2">
        <f>[3]MESA_UA!$GF$41</f>
        <v>18416</v>
      </c>
      <c r="N60" s="58">
        <f t="shared" si="24"/>
        <v>-0.99299522154648134</v>
      </c>
      <c r="O60" s="242">
        <f>SUM([3]MESA_UA!$GP$41:$GT$41)</f>
        <v>40832</v>
      </c>
      <c r="P60" s="2">
        <f>SUM([3]MESA_UA!$GB$41:$GF$41)</f>
        <v>78942</v>
      </c>
      <c r="Q60" s="3">
        <f t="shared" si="25"/>
        <v>-0.48275949431227988</v>
      </c>
      <c r="R60" s="58">
        <f t="shared" si="26"/>
        <v>5.306837270810251E-3</v>
      </c>
      <c r="S60" s="31"/>
      <c r="T60" s="33" t="s">
        <v>51</v>
      </c>
      <c r="U60" s="242">
        <f>[3]MESA_UA!$GT$64</f>
        <v>0</v>
      </c>
      <c r="V60" s="2">
        <f>[3]MESA_UA!$GF$64</f>
        <v>0</v>
      </c>
      <c r="W60" s="58" t="e">
        <f t="shared" si="27"/>
        <v>#DIV/0!</v>
      </c>
      <c r="X60" s="242">
        <f>SUM([3]MESA_UA!$GP$64:$GT$64)</f>
        <v>0</v>
      </c>
      <c r="Y60" s="2">
        <f>SUM([3]MESA_UA!$GB$64:$GF$64)</f>
        <v>0</v>
      </c>
      <c r="Z60" s="3" t="e">
        <f t="shared" si="28"/>
        <v>#DIV/0!</v>
      </c>
      <c r="AA60" s="58">
        <f t="shared" si="29"/>
        <v>0</v>
      </c>
    </row>
    <row r="61" spans="1:27" ht="14.1" customHeight="1" x14ac:dyDescent="0.2">
      <c r="A61" s="31"/>
      <c r="B61" s="295" t="s">
        <v>52</v>
      </c>
      <c r="C61" s="242">
        <f>[3]Republic_UA!$GT$19</f>
        <v>8</v>
      </c>
      <c r="D61" s="2">
        <f>[3]Republic_UA!$GF$19</f>
        <v>506</v>
      </c>
      <c r="E61" s="58">
        <f t="shared" si="21"/>
        <v>-0.98418972332015808</v>
      </c>
      <c r="F61" s="2">
        <f>SUM([3]Republic_UA!$GP$19:$GT$19)</f>
        <v>1354</v>
      </c>
      <c r="G61" s="2">
        <f>SUM([3]Republic_UA!$GB$19:$GF$19)</f>
        <v>2448</v>
      </c>
      <c r="H61" s="3">
        <f t="shared" ref="H61" si="30">(F61-G61)/G61</f>
        <v>-0.44689542483660133</v>
      </c>
      <c r="I61" s="58">
        <f t="shared" si="23"/>
        <v>1.3567406160444098E-2</v>
      </c>
      <c r="J61" s="31"/>
      <c r="K61" s="295" t="s">
        <v>52</v>
      </c>
      <c r="L61" s="242">
        <f>[3]Republic_UA!$GT$41</f>
        <v>141</v>
      </c>
      <c r="M61" s="2">
        <f>[3]Republic_UA!$GF$41</f>
        <v>28406</v>
      </c>
      <c r="N61" s="58">
        <f t="shared" si="24"/>
        <v>-0.99503625994508205</v>
      </c>
      <c r="O61" s="242">
        <f>SUM([3]Republic_UA!$GP$41:$GT$41)</f>
        <v>65235</v>
      </c>
      <c r="P61" s="2">
        <f>SUM([3]Republic_UA!$GB$41:$GF$41)</f>
        <v>145964</v>
      </c>
      <c r="Q61" s="3">
        <f t="shared" si="25"/>
        <v>-0.55307473075552871</v>
      </c>
      <c r="R61" s="58">
        <f t="shared" si="26"/>
        <v>8.4784367496401527E-3</v>
      </c>
      <c r="S61" s="31"/>
      <c r="T61" s="295" t="s">
        <v>52</v>
      </c>
      <c r="U61" s="242">
        <f>[3]Republic_UA!$GT$64</f>
        <v>0</v>
      </c>
      <c r="V61" s="2">
        <f>[3]Republic_UA!$GF$64</f>
        <v>0</v>
      </c>
      <c r="W61" s="58" t="e">
        <f t="shared" si="27"/>
        <v>#DIV/0!</v>
      </c>
      <c r="X61" s="242">
        <f>SUM([3]Republic_UA!$GP$64:$GT$64)</f>
        <v>0</v>
      </c>
      <c r="Y61" s="2">
        <f>SUM([3]Republic_UA!$GB$64:$GF$64)</f>
        <v>0</v>
      </c>
      <c r="Z61" s="3" t="e">
        <f t="shared" si="28"/>
        <v>#DIV/0!</v>
      </c>
      <c r="AA61" s="58">
        <f t="shared" si="29"/>
        <v>0</v>
      </c>
    </row>
    <row r="62" spans="1:27" ht="14.1" customHeight="1" x14ac:dyDescent="0.2">
      <c r="A62" s="31"/>
      <c r="B62" s="33" t="s">
        <v>98</v>
      </c>
      <c r="C62" s="242">
        <f>'[3]Sky West_UA'!$GT$19</f>
        <v>60</v>
      </c>
      <c r="D62" s="2">
        <f>'[3]Sky West_UA'!$GF$19+'[3]Sky West_CO'!$GF$19</f>
        <v>134</v>
      </c>
      <c r="E62" s="58">
        <f t="shared" si="21"/>
        <v>-0.55223880597014929</v>
      </c>
      <c r="F62" s="2">
        <f>SUM('[3]Sky West_UA'!$GP$19:$GT$19)</f>
        <v>526</v>
      </c>
      <c r="G62" s="2">
        <f>SUM('[3]Sky West_UA'!$GB$19:$GF$19)+SUM('[3]Sky West_CO'!$GB$19:$GF$19)</f>
        <v>714</v>
      </c>
      <c r="H62" s="3">
        <f t="shared" si="22"/>
        <v>-0.26330532212885155</v>
      </c>
      <c r="I62" s="58">
        <f t="shared" si="23"/>
        <v>5.2706467063468208E-3</v>
      </c>
      <c r="J62" s="31"/>
      <c r="K62" s="33" t="s">
        <v>98</v>
      </c>
      <c r="L62" s="242">
        <f>'[3]Sky West_UA'!$GT$41</f>
        <v>1985</v>
      </c>
      <c r="M62" s="2">
        <f>'[3]Sky West_UA'!$GF$41+'[3]Sky West_CO'!$GF$41</f>
        <v>9124</v>
      </c>
      <c r="N62" s="58">
        <f t="shared" si="24"/>
        <v>-0.78244191144234987</v>
      </c>
      <c r="O62" s="242">
        <f>SUM('[3]Sky West_UA'!$GP$41:$GT$41)</f>
        <v>28317</v>
      </c>
      <c r="P62" s="2">
        <f>SUM('[3]Sky West_UA'!$GB$41:$GF$41)+SUM('[3]Sky West_CO'!$GB$41:$GF$41)</f>
        <v>47611</v>
      </c>
      <c r="Q62" s="3">
        <f t="shared" si="25"/>
        <v>-0.40524248598013063</v>
      </c>
      <c r="R62" s="58">
        <f t="shared" si="26"/>
        <v>3.6802926870477533E-3</v>
      </c>
      <c r="S62" s="31"/>
      <c r="T62" s="33" t="s">
        <v>98</v>
      </c>
      <c r="U62" s="242">
        <f>'[3]Sky West_UA'!$GT$64</f>
        <v>0</v>
      </c>
      <c r="V62" s="2">
        <f>'[3]Sky West_UA'!$GF$64+'[3]Sky West_CO'!$GF$64</f>
        <v>0</v>
      </c>
      <c r="W62" s="58" t="e">
        <f t="shared" si="27"/>
        <v>#DIV/0!</v>
      </c>
      <c r="X62" s="242">
        <f>SUM('[3]Sky West_UA'!$GP$64:$GT$64)</f>
        <v>0</v>
      </c>
      <c r="Y62" s="2">
        <f>SUM('[3]Sky West_UA'!$GB$64:$GF$64)+SUM('[3]Sky West_CO'!$GB$64:$GF$64)</f>
        <v>0</v>
      </c>
      <c r="Z62" s="3" t="e">
        <f t="shared" si="28"/>
        <v>#DIV/0!</v>
      </c>
      <c r="AA62" s="58">
        <f t="shared" si="29"/>
        <v>0</v>
      </c>
    </row>
    <row r="63" spans="1:27" ht="14.1" customHeight="1" x14ac:dyDescent="0.2">
      <c r="A63" s="31"/>
      <c r="B63" s="244" t="s">
        <v>132</v>
      </c>
      <c r="C63" s="242">
        <f>'[3]Shuttle America'!$GT$19</f>
        <v>0</v>
      </c>
      <c r="D63" s="2">
        <f>'[3]Shuttle America'!$GF$19</f>
        <v>0</v>
      </c>
      <c r="E63" s="58" t="e">
        <f t="shared" si="21"/>
        <v>#DIV/0!</v>
      </c>
      <c r="F63" s="2">
        <f>SUM('[3]Shuttle America'!$GP$19:$GT$19)</f>
        <v>0</v>
      </c>
      <c r="G63" s="2">
        <f>SUM('[3]Shuttle America'!$GB$19:$GF$19)</f>
        <v>0</v>
      </c>
      <c r="H63" s="3" t="e">
        <f t="shared" si="22"/>
        <v>#DIV/0!</v>
      </c>
      <c r="I63" s="58">
        <f t="shared" si="23"/>
        <v>0</v>
      </c>
      <c r="J63" s="31"/>
      <c r="K63" s="244" t="s">
        <v>132</v>
      </c>
      <c r="L63" s="242">
        <f>'[3]Shuttle America'!$GT$41</f>
        <v>0</v>
      </c>
      <c r="M63" s="2">
        <f>'[3]Shuttle America'!$GF$41</f>
        <v>0</v>
      </c>
      <c r="N63" s="58" t="e">
        <f t="shared" si="24"/>
        <v>#DIV/0!</v>
      </c>
      <c r="O63" s="242">
        <f>SUM('[3]Shuttle America'!$GP$41:$GT$41)</f>
        <v>0</v>
      </c>
      <c r="P63" s="2">
        <f>SUM('[3]Shuttle America'!$GB$41:$GF$41)</f>
        <v>0</v>
      </c>
      <c r="Q63" s="3" t="e">
        <f t="shared" si="25"/>
        <v>#DIV/0!</v>
      </c>
      <c r="R63" s="58">
        <f t="shared" si="26"/>
        <v>0</v>
      </c>
      <c r="S63" s="31"/>
      <c r="T63" s="244" t="s">
        <v>132</v>
      </c>
      <c r="U63" s="242">
        <f>'[3]Shuttle America'!$GT$64</f>
        <v>0</v>
      </c>
      <c r="V63" s="2">
        <f>'[3]Shuttle America'!$GF$64</f>
        <v>0</v>
      </c>
      <c r="W63" s="58" t="e">
        <f t="shared" si="27"/>
        <v>#DIV/0!</v>
      </c>
      <c r="X63" s="242">
        <f>SUM('[3]Shuttle America'!$GP$64:$GT$64)</f>
        <v>0</v>
      </c>
      <c r="Y63" s="2">
        <f>SUM('[3]Shuttle America'!$GB$64:$GF$64)</f>
        <v>0</v>
      </c>
      <c r="Z63" s="3" t="e">
        <f t="shared" si="28"/>
        <v>#DIV/0!</v>
      </c>
      <c r="AA63" s="58">
        <f t="shared" si="29"/>
        <v>0</v>
      </c>
    </row>
    <row r="64" spans="1:27" ht="14.1" customHeight="1" thickBot="1" x14ac:dyDescent="0.25">
      <c r="A64" s="297"/>
      <c r="B64" s="298"/>
      <c r="C64" s="245"/>
      <c r="D64" s="247"/>
      <c r="E64" s="248"/>
      <c r="F64" s="247"/>
      <c r="G64" s="247"/>
      <c r="H64" s="246"/>
      <c r="I64" s="248"/>
      <c r="J64" s="297"/>
      <c r="K64" s="298"/>
      <c r="L64" s="245"/>
      <c r="M64" s="247"/>
      <c r="N64" s="248"/>
      <c r="O64" s="245"/>
      <c r="P64" s="247"/>
      <c r="Q64" s="246"/>
      <c r="R64" s="324"/>
      <c r="S64" s="297"/>
      <c r="T64" s="298"/>
      <c r="U64" s="245"/>
      <c r="V64" s="247"/>
      <c r="W64" s="248"/>
      <c r="X64" s="245"/>
      <c r="Y64" s="247"/>
      <c r="Z64" s="246"/>
      <c r="AA64" s="324"/>
    </row>
    <row r="65" spans="2:27" s="141" customFormat="1" ht="14.1" customHeight="1" thickBot="1" x14ac:dyDescent="0.25">
      <c r="B65" s="140"/>
      <c r="C65" s="115"/>
      <c r="D65" s="115"/>
      <c r="E65" s="240"/>
      <c r="F65" s="296"/>
      <c r="G65" s="115"/>
      <c r="H65" s="240"/>
      <c r="I65" s="240"/>
      <c r="J65" s="249"/>
      <c r="K65" s="140"/>
      <c r="L65" s="250"/>
      <c r="M65" s="251"/>
      <c r="N65" s="249"/>
      <c r="S65" s="249"/>
      <c r="T65" s="140"/>
      <c r="U65" s="250"/>
      <c r="V65" s="251"/>
      <c r="W65" s="249"/>
    </row>
    <row r="66" spans="2:27" ht="14.1" customHeight="1" x14ac:dyDescent="0.2">
      <c r="B66" s="252" t="s">
        <v>134</v>
      </c>
      <c r="C66" s="305">
        <f>+C68-C67</f>
        <v>3722</v>
      </c>
      <c r="D66" s="305">
        <f>+D68-D67</f>
        <v>18996</v>
      </c>
      <c r="E66" s="306">
        <f>(C66-D66)/D66</f>
        <v>-0.80406401347652134</v>
      </c>
      <c r="F66" s="305">
        <f>+F68-F67</f>
        <v>57666</v>
      </c>
      <c r="G66" s="305">
        <f>+G68-G67</f>
        <v>90094</v>
      </c>
      <c r="H66" s="306">
        <f>(F66-G66)/G66</f>
        <v>-0.3599351788132395</v>
      </c>
      <c r="I66" s="346">
        <f>F66/$F$68</f>
        <v>0.57782721096615164</v>
      </c>
      <c r="K66" s="252" t="s">
        <v>134</v>
      </c>
      <c r="L66" s="305">
        <f>+L68-L67</f>
        <v>190675</v>
      </c>
      <c r="M66" s="305">
        <f>+M68-M67</f>
        <v>2561130</v>
      </c>
      <c r="N66" s="306">
        <f>(L66-M66)/M66</f>
        <v>-0.92555044062581748</v>
      </c>
      <c r="O66" s="305">
        <f>+O68-O67</f>
        <v>6086002</v>
      </c>
      <c r="P66" s="305">
        <f>+P68-P67</f>
        <v>11852020</v>
      </c>
      <c r="Q66" s="337">
        <f>(O66-P66)/P66</f>
        <v>-0.48650086651895624</v>
      </c>
      <c r="R66" s="341">
        <f>+O66/O68</f>
        <v>0.79098310746046552</v>
      </c>
      <c r="S66" s="3"/>
      <c r="T66" s="252" t="s">
        <v>134</v>
      </c>
      <c r="U66" s="305">
        <f>+U68-U67</f>
        <v>2054205</v>
      </c>
      <c r="V66" s="305">
        <f>+V68-V67</f>
        <v>11605953</v>
      </c>
      <c r="W66" s="306">
        <f>(U66-V66)/V66</f>
        <v>-0.82300419448536455</v>
      </c>
      <c r="X66" s="305">
        <f>+X68-X67</f>
        <v>27744904</v>
      </c>
      <c r="Y66" s="305">
        <f>+Y68-Y67</f>
        <v>57984636</v>
      </c>
      <c r="Z66" s="337">
        <f>(X66-Y66)/Y66</f>
        <v>-0.52151283660726955</v>
      </c>
      <c r="AA66" s="341">
        <f>+X66/X68</f>
        <v>0.99927574318081536</v>
      </c>
    </row>
    <row r="67" spans="2:27" ht="14.1" customHeight="1" x14ac:dyDescent="0.2">
      <c r="B67" s="140" t="s">
        <v>135</v>
      </c>
      <c r="C67" s="307">
        <f>C63+C40+C38+C36+C35+C39+C22+C62+C59+C37+C58+C60+C27+C26+C23+C17+C8+C61+C24+C25+C9+C18</f>
        <v>3252</v>
      </c>
      <c r="D67" s="307">
        <f>D63+D40+D38+D36+D35+D39+D22+D62+D59+D37+D58+D60+D27+D26+D23+D17+D8+D61+D24+D25+D9+D18</f>
        <v>12332</v>
      </c>
      <c r="E67" s="253">
        <f>(C67-D67)/D67</f>
        <v>-0.73629581576386638</v>
      </c>
      <c r="F67" s="307">
        <f>F63+F40+F38+F36+F35+F39+F22+F62+F59+F37+F58+F60+F27+F26+F23+F17+F8+F61+F24+F25+F9+F18</f>
        <v>42132</v>
      </c>
      <c r="G67" s="307">
        <f>G63+G40+G38+G36+G35+G39+G22+G62+G59+G37+G58+G60+G27+G26+G23+G17+G8+G61+G24+G25+G9+G18</f>
        <v>57940</v>
      </c>
      <c r="H67" s="253">
        <f>(F67-G67)/G67</f>
        <v>-0.27283396617190198</v>
      </c>
      <c r="I67" s="347">
        <f>F67/$F$68</f>
        <v>0.42217278903384836</v>
      </c>
      <c r="K67" s="140" t="s">
        <v>135</v>
      </c>
      <c r="L67" s="307">
        <f>L63+L40+L38+L36+L35+L39+L22+L62+L59+L37+L58+L60+L27+L26+L23+L17+L8+L61+L24+L25+L9+L18</f>
        <v>64772</v>
      </c>
      <c r="M67" s="307">
        <f>M63+M40+M38+M36+M35+M39+M22+M62+M59+M37+M58+M60+M27+M26+M23+M17+M8+M61+M24+M25+M9+M18</f>
        <v>673867</v>
      </c>
      <c r="N67" s="253">
        <f>(L67-M67)/M67</f>
        <v>-0.90388014252070514</v>
      </c>
      <c r="O67" s="307">
        <f>O63+O40+O38+O36+O35+O39+O22+O62+O59+O37+O58+O60+O27+O26+O23+O17+O8+O61+O24+O25+O9+O18</f>
        <v>1608223</v>
      </c>
      <c r="P67" s="307">
        <f>P63+P40+P38+P36+P35+P39+P22+P62+P59+P37+P58+P60+P27+P26+P23+P17+P8+P61+P24+P25+P9+P18</f>
        <v>3027017</v>
      </c>
      <c r="Q67" s="335">
        <f>(O67-P67)/P67</f>
        <v>-0.46871028474567539</v>
      </c>
      <c r="R67" s="342">
        <f>+O67/O68</f>
        <v>0.20901689253953451</v>
      </c>
      <c r="S67" s="3"/>
      <c r="T67" s="140" t="s">
        <v>135</v>
      </c>
      <c r="U67" s="307">
        <f>U63+U40+U38+U36+U35+U39+U22+U62+U59+U37+U58+U60+U27+U26+U23+U17+U8+U61+U24+U25+U9+U18</f>
        <v>4060</v>
      </c>
      <c r="V67" s="307">
        <f>V63+V40+V38+V36+V35+V39+V22+V62+V59+V37+V58+V60+V27+V26+V23+V17+V8+V61+V24+V25+V9+V18</f>
        <v>14720</v>
      </c>
      <c r="W67" s="253">
        <f>(U67-V67)/V67</f>
        <v>-0.72418478260869568</v>
      </c>
      <c r="X67" s="307">
        <f>X63+X40+X38+X36+X35+X39+X22+X62+X59+X37+X58+X60+X27+X26+X23+X17+X8+X61+X24+X25+X9+X18</f>
        <v>20109</v>
      </c>
      <c r="Y67" s="307">
        <f>Y63+Y40+Y38+Y36+Y35+Y39+Y22+Y62+Y59+Y37+Y58+Y60+Y27+Y26+Y23+Y17+Y8+Y61+Y24+Y25+Y9+Y18</f>
        <v>44148</v>
      </c>
      <c r="Z67" s="335">
        <f>(X67-Y67)/Y67</f>
        <v>-0.5445093775482468</v>
      </c>
      <c r="AA67" s="342">
        <f>+X67/X68</f>
        <v>7.2425681918463359E-4</v>
      </c>
    </row>
    <row r="68" spans="2:27" ht="14.1" customHeight="1" thickBot="1" x14ac:dyDescent="0.25">
      <c r="B68" s="140" t="s">
        <v>136</v>
      </c>
      <c r="C68" s="308">
        <f>C56+C54+C50+C44+C42+C33+C20+C15+C6+C52+C31+C29+C11+C48+C13+C46+C4</f>
        <v>6974</v>
      </c>
      <c r="D68" s="308">
        <f>D56+D54+D50+D44+D42+D33+D20+D15+D6+D52+D31+D29+D11+D48+D13+D46+D4</f>
        <v>31328</v>
      </c>
      <c r="E68" s="309">
        <f>(C68-D68)/D68</f>
        <v>-0.7773876404494382</v>
      </c>
      <c r="F68" s="308">
        <f>F56+F54+F50+F44+F42+F33+F20+F15+F6+F52+F31+F29+F11+F48+F13+F46+F4</f>
        <v>99798</v>
      </c>
      <c r="G68" s="308">
        <f>G56+G54+G50+G44+G42+G33+G20+G15+G6+G52+G31+G29+G11+G48+G13+G46+G4</f>
        <v>148034</v>
      </c>
      <c r="H68" s="309">
        <f>(F68-G68)/G68</f>
        <v>-0.32584406285042627</v>
      </c>
      <c r="I68" s="348">
        <f>+H68/H68</f>
        <v>1</v>
      </c>
      <c r="K68" s="140" t="s">
        <v>136</v>
      </c>
      <c r="L68" s="308">
        <f>L56+L54+L50+L44+L42+L33+L20+L15+L6+L52+L31+L29+L11+L48+L13+L46+L4</f>
        <v>255447</v>
      </c>
      <c r="M68" s="308">
        <f>M56+M54+M50+M44+M42+M33+M20+M15+M6+M52+M31+M29+M11+M48+M13+M46+M4</f>
        <v>3234997</v>
      </c>
      <c r="N68" s="309">
        <f>(L68-M68)/M68</f>
        <v>-0.92103640281582955</v>
      </c>
      <c r="O68" s="308">
        <f>O56+O54+O50+O44+O42+O33+O20+O15+O6+O52+O31+O29+O11+O48+O13+O46+O4</f>
        <v>7694225</v>
      </c>
      <c r="P68" s="308">
        <f>P56+P54+P50+P44+P42+P33+P20+P15+P6+P52+P31+P29+P11+P48+P13+P46+P4</f>
        <v>14879037</v>
      </c>
      <c r="Q68" s="338">
        <f>(O68-P68)/P68</f>
        <v>-0.48288151981878935</v>
      </c>
      <c r="R68" s="343">
        <f>+O68/O68</f>
        <v>1</v>
      </c>
      <c r="S68" s="3"/>
      <c r="T68" s="140" t="s">
        <v>136</v>
      </c>
      <c r="U68" s="308">
        <f>U56+U54+U50+U44+U42+U33+U20+U15+U6+U52+U31+U29+U11+U48+U13+U46+U4</f>
        <v>2058265</v>
      </c>
      <c r="V68" s="308">
        <f>V56+V54+V50+V44+V42+V33+V20+V15+V6+V52+V31+V29+V11+V48+V13+V46+V4</f>
        <v>11620673</v>
      </c>
      <c r="W68" s="309">
        <f>(U68-V68)/V68</f>
        <v>-0.82287901914114614</v>
      </c>
      <c r="X68" s="308">
        <f>X56+X54+X50+X44+X42+X33+X20+X15+X6+X52+X31+X29+X11+X48+X13+X46+X4</f>
        <v>27765013</v>
      </c>
      <c r="Y68" s="308">
        <f>Y56+Y54+Y50+Y44+Y42+Y33+Y20+Y15+Y6+Y52+Y31+Y29+Y11+Y48+Y13+Y46+Y4</f>
        <v>58028784</v>
      </c>
      <c r="Z68" s="338">
        <f>(X68-Y68)/Y68</f>
        <v>-0.52153033225717771</v>
      </c>
      <c r="AA68" s="343">
        <f>+X68/X68</f>
        <v>1</v>
      </c>
    </row>
    <row r="69" spans="2:27" x14ac:dyDescent="0.2">
      <c r="D69" s="3"/>
      <c r="F69" s="2"/>
      <c r="G69"/>
      <c r="H69"/>
      <c r="I69"/>
      <c r="J69"/>
      <c r="K69"/>
      <c r="M69"/>
      <c r="N69"/>
    </row>
    <row r="70" spans="2:27" x14ac:dyDescent="0.2">
      <c r="F70" s="2"/>
      <c r="H70"/>
      <c r="I70"/>
      <c r="J70"/>
      <c r="K70"/>
      <c r="N70"/>
      <c r="O70" s="2"/>
      <c r="P70" s="2"/>
    </row>
    <row r="71" spans="2:27" x14ac:dyDescent="0.2">
      <c r="F71" s="2"/>
      <c r="H71"/>
      <c r="I71"/>
      <c r="J71"/>
      <c r="K71"/>
      <c r="N71"/>
      <c r="O71" s="2"/>
      <c r="P71" s="2"/>
      <c r="U71" s="83"/>
    </row>
    <row r="72" spans="2:27" x14ac:dyDescent="0.2">
      <c r="F72" s="2"/>
      <c r="H72"/>
      <c r="I72"/>
      <c r="J72"/>
      <c r="K72"/>
      <c r="N72"/>
      <c r="O72" s="2"/>
      <c r="P72" s="2"/>
      <c r="U72" s="83"/>
    </row>
    <row r="73" spans="2:27" x14ac:dyDescent="0.2">
      <c r="D73" s="3"/>
      <c r="F73"/>
      <c r="G73"/>
      <c r="H73"/>
      <c r="I73"/>
      <c r="J73"/>
      <c r="K73"/>
      <c r="M73"/>
      <c r="N73"/>
    </row>
    <row r="74" spans="2:27" x14ac:dyDescent="0.2">
      <c r="D74" s="3"/>
      <c r="F74"/>
      <c r="G74"/>
      <c r="H74"/>
      <c r="I74"/>
      <c r="J74"/>
      <c r="K74"/>
      <c r="L74"/>
      <c r="M74"/>
      <c r="N74"/>
    </row>
    <row r="75" spans="2:27" x14ac:dyDescent="0.2">
      <c r="D75" s="3"/>
      <c r="F75"/>
      <c r="G75"/>
      <c r="H75"/>
      <c r="I75"/>
      <c r="J75"/>
      <c r="K75"/>
      <c r="L75"/>
      <c r="M75"/>
      <c r="N75"/>
    </row>
    <row r="76" spans="2:27" x14ac:dyDescent="0.2">
      <c r="D76" s="3"/>
      <c r="F76"/>
      <c r="G76"/>
      <c r="H76"/>
      <c r="I76"/>
      <c r="J76"/>
      <c r="K76"/>
      <c r="L76"/>
      <c r="M76"/>
      <c r="N76"/>
    </row>
    <row r="77" spans="2:27" x14ac:dyDescent="0.2">
      <c r="D77" s="3"/>
      <c r="F77"/>
      <c r="G77"/>
      <c r="H77"/>
      <c r="I77"/>
      <c r="J77"/>
      <c r="K77"/>
      <c r="L77"/>
      <c r="M77"/>
      <c r="N77"/>
    </row>
    <row r="78" spans="2:27" x14ac:dyDescent="0.2">
      <c r="D78" s="3"/>
      <c r="F78"/>
      <c r="G78"/>
      <c r="H78"/>
      <c r="I78"/>
      <c r="J78"/>
      <c r="K78"/>
      <c r="L78"/>
      <c r="M78"/>
      <c r="N78"/>
    </row>
    <row r="79" spans="2:27" x14ac:dyDescent="0.2">
      <c r="D79" s="3"/>
      <c r="F79"/>
      <c r="G79"/>
      <c r="H79"/>
      <c r="I79"/>
      <c r="J79"/>
      <c r="K79"/>
      <c r="L79"/>
      <c r="M79"/>
      <c r="N79"/>
    </row>
    <row r="80" spans="2:27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D132" s="3"/>
      <c r="F132"/>
      <c r="G132"/>
      <c r="H132"/>
      <c r="I132"/>
      <c r="J132"/>
      <c r="K132"/>
      <c r="L132"/>
      <c r="M132"/>
      <c r="N132"/>
    </row>
    <row r="133" spans="4:14" x14ac:dyDescent="0.2">
      <c r="D133" s="3"/>
      <c r="F133"/>
      <c r="G133"/>
      <c r="H133"/>
      <c r="I133"/>
      <c r="J133"/>
      <c r="K133"/>
      <c r="L133"/>
      <c r="M133"/>
      <c r="N133"/>
    </row>
    <row r="134" spans="4:14" x14ac:dyDescent="0.2">
      <c r="D134" s="3"/>
      <c r="F134"/>
      <c r="G134"/>
      <c r="H134"/>
      <c r="I134"/>
      <c r="J134"/>
      <c r="K134"/>
      <c r="L134"/>
      <c r="M134"/>
      <c r="N134"/>
    </row>
    <row r="135" spans="4:14" x14ac:dyDescent="0.2">
      <c r="D135" s="3"/>
      <c r="F135"/>
      <c r="G135"/>
      <c r="H135"/>
      <c r="I135"/>
      <c r="J135"/>
      <c r="K135"/>
      <c r="L135"/>
      <c r="M135"/>
      <c r="N135"/>
    </row>
    <row r="136" spans="4:14" x14ac:dyDescent="0.2">
      <c r="D136" s="3"/>
      <c r="F136"/>
      <c r="G136"/>
      <c r="H136"/>
      <c r="I136"/>
      <c r="J136"/>
      <c r="K136"/>
      <c r="L136"/>
      <c r="M136"/>
      <c r="N136"/>
    </row>
    <row r="137" spans="4:14" x14ac:dyDescent="0.2">
      <c r="D137" s="3"/>
      <c r="F137"/>
      <c r="G137"/>
      <c r="H137"/>
      <c r="I137"/>
      <c r="J137"/>
      <c r="K137"/>
      <c r="L137"/>
      <c r="M137"/>
      <c r="N137"/>
    </row>
    <row r="138" spans="4:14" x14ac:dyDescent="0.2">
      <c r="D138" s="3"/>
      <c r="F138"/>
      <c r="G138"/>
      <c r="H138"/>
      <c r="I138"/>
      <c r="J138"/>
      <c r="K138"/>
      <c r="L138"/>
      <c r="M138"/>
      <c r="N138"/>
    </row>
    <row r="139" spans="4:14" x14ac:dyDescent="0.2">
      <c r="D139" s="3"/>
      <c r="F139"/>
      <c r="G139"/>
      <c r="H139"/>
      <c r="I139"/>
      <c r="J139"/>
      <c r="K139"/>
      <c r="L139"/>
      <c r="M139"/>
      <c r="N139"/>
    </row>
    <row r="140" spans="4:14" x14ac:dyDescent="0.2">
      <c r="F140" s="142"/>
      <c r="K140"/>
    </row>
    <row r="141" spans="4:14" x14ac:dyDescent="0.2">
      <c r="F141" s="142"/>
      <c r="K141"/>
    </row>
    <row r="142" spans="4:14" x14ac:dyDescent="0.2">
      <c r="F142" s="142"/>
      <c r="K142"/>
    </row>
    <row r="143" spans="4:14" x14ac:dyDescent="0.2">
      <c r="F143" s="142"/>
      <c r="K143"/>
    </row>
    <row r="144" spans="4:14" x14ac:dyDescent="0.2">
      <c r="F144" s="142"/>
      <c r="K144"/>
    </row>
    <row r="145" spans="6:11" x14ac:dyDescent="0.2">
      <c r="F145" s="142"/>
      <c r="K145"/>
    </row>
    <row r="146" spans="6:11" x14ac:dyDescent="0.2">
      <c r="F146" s="142"/>
      <c r="K146"/>
    </row>
    <row r="147" spans="6:11" x14ac:dyDescent="0.2">
      <c r="F147" s="142"/>
      <c r="K147"/>
    </row>
    <row r="148" spans="6:11" x14ac:dyDescent="0.2">
      <c r="F148" s="142"/>
      <c r="K148"/>
    </row>
    <row r="149" spans="6:11" x14ac:dyDescent="0.2">
      <c r="F149" s="142"/>
      <c r="K149"/>
    </row>
    <row r="150" spans="6:11" x14ac:dyDescent="0.2">
      <c r="F150" s="142"/>
      <c r="K150"/>
    </row>
    <row r="151" spans="6:11" x14ac:dyDescent="0.2">
      <c r="F151" s="142"/>
      <c r="K151"/>
    </row>
    <row r="152" spans="6:11" x14ac:dyDescent="0.2">
      <c r="F152" s="142"/>
      <c r="K152"/>
    </row>
    <row r="153" spans="6:11" x14ac:dyDescent="0.2">
      <c r="F153" s="142"/>
      <c r="K153"/>
    </row>
    <row r="154" spans="6:11" x14ac:dyDescent="0.2">
      <c r="F154" s="142"/>
      <c r="K154"/>
    </row>
    <row r="155" spans="6:11" x14ac:dyDescent="0.2">
      <c r="F155" s="142"/>
      <c r="K155"/>
    </row>
    <row r="156" spans="6:11" x14ac:dyDescent="0.2">
      <c r="F156" s="142"/>
      <c r="K156"/>
    </row>
    <row r="157" spans="6:11" x14ac:dyDescent="0.2">
      <c r="F157" s="142"/>
      <c r="K157"/>
    </row>
    <row r="158" spans="6:11" x14ac:dyDescent="0.2">
      <c r="F158" s="142"/>
      <c r="K158"/>
    </row>
    <row r="159" spans="6:11" x14ac:dyDescent="0.2">
      <c r="F159" s="142"/>
      <c r="K159"/>
    </row>
    <row r="160" spans="6:11" x14ac:dyDescent="0.2">
      <c r="F160" s="142"/>
      <c r="K160"/>
    </row>
    <row r="161" spans="6:11" x14ac:dyDescent="0.2">
      <c r="F161" s="142"/>
      <c r="K161"/>
    </row>
    <row r="162" spans="6:11" x14ac:dyDescent="0.2">
      <c r="F162" s="142"/>
      <c r="K162"/>
    </row>
    <row r="163" spans="6:11" x14ac:dyDescent="0.2">
      <c r="F163" s="142"/>
      <c r="K163"/>
    </row>
    <row r="164" spans="6:11" x14ac:dyDescent="0.2">
      <c r="F164" s="142"/>
      <c r="K164"/>
    </row>
    <row r="165" spans="6:11" x14ac:dyDescent="0.2">
      <c r="F165" s="142"/>
      <c r="K165"/>
    </row>
    <row r="166" spans="6:11" x14ac:dyDescent="0.2">
      <c r="F166" s="142"/>
      <c r="K166"/>
    </row>
    <row r="167" spans="6:11" x14ac:dyDescent="0.2">
      <c r="F167" s="142"/>
      <c r="K167"/>
    </row>
    <row r="168" spans="6:11" x14ac:dyDescent="0.2">
      <c r="F168" s="142"/>
      <c r="K168"/>
    </row>
    <row r="169" spans="6:11" x14ac:dyDescent="0.2">
      <c r="F169" s="142"/>
      <c r="K169"/>
    </row>
    <row r="170" spans="6:11" x14ac:dyDescent="0.2">
      <c r="F170" s="142"/>
      <c r="K170"/>
    </row>
    <row r="171" spans="6:11" x14ac:dyDescent="0.2">
      <c r="F171" s="142"/>
      <c r="K171"/>
    </row>
    <row r="172" spans="6:11" x14ac:dyDescent="0.2">
      <c r="F172" s="142"/>
      <c r="K172"/>
    </row>
    <row r="173" spans="6:11" x14ac:dyDescent="0.2">
      <c r="F173" s="142"/>
      <c r="K173"/>
    </row>
    <row r="174" spans="6:11" x14ac:dyDescent="0.2">
      <c r="F174" s="142"/>
      <c r="K174"/>
    </row>
    <row r="175" spans="6:11" x14ac:dyDescent="0.2">
      <c r="F175" s="142"/>
      <c r="K175"/>
    </row>
    <row r="176" spans="6:11" x14ac:dyDescent="0.2">
      <c r="F176" s="142"/>
      <c r="K176"/>
    </row>
    <row r="177" spans="6:11" x14ac:dyDescent="0.2">
      <c r="F177" s="142"/>
      <c r="K177"/>
    </row>
    <row r="178" spans="6:11" x14ac:dyDescent="0.2">
      <c r="F178" s="142"/>
      <c r="K178"/>
    </row>
    <row r="179" spans="6:11" x14ac:dyDescent="0.2">
      <c r="F179" s="142"/>
      <c r="K179"/>
    </row>
    <row r="180" spans="6:11" x14ac:dyDescent="0.2">
      <c r="F180" s="142"/>
      <c r="K180"/>
    </row>
    <row r="181" spans="6:11" x14ac:dyDescent="0.2">
      <c r="F181" s="142"/>
      <c r="K181"/>
    </row>
    <row r="182" spans="6:11" x14ac:dyDescent="0.2">
      <c r="F182" s="142"/>
      <c r="K182"/>
    </row>
    <row r="183" spans="6:11" x14ac:dyDescent="0.2">
      <c r="F183" s="142"/>
      <c r="K183"/>
    </row>
    <row r="184" spans="6:11" x14ac:dyDescent="0.2">
      <c r="F184" s="142"/>
      <c r="K184"/>
    </row>
    <row r="185" spans="6:11" x14ac:dyDescent="0.2">
      <c r="F185" s="142"/>
      <c r="K185"/>
    </row>
    <row r="186" spans="6:11" x14ac:dyDescent="0.2">
      <c r="F186" s="142"/>
      <c r="K186"/>
    </row>
    <row r="187" spans="6:11" x14ac:dyDescent="0.2">
      <c r="F187" s="142"/>
      <c r="K187"/>
    </row>
    <row r="188" spans="6:11" x14ac:dyDescent="0.2">
      <c r="F188" s="142"/>
      <c r="K188"/>
    </row>
    <row r="189" spans="6:11" x14ac:dyDescent="0.2">
      <c r="F189" s="142"/>
      <c r="K189"/>
    </row>
    <row r="190" spans="6:11" x14ac:dyDescent="0.2">
      <c r="F190" s="142"/>
      <c r="K190"/>
    </row>
    <row r="191" spans="6:11" x14ac:dyDescent="0.2">
      <c r="F191" s="142"/>
      <c r="K191"/>
    </row>
    <row r="192" spans="6:11" x14ac:dyDescent="0.2">
      <c r="F192" s="142"/>
      <c r="K192"/>
    </row>
    <row r="193" spans="6:11" x14ac:dyDescent="0.2">
      <c r="F193" s="142"/>
      <c r="K193"/>
    </row>
    <row r="194" spans="6:11" x14ac:dyDescent="0.2">
      <c r="F194" s="142"/>
      <c r="K194"/>
    </row>
    <row r="195" spans="6:11" x14ac:dyDescent="0.2">
      <c r="F195" s="142"/>
      <c r="K195"/>
    </row>
    <row r="196" spans="6:11" x14ac:dyDescent="0.2">
      <c r="F196" s="142"/>
      <c r="K196"/>
    </row>
    <row r="197" spans="6:11" x14ac:dyDescent="0.2">
      <c r="F197" s="142"/>
      <c r="K197"/>
    </row>
    <row r="198" spans="6:11" x14ac:dyDescent="0.2">
      <c r="F198" s="142"/>
      <c r="K198"/>
    </row>
    <row r="199" spans="6:11" x14ac:dyDescent="0.2">
      <c r="F199" s="142"/>
      <c r="K199"/>
    </row>
    <row r="200" spans="6:11" x14ac:dyDescent="0.2">
      <c r="F200" s="142"/>
      <c r="K200"/>
    </row>
    <row r="201" spans="6:11" x14ac:dyDescent="0.2">
      <c r="F201" s="142"/>
      <c r="K201"/>
    </row>
    <row r="202" spans="6:11" x14ac:dyDescent="0.2">
      <c r="F202" s="142"/>
      <c r="K202"/>
    </row>
    <row r="203" spans="6:11" x14ac:dyDescent="0.2">
      <c r="F203" s="142"/>
      <c r="K203"/>
    </row>
    <row r="204" spans="6:11" x14ac:dyDescent="0.2">
      <c r="F204" s="142"/>
      <c r="K204"/>
    </row>
    <row r="205" spans="6:11" x14ac:dyDescent="0.2">
      <c r="F205" s="142"/>
      <c r="K205"/>
    </row>
    <row r="206" spans="6:11" x14ac:dyDescent="0.2">
      <c r="F206" s="142"/>
      <c r="K206"/>
    </row>
    <row r="207" spans="6:11" x14ac:dyDescent="0.2">
      <c r="F207" s="142"/>
      <c r="K207"/>
    </row>
    <row r="208" spans="6:11" x14ac:dyDescent="0.2">
      <c r="F208" s="142"/>
      <c r="K208"/>
    </row>
    <row r="209" spans="6:11" x14ac:dyDescent="0.2">
      <c r="F209" s="142"/>
      <c r="K209"/>
    </row>
    <row r="210" spans="6:11" x14ac:dyDescent="0.2">
      <c r="F210" s="142"/>
      <c r="K210"/>
    </row>
    <row r="211" spans="6:11" x14ac:dyDescent="0.2">
      <c r="F211" s="142"/>
      <c r="K211"/>
    </row>
    <row r="212" spans="6:11" x14ac:dyDescent="0.2">
      <c r="F212" s="142"/>
      <c r="K212"/>
    </row>
    <row r="213" spans="6:11" x14ac:dyDescent="0.2">
      <c r="F213" s="142"/>
      <c r="K213"/>
    </row>
    <row r="214" spans="6:11" x14ac:dyDescent="0.2">
      <c r="F214" s="142"/>
      <c r="K214"/>
    </row>
    <row r="215" spans="6:11" x14ac:dyDescent="0.2">
      <c r="F215" s="142"/>
      <c r="K215"/>
    </row>
    <row r="216" spans="6:11" x14ac:dyDescent="0.2">
      <c r="F216" s="142"/>
      <c r="K216"/>
    </row>
    <row r="217" spans="6:11" x14ac:dyDescent="0.2">
      <c r="F217" s="142"/>
      <c r="K217"/>
    </row>
    <row r="218" spans="6:11" x14ac:dyDescent="0.2">
      <c r="F218" s="142"/>
      <c r="K218"/>
    </row>
    <row r="219" spans="6:11" x14ac:dyDescent="0.2">
      <c r="F219" s="142"/>
      <c r="K219"/>
    </row>
    <row r="220" spans="6:11" x14ac:dyDescent="0.2">
      <c r="F220" s="142"/>
      <c r="K220"/>
    </row>
    <row r="221" spans="6:11" x14ac:dyDescent="0.2">
      <c r="F221" s="142"/>
      <c r="K221"/>
    </row>
    <row r="222" spans="6:11" x14ac:dyDescent="0.2">
      <c r="F222" s="142"/>
      <c r="K222"/>
    </row>
    <row r="223" spans="6:11" x14ac:dyDescent="0.2">
      <c r="F223" s="142"/>
      <c r="K223"/>
    </row>
    <row r="224" spans="6:11" x14ac:dyDescent="0.2">
      <c r="F224" s="142"/>
      <c r="K224"/>
    </row>
    <row r="225" spans="6:11" x14ac:dyDescent="0.2">
      <c r="F225" s="142"/>
      <c r="K225"/>
    </row>
    <row r="226" spans="6:11" x14ac:dyDescent="0.2">
      <c r="F226" s="142"/>
      <c r="K226"/>
    </row>
    <row r="227" spans="6:11" x14ac:dyDescent="0.2">
      <c r="F227" s="142"/>
      <c r="K227"/>
    </row>
    <row r="228" spans="6:11" x14ac:dyDescent="0.2">
      <c r="F228" s="142"/>
      <c r="K228"/>
    </row>
    <row r="229" spans="6:11" x14ac:dyDescent="0.2">
      <c r="F229" s="142"/>
      <c r="K229"/>
    </row>
    <row r="230" spans="6:11" x14ac:dyDescent="0.2">
      <c r="F230" s="142"/>
      <c r="K230"/>
    </row>
    <row r="231" spans="6:11" x14ac:dyDescent="0.2">
      <c r="F231" s="142"/>
      <c r="K231"/>
    </row>
    <row r="232" spans="6:11" x14ac:dyDescent="0.2">
      <c r="F232" s="142"/>
      <c r="K232"/>
    </row>
    <row r="233" spans="6:11" x14ac:dyDescent="0.2">
      <c r="F233" s="142"/>
      <c r="K233"/>
    </row>
    <row r="234" spans="6:11" x14ac:dyDescent="0.2">
      <c r="F234" s="142"/>
      <c r="K234"/>
    </row>
    <row r="235" spans="6:11" x14ac:dyDescent="0.2">
      <c r="F235" s="142"/>
      <c r="K235"/>
    </row>
    <row r="236" spans="6:11" x14ac:dyDescent="0.2">
      <c r="F236" s="142"/>
      <c r="K236"/>
    </row>
    <row r="237" spans="6:11" x14ac:dyDescent="0.2">
      <c r="F237" s="142"/>
      <c r="K237"/>
    </row>
    <row r="238" spans="6:11" x14ac:dyDescent="0.2">
      <c r="F238" s="142"/>
      <c r="K238"/>
    </row>
    <row r="239" spans="6:11" x14ac:dyDescent="0.2">
      <c r="F239" s="142"/>
      <c r="K239"/>
    </row>
    <row r="240" spans="6:11" x14ac:dyDescent="0.2">
      <c r="F240" s="142"/>
      <c r="K240"/>
    </row>
    <row r="241" spans="6:11" x14ac:dyDescent="0.2">
      <c r="F241" s="142"/>
      <c r="K241"/>
    </row>
    <row r="242" spans="6:11" x14ac:dyDescent="0.2">
      <c r="F242" s="142"/>
      <c r="K242"/>
    </row>
    <row r="243" spans="6:11" x14ac:dyDescent="0.2">
      <c r="F243" s="142"/>
      <c r="K243"/>
    </row>
    <row r="244" spans="6:11" x14ac:dyDescent="0.2">
      <c r="F244" s="142"/>
      <c r="K244"/>
    </row>
    <row r="245" spans="6:11" x14ac:dyDescent="0.2">
      <c r="F245" s="142"/>
      <c r="K245"/>
    </row>
    <row r="246" spans="6:11" x14ac:dyDescent="0.2">
      <c r="F246" s="142"/>
      <c r="K246"/>
    </row>
    <row r="247" spans="6:11" x14ac:dyDescent="0.2">
      <c r="F247" s="142"/>
      <c r="K247"/>
    </row>
    <row r="248" spans="6:11" x14ac:dyDescent="0.2">
      <c r="F248" s="142"/>
      <c r="K248"/>
    </row>
    <row r="249" spans="6:11" x14ac:dyDescent="0.2">
      <c r="F249" s="142"/>
      <c r="K249"/>
    </row>
    <row r="250" spans="6:11" x14ac:dyDescent="0.2">
      <c r="F250" s="142"/>
      <c r="K250"/>
    </row>
    <row r="251" spans="6:11" x14ac:dyDescent="0.2">
      <c r="F251" s="142"/>
      <c r="K251"/>
    </row>
    <row r="252" spans="6:11" x14ac:dyDescent="0.2">
      <c r="F252" s="142"/>
      <c r="K252"/>
    </row>
    <row r="253" spans="6:11" x14ac:dyDescent="0.2">
      <c r="F253" s="142"/>
      <c r="K253"/>
    </row>
    <row r="254" spans="6:11" x14ac:dyDescent="0.2">
      <c r="F254" s="142"/>
      <c r="K254"/>
    </row>
    <row r="255" spans="6:11" x14ac:dyDescent="0.2">
      <c r="F255" s="142"/>
      <c r="K255"/>
    </row>
    <row r="256" spans="6:11" x14ac:dyDescent="0.2">
      <c r="F256" s="142"/>
      <c r="K256"/>
    </row>
    <row r="257" spans="6:11" x14ac:dyDescent="0.2">
      <c r="F257" s="142"/>
      <c r="K257"/>
    </row>
    <row r="258" spans="6:11" x14ac:dyDescent="0.2">
      <c r="F258" s="142"/>
      <c r="K258"/>
    </row>
    <row r="259" spans="6:11" x14ac:dyDescent="0.2">
      <c r="F259" s="142"/>
      <c r="K259"/>
    </row>
    <row r="260" spans="6:11" x14ac:dyDescent="0.2">
      <c r="F260" s="142"/>
      <c r="K260"/>
    </row>
    <row r="261" spans="6:11" x14ac:dyDescent="0.2">
      <c r="F261" s="142"/>
      <c r="K261"/>
    </row>
    <row r="262" spans="6:11" x14ac:dyDescent="0.2">
      <c r="F262" s="142"/>
      <c r="K262"/>
    </row>
    <row r="263" spans="6:11" x14ac:dyDescent="0.2">
      <c r="F263" s="142"/>
      <c r="K263"/>
    </row>
    <row r="264" spans="6:11" x14ac:dyDescent="0.2">
      <c r="F264" s="142"/>
      <c r="K264"/>
    </row>
    <row r="265" spans="6:11" x14ac:dyDescent="0.2">
      <c r="F265" s="142"/>
      <c r="K265"/>
    </row>
    <row r="266" spans="6:11" x14ac:dyDescent="0.2">
      <c r="F266" s="142"/>
      <c r="K266"/>
    </row>
    <row r="267" spans="6:11" x14ac:dyDescent="0.2">
      <c r="F267" s="142"/>
      <c r="K267"/>
    </row>
    <row r="268" spans="6:11" x14ac:dyDescent="0.2">
      <c r="F268" s="142"/>
      <c r="K268"/>
    </row>
    <row r="269" spans="6:11" x14ac:dyDescent="0.2">
      <c r="F269" s="142"/>
      <c r="K269"/>
    </row>
    <row r="270" spans="6:11" x14ac:dyDescent="0.2">
      <c r="F270" s="142"/>
      <c r="K270"/>
    </row>
    <row r="271" spans="6:11" x14ac:dyDescent="0.2">
      <c r="F271" s="142"/>
      <c r="K271"/>
    </row>
    <row r="272" spans="6:11" x14ac:dyDescent="0.2">
      <c r="F272" s="142"/>
      <c r="K272"/>
    </row>
    <row r="273" spans="6:11" x14ac:dyDescent="0.2">
      <c r="F273" s="142"/>
      <c r="K273"/>
    </row>
    <row r="274" spans="6:11" x14ac:dyDescent="0.2">
      <c r="F274" s="142"/>
      <c r="K274"/>
    </row>
    <row r="275" spans="6:11" x14ac:dyDescent="0.2">
      <c r="F275" s="142"/>
      <c r="K275"/>
    </row>
    <row r="276" spans="6:11" x14ac:dyDescent="0.2">
      <c r="F276" s="142"/>
      <c r="K276"/>
    </row>
    <row r="277" spans="6:11" x14ac:dyDescent="0.2">
      <c r="F277" s="142"/>
      <c r="K277"/>
    </row>
    <row r="278" spans="6:11" x14ac:dyDescent="0.2">
      <c r="F278" s="142"/>
      <c r="K278"/>
    </row>
    <row r="279" spans="6:11" x14ac:dyDescent="0.2">
      <c r="F279" s="142"/>
      <c r="K279"/>
    </row>
    <row r="280" spans="6:11" x14ac:dyDescent="0.2">
      <c r="F280" s="142"/>
      <c r="K280"/>
    </row>
    <row r="281" spans="6:11" x14ac:dyDescent="0.2">
      <c r="F281" s="142"/>
      <c r="K281"/>
    </row>
    <row r="282" spans="6:11" x14ac:dyDescent="0.2">
      <c r="F282" s="142"/>
      <c r="K282"/>
    </row>
    <row r="283" spans="6:11" x14ac:dyDescent="0.2">
      <c r="F283" s="142"/>
      <c r="K283"/>
    </row>
    <row r="284" spans="6:11" x14ac:dyDescent="0.2">
      <c r="F284" s="142"/>
      <c r="K284"/>
    </row>
    <row r="285" spans="6:11" x14ac:dyDescent="0.2">
      <c r="F285" s="142"/>
      <c r="K285"/>
    </row>
    <row r="286" spans="6:11" x14ac:dyDescent="0.2">
      <c r="F286" s="142"/>
      <c r="K286"/>
    </row>
    <row r="287" spans="6:11" x14ac:dyDescent="0.2">
      <c r="F287" s="142"/>
      <c r="K287"/>
    </row>
    <row r="288" spans="6:11" x14ac:dyDescent="0.2">
      <c r="F288" s="142"/>
      <c r="K288"/>
    </row>
    <row r="289" spans="6:11" x14ac:dyDescent="0.2">
      <c r="F289" s="142"/>
      <c r="K289"/>
    </row>
    <row r="290" spans="6:11" x14ac:dyDescent="0.2">
      <c r="F290" s="142"/>
      <c r="K290"/>
    </row>
    <row r="291" spans="6:11" x14ac:dyDescent="0.2">
      <c r="F291" s="142"/>
      <c r="K291"/>
    </row>
    <row r="292" spans="6:11" x14ac:dyDescent="0.2">
      <c r="F292" s="142"/>
      <c r="K292"/>
    </row>
    <row r="293" spans="6:11" x14ac:dyDescent="0.2">
      <c r="F293" s="142"/>
      <c r="K293"/>
    </row>
    <row r="294" spans="6:11" x14ac:dyDescent="0.2">
      <c r="F294" s="142"/>
      <c r="K294"/>
    </row>
    <row r="295" spans="6:11" x14ac:dyDescent="0.2">
      <c r="F295" s="142"/>
      <c r="K295"/>
    </row>
    <row r="296" spans="6:11" x14ac:dyDescent="0.2">
      <c r="F296" s="142"/>
      <c r="K296"/>
    </row>
    <row r="297" spans="6:11" x14ac:dyDescent="0.2">
      <c r="F297" s="142"/>
      <c r="K297"/>
    </row>
    <row r="298" spans="6:11" x14ac:dyDescent="0.2">
      <c r="F298" s="142"/>
      <c r="K298"/>
    </row>
    <row r="299" spans="6:11" x14ac:dyDescent="0.2">
      <c r="F299" s="142"/>
      <c r="K299"/>
    </row>
    <row r="300" spans="6:11" x14ac:dyDescent="0.2">
      <c r="F300" s="142"/>
      <c r="K300"/>
    </row>
    <row r="301" spans="6:11" x14ac:dyDescent="0.2">
      <c r="F301" s="142"/>
      <c r="K301"/>
    </row>
    <row r="302" spans="6:11" x14ac:dyDescent="0.2">
      <c r="F302" s="142"/>
      <c r="K302"/>
    </row>
    <row r="303" spans="6:11" x14ac:dyDescent="0.2">
      <c r="F303" s="142"/>
      <c r="K303"/>
    </row>
    <row r="304" spans="6:11" x14ac:dyDescent="0.2">
      <c r="F304" s="142"/>
      <c r="K304"/>
    </row>
    <row r="305" spans="6:11" x14ac:dyDescent="0.2">
      <c r="F305" s="142"/>
      <c r="K305"/>
    </row>
    <row r="306" spans="6:11" x14ac:dyDescent="0.2">
      <c r="F306" s="142"/>
      <c r="K306"/>
    </row>
    <row r="307" spans="6:11" x14ac:dyDescent="0.2">
      <c r="F307" s="142"/>
      <c r="K307"/>
    </row>
    <row r="308" spans="6:11" x14ac:dyDescent="0.2">
      <c r="F308" s="142"/>
      <c r="K308"/>
    </row>
    <row r="309" spans="6:11" x14ac:dyDescent="0.2">
      <c r="F309" s="142"/>
      <c r="K309"/>
    </row>
    <row r="310" spans="6:11" x14ac:dyDescent="0.2">
      <c r="F310" s="142"/>
      <c r="K310"/>
    </row>
    <row r="311" spans="6:11" x14ac:dyDescent="0.2">
      <c r="F311" s="142"/>
      <c r="K311"/>
    </row>
    <row r="312" spans="6:11" x14ac:dyDescent="0.2">
      <c r="F312" s="142"/>
      <c r="K312"/>
    </row>
    <row r="313" spans="6:11" x14ac:dyDescent="0.2">
      <c r="F313" s="142"/>
      <c r="K313"/>
    </row>
    <row r="314" spans="6:11" x14ac:dyDescent="0.2">
      <c r="F314" s="142"/>
      <c r="K314"/>
    </row>
    <row r="315" spans="6:11" x14ac:dyDescent="0.2">
      <c r="F315" s="142"/>
      <c r="K315"/>
    </row>
    <row r="316" spans="6:11" x14ac:dyDescent="0.2">
      <c r="F316" s="142"/>
      <c r="K316"/>
    </row>
    <row r="317" spans="6:11" x14ac:dyDescent="0.2">
      <c r="F317" s="142"/>
      <c r="K317"/>
    </row>
    <row r="318" spans="6:11" x14ac:dyDescent="0.2">
      <c r="F318" s="142"/>
      <c r="K318"/>
    </row>
    <row r="319" spans="6:11" x14ac:dyDescent="0.2">
      <c r="F319" s="142"/>
      <c r="K319"/>
    </row>
    <row r="320" spans="6:11" x14ac:dyDescent="0.2">
      <c r="F320" s="142"/>
      <c r="K320"/>
    </row>
    <row r="321" spans="6:11" x14ac:dyDescent="0.2">
      <c r="F321" s="142"/>
      <c r="K321"/>
    </row>
    <row r="322" spans="6:11" x14ac:dyDescent="0.2">
      <c r="F322" s="142"/>
      <c r="K322"/>
    </row>
    <row r="323" spans="6:11" x14ac:dyDescent="0.2">
      <c r="F323" s="142"/>
      <c r="K323"/>
    </row>
    <row r="324" spans="6:11" x14ac:dyDescent="0.2">
      <c r="F324" s="142"/>
      <c r="K324"/>
    </row>
    <row r="325" spans="6:11" x14ac:dyDescent="0.2">
      <c r="F325" s="142"/>
      <c r="K325"/>
    </row>
    <row r="326" spans="6:11" x14ac:dyDescent="0.2">
      <c r="F326" s="142"/>
      <c r="K326"/>
    </row>
    <row r="327" spans="6:11" x14ac:dyDescent="0.2">
      <c r="F327" s="142"/>
      <c r="K327"/>
    </row>
    <row r="328" spans="6:11" x14ac:dyDescent="0.2">
      <c r="F328" s="142"/>
      <c r="K328"/>
    </row>
    <row r="329" spans="6:11" x14ac:dyDescent="0.2">
      <c r="F329" s="142"/>
      <c r="K329"/>
    </row>
    <row r="330" spans="6:11" x14ac:dyDescent="0.2">
      <c r="F330" s="142"/>
      <c r="K330"/>
    </row>
    <row r="331" spans="6:11" x14ac:dyDescent="0.2">
      <c r="F331" s="142"/>
      <c r="K331"/>
    </row>
    <row r="332" spans="6:11" x14ac:dyDescent="0.2">
      <c r="F332" s="142"/>
      <c r="K332"/>
    </row>
    <row r="333" spans="6:11" x14ac:dyDescent="0.2">
      <c r="F333" s="142"/>
      <c r="K333"/>
    </row>
    <row r="334" spans="6:11" x14ac:dyDescent="0.2">
      <c r="F334" s="142"/>
      <c r="K334"/>
    </row>
    <row r="335" spans="6:11" x14ac:dyDescent="0.2">
      <c r="F335" s="142"/>
      <c r="K335"/>
    </row>
    <row r="336" spans="6:11" x14ac:dyDescent="0.2">
      <c r="F336" s="142"/>
      <c r="K336"/>
    </row>
    <row r="337" spans="6:11" x14ac:dyDescent="0.2">
      <c r="F337" s="142"/>
      <c r="K337"/>
    </row>
    <row r="338" spans="6:11" x14ac:dyDescent="0.2">
      <c r="F338" s="142"/>
      <c r="K338"/>
    </row>
    <row r="339" spans="6:11" x14ac:dyDescent="0.2">
      <c r="F339" s="142"/>
      <c r="K339"/>
    </row>
    <row r="340" spans="6:11" x14ac:dyDescent="0.2">
      <c r="F340" s="142"/>
      <c r="K340"/>
    </row>
    <row r="341" spans="6:11" x14ac:dyDescent="0.2">
      <c r="F341" s="142"/>
      <c r="K341"/>
    </row>
    <row r="342" spans="6:11" x14ac:dyDescent="0.2">
      <c r="F342" s="142"/>
      <c r="K342"/>
    </row>
    <row r="343" spans="6:11" x14ac:dyDescent="0.2">
      <c r="F343" s="142"/>
      <c r="K343"/>
    </row>
    <row r="344" spans="6:11" x14ac:dyDescent="0.2">
      <c r="F344" s="142"/>
      <c r="K344"/>
    </row>
    <row r="345" spans="6:11" x14ac:dyDescent="0.2">
      <c r="F345" s="142"/>
      <c r="K345"/>
    </row>
    <row r="346" spans="6:11" x14ac:dyDescent="0.2">
      <c r="F346" s="142"/>
      <c r="K346"/>
    </row>
    <row r="347" spans="6:11" x14ac:dyDescent="0.2">
      <c r="F347" s="142"/>
      <c r="K347"/>
    </row>
    <row r="348" spans="6:11" x14ac:dyDescent="0.2">
      <c r="F348" s="142"/>
      <c r="K348"/>
    </row>
    <row r="349" spans="6:11" x14ac:dyDescent="0.2">
      <c r="F349" s="142"/>
      <c r="K349"/>
    </row>
    <row r="350" spans="6:11" x14ac:dyDescent="0.2">
      <c r="F350" s="142"/>
      <c r="K350"/>
    </row>
    <row r="351" spans="6:11" x14ac:dyDescent="0.2">
      <c r="F351" s="142"/>
      <c r="K351"/>
    </row>
    <row r="352" spans="6:11" x14ac:dyDescent="0.2">
      <c r="F352" s="142"/>
      <c r="K352"/>
    </row>
    <row r="353" spans="6:11" x14ac:dyDescent="0.2">
      <c r="F353" s="142"/>
      <c r="K353"/>
    </row>
    <row r="354" spans="6:11" x14ac:dyDescent="0.2">
      <c r="F354" s="142"/>
      <c r="K354"/>
    </row>
    <row r="355" spans="6:11" x14ac:dyDescent="0.2">
      <c r="F355" s="142"/>
      <c r="K355"/>
    </row>
    <row r="356" spans="6:11" x14ac:dyDescent="0.2">
      <c r="F356" s="142"/>
      <c r="K356"/>
    </row>
    <row r="357" spans="6:11" x14ac:dyDescent="0.2">
      <c r="F357" s="142"/>
      <c r="K357"/>
    </row>
    <row r="358" spans="6:11" x14ac:dyDescent="0.2">
      <c r="F358" s="142"/>
      <c r="K358"/>
    </row>
    <row r="359" spans="6:11" x14ac:dyDescent="0.2">
      <c r="F359" s="142"/>
      <c r="K359"/>
    </row>
    <row r="360" spans="6:11" x14ac:dyDescent="0.2">
      <c r="F360" s="142"/>
      <c r="K360"/>
    </row>
    <row r="361" spans="6:11" x14ac:dyDescent="0.2">
      <c r="F361" s="142"/>
      <c r="K361"/>
    </row>
    <row r="362" spans="6:11" x14ac:dyDescent="0.2">
      <c r="F362" s="142"/>
      <c r="K362"/>
    </row>
    <row r="363" spans="6:11" x14ac:dyDescent="0.2">
      <c r="F363" s="142"/>
      <c r="K363"/>
    </row>
    <row r="364" spans="6:11" x14ac:dyDescent="0.2">
      <c r="F364" s="142"/>
      <c r="K364"/>
    </row>
    <row r="365" spans="6:11" x14ac:dyDescent="0.2">
      <c r="F365" s="142"/>
      <c r="K365"/>
    </row>
    <row r="366" spans="6:11" x14ac:dyDescent="0.2">
      <c r="F366" s="142"/>
      <c r="K366"/>
    </row>
    <row r="367" spans="6:11" x14ac:dyDescent="0.2">
      <c r="F367" s="142"/>
      <c r="K367"/>
    </row>
    <row r="368" spans="6:11" x14ac:dyDescent="0.2">
      <c r="F368" s="142"/>
      <c r="K368"/>
    </row>
    <row r="369" spans="6:11" x14ac:dyDescent="0.2">
      <c r="F369" s="142"/>
      <c r="K369"/>
    </row>
    <row r="370" spans="6:11" x14ac:dyDescent="0.2">
      <c r="F370" s="142"/>
      <c r="K370"/>
    </row>
    <row r="371" spans="6:11" x14ac:dyDescent="0.2">
      <c r="F371" s="142"/>
      <c r="K371"/>
    </row>
    <row r="372" spans="6:11" x14ac:dyDescent="0.2">
      <c r="F372" s="142"/>
      <c r="K372"/>
    </row>
    <row r="373" spans="6:11" x14ac:dyDescent="0.2">
      <c r="F373" s="142"/>
      <c r="K373"/>
    </row>
    <row r="374" spans="6:11" x14ac:dyDescent="0.2">
      <c r="F374" s="142"/>
      <c r="K374"/>
    </row>
    <row r="375" spans="6:11" x14ac:dyDescent="0.2">
      <c r="F375" s="142"/>
      <c r="K375"/>
    </row>
    <row r="376" spans="6:11" x14ac:dyDescent="0.2">
      <c r="F376" s="142"/>
      <c r="K376"/>
    </row>
    <row r="377" spans="6:11" x14ac:dyDescent="0.2">
      <c r="F377" s="142"/>
      <c r="K377"/>
    </row>
    <row r="378" spans="6:11" x14ac:dyDescent="0.2">
      <c r="F378" s="142"/>
      <c r="K378"/>
    </row>
    <row r="379" spans="6:11" x14ac:dyDescent="0.2">
      <c r="F379" s="142"/>
      <c r="K379"/>
    </row>
    <row r="380" spans="6:11" x14ac:dyDescent="0.2">
      <c r="F380" s="142"/>
      <c r="K380"/>
    </row>
    <row r="381" spans="6:11" x14ac:dyDescent="0.2">
      <c r="F381" s="142"/>
      <c r="K381"/>
    </row>
    <row r="382" spans="6:11" x14ac:dyDescent="0.2">
      <c r="F382" s="142"/>
      <c r="K382"/>
    </row>
    <row r="383" spans="6:11" x14ac:dyDescent="0.2">
      <c r="F383" s="142"/>
      <c r="K383"/>
    </row>
    <row r="384" spans="6:11" x14ac:dyDescent="0.2">
      <c r="F384" s="142"/>
      <c r="K384"/>
    </row>
    <row r="385" spans="6:11" x14ac:dyDescent="0.2">
      <c r="F385" s="142"/>
      <c r="K385"/>
    </row>
    <row r="386" spans="6:11" x14ac:dyDescent="0.2">
      <c r="F386" s="142"/>
      <c r="K386"/>
    </row>
    <row r="387" spans="6:11" x14ac:dyDescent="0.2">
      <c r="F387" s="142"/>
      <c r="K387"/>
    </row>
    <row r="388" spans="6:11" x14ac:dyDescent="0.2">
      <c r="F388" s="142"/>
      <c r="K388"/>
    </row>
    <row r="389" spans="6:11" x14ac:dyDescent="0.2">
      <c r="F389" s="142"/>
      <c r="K389"/>
    </row>
    <row r="390" spans="6:11" x14ac:dyDescent="0.2">
      <c r="F390" s="142"/>
      <c r="K390"/>
    </row>
    <row r="391" spans="6:11" x14ac:dyDescent="0.2">
      <c r="F391" s="142"/>
      <c r="K391"/>
    </row>
    <row r="392" spans="6:11" x14ac:dyDescent="0.2">
      <c r="F392" s="142"/>
      <c r="K392"/>
    </row>
    <row r="393" spans="6:11" x14ac:dyDescent="0.2">
      <c r="F393" s="142"/>
      <c r="K393"/>
    </row>
    <row r="394" spans="6:11" x14ac:dyDescent="0.2">
      <c r="F394" s="142"/>
      <c r="K394"/>
    </row>
    <row r="395" spans="6:11" x14ac:dyDescent="0.2">
      <c r="F395" s="142"/>
      <c r="K395"/>
    </row>
    <row r="396" spans="6:11" x14ac:dyDescent="0.2">
      <c r="F396" s="142"/>
      <c r="K396"/>
    </row>
    <row r="397" spans="6:11" x14ac:dyDescent="0.2">
      <c r="F397" s="142"/>
      <c r="K397"/>
    </row>
    <row r="398" spans="6:11" x14ac:dyDescent="0.2">
      <c r="F398" s="142"/>
      <c r="K398"/>
    </row>
    <row r="399" spans="6:11" x14ac:dyDescent="0.2">
      <c r="F399" s="142"/>
      <c r="K399"/>
    </row>
    <row r="400" spans="6:11" x14ac:dyDescent="0.2">
      <c r="F400" s="142"/>
      <c r="K400"/>
    </row>
    <row r="401" spans="6:11" x14ac:dyDescent="0.2">
      <c r="F401" s="142"/>
      <c r="K401"/>
    </row>
    <row r="402" spans="6:11" x14ac:dyDescent="0.2">
      <c r="F402" s="142"/>
      <c r="K402"/>
    </row>
    <row r="403" spans="6:11" x14ac:dyDescent="0.2">
      <c r="F403" s="142"/>
      <c r="K403"/>
    </row>
    <row r="404" spans="6:11" x14ac:dyDescent="0.2">
      <c r="F404" s="142"/>
      <c r="K404"/>
    </row>
    <row r="405" spans="6:11" x14ac:dyDescent="0.2">
      <c r="F405" s="142"/>
      <c r="K405"/>
    </row>
    <row r="406" spans="6:11" x14ac:dyDescent="0.2">
      <c r="F406" s="142"/>
      <c r="K406"/>
    </row>
    <row r="407" spans="6:11" x14ac:dyDescent="0.2">
      <c r="F407" s="142"/>
      <c r="K407"/>
    </row>
    <row r="408" spans="6:11" x14ac:dyDescent="0.2">
      <c r="F408" s="142"/>
      <c r="K408"/>
    </row>
    <row r="409" spans="6:11" x14ac:dyDescent="0.2">
      <c r="F409" s="142"/>
      <c r="K409"/>
    </row>
    <row r="410" spans="6:11" x14ac:dyDescent="0.2">
      <c r="F410" s="142"/>
      <c r="K410"/>
    </row>
    <row r="411" spans="6:11" x14ac:dyDescent="0.2">
      <c r="F411" s="142"/>
      <c r="K411"/>
    </row>
    <row r="412" spans="6:11" x14ac:dyDescent="0.2">
      <c r="F412" s="142"/>
      <c r="K412"/>
    </row>
    <row r="413" spans="6:11" x14ac:dyDescent="0.2">
      <c r="F413" s="142"/>
      <c r="K413"/>
    </row>
    <row r="414" spans="6:11" x14ac:dyDescent="0.2">
      <c r="F414" s="142"/>
      <c r="K414"/>
    </row>
    <row r="415" spans="6:11" x14ac:dyDescent="0.2">
      <c r="F415" s="142"/>
      <c r="K415"/>
    </row>
    <row r="416" spans="6:11" x14ac:dyDescent="0.2">
      <c r="F416" s="142"/>
      <c r="K416"/>
    </row>
    <row r="417" spans="6:11" x14ac:dyDescent="0.2">
      <c r="F417" s="142"/>
      <c r="K417"/>
    </row>
    <row r="418" spans="6:11" x14ac:dyDescent="0.2">
      <c r="F418" s="142"/>
      <c r="K418"/>
    </row>
    <row r="419" spans="6:11" x14ac:dyDescent="0.2">
      <c r="F419" s="142"/>
      <c r="K419"/>
    </row>
    <row r="420" spans="6:11" x14ac:dyDescent="0.2">
      <c r="F420" s="142"/>
      <c r="K420"/>
    </row>
    <row r="421" spans="6:11" x14ac:dyDescent="0.2">
      <c r="F421" s="142"/>
      <c r="K421"/>
    </row>
    <row r="422" spans="6:11" x14ac:dyDescent="0.2">
      <c r="F422" s="142"/>
      <c r="K422"/>
    </row>
    <row r="423" spans="6:11" x14ac:dyDescent="0.2">
      <c r="F423" s="142"/>
      <c r="K423"/>
    </row>
    <row r="424" spans="6:11" x14ac:dyDescent="0.2">
      <c r="F424" s="142"/>
      <c r="K424"/>
    </row>
    <row r="425" spans="6:11" x14ac:dyDescent="0.2">
      <c r="F425" s="142"/>
      <c r="K425"/>
    </row>
    <row r="426" spans="6:11" x14ac:dyDescent="0.2">
      <c r="F426" s="142"/>
      <c r="K426"/>
    </row>
    <row r="427" spans="6:11" x14ac:dyDescent="0.2">
      <c r="F427" s="142"/>
      <c r="K427"/>
    </row>
    <row r="428" spans="6:11" x14ac:dyDescent="0.2">
      <c r="F428" s="142"/>
      <c r="K428"/>
    </row>
    <row r="429" spans="6:11" x14ac:dyDescent="0.2">
      <c r="F429" s="142"/>
      <c r="K429"/>
    </row>
    <row r="430" spans="6:11" x14ac:dyDescent="0.2">
      <c r="F430" s="142"/>
      <c r="K430"/>
    </row>
    <row r="431" spans="6:11" x14ac:dyDescent="0.2">
      <c r="F431" s="142"/>
      <c r="K431"/>
    </row>
    <row r="432" spans="6:11" x14ac:dyDescent="0.2">
      <c r="F432" s="142"/>
      <c r="K432"/>
    </row>
    <row r="433" spans="6:11" x14ac:dyDescent="0.2">
      <c r="F433" s="142"/>
      <c r="K433"/>
    </row>
    <row r="434" spans="6:11" x14ac:dyDescent="0.2">
      <c r="F434" s="142"/>
      <c r="K434"/>
    </row>
    <row r="435" spans="6:11" x14ac:dyDescent="0.2">
      <c r="F435" s="142"/>
      <c r="K435"/>
    </row>
    <row r="436" spans="6:11" x14ac:dyDescent="0.2">
      <c r="F436" s="142"/>
      <c r="K436"/>
    </row>
    <row r="437" spans="6:11" x14ac:dyDescent="0.2">
      <c r="F437" s="142"/>
      <c r="K437"/>
    </row>
    <row r="438" spans="6:11" x14ac:dyDescent="0.2">
      <c r="F438" s="142"/>
      <c r="K438"/>
    </row>
    <row r="439" spans="6:11" x14ac:dyDescent="0.2">
      <c r="F439" s="142"/>
      <c r="K439"/>
    </row>
    <row r="440" spans="6:11" x14ac:dyDescent="0.2">
      <c r="F440" s="142"/>
      <c r="K440"/>
    </row>
    <row r="441" spans="6:11" x14ac:dyDescent="0.2">
      <c r="F441" s="142"/>
      <c r="K441"/>
    </row>
    <row r="442" spans="6:11" x14ac:dyDescent="0.2">
      <c r="F442" s="142"/>
      <c r="K442"/>
    </row>
    <row r="443" spans="6:11" x14ac:dyDescent="0.2">
      <c r="F443" s="142"/>
      <c r="K443"/>
    </row>
    <row r="444" spans="6:11" x14ac:dyDescent="0.2">
      <c r="F444" s="142"/>
      <c r="K444"/>
    </row>
    <row r="445" spans="6:11" x14ac:dyDescent="0.2">
      <c r="F445" s="142"/>
      <c r="K445"/>
    </row>
    <row r="446" spans="6:11" x14ac:dyDescent="0.2">
      <c r="F446" s="142"/>
      <c r="K446"/>
    </row>
    <row r="447" spans="6:11" x14ac:dyDescent="0.2">
      <c r="F447" s="142"/>
      <c r="K447"/>
    </row>
    <row r="448" spans="6:11" x14ac:dyDescent="0.2">
      <c r="F448" s="142"/>
      <c r="K448"/>
    </row>
    <row r="449" spans="6:11" x14ac:dyDescent="0.2">
      <c r="F449" s="142"/>
      <c r="K449"/>
    </row>
    <row r="450" spans="6:11" x14ac:dyDescent="0.2">
      <c r="F450" s="142"/>
      <c r="K450"/>
    </row>
    <row r="451" spans="6:11" x14ac:dyDescent="0.2">
      <c r="F451" s="142"/>
      <c r="K451"/>
    </row>
    <row r="452" spans="6:11" x14ac:dyDescent="0.2">
      <c r="F452" s="142"/>
      <c r="K452"/>
    </row>
    <row r="453" spans="6:11" x14ac:dyDescent="0.2">
      <c r="F453" s="142"/>
      <c r="K453"/>
    </row>
    <row r="454" spans="6:11" x14ac:dyDescent="0.2">
      <c r="F454" s="142"/>
      <c r="K454"/>
    </row>
    <row r="455" spans="6:11" x14ac:dyDescent="0.2">
      <c r="F455" s="142"/>
      <c r="K455"/>
    </row>
    <row r="456" spans="6:11" x14ac:dyDescent="0.2">
      <c r="F456" s="142"/>
      <c r="K456"/>
    </row>
    <row r="457" spans="6:11" x14ac:dyDescent="0.2">
      <c r="F457" s="142"/>
      <c r="K457"/>
    </row>
    <row r="458" spans="6:11" x14ac:dyDescent="0.2">
      <c r="F458" s="142"/>
      <c r="K458"/>
    </row>
    <row r="459" spans="6:11" x14ac:dyDescent="0.2">
      <c r="F459" s="142"/>
      <c r="K459"/>
    </row>
    <row r="460" spans="6:11" x14ac:dyDescent="0.2">
      <c r="F460" s="142"/>
      <c r="K460"/>
    </row>
    <row r="461" spans="6:11" x14ac:dyDescent="0.2">
      <c r="F461" s="142"/>
      <c r="K461"/>
    </row>
    <row r="462" spans="6:11" x14ac:dyDescent="0.2">
      <c r="F462" s="142"/>
      <c r="K462"/>
    </row>
    <row r="463" spans="6:11" x14ac:dyDescent="0.2">
      <c r="F463" s="142"/>
      <c r="K463"/>
    </row>
    <row r="464" spans="6:11" x14ac:dyDescent="0.2">
      <c r="F464" s="142"/>
      <c r="K464"/>
    </row>
    <row r="465" spans="6:11" x14ac:dyDescent="0.2">
      <c r="F465" s="142"/>
      <c r="K465"/>
    </row>
    <row r="466" spans="6:11" x14ac:dyDescent="0.2">
      <c r="F466" s="142"/>
      <c r="K466"/>
    </row>
    <row r="467" spans="6:11" x14ac:dyDescent="0.2">
      <c r="F467" s="142"/>
      <c r="K467"/>
    </row>
    <row r="468" spans="6:11" x14ac:dyDescent="0.2">
      <c r="F468" s="142"/>
      <c r="K468"/>
    </row>
    <row r="469" spans="6:11" x14ac:dyDescent="0.2">
      <c r="F469" s="142"/>
      <c r="K469"/>
    </row>
    <row r="470" spans="6:11" x14ac:dyDescent="0.2">
      <c r="F470" s="142"/>
      <c r="K470"/>
    </row>
    <row r="471" spans="6:11" x14ac:dyDescent="0.2">
      <c r="F471" s="142"/>
      <c r="K471"/>
    </row>
    <row r="472" spans="6:11" x14ac:dyDescent="0.2">
      <c r="F472" s="142"/>
      <c r="K472"/>
    </row>
    <row r="473" spans="6:11" x14ac:dyDescent="0.2">
      <c r="F473" s="142"/>
      <c r="K473"/>
    </row>
    <row r="474" spans="6:11" x14ac:dyDescent="0.2">
      <c r="F474" s="142"/>
      <c r="K474"/>
    </row>
    <row r="475" spans="6:11" x14ac:dyDescent="0.2">
      <c r="F475" s="142"/>
      <c r="K475"/>
    </row>
    <row r="476" spans="6:11" x14ac:dyDescent="0.2">
      <c r="F476" s="142"/>
      <c r="K476"/>
    </row>
    <row r="477" spans="6:11" x14ac:dyDescent="0.2">
      <c r="F477" s="142"/>
      <c r="K477"/>
    </row>
    <row r="478" spans="6:11" x14ac:dyDescent="0.2">
      <c r="F478" s="142"/>
      <c r="K478"/>
    </row>
    <row r="479" spans="6:11" x14ac:dyDescent="0.2">
      <c r="F479" s="142"/>
      <c r="K479"/>
    </row>
    <row r="480" spans="6:11" x14ac:dyDescent="0.2">
      <c r="F480" s="142"/>
      <c r="K480"/>
    </row>
    <row r="481" spans="6:11" x14ac:dyDescent="0.2">
      <c r="F481" s="142"/>
      <c r="K481"/>
    </row>
    <row r="482" spans="6:11" x14ac:dyDescent="0.2">
      <c r="F482" s="142"/>
      <c r="K482"/>
    </row>
    <row r="483" spans="6:11" x14ac:dyDescent="0.2">
      <c r="F483" s="142"/>
      <c r="K483"/>
    </row>
    <row r="484" spans="6:11" x14ac:dyDescent="0.2">
      <c r="F484" s="142"/>
      <c r="K484"/>
    </row>
    <row r="485" spans="6:11" x14ac:dyDescent="0.2">
      <c r="F485" s="142"/>
      <c r="K485"/>
    </row>
    <row r="486" spans="6:11" x14ac:dyDescent="0.2">
      <c r="F486" s="142"/>
      <c r="K486"/>
    </row>
    <row r="487" spans="6:11" x14ac:dyDescent="0.2">
      <c r="F487" s="142"/>
      <c r="K487"/>
    </row>
    <row r="488" spans="6:11" x14ac:dyDescent="0.2">
      <c r="F488" s="142"/>
      <c r="K488"/>
    </row>
    <row r="489" spans="6:11" x14ac:dyDescent="0.2">
      <c r="F489" s="142"/>
      <c r="K489"/>
    </row>
    <row r="490" spans="6:11" x14ac:dyDescent="0.2">
      <c r="F490" s="142"/>
      <c r="K490"/>
    </row>
    <row r="491" spans="6:11" x14ac:dyDescent="0.2">
      <c r="F491" s="142"/>
      <c r="K491"/>
    </row>
    <row r="492" spans="6:11" x14ac:dyDescent="0.2">
      <c r="F492" s="142"/>
      <c r="K492"/>
    </row>
    <row r="493" spans="6:11" x14ac:dyDescent="0.2">
      <c r="F493" s="142"/>
      <c r="K493"/>
    </row>
    <row r="494" spans="6:11" x14ac:dyDescent="0.2">
      <c r="F494" s="142"/>
      <c r="K494"/>
    </row>
    <row r="495" spans="6:11" x14ac:dyDescent="0.2">
      <c r="F495" s="142"/>
      <c r="K495"/>
    </row>
    <row r="496" spans="6:11" x14ac:dyDescent="0.2">
      <c r="F496" s="142"/>
      <c r="K496"/>
    </row>
    <row r="497" spans="6:11" x14ac:dyDescent="0.2">
      <c r="F497" s="142"/>
      <c r="K497"/>
    </row>
    <row r="498" spans="6:11" x14ac:dyDescent="0.2">
      <c r="F498" s="142"/>
      <c r="K498"/>
    </row>
    <row r="499" spans="6:11" x14ac:dyDescent="0.2">
      <c r="F499" s="142"/>
      <c r="K499"/>
    </row>
    <row r="500" spans="6:11" x14ac:dyDescent="0.2">
      <c r="F500" s="142"/>
      <c r="K500"/>
    </row>
    <row r="501" spans="6:11" x14ac:dyDescent="0.2">
      <c r="F501" s="142"/>
      <c r="K501"/>
    </row>
    <row r="502" spans="6:11" x14ac:dyDescent="0.2">
      <c r="F502" s="142"/>
      <c r="K502"/>
    </row>
    <row r="503" spans="6:11" x14ac:dyDescent="0.2">
      <c r="F503" s="142"/>
      <c r="K503"/>
    </row>
    <row r="504" spans="6:11" x14ac:dyDescent="0.2">
      <c r="F504" s="142"/>
      <c r="K504"/>
    </row>
    <row r="505" spans="6:11" x14ac:dyDescent="0.2">
      <c r="F505" s="142"/>
      <c r="K505"/>
    </row>
    <row r="506" spans="6:11" x14ac:dyDescent="0.2">
      <c r="F506" s="142"/>
      <c r="K506"/>
    </row>
    <row r="507" spans="6:11" x14ac:dyDescent="0.2">
      <c r="F507" s="142"/>
      <c r="K507"/>
    </row>
    <row r="508" spans="6:11" x14ac:dyDescent="0.2">
      <c r="F508" s="142"/>
      <c r="K508"/>
    </row>
    <row r="509" spans="6:11" x14ac:dyDescent="0.2">
      <c r="F509" s="142"/>
      <c r="K509"/>
    </row>
    <row r="510" spans="6:11" x14ac:dyDescent="0.2">
      <c r="F510" s="142"/>
      <c r="K510"/>
    </row>
    <row r="511" spans="6:11" x14ac:dyDescent="0.2">
      <c r="F511" s="142"/>
      <c r="K511"/>
    </row>
    <row r="512" spans="6:11" x14ac:dyDescent="0.2">
      <c r="F512" s="142"/>
      <c r="K512"/>
    </row>
    <row r="513" spans="6:11" x14ac:dyDescent="0.2">
      <c r="F513" s="142"/>
      <c r="K513"/>
    </row>
    <row r="514" spans="6:11" x14ac:dyDescent="0.2">
      <c r="F514" s="142"/>
      <c r="K514"/>
    </row>
    <row r="515" spans="6:11" x14ac:dyDescent="0.2">
      <c r="F515" s="142"/>
      <c r="K515"/>
    </row>
    <row r="516" spans="6:11" x14ac:dyDescent="0.2">
      <c r="F516" s="142"/>
      <c r="K516"/>
    </row>
    <row r="517" spans="6:11" x14ac:dyDescent="0.2">
      <c r="F517" s="142"/>
      <c r="K517"/>
    </row>
    <row r="518" spans="6:11" x14ac:dyDescent="0.2">
      <c r="F518" s="142"/>
      <c r="K518"/>
    </row>
    <row r="519" spans="6:11" x14ac:dyDescent="0.2">
      <c r="F519" s="142"/>
      <c r="K519"/>
    </row>
    <row r="520" spans="6:11" x14ac:dyDescent="0.2">
      <c r="F520" s="142"/>
      <c r="K520"/>
    </row>
    <row r="521" spans="6:11" x14ac:dyDescent="0.2">
      <c r="F521" s="142"/>
      <c r="K521"/>
    </row>
    <row r="522" spans="6:11" x14ac:dyDescent="0.2">
      <c r="F522" s="142"/>
      <c r="K522"/>
    </row>
    <row r="523" spans="6:11" x14ac:dyDescent="0.2">
      <c r="F523" s="142"/>
      <c r="K523"/>
    </row>
    <row r="524" spans="6:11" x14ac:dyDescent="0.2">
      <c r="F524" s="142"/>
      <c r="K524"/>
    </row>
    <row r="525" spans="6:11" x14ac:dyDescent="0.2">
      <c r="F525" s="142"/>
      <c r="K525"/>
    </row>
    <row r="526" spans="6:11" x14ac:dyDescent="0.2">
      <c r="F526" s="142"/>
      <c r="K526"/>
    </row>
    <row r="527" spans="6:11" x14ac:dyDescent="0.2">
      <c r="F527" s="142"/>
      <c r="K527"/>
    </row>
    <row r="528" spans="6:11" x14ac:dyDescent="0.2">
      <c r="F528" s="142"/>
      <c r="K528"/>
    </row>
    <row r="529" spans="6:11" x14ac:dyDescent="0.2">
      <c r="F529" s="142"/>
      <c r="K529"/>
    </row>
    <row r="530" spans="6:11" x14ac:dyDescent="0.2">
      <c r="F530" s="142"/>
      <c r="K530"/>
    </row>
    <row r="531" spans="6:11" x14ac:dyDescent="0.2">
      <c r="F531" s="142"/>
      <c r="K531"/>
    </row>
    <row r="532" spans="6:11" x14ac:dyDescent="0.2">
      <c r="F532" s="142"/>
      <c r="K532"/>
    </row>
    <row r="533" spans="6:11" x14ac:dyDescent="0.2">
      <c r="F533" s="142"/>
      <c r="K533"/>
    </row>
    <row r="534" spans="6:11" x14ac:dyDescent="0.2">
      <c r="F534" s="142"/>
      <c r="K534"/>
    </row>
    <row r="535" spans="6:11" x14ac:dyDescent="0.2">
      <c r="F535" s="142"/>
      <c r="K535"/>
    </row>
    <row r="536" spans="6:11" x14ac:dyDescent="0.2">
      <c r="F536" s="142"/>
      <c r="K536"/>
    </row>
    <row r="537" spans="6:11" x14ac:dyDescent="0.2">
      <c r="F537" s="142"/>
      <c r="K537"/>
    </row>
    <row r="538" spans="6:11" x14ac:dyDescent="0.2">
      <c r="F538" s="142"/>
      <c r="K538"/>
    </row>
    <row r="539" spans="6:11" x14ac:dyDescent="0.2">
      <c r="F539" s="142"/>
      <c r="K539"/>
    </row>
    <row r="540" spans="6:11" x14ac:dyDescent="0.2">
      <c r="F540" s="142"/>
      <c r="K540"/>
    </row>
    <row r="541" spans="6:11" x14ac:dyDescent="0.2">
      <c r="F541" s="142"/>
      <c r="K541"/>
    </row>
    <row r="542" spans="6:11" x14ac:dyDescent="0.2">
      <c r="F542" s="142"/>
      <c r="K542"/>
    </row>
    <row r="543" spans="6:11" x14ac:dyDescent="0.2">
      <c r="F543" s="142"/>
      <c r="K543"/>
    </row>
    <row r="544" spans="6:11" x14ac:dyDescent="0.2">
      <c r="F544" s="142"/>
      <c r="K544"/>
    </row>
    <row r="545" spans="6:11" x14ac:dyDescent="0.2">
      <c r="F545" s="142"/>
      <c r="K545"/>
    </row>
    <row r="546" spans="6:11" x14ac:dyDescent="0.2">
      <c r="F546" s="142"/>
      <c r="K546"/>
    </row>
    <row r="547" spans="6:11" x14ac:dyDescent="0.2">
      <c r="F547" s="142"/>
      <c r="K547"/>
    </row>
    <row r="548" spans="6:11" x14ac:dyDescent="0.2">
      <c r="F548" s="142"/>
      <c r="K548"/>
    </row>
    <row r="549" spans="6:11" x14ac:dyDescent="0.2">
      <c r="F549" s="142"/>
      <c r="K549"/>
    </row>
    <row r="550" spans="6:11" x14ac:dyDescent="0.2">
      <c r="F550" s="142"/>
      <c r="K550"/>
    </row>
    <row r="551" spans="6:11" x14ac:dyDescent="0.2">
      <c r="F551" s="142"/>
      <c r="K551"/>
    </row>
    <row r="552" spans="6:11" x14ac:dyDescent="0.2">
      <c r="F552" s="142"/>
      <c r="K552"/>
    </row>
    <row r="553" spans="6:11" x14ac:dyDescent="0.2">
      <c r="F553" s="142"/>
      <c r="K553"/>
    </row>
    <row r="554" spans="6:11" x14ac:dyDescent="0.2">
      <c r="F554" s="142"/>
      <c r="K554"/>
    </row>
    <row r="555" spans="6:11" x14ac:dyDescent="0.2">
      <c r="F555" s="142"/>
      <c r="K555"/>
    </row>
    <row r="556" spans="6:11" x14ac:dyDescent="0.2">
      <c r="F556" s="142"/>
      <c r="K556"/>
    </row>
    <row r="557" spans="6:11" x14ac:dyDescent="0.2">
      <c r="F557" s="142"/>
      <c r="K557"/>
    </row>
    <row r="558" spans="6:11" x14ac:dyDescent="0.2">
      <c r="F558" s="142"/>
      <c r="K558"/>
    </row>
    <row r="559" spans="6:11" x14ac:dyDescent="0.2">
      <c r="F559" s="142"/>
      <c r="K559"/>
    </row>
    <row r="560" spans="6:11" x14ac:dyDescent="0.2">
      <c r="F560" s="142"/>
      <c r="K560"/>
    </row>
    <row r="561" spans="6:11" x14ac:dyDescent="0.2">
      <c r="F561" s="142"/>
      <c r="K561"/>
    </row>
    <row r="562" spans="6:11" x14ac:dyDescent="0.2">
      <c r="F562" s="142"/>
      <c r="K562"/>
    </row>
    <row r="563" spans="6:11" x14ac:dyDescent="0.2">
      <c r="F563" s="142"/>
      <c r="K563"/>
    </row>
    <row r="564" spans="6:11" x14ac:dyDescent="0.2">
      <c r="F564" s="142"/>
      <c r="K564"/>
    </row>
    <row r="565" spans="6:11" x14ac:dyDescent="0.2">
      <c r="F565" s="142"/>
      <c r="K565"/>
    </row>
    <row r="566" spans="6:11" x14ac:dyDescent="0.2">
      <c r="F566" s="142"/>
      <c r="K566"/>
    </row>
    <row r="567" spans="6:11" x14ac:dyDescent="0.2">
      <c r="F567" s="142"/>
      <c r="K567"/>
    </row>
    <row r="568" spans="6:11" x14ac:dyDescent="0.2">
      <c r="F568" s="142"/>
      <c r="K568"/>
    </row>
    <row r="569" spans="6:11" x14ac:dyDescent="0.2">
      <c r="F569" s="142"/>
      <c r="K569"/>
    </row>
    <row r="570" spans="6:11" x14ac:dyDescent="0.2">
      <c r="F570" s="142"/>
      <c r="K570"/>
    </row>
    <row r="571" spans="6:11" x14ac:dyDescent="0.2">
      <c r="F571" s="142"/>
      <c r="K571"/>
    </row>
    <row r="572" spans="6:11" x14ac:dyDescent="0.2">
      <c r="F572" s="142"/>
      <c r="K572"/>
    </row>
    <row r="573" spans="6:11" x14ac:dyDescent="0.2">
      <c r="F573" s="142"/>
      <c r="K573"/>
    </row>
    <row r="574" spans="6:11" x14ac:dyDescent="0.2">
      <c r="F574" s="142"/>
      <c r="K574"/>
    </row>
    <row r="575" spans="6:11" x14ac:dyDescent="0.2">
      <c r="F575" s="142"/>
      <c r="K575"/>
    </row>
    <row r="576" spans="6:11" x14ac:dyDescent="0.2">
      <c r="F576" s="142"/>
      <c r="K576"/>
    </row>
    <row r="577" spans="6:11" x14ac:dyDescent="0.2">
      <c r="F577" s="142"/>
      <c r="K577"/>
    </row>
    <row r="578" spans="6:11" x14ac:dyDescent="0.2">
      <c r="F578" s="142"/>
      <c r="K578"/>
    </row>
    <row r="579" spans="6:11" x14ac:dyDescent="0.2">
      <c r="F579" s="142"/>
      <c r="K579"/>
    </row>
    <row r="580" spans="6:11" x14ac:dyDescent="0.2">
      <c r="F580" s="142"/>
      <c r="K580"/>
    </row>
    <row r="581" spans="6:11" x14ac:dyDescent="0.2">
      <c r="F581" s="142"/>
      <c r="K581"/>
    </row>
    <row r="582" spans="6:11" x14ac:dyDescent="0.2">
      <c r="F582" s="142"/>
      <c r="K582"/>
    </row>
    <row r="583" spans="6:11" x14ac:dyDescent="0.2">
      <c r="F583" s="142"/>
      <c r="K583"/>
    </row>
    <row r="584" spans="6:11" x14ac:dyDescent="0.2">
      <c r="F584" s="142"/>
      <c r="K584"/>
    </row>
    <row r="585" spans="6:11" x14ac:dyDescent="0.2">
      <c r="F585" s="142"/>
      <c r="K585"/>
    </row>
    <row r="586" spans="6:11" x14ac:dyDescent="0.2">
      <c r="F586" s="142"/>
      <c r="K586"/>
    </row>
    <row r="587" spans="6:11" x14ac:dyDescent="0.2">
      <c r="F587" s="142"/>
      <c r="K587"/>
    </row>
    <row r="588" spans="6:11" x14ac:dyDescent="0.2">
      <c r="F588" s="142"/>
      <c r="K588"/>
    </row>
    <row r="589" spans="6:11" x14ac:dyDescent="0.2">
      <c r="F589" s="142"/>
      <c r="K589"/>
    </row>
    <row r="590" spans="6:11" x14ac:dyDescent="0.2">
      <c r="F590" s="142"/>
      <c r="K590"/>
    </row>
    <row r="591" spans="6:11" x14ac:dyDescent="0.2">
      <c r="F591" s="142"/>
      <c r="K591"/>
    </row>
    <row r="592" spans="6:11" x14ac:dyDescent="0.2">
      <c r="F592" s="142"/>
      <c r="K592"/>
    </row>
    <row r="593" spans="6:11" x14ac:dyDescent="0.2">
      <c r="F593" s="142"/>
      <c r="K593"/>
    </row>
    <row r="594" spans="6:11" x14ac:dyDescent="0.2">
      <c r="F594" s="142"/>
      <c r="K594"/>
    </row>
    <row r="595" spans="6:11" x14ac:dyDescent="0.2">
      <c r="F595" s="142"/>
      <c r="K595"/>
    </row>
    <row r="596" spans="6:11" x14ac:dyDescent="0.2">
      <c r="F596" s="142"/>
      <c r="K596"/>
    </row>
    <row r="597" spans="6:11" x14ac:dyDescent="0.2">
      <c r="F597" s="142"/>
      <c r="K597"/>
    </row>
    <row r="598" spans="6:11" x14ac:dyDescent="0.2">
      <c r="F598" s="142"/>
      <c r="K598"/>
    </row>
    <row r="599" spans="6:11" x14ac:dyDescent="0.2">
      <c r="F599" s="142"/>
      <c r="K599"/>
    </row>
    <row r="600" spans="6:11" x14ac:dyDescent="0.2">
      <c r="F600" s="142"/>
      <c r="K600"/>
    </row>
    <row r="601" spans="6:11" x14ac:dyDescent="0.2">
      <c r="F601" s="142"/>
      <c r="K601"/>
    </row>
    <row r="602" spans="6:11" x14ac:dyDescent="0.2">
      <c r="F602" s="142"/>
      <c r="K602"/>
    </row>
    <row r="603" spans="6:11" x14ac:dyDescent="0.2">
      <c r="F603" s="142"/>
      <c r="K603"/>
    </row>
    <row r="604" spans="6:11" x14ac:dyDescent="0.2">
      <c r="F604" s="142"/>
      <c r="K604"/>
    </row>
    <row r="605" spans="6:11" x14ac:dyDescent="0.2">
      <c r="F605" s="142"/>
      <c r="K605"/>
    </row>
    <row r="606" spans="6:11" x14ac:dyDescent="0.2">
      <c r="F606" s="142"/>
      <c r="K606"/>
    </row>
    <row r="607" spans="6:11" x14ac:dyDescent="0.2">
      <c r="F607" s="142"/>
      <c r="K607"/>
    </row>
    <row r="608" spans="6:11" x14ac:dyDescent="0.2">
      <c r="F608" s="142"/>
      <c r="K608"/>
    </row>
    <row r="609" spans="6:11" x14ac:dyDescent="0.2">
      <c r="F609" s="142"/>
      <c r="K609"/>
    </row>
    <row r="610" spans="6:11" x14ac:dyDescent="0.2">
      <c r="F610" s="142"/>
      <c r="K610"/>
    </row>
    <row r="611" spans="6:11" x14ac:dyDescent="0.2">
      <c r="F611" s="142"/>
      <c r="K611"/>
    </row>
    <row r="612" spans="6:11" x14ac:dyDescent="0.2">
      <c r="F612" s="142"/>
      <c r="K612"/>
    </row>
    <row r="613" spans="6:11" x14ac:dyDescent="0.2">
      <c r="F613" s="142"/>
      <c r="K613"/>
    </row>
    <row r="614" spans="6:11" x14ac:dyDescent="0.2">
      <c r="F614" s="142"/>
      <c r="K614"/>
    </row>
    <row r="615" spans="6:11" x14ac:dyDescent="0.2">
      <c r="F615" s="142"/>
      <c r="K615"/>
    </row>
    <row r="616" spans="6:11" x14ac:dyDescent="0.2">
      <c r="F616" s="142"/>
      <c r="K616"/>
    </row>
    <row r="617" spans="6:11" x14ac:dyDescent="0.2">
      <c r="F617" s="142"/>
      <c r="K617"/>
    </row>
    <row r="618" spans="6:11" x14ac:dyDescent="0.2">
      <c r="F618" s="142"/>
      <c r="K618"/>
    </row>
    <row r="619" spans="6:11" x14ac:dyDescent="0.2">
      <c r="F619" s="142"/>
      <c r="K619"/>
    </row>
    <row r="620" spans="6:11" x14ac:dyDescent="0.2">
      <c r="F620" s="142"/>
      <c r="K620"/>
    </row>
    <row r="621" spans="6:11" x14ac:dyDescent="0.2">
      <c r="F621" s="142"/>
      <c r="K621"/>
    </row>
    <row r="622" spans="6:11" x14ac:dyDescent="0.2">
      <c r="F622" s="142"/>
      <c r="K622"/>
    </row>
    <row r="623" spans="6:11" x14ac:dyDescent="0.2">
      <c r="F623" s="142"/>
      <c r="K623"/>
    </row>
    <row r="624" spans="6:11" x14ac:dyDescent="0.2">
      <c r="F624" s="142"/>
      <c r="K624"/>
    </row>
    <row r="625" spans="6:11" x14ac:dyDescent="0.2">
      <c r="F625" s="142"/>
      <c r="K625"/>
    </row>
    <row r="626" spans="6:11" x14ac:dyDescent="0.2">
      <c r="F626" s="142"/>
      <c r="K626"/>
    </row>
    <row r="627" spans="6:11" x14ac:dyDescent="0.2">
      <c r="F627" s="142"/>
      <c r="K627"/>
    </row>
    <row r="628" spans="6:11" x14ac:dyDescent="0.2">
      <c r="F628" s="142"/>
      <c r="K628"/>
    </row>
    <row r="629" spans="6:11" x14ac:dyDescent="0.2">
      <c r="F629" s="142"/>
      <c r="K629"/>
    </row>
    <row r="630" spans="6:11" x14ac:dyDescent="0.2">
      <c r="F630" s="142"/>
      <c r="K630"/>
    </row>
    <row r="631" spans="6:11" x14ac:dyDescent="0.2">
      <c r="F631" s="142"/>
      <c r="K631"/>
    </row>
    <row r="632" spans="6:11" x14ac:dyDescent="0.2">
      <c r="F632" s="142"/>
      <c r="K632"/>
    </row>
    <row r="633" spans="6:11" x14ac:dyDescent="0.2">
      <c r="F633" s="142"/>
      <c r="K633"/>
    </row>
    <row r="634" spans="6:11" x14ac:dyDescent="0.2">
      <c r="F634" s="142"/>
      <c r="K634"/>
    </row>
    <row r="635" spans="6:11" x14ac:dyDescent="0.2">
      <c r="F635" s="142"/>
      <c r="K635"/>
    </row>
    <row r="636" spans="6:11" x14ac:dyDescent="0.2">
      <c r="F636" s="142"/>
      <c r="K636"/>
    </row>
    <row r="637" spans="6:11" x14ac:dyDescent="0.2">
      <c r="F637" s="142"/>
      <c r="K637"/>
    </row>
    <row r="638" spans="6:11" x14ac:dyDescent="0.2">
      <c r="F638" s="142"/>
      <c r="K638"/>
    </row>
    <row r="639" spans="6:11" x14ac:dyDescent="0.2">
      <c r="F639" s="142"/>
      <c r="K639"/>
    </row>
    <row r="640" spans="6:11" x14ac:dyDescent="0.2">
      <c r="F640" s="142"/>
      <c r="K640"/>
    </row>
    <row r="641" spans="6:11" x14ac:dyDescent="0.2">
      <c r="F641" s="142"/>
      <c r="K641"/>
    </row>
    <row r="642" spans="6:11" x14ac:dyDescent="0.2">
      <c r="F642" s="142"/>
      <c r="K642"/>
    </row>
    <row r="643" spans="6:11" x14ac:dyDescent="0.2">
      <c r="F643" s="142"/>
      <c r="K643"/>
    </row>
    <row r="644" spans="6:11" x14ac:dyDescent="0.2">
      <c r="F644" s="142"/>
      <c r="K644"/>
    </row>
    <row r="645" spans="6:11" x14ac:dyDescent="0.2">
      <c r="F645" s="142"/>
      <c r="K645"/>
    </row>
    <row r="646" spans="6:11" x14ac:dyDescent="0.2">
      <c r="F646" s="142"/>
      <c r="K646"/>
    </row>
    <row r="647" spans="6:11" x14ac:dyDescent="0.2">
      <c r="F647" s="142"/>
      <c r="K647"/>
    </row>
    <row r="648" spans="6:11" x14ac:dyDescent="0.2">
      <c r="F648" s="142"/>
      <c r="K648"/>
    </row>
    <row r="649" spans="6:11" x14ac:dyDescent="0.2">
      <c r="F649" s="142"/>
      <c r="K649"/>
    </row>
    <row r="650" spans="6:11" x14ac:dyDescent="0.2">
      <c r="F650" s="142"/>
      <c r="K650"/>
    </row>
    <row r="651" spans="6:11" x14ac:dyDescent="0.2">
      <c r="F651" s="142"/>
      <c r="K651"/>
    </row>
    <row r="652" spans="6:11" x14ac:dyDescent="0.2">
      <c r="F652" s="142"/>
      <c r="K652"/>
    </row>
    <row r="653" spans="6:11" x14ac:dyDescent="0.2">
      <c r="F653" s="142"/>
      <c r="K653"/>
    </row>
    <row r="654" spans="6:11" x14ac:dyDescent="0.2">
      <c r="F654" s="142"/>
      <c r="K654"/>
    </row>
    <row r="655" spans="6:11" x14ac:dyDescent="0.2">
      <c r="F655" s="142"/>
      <c r="K655"/>
    </row>
    <row r="656" spans="6:11" x14ac:dyDescent="0.2">
      <c r="F656" s="142"/>
      <c r="K656"/>
    </row>
    <row r="657" spans="6:11" x14ac:dyDescent="0.2">
      <c r="F657" s="142"/>
      <c r="K657"/>
    </row>
    <row r="658" spans="6:11" x14ac:dyDescent="0.2">
      <c r="F658" s="142"/>
      <c r="K658"/>
    </row>
    <row r="659" spans="6:11" x14ac:dyDescent="0.2">
      <c r="F659" s="142"/>
      <c r="K659"/>
    </row>
    <row r="660" spans="6:11" x14ac:dyDescent="0.2">
      <c r="F660" s="142"/>
      <c r="K660"/>
    </row>
    <row r="661" spans="6:11" x14ac:dyDescent="0.2">
      <c r="F661" s="142"/>
      <c r="K661"/>
    </row>
    <row r="662" spans="6:11" x14ac:dyDescent="0.2">
      <c r="F662" s="142"/>
      <c r="K662"/>
    </row>
    <row r="663" spans="6:11" x14ac:dyDescent="0.2">
      <c r="F663" s="142"/>
      <c r="K663"/>
    </row>
    <row r="664" spans="6:11" x14ac:dyDescent="0.2">
      <c r="F664" s="142"/>
      <c r="K664"/>
    </row>
    <row r="665" spans="6:11" x14ac:dyDescent="0.2">
      <c r="F665" s="142"/>
      <c r="K665"/>
    </row>
    <row r="666" spans="6:11" x14ac:dyDescent="0.2">
      <c r="F666" s="142"/>
      <c r="K666"/>
    </row>
    <row r="667" spans="6:11" x14ac:dyDescent="0.2">
      <c r="F667" s="142"/>
      <c r="K667"/>
    </row>
    <row r="668" spans="6:11" x14ac:dyDescent="0.2">
      <c r="F668" s="142"/>
      <c r="K668"/>
    </row>
    <row r="669" spans="6:11" x14ac:dyDescent="0.2">
      <c r="F669" s="142"/>
      <c r="K669"/>
    </row>
    <row r="670" spans="6:11" x14ac:dyDescent="0.2">
      <c r="F670" s="142"/>
      <c r="K670"/>
    </row>
    <row r="671" spans="6:11" x14ac:dyDescent="0.2">
      <c r="F671" s="142"/>
      <c r="K671"/>
    </row>
    <row r="672" spans="6:11" x14ac:dyDescent="0.2">
      <c r="F672" s="142"/>
      <c r="K672"/>
    </row>
    <row r="673" spans="6:11" x14ac:dyDescent="0.2">
      <c r="F673" s="142"/>
      <c r="K673"/>
    </row>
    <row r="674" spans="6:11" x14ac:dyDescent="0.2">
      <c r="F674" s="142"/>
      <c r="K674"/>
    </row>
    <row r="675" spans="6:11" x14ac:dyDescent="0.2">
      <c r="F675" s="142"/>
      <c r="K675"/>
    </row>
    <row r="676" spans="6:11" x14ac:dyDescent="0.2">
      <c r="F676" s="142"/>
      <c r="K676"/>
    </row>
    <row r="677" spans="6:11" x14ac:dyDescent="0.2">
      <c r="F677" s="142"/>
      <c r="K677"/>
    </row>
    <row r="678" spans="6:11" x14ac:dyDescent="0.2">
      <c r="F678" s="142"/>
      <c r="K678"/>
    </row>
    <row r="679" spans="6:11" x14ac:dyDescent="0.2">
      <c r="F679" s="142"/>
      <c r="K679"/>
    </row>
    <row r="680" spans="6:11" x14ac:dyDescent="0.2">
      <c r="F680" s="142"/>
      <c r="K680"/>
    </row>
    <row r="681" spans="6:11" x14ac:dyDescent="0.2">
      <c r="F681" s="142"/>
      <c r="K681"/>
    </row>
    <row r="682" spans="6:11" x14ac:dyDescent="0.2">
      <c r="F682" s="142"/>
      <c r="K682"/>
    </row>
    <row r="683" spans="6:11" x14ac:dyDescent="0.2">
      <c r="F683" s="142"/>
      <c r="K683"/>
    </row>
    <row r="684" spans="6:11" x14ac:dyDescent="0.2">
      <c r="F684" s="142"/>
      <c r="K684"/>
    </row>
    <row r="685" spans="6:11" x14ac:dyDescent="0.2">
      <c r="F685" s="142"/>
      <c r="K685"/>
    </row>
    <row r="686" spans="6:11" x14ac:dyDescent="0.2">
      <c r="F686" s="142"/>
      <c r="K686"/>
    </row>
    <row r="687" spans="6:11" x14ac:dyDescent="0.2">
      <c r="F687" s="142"/>
      <c r="K687"/>
    </row>
    <row r="688" spans="6:11" x14ac:dyDescent="0.2">
      <c r="F688" s="142"/>
      <c r="K688"/>
    </row>
    <row r="689" spans="6:11" x14ac:dyDescent="0.2">
      <c r="F689" s="142"/>
      <c r="K689"/>
    </row>
    <row r="690" spans="6:11" x14ac:dyDescent="0.2">
      <c r="F690" s="142"/>
      <c r="K690"/>
    </row>
    <row r="691" spans="6:11" x14ac:dyDescent="0.2">
      <c r="F691" s="142"/>
      <c r="K691"/>
    </row>
    <row r="692" spans="6:11" x14ac:dyDescent="0.2">
      <c r="F692" s="142"/>
      <c r="K692"/>
    </row>
    <row r="693" spans="6:11" x14ac:dyDescent="0.2">
      <c r="F693" s="142"/>
      <c r="K693"/>
    </row>
    <row r="694" spans="6:11" x14ac:dyDescent="0.2">
      <c r="F694" s="142"/>
      <c r="K694"/>
    </row>
    <row r="695" spans="6:11" x14ac:dyDescent="0.2">
      <c r="F695" s="142"/>
      <c r="K695"/>
    </row>
    <row r="696" spans="6:11" x14ac:dyDescent="0.2">
      <c r="F696" s="142"/>
      <c r="K696"/>
    </row>
    <row r="697" spans="6:11" x14ac:dyDescent="0.2">
      <c r="F697" s="142"/>
      <c r="K697"/>
    </row>
    <row r="698" spans="6:11" x14ac:dyDescent="0.2">
      <c r="F698" s="142"/>
      <c r="K698"/>
    </row>
    <row r="699" spans="6:11" x14ac:dyDescent="0.2">
      <c r="F699" s="142"/>
      <c r="K699"/>
    </row>
    <row r="700" spans="6:11" x14ac:dyDescent="0.2">
      <c r="F700" s="142"/>
      <c r="K700"/>
    </row>
    <row r="701" spans="6:11" x14ac:dyDescent="0.2">
      <c r="F701" s="142"/>
      <c r="K701"/>
    </row>
    <row r="702" spans="6:11" x14ac:dyDescent="0.2">
      <c r="F702" s="142"/>
      <c r="K702"/>
    </row>
    <row r="703" spans="6:11" x14ac:dyDescent="0.2">
      <c r="F703" s="142"/>
      <c r="K703"/>
    </row>
    <row r="704" spans="6:11" x14ac:dyDescent="0.2">
      <c r="F704" s="142"/>
      <c r="K704"/>
    </row>
    <row r="705" spans="6:11" x14ac:dyDescent="0.2">
      <c r="F705" s="142"/>
      <c r="K705"/>
    </row>
    <row r="706" spans="6:11" x14ac:dyDescent="0.2">
      <c r="F706" s="142"/>
      <c r="K706"/>
    </row>
    <row r="707" spans="6:11" x14ac:dyDescent="0.2">
      <c r="F707" s="142"/>
      <c r="K707"/>
    </row>
    <row r="708" spans="6:11" x14ac:dyDescent="0.2">
      <c r="F708" s="142"/>
      <c r="K708"/>
    </row>
    <row r="709" spans="6:11" x14ac:dyDescent="0.2">
      <c r="F709" s="142"/>
      <c r="K709"/>
    </row>
    <row r="710" spans="6:11" x14ac:dyDescent="0.2">
      <c r="F710" s="142"/>
      <c r="K710"/>
    </row>
    <row r="711" spans="6:11" x14ac:dyDescent="0.2">
      <c r="F711" s="142"/>
      <c r="K711"/>
    </row>
    <row r="712" spans="6:11" x14ac:dyDescent="0.2">
      <c r="F712" s="142"/>
      <c r="K712"/>
    </row>
    <row r="713" spans="6:11" x14ac:dyDescent="0.2">
      <c r="F713" s="142"/>
      <c r="K713"/>
    </row>
    <row r="714" spans="6:11" x14ac:dyDescent="0.2">
      <c r="F714" s="142"/>
      <c r="K714"/>
    </row>
    <row r="715" spans="6:11" x14ac:dyDescent="0.2">
      <c r="F715" s="142"/>
      <c r="K715"/>
    </row>
    <row r="716" spans="6:11" x14ac:dyDescent="0.2">
      <c r="F716" s="142"/>
      <c r="K716"/>
    </row>
    <row r="717" spans="6:11" x14ac:dyDescent="0.2">
      <c r="F717" s="142"/>
      <c r="K717"/>
    </row>
    <row r="718" spans="6:11" x14ac:dyDescent="0.2">
      <c r="F718" s="142"/>
      <c r="K718"/>
    </row>
    <row r="719" spans="6:11" x14ac:dyDescent="0.2">
      <c r="F719" s="142"/>
      <c r="K719"/>
    </row>
    <row r="720" spans="6:11" x14ac:dyDescent="0.2">
      <c r="F720" s="142"/>
      <c r="K720"/>
    </row>
    <row r="721" spans="6:11" x14ac:dyDescent="0.2">
      <c r="F721" s="142"/>
      <c r="K721"/>
    </row>
    <row r="722" spans="6:11" x14ac:dyDescent="0.2">
      <c r="F722" s="142"/>
      <c r="K722"/>
    </row>
    <row r="723" spans="6:11" x14ac:dyDescent="0.2">
      <c r="F723" s="142"/>
      <c r="K723"/>
    </row>
    <row r="724" spans="6:11" x14ac:dyDescent="0.2">
      <c r="F724" s="142"/>
      <c r="K724"/>
    </row>
    <row r="725" spans="6:11" x14ac:dyDescent="0.2">
      <c r="F725" s="142"/>
      <c r="K725"/>
    </row>
    <row r="726" spans="6:11" x14ac:dyDescent="0.2">
      <c r="F726" s="142"/>
      <c r="K726"/>
    </row>
    <row r="727" spans="6:11" x14ac:dyDescent="0.2">
      <c r="F727" s="142"/>
      <c r="K727"/>
    </row>
    <row r="728" spans="6:11" x14ac:dyDescent="0.2">
      <c r="F728" s="142"/>
      <c r="K728"/>
    </row>
    <row r="729" spans="6:11" x14ac:dyDescent="0.2">
      <c r="F729" s="142"/>
      <c r="K729"/>
    </row>
    <row r="730" spans="6:11" x14ac:dyDescent="0.2">
      <c r="F730" s="142"/>
      <c r="K730"/>
    </row>
    <row r="731" spans="6:11" x14ac:dyDescent="0.2">
      <c r="F731" s="142"/>
      <c r="K731"/>
    </row>
    <row r="732" spans="6:11" x14ac:dyDescent="0.2">
      <c r="F732" s="142"/>
      <c r="K732"/>
    </row>
    <row r="733" spans="6:11" x14ac:dyDescent="0.2">
      <c r="F733" s="142"/>
      <c r="K733"/>
    </row>
    <row r="734" spans="6:11" x14ac:dyDescent="0.2">
      <c r="F734" s="142"/>
      <c r="K734"/>
    </row>
    <row r="735" spans="6:11" x14ac:dyDescent="0.2">
      <c r="F735" s="142"/>
      <c r="K735"/>
    </row>
    <row r="736" spans="6:11" x14ac:dyDescent="0.2">
      <c r="F736" s="142"/>
      <c r="K736"/>
    </row>
    <row r="737" spans="6:11" x14ac:dyDescent="0.2">
      <c r="F737" s="142"/>
      <c r="K737"/>
    </row>
    <row r="738" spans="6:11" x14ac:dyDescent="0.2">
      <c r="F738" s="142"/>
      <c r="K738"/>
    </row>
    <row r="739" spans="6:11" x14ac:dyDescent="0.2">
      <c r="F739" s="142"/>
      <c r="K739"/>
    </row>
    <row r="740" spans="6:11" x14ac:dyDescent="0.2">
      <c r="F740" s="142"/>
      <c r="K740"/>
    </row>
    <row r="741" spans="6:11" x14ac:dyDescent="0.2">
      <c r="F741" s="142"/>
      <c r="K741"/>
    </row>
    <row r="742" spans="6:11" x14ac:dyDescent="0.2">
      <c r="F742" s="142"/>
      <c r="K742"/>
    </row>
    <row r="743" spans="6:11" x14ac:dyDescent="0.2">
      <c r="F743" s="142"/>
      <c r="K743"/>
    </row>
    <row r="744" spans="6:11" x14ac:dyDescent="0.2">
      <c r="F744" s="142"/>
      <c r="K744"/>
    </row>
    <row r="745" spans="6:11" x14ac:dyDescent="0.2">
      <c r="F745" s="142"/>
      <c r="K745"/>
    </row>
    <row r="746" spans="6:11" x14ac:dyDescent="0.2">
      <c r="F746" s="142"/>
      <c r="K746"/>
    </row>
    <row r="747" spans="6:11" x14ac:dyDescent="0.2">
      <c r="F747" s="142"/>
      <c r="K747"/>
    </row>
    <row r="748" spans="6:11" x14ac:dyDescent="0.2">
      <c r="F748" s="142"/>
      <c r="K748"/>
    </row>
    <row r="749" spans="6:11" x14ac:dyDescent="0.2">
      <c r="F749" s="142"/>
      <c r="K749"/>
    </row>
    <row r="750" spans="6:11" x14ac:dyDescent="0.2">
      <c r="F750" s="142"/>
      <c r="K750"/>
    </row>
    <row r="751" spans="6:11" x14ac:dyDescent="0.2">
      <c r="F751" s="142"/>
      <c r="K751"/>
    </row>
    <row r="752" spans="6:11" x14ac:dyDescent="0.2">
      <c r="F752" s="142"/>
      <c r="K752"/>
    </row>
    <row r="753" spans="6:11" x14ac:dyDescent="0.2">
      <c r="F753" s="142"/>
      <c r="K753"/>
    </row>
    <row r="754" spans="6:11" x14ac:dyDescent="0.2">
      <c r="F754" s="142"/>
      <c r="K754"/>
    </row>
    <row r="755" spans="6:11" x14ac:dyDescent="0.2">
      <c r="F755" s="142"/>
      <c r="K755"/>
    </row>
    <row r="756" spans="6:11" x14ac:dyDescent="0.2">
      <c r="F756" s="142"/>
      <c r="K756"/>
    </row>
    <row r="757" spans="6:11" x14ac:dyDescent="0.2">
      <c r="F757" s="142"/>
      <c r="K757"/>
    </row>
    <row r="758" spans="6:11" x14ac:dyDescent="0.2">
      <c r="F758" s="142"/>
      <c r="K758"/>
    </row>
    <row r="759" spans="6:11" x14ac:dyDescent="0.2">
      <c r="F759" s="142"/>
      <c r="K759"/>
    </row>
    <row r="760" spans="6:11" x14ac:dyDescent="0.2">
      <c r="F760" s="142"/>
      <c r="K760"/>
    </row>
    <row r="761" spans="6:11" x14ac:dyDescent="0.2">
      <c r="F761" s="142"/>
      <c r="K761"/>
    </row>
    <row r="762" spans="6:11" x14ac:dyDescent="0.2">
      <c r="F762" s="142"/>
      <c r="K762"/>
    </row>
    <row r="763" spans="6:11" x14ac:dyDescent="0.2">
      <c r="F763" s="142"/>
      <c r="K763"/>
    </row>
    <row r="764" spans="6:11" x14ac:dyDescent="0.2">
      <c r="F764" s="142"/>
      <c r="K764"/>
    </row>
    <row r="765" spans="6:11" x14ac:dyDescent="0.2">
      <c r="F765" s="142"/>
      <c r="K765"/>
    </row>
    <row r="766" spans="6:11" x14ac:dyDescent="0.2">
      <c r="F766" s="142"/>
      <c r="K766"/>
    </row>
    <row r="767" spans="6:11" x14ac:dyDescent="0.2">
      <c r="F767" s="142"/>
      <c r="K767"/>
    </row>
    <row r="768" spans="6:11" x14ac:dyDescent="0.2">
      <c r="F768" s="142"/>
      <c r="K768"/>
    </row>
    <row r="769" spans="6:11" x14ac:dyDescent="0.2">
      <c r="F769" s="142"/>
      <c r="K769"/>
    </row>
    <row r="770" spans="6:11" x14ac:dyDescent="0.2">
      <c r="F770" s="142"/>
      <c r="K770"/>
    </row>
    <row r="771" spans="6:11" x14ac:dyDescent="0.2">
      <c r="F771" s="142"/>
      <c r="K771"/>
    </row>
    <row r="772" spans="6:11" x14ac:dyDescent="0.2">
      <c r="F772" s="142"/>
      <c r="K772"/>
    </row>
    <row r="773" spans="6:11" x14ac:dyDescent="0.2">
      <c r="F773" s="142"/>
      <c r="K773"/>
    </row>
    <row r="774" spans="6:11" x14ac:dyDescent="0.2">
      <c r="F774" s="142"/>
      <c r="K774"/>
    </row>
    <row r="775" spans="6:11" x14ac:dyDescent="0.2">
      <c r="F775" s="142"/>
      <c r="K775"/>
    </row>
    <row r="776" spans="6:11" x14ac:dyDescent="0.2">
      <c r="F776" s="142"/>
      <c r="K776"/>
    </row>
    <row r="777" spans="6:11" x14ac:dyDescent="0.2">
      <c r="F777" s="142"/>
      <c r="K777"/>
    </row>
    <row r="778" spans="6:11" x14ac:dyDescent="0.2">
      <c r="F778" s="142"/>
      <c r="K778"/>
    </row>
    <row r="779" spans="6:11" x14ac:dyDescent="0.2">
      <c r="F779" s="142"/>
      <c r="K779"/>
    </row>
    <row r="780" spans="6:11" x14ac:dyDescent="0.2">
      <c r="F780" s="142"/>
      <c r="K780"/>
    </row>
    <row r="781" spans="6:11" x14ac:dyDescent="0.2">
      <c r="F781" s="142"/>
      <c r="K781"/>
    </row>
    <row r="782" spans="6:11" x14ac:dyDescent="0.2">
      <c r="F782" s="142"/>
      <c r="K782"/>
    </row>
    <row r="783" spans="6:11" x14ac:dyDescent="0.2">
      <c r="F783" s="142"/>
      <c r="K783"/>
    </row>
    <row r="784" spans="6:11" x14ac:dyDescent="0.2">
      <c r="F784" s="142"/>
      <c r="K784"/>
    </row>
    <row r="785" spans="6:11" x14ac:dyDescent="0.2">
      <c r="F785" s="142"/>
      <c r="K785"/>
    </row>
    <row r="786" spans="6:11" x14ac:dyDescent="0.2">
      <c r="F786" s="142"/>
      <c r="K786"/>
    </row>
    <row r="787" spans="6:11" x14ac:dyDescent="0.2">
      <c r="F787" s="142"/>
      <c r="K787"/>
    </row>
    <row r="788" spans="6:11" x14ac:dyDescent="0.2">
      <c r="F788" s="142"/>
      <c r="K788"/>
    </row>
    <row r="789" spans="6:11" x14ac:dyDescent="0.2">
      <c r="F789" s="142"/>
      <c r="K789"/>
    </row>
    <row r="790" spans="6:11" x14ac:dyDescent="0.2">
      <c r="F790" s="142"/>
      <c r="K790"/>
    </row>
    <row r="791" spans="6:11" x14ac:dyDescent="0.2">
      <c r="F791" s="142"/>
      <c r="K791"/>
    </row>
    <row r="792" spans="6:11" x14ac:dyDescent="0.2">
      <c r="F792" s="142"/>
      <c r="K792"/>
    </row>
    <row r="793" spans="6:11" x14ac:dyDescent="0.2">
      <c r="F793" s="142"/>
      <c r="K793"/>
    </row>
    <row r="794" spans="6:11" x14ac:dyDescent="0.2">
      <c r="F794" s="142"/>
      <c r="K794"/>
    </row>
    <row r="795" spans="6:11" x14ac:dyDescent="0.2">
      <c r="F795" s="142"/>
      <c r="K795"/>
    </row>
    <row r="796" spans="6:11" x14ac:dyDescent="0.2">
      <c r="F796" s="142"/>
      <c r="K796"/>
    </row>
    <row r="797" spans="6:11" x14ac:dyDescent="0.2">
      <c r="F797" s="142"/>
      <c r="K797"/>
    </row>
    <row r="798" spans="6:11" x14ac:dyDescent="0.2">
      <c r="F798" s="142"/>
      <c r="K798"/>
    </row>
    <row r="799" spans="6:11" x14ac:dyDescent="0.2">
      <c r="F799" s="142"/>
      <c r="K799"/>
    </row>
    <row r="800" spans="6:11" x14ac:dyDescent="0.2">
      <c r="F800" s="142"/>
      <c r="K800"/>
    </row>
    <row r="801" spans="6:11" x14ac:dyDescent="0.2">
      <c r="F801" s="142"/>
      <c r="K801"/>
    </row>
    <row r="802" spans="6:11" x14ac:dyDescent="0.2">
      <c r="F802" s="142"/>
      <c r="K802"/>
    </row>
    <row r="803" spans="6:11" x14ac:dyDescent="0.2">
      <c r="F803" s="142"/>
      <c r="K803"/>
    </row>
    <row r="804" spans="6:11" x14ac:dyDescent="0.2">
      <c r="F804" s="142"/>
      <c r="K804"/>
    </row>
    <row r="805" spans="6:11" x14ac:dyDescent="0.2">
      <c r="F805" s="142"/>
      <c r="K805"/>
    </row>
    <row r="806" spans="6:11" x14ac:dyDescent="0.2">
      <c r="F806" s="142"/>
      <c r="K806"/>
    </row>
    <row r="807" spans="6:11" x14ac:dyDescent="0.2">
      <c r="F807" s="142"/>
      <c r="K807"/>
    </row>
    <row r="808" spans="6:11" x14ac:dyDescent="0.2">
      <c r="F808" s="142"/>
      <c r="K808"/>
    </row>
    <row r="809" spans="6:11" x14ac:dyDescent="0.2">
      <c r="F809" s="142"/>
      <c r="K809"/>
    </row>
    <row r="810" spans="6:11" x14ac:dyDescent="0.2">
      <c r="F810" s="142"/>
      <c r="K810"/>
    </row>
    <row r="811" spans="6:11" x14ac:dyDescent="0.2">
      <c r="F811" s="142"/>
      <c r="K811"/>
    </row>
    <row r="812" spans="6:11" x14ac:dyDescent="0.2">
      <c r="F812" s="142"/>
      <c r="K812"/>
    </row>
    <row r="813" spans="6:11" x14ac:dyDescent="0.2">
      <c r="F813" s="142"/>
      <c r="K813"/>
    </row>
    <row r="814" spans="6:11" x14ac:dyDescent="0.2">
      <c r="F814" s="142"/>
      <c r="K814"/>
    </row>
    <row r="815" spans="6:11" x14ac:dyDescent="0.2">
      <c r="F815" s="142"/>
      <c r="K815"/>
    </row>
    <row r="816" spans="6:11" x14ac:dyDescent="0.2">
      <c r="F816" s="142"/>
      <c r="K816"/>
    </row>
    <row r="817" spans="6:11" x14ac:dyDescent="0.2">
      <c r="F817" s="142"/>
      <c r="K817"/>
    </row>
    <row r="818" spans="6:11" x14ac:dyDescent="0.2">
      <c r="F818" s="142"/>
      <c r="K818"/>
    </row>
    <row r="819" spans="6:11" x14ac:dyDescent="0.2">
      <c r="F819" s="142"/>
      <c r="K819"/>
    </row>
    <row r="820" spans="6:11" x14ac:dyDescent="0.2">
      <c r="F820" s="142"/>
      <c r="K820"/>
    </row>
    <row r="821" spans="6:11" x14ac:dyDescent="0.2">
      <c r="F821" s="142"/>
      <c r="K821"/>
    </row>
    <row r="822" spans="6:11" x14ac:dyDescent="0.2">
      <c r="F822" s="142"/>
      <c r="K822"/>
    </row>
    <row r="823" spans="6:11" x14ac:dyDescent="0.2">
      <c r="F823" s="142"/>
      <c r="K823"/>
    </row>
    <row r="824" spans="6:11" x14ac:dyDescent="0.2">
      <c r="F824" s="142"/>
      <c r="K824"/>
    </row>
    <row r="825" spans="6:11" x14ac:dyDescent="0.2">
      <c r="F825" s="142"/>
      <c r="K825"/>
    </row>
    <row r="826" spans="6:11" x14ac:dyDescent="0.2">
      <c r="F826" s="142"/>
      <c r="K826"/>
    </row>
    <row r="827" spans="6:11" x14ac:dyDescent="0.2">
      <c r="F827" s="142"/>
      <c r="K827"/>
    </row>
    <row r="828" spans="6:11" x14ac:dyDescent="0.2">
      <c r="F828" s="142"/>
      <c r="K828"/>
    </row>
    <row r="829" spans="6:11" x14ac:dyDescent="0.2">
      <c r="F829" s="142"/>
      <c r="K829"/>
    </row>
    <row r="830" spans="6:11" x14ac:dyDescent="0.2">
      <c r="F830" s="142"/>
      <c r="K830"/>
    </row>
    <row r="831" spans="6:11" x14ac:dyDescent="0.2">
      <c r="F831" s="142"/>
      <c r="K831"/>
    </row>
    <row r="832" spans="6:11" x14ac:dyDescent="0.2">
      <c r="F832" s="142"/>
      <c r="K832"/>
    </row>
    <row r="833" spans="6:11" x14ac:dyDescent="0.2">
      <c r="F833" s="142"/>
      <c r="K833"/>
    </row>
    <row r="834" spans="6:11" x14ac:dyDescent="0.2">
      <c r="F834" s="142"/>
      <c r="K834"/>
    </row>
    <row r="835" spans="6:11" x14ac:dyDescent="0.2">
      <c r="F835" s="142"/>
      <c r="K835"/>
    </row>
    <row r="836" spans="6:11" x14ac:dyDescent="0.2">
      <c r="F836" s="142"/>
      <c r="K836"/>
    </row>
    <row r="837" spans="6:11" x14ac:dyDescent="0.2">
      <c r="F837" s="142"/>
      <c r="K837"/>
    </row>
    <row r="838" spans="6:11" x14ac:dyDescent="0.2">
      <c r="F838" s="142"/>
      <c r="K838"/>
    </row>
    <row r="839" spans="6:11" x14ac:dyDescent="0.2">
      <c r="F839" s="142"/>
      <c r="K839"/>
    </row>
    <row r="840" spans="6:11" x14ac:dyDescent="0.2">
      <c r="F840" s="142"/>
      <c r="K840"/>
    </row>
    <row r="841" spans="6:11" x14ac:dyDescent="0.2">
      <c r="F841" s="142"/>
      <c r="K841"/>
    </row>
    <row r="842" spans="6:11" x14ac:dyDescent="0.2">
      <c r="F842" s="142"/>
      <c r="K842"/>
    </row>
    <row r="843" spans="6:11" x14ac:dyDescent="0.2">
      <c r="F843" s="142"/>
      <c r="K843"/>
    </row>
    <row r="844" spans="6:11" x14ac:dyDescent="0.2">
      <c r="F844" s="142"/>
      <c r="K844"/>
    </row>
    <row r="845" spans="6:11" x14ac:dyDescent="0.2">
      <c r="F845" s="142"/>
      <c r="K845"/>
    </row>
    <row r="846" spans="6:11" x14ac:dyDescent="0.2">
      <c r="F846" s="142"/>
      <c r="K846"/>
    </row>
    <row r="847" spans="6:11" x14ac:dyDescent="0.2">
      <c r="F847" s="142"/>
      <c r="K847"/>
    </row>
    <row r="848" spans="6:11" x14ac:dyDescent="0.2">
      <c r="F848" s="142"/>
      <c r="K848"/>
    </row>
    <row r="849" spans="6:11" x14ac:dyDescent="0.2">
      <c r="F849" s="142"/>
      <c r="K849"/>
    </row>
    <row r="850" spans="6:11" x14ac:dyDescent="0.2">
      <c r="F850" s="142"/>
      <c r="K850"/>
    </row>
    <row r="851" spans="6:11" x14ac:dyDescent="0.2">
      <c r="F851" s="142"/>
      <c r="K851"/>
    </row>
    <row r="852" spans="6:11" x14ac:dyDescent="0.2">
      <c r="F852" s="142"/>
      <c r="K852"/>
    </row>
    <row r="853" spans="6:11" x14ac:dyDescent="0.2">
      <c r="F853" s="142"/>
      <c r="K853"/>
    </row>
    <row r="854" spans="6:11" x14ac:dyDescent="0.2">
      <c r="F854" s="142"/>
      <c r="K854"/>
    </row>
    <row r="855" spans="6:11" x14ac:dyDescent="0.2">
      <c r="F855" s="142"/>
      <c r="K855"/>
    </row>
    <row r="856" spans="6:11" x14ac:dyDescent="0.2">
      <c r="F856" s="142"/>
      <c r="K856"/>
    </row>
    <row r="857" spans="6:11" x14ac:dyDescent="0.2">
      <c r="F857" s="142"/>
      <c r="K857"/>
    </row>
    <row r="858" spans="6:11" x14ac:dyDescent="0.2">
      <c r="F858" s="142"/>
      <c r="K858"/>
    </row>
    <row r="859" spans="6:11" x14ac:dyDescent="0.2">
      <c r="F859" s="142"/>
      <c r="K859"/>
    </row>
    <row r="860" spans="6:11" x14ac:dyDescent="0.2">
      <c r="F860" s="142"/>
      <c r="K860"/>
    </row>
    <row r="861" spans="6:11" x14ac:dyDescent="0.2">
      <c r="F861" s="142"/>
      <c r="K861"/>
    </row>
    <row r="862" spans="6:11" x14ac:dyDescent="0.2">
      <c r="F862" s="142"/>
      <c r="K862"/>
    </row>
    <row r="863" spans="6:11" x14ac:dyDescent="0.2">
      <c r="F863" s="142"/>
      <c r="K863"/>
    </row>
    <row r="864" spans="6:11" x14ac:dyDescent="0.2">
      <c r="F864" s="142"/>
      <c r="K864"/>
    </row>
    <row r="865" spans="6:11" x14ac:dyDescent="0.2">
      <c r="F865" s="142"/>
      <c r="K865"/>
    </row>
    <row r="866" spans="6:11" x14ac:dyDescent="0.2">
      <c r="F866" s="142"/>
      <c r="K866"/>
    </row>
    <row r="867" spans="6:11" x14ac:dyDescent="0.2">
      <c r="F867" s="142"/>
      <c r="K867"/>
    </row>
    <row r="868" spans="6:11" x14ac:dyDescent="0.2">
      <c r="F868" s="142"/>
      <c r="K868"/>
    </row>
    <row r="869" spans="6:11" x14ac:dyDescent="0.2">
      <c r="F869" s="142"/>
      <c r="K869"/>
    </row>
    <row r="870" spans="6:11" x14ac:dyDescent="0.2">
      <c r="F870" s="142"/>
      <c r="K870"/>
    </row>
    <row r="871" spans="6:11" x14ac:dyDescent="0.2">
      <c r="F871" s="142"/>
      <c r="K871"/>
    </row>
    <row r="872" spans="6:11" x14ac:dyDescent="0.2">
      <c r="F872" s="142"/>
      <c r="K872"/>
    </row>
    <row r="873" spans="6:11" x14ac:dyDescent="0.2">
      <c r="F873" s="142"/>
      <c r="K873"/>
    </row>
    <row r="874" spans="6:11" x14ac:dyDescent="0.2">
      <c r="F874" s="142"/>
      <c r="K874"/>
    </row>
    <row r="875" spans="6:11" x14ac:dyDescent="0.2">
      <c r="F875" s="142"/>
      <c r="K875"/>
    </row>
    <row r="876" spans="6:11" x14ac:dyDescent="0.2">
      <c r="F876" s="142"/>
      <c r="K876"/>
    </row>
    <row r="877" spans="6:11" x14ac:dyDescent="0.2">
      <c r="F877" s="142"/>
      <c r="K877"/>
    </row>
    <row r="878" spans="6:11" x14ac:dyDescent="0.2">
      <c r="F878" s="142"/>
      <c r="K878"/>
    </row>
    <row r="879" spans="6:11" x14ac:dyDescent="0.2">
      <c r="F879" s="142"/>
      <c r="K879"/>
    </row>
    <row r="880" spans="6:11" x14ac:dyDescent="0.2">
      <c r="F880" s="142"/>
      <c r="K880"/>
    </row>
    <row r="881" spans="6:11" x14ac:dyDescent="0.2">
      <c r="F881" s="142"/>
      <c r="K881"/>
    </row>
    <row r="882" spans="6:11" x14ac:dyDescent="0.2">
      <c r="F882" s="142"/>
      <c r="K882"/>
    </row>
    <row r="883" spans="6:11" x14ac:dyDescent="0.2">
      <c r="F883" s="142"/>
      <c r="K883"/>
    </row>
    <row r="884" spans="6:11" x14ac:dyDescent="0.2">
      <c r="F884" s="142"/>
      <c r="K884"/>
    </row>
    <row r="885" spans="6:11" x14ac:dyDescent="0.2">
      <c r="F885" s="142"/>
      <c r="K885"/>
    </row>
    <row r="886" spans="6:11" x14ac:dyDescent="0.2">
      <c r="F886" s="142"/>
      <c r="K886"/>
    </row>
    <row r="887" spans="6:11" x14ac:dyDescent="0.2">
      <c r="F887" s="142"/>
      <c r="K887"/>
    </row>
    <row r="888" spans="6:11" x14ac:dyDescent="0.2">
      <c r="F888" s="142"/>
      <c r="K888"/>
    </row>
    <row r="889" spans="6:11" x14ac:dyDescent="0.2">
      <c r="F889" s="142"/>
      <c r="K889"/>
    </row>
    <row r="890" spans="6:11" x14ac:dyDescent="0.2">
      <c r="F890" s="142"/>
      <c r="K890"/>
    </row>
    <row r="891" spans="6:11" x14ac:dyDescent="0.2">
      <c r="F891" s="142"/>
      <c r="K891"/>
    </row>
    <row r="892" spans="6:11" x14ac:dyDescent="0.2">
      <c r="F892" s="142"/>
      <c r="K892"/>
    </row>
    <row r="893" spans="6:11" x14ac:dyDescent="0.2">
      <c r="F893" s="142"/>
      <c r="K893"/>
    </row>
    <row r="894" spans="6:11" x14ac:dyDescent="0.2">
      <c r="F894" s="142"/>
      <c r="K894"/>
    </row>
    <row r="895" spans="6:11" x14ac:dyDescent="0.2">
      <c r="F895" s="142"/>
      <c r="K895"/>
    </row>
    <row r="896" spans="6:11" x14ac:dyDescent="0.2">
      <c r="F896" s="142"/>
      <c r="K896"/>
    </row>
    <row r="897" spans="6:11" x14ac:dyDescent="0.2">
      <c r="F897" s="142"/>
      <c r="K897"/>
    </row>
    <row r="898" spans="6:11" x14ac:dyDescent="0.2">
      <c r="F898" s="142"/>
      <c r="K898"/>
    </row>
    <row r="899" spans="6:11" x14ac:dyDescent="0.2">
      <c r="F899" s="142"/>
      <c r="K899"/>
    </row>
    <row r="900" spans="6:11" x14ac:dyDescent="0.2">
      <c r="F900" s="142"/>
      <c r="K900"/>
    </row>
    <row r="901" spans="6:11" x14ac:dyDescent="0.2">
      <c r="F901" s="142"/>
      <c r="K901"/>
    </row>
    <row r="902" spans="6:11" x14ac:dyDescent="0.2">
      <c r="F902" s="142"/>
      <c r="K902"/>
    </row>
    <row r="903" spans="6:11" x14ac:dyDescent="0.2">
      <c r="F903" s="142"/>
      <c r="K903"/>
    </row>
    <row r="904" spans="6:11" x14ac:dyDescent="0.2">
      <c r="F904" s="142"/>
      <c r="K904"/>
    </row>
    <row r="905" spans="6:11" x14ac:dyDescent="0.2">
      <c r="F905" s="142"/>
      <c r="K905"/>
    </row>
    <row r="906" spans="6:11" x14ac:dyDescent="0.2">
      <c r="F906" s="142"/>
      <c r="K906"/>
    </row>
    <row r="907" spans="6:11" x14ac:dyDescent="0.2">
      <c r="F907" s="142"/>
      <c r="K907"/>
    </row>
    <row r="908" spans="6:11" x14ac:dyDescent="0.2">
      <c r="F908" s="142"/>
      <c r="K908"/>
    </row>
    <row r="909" spans="6:11" x14ac:dyDescent="0.2">
      <c r="F909" s="142"/>
      <c r="K909"/>
    </row>
    <row r="910" spans="6:11" x14ac:dyDescent="0.2">
      <c r="F910" s="142"/>
      <c r="K910"/>
    </row>
    <row r="911" spans="6:11" x14ac:dyDescent="0.2">
      <c r="F911" s="142"/>
      <c r="K911"/>
    </row>
    <row r="912" spans="6:11" x14ac:dyDescent="0.2">
      <c r="F912" s="142"/>
      <c r="K912"/>
    </row>
    <row r="913" spans="6:11" x14ac:dyDescent="0.2">
      <c r="F913" s="142"/>
      <c r="K913"/>
    </row>
    <row r="914" spans="6:11" x14ac:dyDescent="0.2">
      <c r="F914" s="142"/>
      <c r="K914"/>
    </row>
    <row r="915" spans="6:11" x14ac:dyDescent="0.2">
      <c r="F915" s="142"/>
      <c r="K915"/>
    </row>
    <row r="916" spans="6:11" x14ac:dyDescent="0.2">
      <c r="F916" s="142"/>
      <c r="K916"/>
    </row>
    <row r="917" spans="6:11" x14ac:dyDescent="0.2">
      <c r="F917" s="142"/>
      <c r="K917"/>
    </row>
    <row r="918" spans="6:11" x14ac:dyDescent="0.2">
      <c r="F918" s="142"/>
      <c r="K918"/>
    </row>
    <row r="919" spans="6:11" x14ac:dyDescent="0.2">
      <c r="F919" s="142"/>
      <c r="K919"/>
    </row>
    <row r="920" spans="6:11" x14ac:dyDescent="0.2">
      <c r="F920" s="142"/>
      <c r="K920"/>
    </row>
    <row r="921" spans="6:11" x14ac:dyDescent="0.2">
      <c r="F921" s="142"/>
      <c r="K921"/>
    </row>
    <row r="922" spans="6:11" x14ac:dyDescent="0.2">
      <c r="F922" s="142"/>
      <c r="K922"/>
    </row>
    <row r="923" spans="6:11" x14ac:dyDescent="0.2">
      <c r="F923" s="142"/>
      <c r="K923"/>
    </row>
    <row r="924" spans="6:11" x14ac:dyDescent="0.2">
      <c r="F924" s="142"/>
      <c r="K924"/>
    </row>
    <row r="925" spans="6:11" x14ac:dyDescent="0.2">
      <c r="F925" s="142"/>
      <c r="K925"/>
    </row>
    <row r="926" spans="6:11" x14ac:dyDescent="0.2">
      <c r="F926" s="142"/>
      <c r="K926"/>
    </row>
    <row r="927" spans="6:11" x14ac:dyDescent="0.2">
      <c r="F927" s="142"/>
      <c r="K927"/>
    </row>
    <row r="928" spans="6:11" x14ac:dyDescent="0.2">
      <c r="F928" s="142"/>
      <c r="K928"/>
    </row>
    <row r="929" spans="6:11" x14ac:dyDescent="0.2">
      <c r="F929" s="142"/>
      <c r="K929"/>
    </row>
    <row r="930" spans="6:11" x14ac:dyDescent="0.2">
      <c r="F930" s="142"/>
      <c r="K930"/>
    </row>
    <row r="931" spans="6:11" x14ac:dyDescent="0.2">
      <c r="F931" s="142"/>
      <c r="K931"/>
    </row>
    <row r="932" spans="6:11" x14ac:dyDescent="0.2">
      <c r="F932" s="142"/>
      <c r="K932"/>
    </row>
    <row r="933" spans="6:11" x14ac:dyDescent="0.2">
      <c r="F933" s="142"/>
      <c r="K933"/>
    </row>
    <row r="934" spans="6:11" x14ac:dyDescent="0.2">
      <c r="F934" s="142"/>
      <c r="K934"/>
    </row>
    <row r="935" spans="6:11" x14ac:dyDescent="0.2">
      <c r="F935" s="142"/>
      <c r="K935"/>
    </row>
    <row r="936" spans="6:11" x14ac:dyDescent="0.2">
      <c r="F936" s="142"/>
      <c r="K936"/>
    </row>
    <row r="937" spans="6:11" x14ac:dyDescent="0.2">
      <c r="F937" s="142"/>
      <c r="K937"/>
    </row>
    <row r="938" spans="6:11" x14ac:dyDescent="0.2">
      <c r="F938" s="142"/>
      <c r="K938"/>
    </row>
    <row r="939" spans="6:11" x14ac:dyDescent="0.2">
      <c r="F939" s="142"/>
      <c r="K939"/>
    </row>
    <row r="940" spans="6:11" x14ac:dyDescent="0.2">
      <c r="F940" s="142"/>
      <c r="K940"/>
    </row>
    <row r="941" spans="6:11" x14ac:dyDescent="0.2">
      <c r="F941" s="142"/>
      <c r="K941"/>
    </row>
    <row r="942" spans="6:11" x14ac:dyDescent="0.2">
      <c r="F942" s="142"/>
      <c r="K942"/>
    </row>
    <row r="943" spans="6:11" x14ac:dyDescent="0.2">
      <c r="F943" s="142"/>
      <c r="K943"/>
    </row>
    <row r="944" spans="6:11" x14ac:dyDescent="0.2">
      <c r="F944" s="142"/>
      <c r="K944"/>
    </row>
    <row r="945" spans="6:11" x14ac:dyDescent="0.2">
      <c r="F945" s="142"/>
      <c r="K945"/>
    </row>
    <row r="946" spans="6:11" x14ac:dyDescent="0.2">
      <c r="F946" s="142"/>
      <c r="K946"/>
    </row>
    <row r="947" spans="6:11" x14ac:dyDescent="0.2">
      <c r="F947" s="142"/>
      <c r="K947"/>
    </row>
    <row r="948" spans="6:11" x14ac:dyDescent="0.2">
      <c r="F948" s="142"/>
      <c r="K948"/>
    </row>
    <row r="949" spans="6:11" x14ac:dyDescent="0.2">
      <c r="F949" s="142"/>
      <c r="K949"/>
    </row>
    <row r="950" spans="6:11" x14ac:dyDescent="0.2">
      <c r="F950" s="142"/>
      <c r="K950"/>
    </row>
    <row r="951" spans="6:11" x14ac:dyDescent="0.2">
      <c r="F951" s="142"/>
      <c r="K951"/>
    </row>
    <row r="952" spans="6:11" x14ac:dyDescent="0.2">
      <c r="F952" s="142"/>
      <c r="K952"/>
    </row>
    <row r="953" spans="6:11" x14ac:dyDescent="0.2">
      <c r="F953" s="142"/>
      <c r="K953"/>
    </row>
    <row r="954" spans="6:11" x14ac:dyDescent="0.2">
      <c r="F954" s="142"/>
      <c r="K954"/>
    </row>
    <row r="955" spans="6:11" x14ac:dyDescent="0.2">
      <c r="F955" s="142"/>
      <c r="K955"/>
    </row>
    <row r="956" spans="6:11" x14ac:dyDescent="0.2">
      <c r="F956" s="142"/>
      <c r="K956"/>
    </row>
    <row r="957" spans="6:11" x14ac:dyDescent="0.2">
      <c r="F957" s="142"/>
      <c r="K957"/>
    </row>
    <row r="958" spans="6:11" x14ac:dyDescent="0.2">
      <c r="F958" s="142"/>
      <c r="K958"/>
    </row>
    <row r="959" spans="6:11" x14ac:dyDescent="0.2">
      <c r="F959" s="142"/>
      <c r="K959"/>
    </row>
    <row r="960" spans="6:11" x14ac:dyDescent="0.2">
      <c r="F960" s="142"/>
      <c r="K960"/>
    </row>
    <row r="961" spans="6:11" x14ac:dyDescent="0.2">
      <c r="F961" s="142"/>
      <c r="K961"/>
    </row>
    <row r="962" spans="6:11" x14ac:dyDescent="0.2">
      <c r="F962" s="142"/>
      <c r="K962"/>
    </row>
    <row r="963" spans="6:11" x14ac:dyDescent="0.2">
      <c r="F963" s="142"/>
      <c r="K963"/>
    </row>
    <row r="964" spans="6:11" x14ac:dyDescent="0.2">
      <c r="F964" s="142"/>
      <c r="K964"/>
    </row>
    <row r="965" spans="6:11" x14ac:dyDescent="0.2">
      <c r="F965" s="142"/>
      <c r="K965"/>
    </row>
    <row r="966" spans="6:11" x14ac:dyDescent="0.2">
      <c r="F966" s="142"/>
      <c r="K966"/>
    </row>
    <row r="967" spans="6:11" x14ac:dyDescent="0.2">
      <c r="F967" s="142"/>
      <c r="K967"/>
    </row>
    <row r="968" spans="6:11" x14ac:dyDescent="0.2">
      <c r="F968" s="142"/>
      <c r="K968"/>
    </row>
    <row r="969" spans="6:11" x14ac:dyDescent="0.2">
      <c r="F969" s="142"/>
      <c r="K969"/>
    </row>
    <row r="970" spans="6:11" x14ac:dyDescent="0.2">
      <c r="F970" s="142"/>
      <c r="K970"/>
    </row>
    <row r="971" spans="6:11" x14ac:dyDescent="0.2">
      <c r="F971" s="142"/>
      <c r="K971"/>
    </row>
    <row r="972" spans="6:11" x14ac:dyDescent="0.2">
      <c r="F972" s="142"/>
      <c r="K972"/>
    </row>
    <row r="973" spans="6:11" x14ac:dyDescent="0.2">
      <c r="F973" s="142"/>
      <c r="K973"/>
    </row>
    <row r="974" spans="6:11" x14ac:dyDescent="0.2">
      <c r="F974" s="142"/>
      <c r="K974"/>
    </row>
    <row r="975" spans="6:11" x14ac:dyDescent="0.2">
      <c r="F975" s="142"/>
      <c r="K975"/>
    </row>
    <row r="976" spans="6:11" x14ac:dyDescent="0.2">
      <c r="F976" s="142"/>
      <c r="K976"/>
    </row>
    <row r="977" spans="6:11" x14ac:dyDescent="0.2">
      <c r="F977" s="142"/>
      <c r="K977"/>
    </row>
    <row r="978" spans="6:11" x14ac:dyDescent="0.2">
      <c r="F978" s="142"/>
      <c r="K978"/>
    </row>
    <row r="979" spans="6:11" x14ac:dyDescent="0.2">
      <c r="F979" s="142"/>
      <c r="K979"/>
    </row>
    <row r="980" spans="6:11" x14ac:dyDescent="0.2">
      <c r="F980" s="142"/>
      <c r="K980"/>
    </row>
    <row r="981" spans="6:11" x14ac:dyDescent="0.2">
      <c r="F981" s="142"/>
      <c r="K981"/>
    </row>
    <row r="982" spans="6:11" x14ac:dyDescent="0.2">
      <c r="F982" s="142"/>
      <c r="K982"/>
    </row>
    <row r="983" spans="6:11" x14ac:dyDescent="0.2">
      <c r="F983" s="142"/>
      <c r="K983"/>
    </row>
    <row r="984" spans="6:11" x14ac:dyDescent="0.2">
      <c r="F984" s="142"/>
      <c r="K984"/>
    </row>
    <row r="985" spans="6:11" x14ac:dyDescent="0.2">
      <c r="F985" s="142"/>
      <c r="K985"/>
    </row>
    <row r="986" spans="6:11" x14ac:dyDescent="0.2">
      <c r="F986" s="142"/>
      <c r="K986"/>
    </row>
    <row r="987" spans="6:11" x14ac:dyDescent="0.2">
      <c r="F987" s="142"/>
      <c r="K987"/>
    </row>
    <row r="988" spans="6:11" x14ac:dyDescent="0.2">
      <c r="F988" s="142"/>
      <c r="K988"/>
    </row>
    <row r="989" spans="6:11" x14ac:dyDescent="0.2">
      <c r="F989" s="142"/>
      <c r="K989"/>
    </row>
    <row r="990" spans="6:11" x14ac:dyDescent="0.2">
      <c r="F990" s="142"/>
      <c r="K990"/>
    </row>
    <row r="991" spans="6:11" x14ac:dyDescent="0.2">
      <c r="F991" s="142"/>
      <c r="K991"/>
    </row>
    <row r="992" spans="6:11" x14ac:dyDescent="0.2">
      <c r="F992" s="142"/>
      <c r="K992"/>
    </row>
    <row r="993" spans="6:11" x14ac:dyDescent="0.2">
      <c r="F993" s="142"/>
      <c r="K993"/>
    </row>
    <row r="994" spans="6:11" x14ac:dyDescent="0.2">
      <c r="F994" s="142"/>
      <c r="K994"/>
    </row>
    <row r="995" spans="6:11" x14ac:dyDescent="0.2">
      <c r="F995" s="142"/>
      <c r="K995"/>
    </row>
    <row r="996" spans="6:11" x14ac:dyDescent="0.2">
      <c r="F996" s="142"/>
      <c r="K996"/>
    </row>
    <row r="997" spans="6:11" x14ac:dyDescent="0.2">
      <c r="F997" s="142"/>
      <c r="K997"/>
    </row>
    <row r="998" spans="6:11" x14ac:dyDescent="0.2">
      <c r="F998" s="142"/>
      <c r="K998"/>
    </row>
    <row r="999" spans="6:11" x14ac:dyDescent="0.2">
      <c r="F999" s="142"/>
      <c r="K999"/>
    </row>
    <row r="1000" spans="6:11" x14ac:dyDescent="0.2">
      <c r="F1000" s="142"/>
      <c r="K1000"/>
    </row>
    <row r="1001" spans="6:11" x14ac:dyDescent="0.2">
      <c r="F1001" s="142"/>
      <c r="K1001"/>
    </row>
    <row r="1002" spans="6:11" x14ac:dyDescent="0.2">
      <c r="F1002" s="142"/>
      <c r="K1002"/>
    </row>
    <row r="1003" spans="6:11" x14ac:dyDescent="0.2">
      <c r="F1003" s="142"/>
      <c r="K1003"/>
    </row>
    <row r="1004" spans="6:11" x14ac:dyDescent="0.2">
      <c r="F1004" s="142"/>
      <c r="K1004"/>
    </row>
    <row r="1005" spans="6:11" x14ac:dyDescent="0.2">
      <c r="F1005" s="142"/>
      <c r="K1005"/>
    </row>
    <row r="1006" spans="6:11" x14ac:dyDescent="0.2">
      <c r="F1006" s="142"/>
      <c r="K1006"/>
    </row>
    <row r="1007" spans="6:11" x14ac:dyDescent="0.2">
      <c r="F1007" s="142"/>
      <c r="K1007"/>
    </row>
    <row r="1008" spans="6:11" x14ac:dyDescent="0.2">
      <c r="F1008" s="142"/>
      <c r="K1008"/>
    </row>
    <row r="1009" spans="6:11" x14ac:dyDescent="0.2">
      <c r="F1009" s="142"/>
      <c r="K1009"/>
    </row>
    <row r="1010" spans="6:11" x14ac:dyDescent="0.2">
      <c r="F1010" s="142"/>
      <c r="K1010"/>
    </row>
    <row r="1011" spans="6:11" x14ac:dyDescent="0.2">
      <c r="F1011" s="142"/>
      <c r="K1011"/>
    </row>
    <row r="1012" spans="6:11" x14ac:dyDescent="0.2">
      <c r="F1012" s="142"/>
      <c r="K1012"/>
    </row>
    <row r="1013" spans="6:11" x14ac:dyDescent="0.2">
      <c r="F1013" s="142"/>
      <c r="K1013"/>
    </row>
    <row r="1014" spans="6:11" x14ac:dyDescent="0.2">
      <c r="F1014" s="142"/>
      <c r="K1014"/>
    </row>
    <row r="1015" spans="6:11" x14ac:dyDescent="0.2">
      <c r="F1015" s="142"/>
      <c r="K1015"/>
    </row>
    <row r="1016" spans="6:11" x14ac:dyDescent="0.2">
      <c r="F1016" s="142"/>
      <c r="K1016"/>
    </row>
    <row r="1017" spans="6:11" x14ac:dyDescent="0.2">
      <c r="F1017" s="142"/>
      <c r="K1017"/>
    </row>
    <row r="1018" spans="6:11" x14ac:dyDescent="0.2">
      <c r="F1018" s="142"/>
      <c r="K1018"/>
    </row>
    <row r="1019" spans="6:11" x14ac:dyDescent="0.2">
      <c r="F1019" s="142"/>
      <c r="K1019"/>
    </row>
    <row r="1020" spans="6:11" x14ac:dyDescent="0.2">
      <c r="F1020" s="142"/>
      <c r="K1020"/>
    </row>
    <row r="1021" spans="6:11" x14ac:dyDescent="0.2">
      <c r="F1021" s="142"/>
      <c r="K1021"/>
    </row>
    <row r="1022" spans="6:11" x14ac:dyDescent="0.2">
      <c r="F1022" s="142"/>
      <c r="K1022"/>
    </row>
    <row r="1023" spans="6:11" x14ac:dyDescent="0.2">
      <c r="F1023" s="142"/>
      <c r="K1023"/>
    </row>
    <row r="1024" spans="6:11" x14ac:dyDescent="0.2">
      <c r="F1024" s="142"/>
      <c r="K1024"/>
    </row>
    <row r="1025" spans="6:11" x14ac:dyDescent="0.2">
      <c r="F1025" s="142"/>
      <c r="K1025"/>
    </row>
    <row r="1026" spans="6:11" x14ac:dyDescent="0.2">
      <c r="F1026" s="142"/>
      <c r="K1026"/>
    </row>
    <row r="1027" spans="6:11" x14ac:dyDescent="0.2">
      <c r="F1027" s="142"/>
      <c r="K1027"/>
    </row>
    <row r="1028" spans="6:11" x14ac:dyDescent="0.2">
      <c r="F1028" s="142"/>
      <c r="K1028"/>
    </row>
    <row r="1029" spans="6:11" x14ac:dyDescent="0.2">
      <c r="F1029" s="142"/>
      <c r="K1029"/>
    </row>
    <row r="1030" spans="6:11" x14ac:dyDescent="0.2">
      <c r="F1030" s="142"/>
      <c r="K1030"/>
    </row>
    <row r="1031" spans="6:11" x14ac:dyDescent="0.2">
      <c r="F1031" s="142"/>
      <c r="K1031"/>
    </row>
    <row r="1032" spans="6:11" x14ac:dyDescent="0.2">
      <c r="F1032" s="142"/>
      <c r="K1032"/>
    </row>
    <row r="1033" spans="6:11" x14ac:dyDescent="0.2">
      <c r="F1033" s="142"/>
      <c r="K1033"/>
    </row>
    <row r="1034" spans="6:11" x14ac:dyDescent="0.2">
      <c r="F1034" s="142"/>
      <c r="K1034"/>
    </row>
    <row r="1035" spans="6:11" x14ac:dyDescent="0.2">
      <c r="F1035" s="142"/>
      <c r="K1035"/>
    </row>
    <row r="1036" spans="6:11" x14ac:dyDescent="0.2">
      <c r="F1036" s="142"/>
      <c r="K1036"/>
    </row>
    <row r="1037" spans="6:11" x14ac:dyDescent="0.2">
      <c r="F1037" s="142"/>
      <c r="K1037"/>
    </row>
    <row r="1038" spans="6:11" x14ac:dyDescent="0.2">
      <c r="F1038" s="142"/>
      <c r="K1038"/>
    </row>
    <row r="1039" spans="6:11" x14ac:dyDescent="0.2">
      <c r="F1039" s="142"/>
      <c r="K1039"/>
    </row>
    <row r="1040" spans="6:11" x14ac:dyDescent="0.2">
      <c r="F1040" s="142"/>
      <c r="K1040"/>
    </row>
    <row r="1041" spans="6:11" x14ac:dyDescent="0.2">
      <c r="F1041" s="142"/>
      <c r="K1041"/>
    </row>
    <row r="1042" spans="6:11" x14ac:dyDescent="0.2">
      <c r="F1042" s="142"/>
      <c r="K1042"/>
    </row>
    <row r="1043" spans="6:11" x14ac:dyDescent="0.2">
      <c r="F1043" s="142"/>
      <c r="K1043"/>
    </row>
    <row r="1044" spans="6:11" x14ac:dyDescent="0.2">
      <c r="F1044" s="142"/>
      <c r="K1044"/>
    </row>
    <row r="1045" spans="6:11" x14ac:dyDescent="0.2">
      <c r="F1045" s="142"/>
      <c r="K1045"/>
    </row>
    <row r="1046" spans="6:11" x14ac:dyDescent="0.2">
      <c r="F1046" s="142"/>
      <c r="K1046"/>
    </row>
    <row r="1047" spans="6:11" x14ac:dyDescent="0.2">
      <c r="F1047" s="142"/>
      <c r="K1047"/>
    </row>
    <row r="1048" spans="6:11" x14ac:dyDescent="0.2">
      <c r="F1048" s="142"/>
      <c r="K1048"/>
    </row>
    <row r="1049" spans="6:11" x14ac:dyDescent="0.2">
      <c r="F1049" s="142"/>
      <c r="K1049"/>
    </row>
    <row r="1050" spans="6:11" x14ac:dyDescent="0.2">
      <c r="F1050" s="142"/>
      <c r="K1050"/>
    </row>
    <row r="1051" spans="6:11" x14ac:dyDescent="0.2">
      <c r="F1051" s="142"/>
      <c r="K1051"/>
    </row>
    <row r="1052" spans="6:11" x14ac:dyDescent="0.2">
      <c r="F1052" s="142"/>
      <c r="K1052"/>
    </row>
    <row r="1053" spans="6:11" x14ac:dyDescent="0.2">
      <c r="F1053" s="142"/>
      <c r="K1053"/>
    </row>
    <row r="1054" spans="6:11" x14ac:dyDescent="0.2">
      <c r="F1054" s="142"/>
      <c r="K1054"/>
    </row>
    <row r="1055" spans="6:11" x14ac:dyDescent="0.2">
      <c r="F1055" s="142"/>
      <c r="K1055"/>
    </row>
    <row r="1056" spans="6:11" x14ac:dyDescent="0.2">
      <c r="F1056" s="142"/>
      <c r="K1056"/>
    </row>
    <row r="1057" spans="6:11" x14ac:dyDescent="0.2">
      <c r="F1057" s="142"/>
      <c r="K1057"/>
    </row>
    <row r="1058" spans="6:11" x14ac:dyDescent="0.2">
      <c r="F1058" s="142"/>
      <c r="K1058"/>
    </row>
    <row r="1059" spans="6:11" x14ac:dyDescent="0.2">
      <c r="F1059" s="142"/>
      <c r="K1059"/>
    </row>
    <row r="1060" spans="6:11" x14ac:dyDescent="0.2">
      <c r="F1060" s="142"/>
      <c r="K1060"/>
    </row>
    <row r="1061" spans="6:11" x14ac:dyDescent="0.2">
      <c r="F1061" s="142"/>
      <c r="K1061"/>
    </row>
    <row r="1062" spans="6:11" x14ac:dyDescent="0.2">
      <c r="F1062" s="142"/>
      <c r="K1062"/>
    </row>
    <row r="1063" spans="6:11" x14ac:dyDescent="0.2">
      <c r="F1063" s="142"/>
      <c r="K1063"/>
    </row>
    <row r="1064" spans="6:11" x14ac:dyDescent="0.2">
      <c r="F1064" s="142"/>
      <c r="K1064"/>
    </row>
    <row r="1065" spans="6:11" x14ac:dyDescent="0.2">
      <c r="F1065" s="142"/>
      <c r="K1065"/>
    </row>
    <row r="1066" spans="6:11" x14ac:dyDescent="0.2">
      <c r="F1066" s="142"/>
      <c r="K1066"/>
    </row>
    <row r="1067" spans="6:11" x14ac:dyDescent="0.2">
      <c r="F1067" s="142"/>
      <c r="K1067"/>
    </row>
    <row r="1068" spans="6:11" x14ac:dyDescent="0.2">
      <c r="F1068" s="142"/>
      <c r="K1068"/>
    </row>
    <row r="1069" spans="6:11" x14ac:dyDescent="0.2">
      <c r="F1069" s="142"/>
      <c r="K1069"/>
    </row>
    <row r="1070" spans="6:11" x14ac:dyDescent="0.2">
      <c r="F1070" s="142"/>
      <c r="K1070"/>
    </row>
    <row r="1071" spans="6:11" x14ac:dyDescent="0.2">
      <c r="F1071" s="142"/>
      <c r="K1071"/>
    </row>
    <row r="1072" spans="6:11" x14ac:dyDescent="0.2">
      <c r="F1072" s="142"/>
      <c r="K1072"/>
    </row>
    <row r="1073" spans="6:11" x14ac:dyDescent="0.2">
      <c r="F1073" s="142"/>
      <c r="K1073"/>
    </row>
    <row r="1074" spans="6:11" x14ac:dyDescent="0.2">
      <c r="F1074" s="142"/>
      <c r="K1074"/>
    </row>
    <row r="1075" spans="6:11" x14ac:dyDescent="0.2">
      <c r="F1075" s="142"/>
      <c r="K1075"/>
    </row>
    <row r="1076" spans="6:11" x14ac:dyDescent="0.2">
      <c r="F1076" s="142"/>
      <c r="K1076"/>
    </row>
    <row r="1077" spans="6:11" x14ac:dyDescent="0.2">
      <c r="F1077" s="142"/>
      <c r="K1077"/>
    </row>
    <row r="1078" spans="6:11" x14ac:dyDescent="0.2">
      <c r="F1078" s="142"/>
      <c r="K1078"/>
    </row>
    <row r="1079" spans="6:11" x14ac:dyDescent="0.2">
      <c r="F1079" s="142"/>
      <c r="K1079"/>
    </row>
    <row r="1080" spans="6:11" x14ac:dyDescent="0.2">
      <c r="F1080" s="142"/>
      <c r="K1080"/>
    </row>
    <row r="1081" spans="6:11" x14ac:dyDescent="0.2">
      <c r="F1081" s="142"/>
      <c r="K1081"/>
    </row>
    <row r="1082" spans="6:11" x14ac:dyDescent="0.2">
      <c r="F1082" s="142"/>
      <c r="K1082"/>
    </row>
    <row r="1083" spans="6:11" x14ac:dyDescent="0.2">
      <c r="F1083" s="142"/>
      <c r="K1083"/>
    </row>
    <row r="1084" spans="6:11" x14ac:dyDescent="0.2">
      <c r="F1084" s="142"/>
      <c r="K1084"/>
    </row>
    <row r="1085" spans="6:11" x14ac:dyDescent="0.2">
      <c r="F1085" s="142"/>
      <c r="K1085"/>
    </row>
    <row r="1086" spans="6:11" x14ac:dyDescent="0.2">
      <c r="F1086" s="142"/>
      <c r="K1086"/>
    </row>
    <row r="1087" spans="6:11" x14ac:dyDescent="0.2">
      <c r="F1087" s="142"/>
      <c r="K1087"/>
    </row>
    <row r="1088" spans="6:11" x14ac:dyDescent="0.2">
      <c r="F1088" s="142"/>
      <c r="K1088"/>
    </row>
    <row r="1089" spans="6:11" x14ac:dyDescent="0.2">
      <c r="F1089" s="142"/>
      <c r="K1089"/>
    </row>
    <row r="1090" spans="6:11" x14ac:dyDescent="0.2">
      <c r="F1090" s="142"/>
      <c r="K1090"/>
    </row>
    <row r="1091" spans="6:11" x14ac:dyDescent="0.2">
      <c r="F1091" s="142"/>
      <c r="K1091"/>
    </row>
    <row r="1092" spans="6:11" x14ac:dyDescent="0.2">
      <c r="F1092" s="142"/>
      <c r="K1092"/>
    </row>
    <row r="1093" spans="6:11" x14ac:dyDescent="0.2">
      <c r="F1093" s="142"/>
      <c r="K1093"/>
    </row>
    <row r="1094" spans="6:11" x14ac:dyDescent="0.2">
      <c r="F1094" s="142"/>
      <c r="K1094"/>
    </row>
    <row r="1095" spans="6:11" x14ac:dyDescent="0.2">
      <c r="F1095" s="142"/>
      <c r="K1095"/>
    </row>
    <row r="1096" spans="6:11" x14ac:dyDescent="0.2">
      <c r="F1096" s="142"/>
      <c r="K1096"/>
    </row>
    <row r="1097" spans="6:11" x14ac:dyDescent="0.2">
      <c r="F1097" s="142"/>
      <c r="K1097"/>
    </row>
    <row r="1098" spans="6:11" x14ac:dyDescent="0.2">
      <c r="F1098" s="142"/>
      <c r="K1098"/>
    </row>
    <row r="1099" spans="6:11" x14ac:dyDescent="0.2">
      <c r="F1099" s="142"/>
      <c r="K1099"/>
    </row>
    <row r="1100" spans="6:11" x14ac:dyDescent="0.2">
      <c r="F1100" s="142"/>
      <c r="K1100"/>
    </row>
    <row r="1101" spans="6:11" x14ac:dyDescent="0.2">
      <c r="F1101" s="142"/>
      <c r="K1101"/>
    </row>
    <row r="1102" spans="6:11" x14ac:dyDescent="0.2">
      <c r="F1102" s="142"/>
      <c r="K1102"/>
    </row>
    <row r="1103" spans="6:11" x14ac:dyDescent="0.2">
      <c r="F1103" s="142"/>
      <c r="K1103"/>
    </row>
    <row r="1104" spans="6:11" x14ac:dyDescent="0.2">
      <c r="F1104" s="142"/>
      <c r="K1104"/>
    </row>
    <row r="1105" spans="6:11" x14ac:dyDescent="0.2">
      <c r="F1105" s="142"/>
      <c r="K1105"/>
    </row>
    <row r="1106" spans="6:11" x14ac:dyDescent="0.2">
      <c r="F1106" s="142"/>
      <c r="K1106"/>
    </row>
    <row r="1107" spans="6:11" x14ac:dyDescent="0.2">
      <c r="F1107" s="142"/>
      <c r="K1107"/>
    </row>
    <row r="1108" spans="6:11" x14ac:dyDescent="0.2">
      <c r="F1108" s="142"/>
      <c r="K1108"/>
    </row>
    <row r="1109" spans="6:11" x14ac:dyDescent="0.2">
      <c r="F1109" s="142"/>
      <c r="K1109"/>
    </row>
    <row r="1110" spans="6:11" x14ac:dyDescent="0.2">
      <c r="F1110" s="142"/>
      <c r="K1110"/>
    </row>
    <row r="1111" spans="6:11" x14ac:dyDescent="0.2">
      <c r="F1111" s="142"/>
      <c r="K1111"/>
    </row>
    <row r="1112" spans="6:11" x14ac:dyDescent="0.2">
      <c r="F1112" s="142"/>
      <c r="K1112"/>
    </row>
    <row r="1113" spans="6:11" x14ac:dyDescent="0.2">
      <c r="F1113" s="142"/>
      <c r="K1113"/>
    </row>
    <row r="1114" spans="6:11" x14ac:dyDescent="0.2">
      <c r="F1114" s="142"/>
      <c r="K1114"/>
    </row>
    <row r="1115" spans="6:11" x14ac:dyDescent="0.2">
      <c r="F1115" s="142"/>
      <c r="K1115"/>
    </row>
    <row r="1116" spans="6:11" x14ac:dyDescent="0.2">
      <c r="F1116" s="142"/>
      <c r="K1116"/>
    </row>
    <row r="1117" spans="6:11" x14ac:dyDescent="0.2">
      <c r="F1117" s="142"/>
      <c r="K1117"/>
    </row>
    <row r="1118" spans="6:11" x14ac:dyDescent="0.2">
      <c r="F1118" s="142"/>
      <c r="K1118"/>
    </row>
    <row r="1119" spans="6:11" x14ac:dyDescent="0.2">
      <c r="F1119" s="142"/>
      <c r="K1119"/>
    </row>
    <row r="1120" spans="6:11" x14ac:dyDescent="0.2">
      <c r="F1120" s="142"/>
      <c r="K1120"/>
    </row>
    <row r="1121" spans="6:11" x14ac:dyDescent="0.2">
      <c r="F1121" s="142"/>
      <c r="K1121"/>
    </row>
    <row r="1122" spans="6:11" x14ac:dyDescent="0.2">
      <c r="F1122" s="142"/>
      <c r="K1122"/>
    </row>
    <row r="1123" spans="6:11" x14ac:dyDescent="0.2">
      <c r="F1123" s="142"/>
      <c r="K1123"/>
    </row>
    <row r="1124" spans="6:11" x14ac:dyDescent="0.2">
      <c r="F1124" s="142"/>
      <c r="K1124"/>
    </row>
    <row r="1125" spans="6:11" x14ac:dyDescent="0.2">
      <c r="F1125" s="142"/>
      <c r="K1125"/>
    </row>
    <row r="1126" spans="6:11" x14ac:dyDescent="0.2">
      <c r="F1126" s="142"/>
      <c r="K1126"/>
    </row>
    <row r="1127" spans="6:11" x14ac:dyDescent="0.2">
      <c r="F1127" s="142"/>
      <c r="K1127"/>
    </row>
    <row r="1128" spans="6:11" x14ac:dyDescent="0.2">
      <c r="F1128" s="142"/>
      <c r="K1128"/>
    </row>
    <row r="1129" spans="6:11" x14ac:dyDescent="0.2">
      <c r="F1129" s="142"/>
      <c r="K1129"/>
    </row>
    <row r="1130" spans="6:11" x14ac:dyDescent="0.2">
      <c r="F1130" s="142"/>
      <c r="K1130"/>
    </row>
    <row r="1131" spans="6:11" x14ac:dyDescent="0.2">
      <c r="F1131" s="142"/>
      <c r="K1131"/>
    </row>
    <row r="1132" spans="6:11" x14ac:dyDescent="0.2">
      <c r="F1132" s="142"/>
      <c r="K1132"/>
    </row>
    <row r="1133" spans="6:11" x14ac:dyDescent="0.2">
      <c r="F1133" s="142"/>
      <c r="K1133"/>
    </row>
    <row r="1134" spans="6:11" x14ac:dyDescent="0.2">
      <c r="F1134" s="142"/>
      <c r="K1134"/>
    </row>
    <row r="1135" spans="6:11" x14ac:dyDescent="0.2">
      <c r="F1135" s="142"/>
      <c r="K1135"/>
    </row>
    <row r="1136" spans="6:11" x14ac:dyDescent="0.2">
      <c r="F1136" s="142"/>
      <c r="K1136"/>
    </row>
    <row r="1137" spans="6:11" x14ac:dyDescent="0.2">
      <c r="F1137" s="142"/>
      <c r="K1137"/>
    </row>
    <row r="1138" spans="6:11" x14ac:dyDescent="0.2">
      <c r="F1138" s="142"/>
      <c r="K1138"/>
    </row>
    <row r="1139" spans="6:11" x14ac:dyDescent="0.2">
      <c r="F1139" s="142"/>
      <c r="K1139"/>
    </row>
    <row r="1140" spans="6:11" x14ac:dyDescent="0.2">
      <c r="F1140" s="142"/>
      <c r="K1140"/>
    </row>
    <row r="1141" spans="6:11" x14ac:dyDescent="0.2">
      <c r="F1141" s="142"/>
      <c r="K1141"/>
    </row>
    <row r="1142" spans="6:11" x14ac:dyDescent="0.2">
      <c r="F1142" s="142"/>
      <c r="K1142"/>
    </row>
    <row r="1143" spans="6:11" x14ac:dyDescent="0.2">
      <c r="F1143" s="142"/>
      <c r="K1143"/>
    </row>
    <row r="1144" spans="6:11" x14ac:dyDescent="0.2">
      <c r="F1144" s="142"/>
      <c r="K1144"/>
    </row>
    <row r="1145" spans="6:11" x14ac:dyDescent="0.2">
      <c r="F1145" s="142"/>
      <c r="K1145"/>
    </row>
    <row r="1146" spans="6:11" x14ac:dyDescent="0.2">
      <c r="F1146" s="142"/>
      <c r="K1146"/>
    </row>
    <row r="1147" spans="6:11" x14ac:dyDescent="0.2">
      <c r="F1147" s="142"/>
      <c r="K1147"/>
    </row>
    <row r="1148" spans="6:11" x14ac:dyDescent="0.2">
      <c r="F1148" s="142"/>
      <c r="K1148"/>
    </row>
    <row r="1149" spans="6:11" x14ac:dyDescent="0.2">
      <c r="F1149" s="142"/>
      <c r="K1149"/>
    </row>
    <row r="1150" spans="6:11" x14ac:dyDescent="0.2">
      <c r="F1150" s="142"/>
      <c r="K1150"/>
    </row>
    <row r="1151" spans="6:11" x14ac:dyDescent="0.2">
      <c r="F1151" s="142"/>
      <c r="K1151"/>
    </row>
    <row r="1152" spans="6:11" x14ac:dyDescent="0.2">
      <c r="F1152" s="142"/>
      <c r="K1152"/>
    </row>
    <row r="1153" spans="6:11" x14ac:dyDescent="0.2">
      <c r="F1153" s="142"/>
      <c r="K1153"/>
    </row>
    <row r="1154" spans="6:11" x14ac:dyDescent="0.2">
      <c r="F1154" s="142"/>
      <c r="K1154"/>
    </row>
    <row r="1155" spans="6:11" x14ac:dyDescent="0.2">
      <c r="F1155" s="142"/>
      <c r="K1155"/>
    </row>
    <row r="1156" spans="6:11" x14ac:dyDescent="0.2">
      <c r="F1156" s="142"/>
      <c r="K1156"/>
    </row>
    <row r="1157" spans="6:11" x14ac:dyDescent="0.2">
      <c r="F1157" s="142"/>
      <c r="K1157"/>
    </row>
    <row r="1158" spans="6:11" x14ac:dyDescent="0.2">
      <c r="F1158" s="142"/>
      <c r="K1158"/>
    </row>
    <row r="1159" spans="6:11" x14ac:dyDescent="0.2">
      <c r="F1159" s="142"/>
      <c r="K1159"/>
    </row>
    <row r="1160" spans="6:11" x14ac:dyDescent="0.2">
      <c r="F1160" s="142"/>
      <c r="K1160"/>
    </row>
    <row r="1161" spans="6:11" x14ac:dyDescent="0.2">
      <c r="F1161" s="142"/>
      <c r="K1161"/>
    </row>
    <row r="1162" spans="6:11" x14ac:dyDescent="0.2">
      <c r="F1162" s="142"/>
      <c r="K1162"/>
    </row>
    <row r="1163" spans="6:11" x14ac:dyDescent="0.2">
      <c r="F1163" s="142"/>
      <c r="K1163"/>
    </row>
    <row r="1164" spans="6:11" x14ac:dyDescent="0.2">
      <c r="F1164" s="142"/>
      <c r="K1164"/>
    </row>
    <row r="1165" spans="6:11" x14ac:dyDescent="0.2">
      <c r="F1165" s="142"/>
      <c r="K1165"/>
    </row>
    <row r="1166" spans="6:11" x14ac:dyDescent="0.2">
      <c r="F1166" s="142"/>
      <c r="K1166"/>
    </row>
    <row r="1167" spans="6:11" x14ac:dyDescent="0.2">
      <c r="F1167" s="142"/>
      <c r="K1167"/>
    </row>
    <row r="1168" spans="6:11" x14ac:dyDescent="0.2">
      <c r="F1168" s="142"/>
      <c r="K1168"/>
    </row>
    <row r="1169" spans="6:11" x14ac:dyDescent="0.2">
      <c r="F1169" s="142"/>
      <c r="K1169"/>
    </row>
    <row r="1170" spans="6:11" x14ac:dyDescent="0.2">
      <c r="F1170" s="142"/>
      <c r="K1170"/>
    </row>
    <row r="1171" spans="6:11" x14ac:dyDescent="0.2">
      <c r="F1171" s="142"/>
      <c r="K1171"/>
    </row>
    <row r="1172" spans="6:11" x14ac:dyDescent="0.2">
      <c r="F1172" s="142"/>
      <c r="K1172"/>
    </row>
    <row r="1173" spans="6:11" x14ac:dyDescent="0.2">
      <c r="F1173" s="142"/>
      <c r="K1173"/>
    </row>
    <row r="1174" spans="6:11" x14ac:dyDescent="0.2">
      <c r="F1174" s="142"/>
      <c r="K1174"/>
    </row>
    <row r="1175" spans="6:11" x14ac:dyDescent="0.2">
      <c r="F1175" s="142"/>
      <c r="K1175"/>
    </row>
    <row r="1176" spans="6:11" x14ac:dyDescent="0.2">
      <c r="F1176" s="142"/>
      <c r="K1176"/>
    </row>
    <row r="1177" spans="6:11" x14ac:dyDescent="0.2">
      <c r="F1177" s="142"/>
      <c r="K1177"/>
    </row>
    <row r="1178" spans="6:11" x14ac:dyDescent="0.2">
      <c r="F1178" s="142"/>
      <c r="K1178"/>
    </row>
    <row r="1179" spans="6:11" x14ac:dyDescent="0.2">
      <c r="F1179" s="142"/>
      <c r="K1179"/>
    </row>
    <row r="1180" spans="6:11" x14ac:dyDescent="0.2">
      <c r="F1180" s="142"/>
      <c r="K1180"/>
    </row>
    <row r="1181" spans="6:11" x14ac:dyDescent="0.2">
      <c r="F1181" s="142"/>
      <c r="K1181"/>
    </row>
    <row r="1182" spans="6:11" x14ac:dyDescent="0.2">
      <c r="F1182" s="142"/>
      <c r="K1182"/>
    </row>
    <row r="1183" spans="6:11" x14ac:dyDescent="0.2">
      <c r="F1183" s="142"/>
      <c r="K1183"/>
    </row>
    <row r="1184" spans="6:11" x14ac:dyDescent="0.2">
      <c r="F1184" s="142"/>
      <c r="K1184"/>
    </row>
    <row r="1185" spans="6:11" x14ac:dyDescent="0.2">
      <c r="F1185" s="142"/>
      <c r="K1185"/>
    </row>
    <row r="1186" spans="6:11" x14ac:dyDescent="0.2">
      <c r="F1186" s="142"/>
      <c r="K1186"/>
    </row>
    <row r="1187" spans="6:11" x14ac:dyDescent="0.2">
      <c r="F1187" s="142"/>
      <c r="K1187"/>
    </row>
    <row r="1188" spans="6:11" x14ac:dyDescent="0.2">
      <c r="F1188" s="142"/>
      <c r="K1188"/>
    </row>
    <row r="1189" spans="6:11" x14ac:dyDescent="0.2">
      <c r="F1189" s="142"/>
      <c r="K1189"/>
    </row>
    <row r="1190" spans="6:11" x14ac:dyDescent="0.2">
      <c r="F1190" s="142"/>
      <c r="K1190"/>
    </row>
    <row r="1191" spans="6:11" x14ac:dyDescent="0.2">
      <c r="F1191" s="142"/>
      <c r="K1191"/>
    </row>
    <row r="1192" spans="6:11" x14ac:dyDescent="0.2">
      <c r="F1192" s="142"/>
      <c r="K1192"/>
    </row>
    <row r="1193" spans="6:11" x14ac:dyDescent="0.2">
      <c r="F1193" s="142"/>
      <c r="K1193"/>
    </row>
    <row r="1194" spans="6:11" x14ac:dyDescent="0.2">
      <c r="F1194" s="142"/>
      <c r="K1194"/>
    </row>
    <row r="1195" spans="6:11" x14ac:dyDescent="0.2">
      <c r="F1195" s="142"/>
      <c r="K1195"/>
    </row>
    <row r="1196" spans="6:11" x14ac:dyDescent="0.2">
      <c r="F1196" s="142"/>
      <c r="K1196"/>
    </row>
    <row r="1197" spans="6:11" x14ac:dyDescent="0.2">
      <c r="F1197" s="142"/>
      <c r="K1197"/>
    </row>
    <row r="1198" spans="6:11" x14ac:dyDescent="0.2">
      <c r="F1198" s="142"/>
      <c r="K1198"/>
    </row>
    <row r="1199" spans="6:11" x14ac:dyDescent="0.2">
      <c r="F1199" s="142"/>
      <c r="K1199"/>
    </row>
    <row r="1200" spans="6:11" x14ac:dyDescent="0.2">
      <c r="F1200" s="142"/>
      <c r="K1200"/>
    </row>
    <row r="1201" spans="6:11" x14ac:dyDescent="0.2">
      <c r="F1201" s="142"/>
      <c r="K1201"/>
    </row>
    <row r="1202" spans="6:11" x14ac:dyDescent="0.2">
      <c r="F1202" s="142"/>
      <c r="K1202"/>
    </row>
    <row r="1203" spans="6:11" x14ac:dyDescent="0.2">
      <c r="F1203" s="142"/>
      <c r="K1203"/>
    </row>
    <row r="1204" spans="6:11" x14ac:dyDescent="0.2">
      <c r="F1204" s="142"/>
      <c r="K1204"/>
    </row>
    <row r="1205" spans="6:11" x14ac:dyDescent="0.2">
      <c r="F1205" s="142"/>
      <c r="K1205"/>
    </row>
    <row r="1206" spans="6:11" x14ac:dyDescent="0.2">
      <c r="F1206" s="142"/>
      <c r="K1206"/>
    </row>
    <row r="1207" spans="6:11" x14ac:dyDescent="0.2">
      <c r="F1207" s="142"/>
      <c r="K1207"/>
    </row>
    <row r="1208" spans="6:11" x14ac:dyDescent="0.2">
      <c r="F1208" s="142"/>
      <c r="K1208"/>
    </row>
    <row r="1209" spans="6:11" x14ac:dyDescent="0.2">
      <c r="F1209" s="142"/>
      <c r="K1209"/>
    </row>
    <row r="1210" spans="6:11" x14ac:dyDescent="0.2">
      <c r="F1210" s="142"/>
      <c r="K1210"/>
    </row>
    <row r="1211" spans="6:11" x14ac:dyDescent="0.2">
      <c r="F1211" s="142"/>
      <c r="K1211"/>
    </row>
    <row r="1212" spans="6:11" x14ac:dyDescent="0.2">
      <c r="F1212" s="142"/>
      <c r="K1212"/>
    </row>
    <row r="1213" spans="6:11" x14ac:dyDescent="0.2">
      <c r="F1213" s="142"/>
      <c r="K1213"/>
    </row>
    <row r="1214" spans="6:11" x14ac:dyDescent="0.2">
      <c r="F1214" s="142"/>
      <c r="K1214"/>
    </row>
    <row r="1215" spans="6:11" x14ac:dyDescent="0.2">
      <c r="F1215" s="142"/>
      <c r="K1215"/>
    </row>
    <row r="1216" spans="6:11" x14ac:dyDescent="0.2">
      <c r="F1216" s="142"/>
      <c r="K1216"/>
    </row>
    <row r="1217" spans="6:11" x14ac:dyDescent="0.2">
      <c r="F1217" s="142"/>
      <c r="K1217"/>
    </row>
    <row r="1218" spans="6:11" x14ac:dyDescent="0.2">
      <c r="F1218" s="142"/>
      <c r="K1218"/>
    </row>
    <row r="1219" spans="6:11" x14ac:dyDescent="0.2">
      <c r="F1219" s="142"/>
      <c r="K1219"/>
    </row>
    <row r="1220" spans="6:11" x14ac:dyDescent="0.2">
      <c r="F1220" s="142"/>
      <c r="K1220"/>
    </row>
    <row r="1221" spans="6:11" x14ac:dyDescent="0.2">
      <c r="F1221" s="142"/>
      <c r="K1221"/>
    </row>
    <row r="1222" spans="6:11" x14ac:dyDescent="0.2">
      <c r="F1222" s="142"/>
      <c r="K1222"/>
    </row>
    <row r="1223" spans="6:11" x14ac:dyDescent="0.2">
      <c r="F1223" s="142"/>
      <c r="K1223"/>
    </row>
    <row r="1224" spans="6:11" x14ac:dyDescent="0.2">
      <c r="F1224" s="142"/>
      <c r="K1224"/>
    </row>
    <row r="1225" spans="6:11" x14ac:dyDescent="0.2">
      <c r="F1225" s="142"/>
      <c r="K1225"/>
    </row>
    <row r="1226" spans="6:11" x14ac:dyDescent="0.2">
      <c r="F1226" s="142"/>
      <c r="K1226"/>
    </row>
    <row r="1227" spans="6:11" x14ac:dyDescent="0.2">
      <c r="F1227" s="142"/>
      <c r="K1227"/>
    </row>
    <row r="1228" spans="6:11" x14ac:dyDescent="0.2">
      <c r="F1228" s="142"/>
      <c r="K1228"/>
    </row>
    <row r="1229" spans="6:11" x14ac:dyDescent="0.2">
      <c r="F1229" s="142"/>
      <c r="K1229"/>
    </row>
    <row r="1230" spans="6:11" x14ac:dyDescent="0.2">
      <c r="F1230" s="142"/>
      <c r="K1230"/>
    </row>
    <row r="1231" spans="6:11" x14ac:dyDescent="0.2">
      <c r="F1231" s="142"/>
      <c r="K1231"/>
    </row>
    <row r="1232" spans="6:11" x14ac:dyDescent="0.2">
      <c r="F1232" s="142"/>
      <c r="K1232"/>
    </row>
    <row r="1233" spans="6:11" x14ac:dyDescent="0.2">
      <c r="F1233" s="142"/>
      <c r="K1233"/>
    </row>
    <row r="1234" spans="6:11" x14ac:dyDescent="0.2">
      <c r="F1234" s="142"/>
      <c r="K1234"/>
    </row>
    <row r="1235" spans="6:11" x14ac:dyDescent="0.2">
      <c r="F1235" s="142"/>
      <c r="K1235"/>
    </row>
    <row r="1236" spans="6:11" x14ac:dyDescent="0.2">
      <c r="F1236" s="142"/>
      <c r="K1236"/>
    </row>
    <row r="1237" spans="6:11" x14ac:dyDescent="0.2">
      <c r="F1237" s="142"/>
      <c r="K1237"/>
    </row>
    <row r="1238" spans="6:11" x14ac:dyDescent="0.2">
      <c r="F1238" s="142"/>
      <c r="K1238"/>
    </row>
    <row r="1239" spans="6:11" x14ac:dyDescent="0.2">
      <c r="F1239" s="142"/>
      <c r="K1239"/>
    </row>
    <row r="1240" spans="6:11" x14ac:dyDescent="0.2">
      <c r="F1240" s="142"/>
      <c r="K1240"/>
    </row>
    <row r="1241" spans="6:11" x14ac:dyDescent="0.2">
      <c r="F1241" s="142"/>
      <c r="K1241"/>
    </row>
    <row r="1242" spans="6:11" x14ac:dyDescent="0.2">
      <c r="F1242" s="142"/>
      <c r="K1242"/>
    </row>
    <row r="1243" spans="6:11" x14ac:dyDescent="0.2">
      <c r="F1243" s="142"/>
      <c r="K1243"/>
    </row>
    <row r="1244" spans="6:11" x14ac:dyDescent="0.2">
      <c r="F1244" s="142"/>
      <c r="K1244"/>
    </row>
    <row r="1245" spans="6:11" x14ac:dyDescent="0.2">
      <c r="F1245" s="142"/>
      <c r="K1245"/>
    </row>
    <row r="1246" spans="6:11" x14ac:dyDescent="0.2">
      <c r="F1246" s="142"/>
      <c r="K1246"/>
    </row>
    <row r="1247" spans="6:11" x14ac:dyDescent="0.2">
      <c r="F1247" s="142"/>
      <c r="K1247"/>
    </row>
    <row r="1248" spans="6:11" x14ac:dyDescent="0.2">
      <c r="F1248" s="142"/>
      <c r="K1248"/>
    </row>
    <row r="1249" spans="6:11" x14ac:dyDescent="0.2">
      <c r="F1249" s="142"/>
      <c r="K1249"/>
    </row>
    <row r="1250" spans="6:11" x14ac:dyDescent="0.2">
      <c r="F1250" s="142"/>
      <c r="K1250"/>
    </row>
    <row r="1251" spans="6:11" x14ac:dyDescent="0.2">
      <c r="F1251" s="142"/>
      <c r="K1251"/>
    </row>
    <row r="1252" spans="6:11" x14ac:dyDescent="0.2">
      <c r="F1252" s="142"/>
      <c r="K1252"/>
    </row>
    <row r="1253" spans="6:11" x14ac:dyDescent="0.2">
      <c r="F1253" s="142"/>
      <c r="K1253"/>
    </row>
    <row r="1254" spans="6:11" x14ac:dyDescent="0.2">
      <c r="F1254" s="142"/>
      <c r="K1254"/>
    </row>
    <row r="1255" spans="6:11" x14ac:dyDescent="0.2">
      <c r="F1255" s="142"/>
      <c r="K1255"/>
    </row>
    <row r="1256" spans="6:11" x14ac:dyDescent="0.2">
      <c r="F1256" s="142"/>
      <c r="K1256"/>
    </row>
    <row r="1257" spans="6:11" x14ac:dyDescent="0.2">
      <c r="F1257" s="142"/>
      <c r="K1257"/>
    </row>
    <row r="1258" spans="6:11" x14ac:dyDescent="0.2">
      <c r="F1258" s="142"/>
      <c r="K1258"/>
    </row>
    <row r="1259" spans="6:11" x14ac:dyDescent="0.2">
      <c r="F1259" s="142"/>
      <c r="K1259"/>
    </row>
    <row r="1260" spans="6:11" x14ac:dyDescent="0.2">
      <c r="F1260" s="142"/>
      <c r="K1260"/>
    </row>
    <row r="1261" spans="6:11" x14ac:dyDescent="0.2">
      <c r="F1261" s="142"/>
      <c r="K1261"/>
    </row>
    <row r="1262" spans="6:11" x14ac:dyDescent="0.2">
      <c r="F1262" s="142"/>
      <c r="K1262"/>
    </row>
    <row r="1263" spans="6:11" x14ac:dyDescent="0.2">
      <c r="F1263" s="142"/>
      <c r="K1263"/>
    </row>
    <row r="1264" spans="6:11" x14ac:dyDescent="0.2">
      <c r="F1264" s="142"/>
      <c r="K1264"/>
    </row>
    <row r="1265" spans="6:11" x14ac:dyDescent="0.2">
      <c r="F1265" s="142"/>
      <c r="K1265"/>
    </row>
    <row r="1266" spans="6:11" x14ac:dyDescent="0.2">
      <c r="F1266" s="142"/>
      <c r="K1266"/>
    </row>
    <row r="1267" spans="6:11" x14ac:dyDescent="0.2">
      <c r="F1267" s="142"/>
      <c r="K1267"/>
    </row>
    <row r="1268" spans="6:11" x14ac:dyDescent="0.2">
      <c r="F1268" s="142"/>
      <c r="K1268"/>
    </row>
    <row r="1269" spans="6:11" x14ac:dyDescent="0.2">
      <c r="F1269" s="142"/>
      <c r="K1269"/>
    </row>
    <row r="1270" spans="6:11" x14ac:dyDescent="0.2">
      <c r="F1270" s="142"/>
      <c r="K1270"/>
    </row>
    <row r="1271" spans="6:11" x14ac:dyDescent="0.2">
      <c r="F1271" s="142"/>
      <c r="K1271"/>
    </row>
    <row r="1272" spans="6:11" x14ac:dyDescent="0.2">
      <c r="F1272" s="142"/>
      <c r="K1272"/>
    </row>
    <row r="1273" spans="6:11" x14ac:dyDescent="0.2">
      <c r="F1273" s="142"/>
      <c r="K1273"/>
    </row>
    <row r="1274" spans="6:11" x14ac:dyDescent="0.2">
      <c r="F1274" s="142"/>
      <c r="K1274"/>
    </row>
    <row r="1275" spans="6:11" x14ac:dyDescent="0.2">
      <c r="F1275" s="142"/>
      <c r="K1275"/>
    </row>
    <row r="1276" spans="6:11" x14ac:dyDescent="0.2">
      <c r="F1276" s="142"/>
      <c r="K1276"/>
    </row>
    <row r="1277" spans="6:11" x14ac:dyDescent="0.2">
      <c r="F1277" s="142"/>
      <c r="K1277"/>
    </row>
    <row r="1278" spans="6:11" x14ac:dyDescent="0.2">
      <c r="F1278" s="142"/>
      <c r="K1278"/>
    </row>
    <row r="1279" spans="6:11" x14ac:dyDescent="0.2">
      <c r="F1279" s="142"/>
      <c r="K1279"/>
    </row>
    <row r="1280" spans="6:11" x14ac:dyDescent="0.2">
      <c r="F1280" s="142"/>
      <c r="K1280"/>
    </row>
    <row r="1281" spans="6:11" x14ac:dyDescent="0.2">
      <c r="F1281" s="142"/>
      <c r="K1281"/>
    </row>
    <row r="1282" spans="6:11" x14ac:dyDescent="0.2">
      <c r="F1282" s="142"/>
      <c r="K1282"/>
    </row>
    <row r="1283" spans="6:11" x14ac:dyDescent="0.2">
      <c r="F1283" s="142"/>
      <c r="K1283"/>
    </row>
    <row r="1284" spans="6:11" x14ac:dyDescent="0.2">
      <c r="F1284" s="142"/>
      <c r="K1284"/>
    </row>
    <row r="1285" spans="6:11" x14ac:dyDescent="0.2">
      <c r="F1285" s="142"/>
      <c r="K1285"/>
    </row>
    <row r="1286" spans="6:11" x14ac:dyDescent="0.2">
      <c r="F1286" s="142"/>
      <c r="K1286"/>
    </row>
    <row r="1287" spans="6:11" x14ac:dyDescent="0.2">
      <c r="F1287" s="142"/>
      <c r="K1287"/>
    </row>
    <row r="1288" spans="6:11" x14ac:dyDescent="0.2">
      <c r="F1288" s="142"/>
      <c r="K1288"/>
    </row>
    <row r="1289" spans="6:11" x14ac:dyDescent="0.2">
      <c r="F1289" s="142"/>
      <c r="K1289"/>
    </row>
    <row r="1290" spans="6:11" x14ac:dyDescent="0.2">
      <c r="F1290" s="142"/>
      <c r="K1290"/>
    </row>
    <row r="1291" spans="6:11" x14ac:dyDescent="0.2">
      <c r="F1291" s="142"/>
      <c r="K1291"/>
    </row>
    <row r="1292" spans="6:11" x14ac:dyDescent="0.2">
      <c r="F1292" s="142"/>
      <c r="K1292"/>
    </row>
    <row r="1293" spans="6:11" x14ac:dyDescent="0.2">
      <c r="F1293" s="142"/>
      <c r="K1293"/>
    </row>
    <row r="1294" spans="6:11" x14ac:dyDescent="0.2">
      <c r="F1294" s="142"/>
      <c r="K1294"/>
    </row>
    <row r="1295" spans="6:11" x14ac:dyDescent="0.2">
      <c r="F1295" s="142"/>
      <c r="K1295"/>
    </row>
    <row r="1296" spans="6:11" x14ac:dyDescent="0.2">
      <c r="F1296" s="142"/>
      <c r="K1296"/>
    </row>
    <row r="1297" spans="6:11" x14ac:dyDescent="0.2">
      <c r="F1297" s="142"/>
      <c r="K1297"/>
    </row>
    <row r="1298" spans="6:11" x14ac:dyDescent="0.2">
      <c r="F1298" s="142"/>
      <c r="K1298"/>
    </row>
    <row r="1299" spans="6:11" x14ac:dyDescent="0.2">
      <c r="F1299" s="142"/>
      <c r="K1299"/>
    </row>
    <row r="1300" spans="6:11" x14ac:dyDescent="0.2">
      <c r="F1300" s="142"/>
      <c r="K1300"/>
    </row>
    <row r="1301" spans="6:11" x14ac:dyDescent="0.2">
      <c r="F1301" s="142"/>
      <c r="K1301"/>
    </row>
    <row r="1302" spans="6:11" x14ac:dyDescent="0.2">
      <c r="F1302" s="142"/>
      <c r="K1302"/>
    </row>
    <row r="1303" spans="6:11" x14ac:dyDescent="0.2">
      <c r="F1303" s="142"/>
      <c r="K1303"/>
    </row>
    <row r="1304" spans="6:11" x14ac:dyDescent="0.2">
      <c r="F1304" s="142"/>
      <c r="K1304"/>
    </row>
    <row r="1305" spans="6:11" x14ac:dyDescent="0.2">
      <c r="F1305" s="142"/>
      <c r="K1305"/>
    </row>
    <row r="1306" spans="6:11" x14ac:dyDescent="0.2">
      <c r="F1306" s="142"/>
      <c r="K1306"/>
    </row>
    <row r="1307" spans="6:11" x14ac:dyDescent="0.2">
      <c r="F1307" s="142"/>
      <c r="K1307"/>
    </row>
    <row r="1308" spans="6:11" x14ac:dyDescent="0.2">
      <c r="F1308" s="142"/>
      <c r="K1308"/>
    </row>
    <row r="1309" spans="6:11" x14ac:dyDescent="0.2">
      <c r="F1309" s="142"/>
      <c r="K1309"/>
    </row>
    <row r="1310" spans="6:11" x14ac:dyDescent="0.2">
      <c r="F1310" s="142"/>
      <c r="K1310"/>
    </row>
    <row r="1311" spans="6:11" x14ac:dyDescent="0.2">
      <c r="F1311" s="142"/>
      <c r="K1311"/>
    </row>
    <row r="1312" spans="6:11" x14ac:dyDescent="0.2">
      <c r="F1312" s="142"/>
      <c r="K1312"/>
    </row>
    <row r="1313" spans="6:11" x14ac:dyDescent="0.2">
      <c r="F1313" s="142"/>
      <c r="K1313"/>
    </row>
    <row r="1314" spans="6:11" x14ac:dyDescent="0.2">
      <c r="F1314" s="142"/>
      <c r="K1314"/>
    </row>
    <row r="1315" spans="6:11" x14ac:dyDescent="0.2">
      <c r="F1315" s="142"/>
      <c r="K1315"/>
    </row>
    <row r="1316" spans="6:11" x14ac:dyDescent="0.2">
      <c r="F1316" s="142"/>
      <c r="K1316"/>
    </row>
    <row r="1317" spans="6:11" x14ac:dyDescent="0.2">
      <c r="F1317" s="142"/>
      <c r="K1317"/>
    </row>
    <row r="1318" spans="6:11" x14ac:dyDescent="0.2">
      <c r="F1318" s="142"/>
      <c r="K1318"/>
    </row>
    <row r="1319" spans="6:11" x14ac:dyDescent="0.2">
      <c r="F1319" s="142"/>
      <c r="K1319"/>
    </row>
    <row r="1320" spans="6:11" x14ac:dyDescent="0.2">
      <c r="F1320" s="142"/>
      <c r="K1320"/>
    </row>
    <row r="1321" spans="6:11" x14ac:dyDescent="0.2">
      <c r="F1321" s="142"/>
      <c r="K1321"/>
    </row>
    <row r="1322" spans="6:11" x14ac:dyDescent="0.2">
      <c r="F1322" s="142"/>
      <c r="K1322"/>
    </row>
    <row r="1323" spans="6:11" x14ac:dyDescent="0.2">
      <c r="F1323" s="142"/>
      <c r="K1323"/>
    </row>
    <row r="1324" spans="6:11" x14ac:dyDescent="0.2">
      <c r="F1324" s="142"/>
      <c r="K1324"/>
    </row>
    <row r="1325" spans="6:11" x14ac:dyDescent="0.2">
      <c r="F1325" s="142"/>
      <c r="K1325"/>
    </row>
    <row r="1326" spans="6:11" x14ac:dyDescent="0.2">
      <c r="F1326" s="142"/>
      <c r="K1326"/>
    </row>
    <row r="1327" spans="6:11" x14ac:dyDescent="0.2">
      <c r="F1327" s="142"/>
      <c r="K1327"/>
    </row>
    <row r="1328" spans="6:11" x14ac:dyDescent="0.2">
      <c r="F1328" s="142"/>
      <c r="K1328"/>
    </row>
    <row r="1329" spans="6:11" x14ac:dyDescent="0.2">
      <c r="F1329" s="142"/>
      <c r="K1329"/>
    </row>
    <row r="1330" spans="6:11" x14ac:dyDescent="0.2">
      <c r="F1330" s="142"/>
      <c r="K1330"/>
    </row>
    <row r="1331" spans="6:11" x14ac:dyDescent="0.2">
      <c r="F1331" s="142"/>
      <c r="K1331"/>
    </row>
    <row r="1332" spans="6:11" x14ac:dyDescent="0.2">
      <c r="F1332" s="142"/>
      <c r="K1332"/>
    </row>
    <row r="1333" spans="6:11" x14ac:dyDescent="0.2">
      <c r="F1333" s="142"/>
      <c r="K1333"/>
    </row>
    <row r="1334" spans="6:11" x14ac:dyDescent="0.2">
      <c r="F1334" s="142"/>
      <c r="K1334"/>
    </row>
    <row r="1335" spans="6:11" x14ac:dyDescent="0.2">
      <c r="F1335" s="142"/>
      <c r="K1335"/>
    </row>
    <row r="1336" spans="6:11" x14ac:dyDescent="0.2">
      <c r="F1336" s="142"/>
      <c r="K1336"/>
    </row>
    <row r="1337" spans="6:11" x14ac:dyDescent="0.2">
      <c r="F1337" s="142"/>
      <c r="K1337"/>
    </row>
    <row r="1338" spans="6:11" x14ac:dyDescent="0.2">
      <c r="F1338" s="142"/>
      <c r="K1338"/>
    </row>
    <row r="1339" spans="6:11" x14ac:dyDescent="0.2">
      <c r="F1339" s="142"/>
      <c r="K1339"/>
    </row>
    <row r="1340" spans="6:11" x14ac:dyDescent="0.2">
      <c r="F1340" s="142"/>
      <c r="K1340"/>
    </row>
    <row r="1341" spans="6:11" x14ac:dyDescent="0.2">
      <c r="F1341" s="142"/>
      <c r="K1341"/>
    </row>
    <row r="1342" spans="6:11" x14ac:dyDescent="0.2">
      <c r="F1342" s="142"/>
      <c r="K1342"/>
    </row>
    <row r="1343" spans="6:11" x14ac:dyDescent="0.2">
      <c r="F1343" s="142"/>
      <c r="K1343"/>
    </row>
    <row r="1344" spans="6:11" x14ac:dyDescent="0.2">
      <c r="F1344" s="142"/>
      <c r="K1344"/>
    </row>
    <row r="1345" spans="6:11" x14ac:dyDescent="0.2">
      <c r="F1345" s="142"/>
      <c r="K1345"/>
    </row>
    <row r="1346" spans="6:11" x14ac:dyDescent="0.2">
      <c r="F1346" s="142"/>
      <c r="K1346"/>
    </row>
    <row r="1347" spans="6:11" x14ac:dyDescent="0.2">
      <c r="F1347" s="142"/>
      <c r="K1347"/>
    </row>
    <row r="1348" spans="6:11" x14ac:dyDescent="0.2">
      <c r="F1348" s="142"/>
      <c r="K1348"/>
    </row>
    <row r="1349" spans="6:11" x14ac:dyDescent="0.2">
      <c r="F1349" s="142"/>
      <c r="K1349"/>
    </row>
    <row r="1350" spans="6:11" x14ac:dyDescent="0.2">
      <c r="F1350" s="142"/>
      <c r="K1350"/>
    </row>
    <row r="1351" spans="6:11" x14ac:dyDescent="0.2">
      <c r="F1351" s="142"/>
      <c r="K1351"/>
    </row>
    <row r="1352" spans="6:11" x14ac:dyDescent="0.2">
      <c r="F1352" s="142"/>
      <c r="K1352"/>
    </row>
    <row r="1353" spans="6:11" x14ac:dyDescent="0.2">
      <c r="F1353" s="142"/>
      <c r="K1353"/>
    </row>
    <row r="1354" spans="6:11" x14ac:dyDescent="0.2">
      <c r="F1354" s="142"/>
      <c r="K1354"/>
    </row>
    <row r="1355" spans="6:11" x14ac:dyDescent="0.2">
      <c r="F1355" s="142"/>
      <c r="K1355"/>
    </row>
    <row r="1356" spans="6:11" x14ac:dyDescent="0.2">
      <c r="F1356" s="142"/>
      <c r="K1356"/>
    </row>
    <row r="1357" spans="6:11" x14ac:dyDescent="0.2">
      <c r="F1357" s="142"/>
      <c r="K1357"/>
    </row>
    <row r="1358" spans="6:11" x14ac:dyDescent="0.2">
      <c r="F1358" s="142"/>
      <c r="K1358"/>
    </row>
    <row r="1359" spans="6:11" x14ac:dyDescent="0.2">
      <c r="F1359" s="142"/>
      <c r="K1359"/>
    </row>
    <row r="1360" spans="6:11" x14ac:dyDescent="0.2">
      <c r="F1360" s="142"/>
      <c r="K1360"/>
    </row>
    <row r="1361" spans="6:11" x14ac:dyDescent="0.2">
      <c r="F1361" s="142"/>
      <c r="K1361"/>
    </row>
    <row r="1362" spans="6:11" x14ac:dyDescent="0.2">
      <c r="F1362" s="142"/>
      <c r="K1362"/>
    </row>
    <row r="1363" spans="6:11" x14ac:dyDescent="0.2">
      <c r="F1363" s="142"/>
      <c r="K1363"/>
    </row>
    <row r="1364" spans="6:11" x14ac:dyDescent="0.2">
      <c r="F1364" s="142"/>
      <c r="K1364"/>
    </row>
    <row r="1365" spans="6:11" x14ac:dyDescent="0.2">
      <c r="F1365" s="142"/>
      <c r="K1365"/>
    </row>
    <row r="1366" spans="6:11" x14ac:dyDescent="0.2">
      <c r="F1366" s="142"/>
      <c r="K1366"/>
    </row>
    <row r="1367" spans="6:11" x14ac:dyDescent="0.2">
      <c r="F1367" s="142"/>
      <c r="K1367"/>
    </row>
    <row r="1368" spans="6:11" x14ac:dyDescent="0.2">
      <c r="F1368" s="142"/>
      <c r="K1368"/>
    </row>
    <row r="1369" spans="6:11" x14ac:dyDescent="0.2">
      <c r="F1369" s="142"/>
      <c r="K1369"/>
    </row>
    <row r="1370" spans="6:11" x14ac:dyDescent="0.2">
      <c r="F1370" s="142"/>
      <c r="K1370"/>
    </row>
    <row r="1371" spans="6:11" x14ac:dyDescent="0.2">
      <c r="F1371" s="142"/>
      <c r="K1371"/>
    </row>
    <row r="1372" spans="6:11" x14ac:dyDescent="0.2">
      <c r="F1372" s="142"/>
      <c r="K1372"/>
    </row>
    <row r="1373" spans="6:11" x14ac:dyDescent="0.2">
      <c r="F1373" s="142"/>
      <c r="K1373"/>
    </row>
    <row r="1374" spans="6:11" x14ac:dyDescent="0.2">
      <c r="F1374" s="142"/>
      <c r="K1374"/>
    </row>
    <row r="1375" spans="6:11" x14ac:dyDescent="0.2">
      <c r="F1375" s="142"/>
      <c r="K1375"/>
    </row>
    <row r="1376" spans="6:11" x14ac:dyDescent="0.2">
      <c r="F1376" s="142"/>
      <c r="K1376"/>
    </row>
    <row r="1377" spans="6:11" x14ac:dyDescent="0.2">
      <c r="F1377" s="142"/>
      <c r="K1377"/>
    </row>
    <row r="1378" spans="6:11" x14ac:dyDescent="0.2">
      <c r="F1378" s="142"/>
      <c r="K1378"/>
    </row>
    <row r="1379" spans="6:11" x14ac:dyDescent="0.2">
      <c r="F1379" s="142"/>
      <c r="K1379"/>
    </row>
    <row r="1380" spans="6:11" x14ac:dyDescent="0.2">
      <c r="F1380" s="142"/>
      <c r="K1380"/>
    </row>
    <row r="1381" spans="6:11" x14ac:dyDescent="0.2">
      <c r="F1381" s="142"/>
      <c r="K1381"/>
    </row>
    <row r="1382" spans="6:11" x14ac:dyDescent="0.2">
      <c r="F1382" s="142"/>
      <c r="K1382"/>
    </row>
    <row r="1383" spans="6:11" x14ac:dyDescent="0.2">
      <c r="F1383" s="142"/>
      <c r="K1383"/>
    </row>
    <row r="1384" spans="6:11" x14ac:dyDescent="0.2">
      <c r="F1384" s="142"/>
      <c r="K1384"/>
    </row>
    <row r="1385" spans="6:11" x14ac:dyDescent="0.2">
      <c r="F1385" s="142"/>
      <c r="K1385"/>
    </row>
    <row r="1386" spans="6:11" x14ac:dyDescent="0.2">
      <c r="F1386" s="142"/>
      <c r="K1386"/>
    </row>
    <row r="1387" spans="6:11" x14ac:dyDescent="0.2">
      <c r="F1387" s="142"/>
      <c r="K1387"/>
    </row>
    <row r="1388" spans="6:11" x14ac:dyDescent="0.2">
      <c r="F1388" s="142"/>
      <c r="K1388"/>
    </row>
    <row r="1389" spans="6:11" x14ac:dyDescent="0.2">
      <c r="F1389" s="142"/>
      <c r="K1389"/>
    </row>
    <row r="1390" spans="6:11" x14ac:dyDescent="0.2">
      <c r="F1390" s="142"/>
      <c r="K1390"/>
    </row>
    <row r="1391" spans="6:11" x14ac:dyDescent="0.2">
      <c r="F1391" s="142"/>
      <c r="K1391"/>
    </row>
    <row r="1392" spans="6:11" x14ac:dyDescent="0.2">
      <c r="F1392" s="142"/>
      <c r="K1392"/>
    </row>
    <row r="1393" spans="6:11" x14ac:dyDescent="0.2">
      <c r="F1393" s="142"/>
      <c r="K1393"/>
    </row>
    <row r="1394" spans="6:11" x14ac:dyDescent="0.2">
      <c r="F1394" s="142"/>
      <c r="K1394"/>
    </row>
    <row r="1395" spans="6:11" x14ac:dyDescent="0.2">
      <c r="F1395" s="142"/>
      <c r="K1395"/>
    </row>
    <row r="1396" spans="6:11" x14ac:dyDescent="0.2">
      <c r="F1396" s="142"/>
      <c r="K1396"/>
    </row>
    <row r="1397" spans="6:11" x14ac:dyDescent="0.2">
      <c r="F1397" s="142"/>
      <c r="K1397"/>
    </row>
    <row r="1398" spans="6:11" x14ac:dyDescent="0.2">
      <c r="F1398" s="142"/>
      <c r="K1398"/>
    </row>
    <row r="1399" spans="6:11" x14ac:dyDescent="0.2">
      <c r="F1399" s="142"/>
      <c r="K1399"/>
    </row>
    <row r="1400" spans="6:11" x14ac:dyDescent="0.2">
      <c r="F1400" s="142"/>
      <c r="K1400"/>
    </row>
    <row r="1401" spans="6:11" x14ac:dyDescent="0.2">
      <c r="F1401" s="142"/>
      <c r="K1401"/>
    </row>
    <row r="1402" spans="6:11" x14ac:dyDescent="0.2">
      <c r="F1402" s="142"/>
      <c r="K1402"/>
    </row>
    <row r="1403" spans="6:11" x14ac:dyDescent="0.2">
      <c r="F1403" s="142"/>
      <c r="K1403"/>
    </row>
    <row r="1404" spans="6:11" x14ac:dyDescent="0.2">
      <c r="F1404" s="142"/>
      <c r="K1404"/>
    </row>
    <row r="1405" spans="6:11" x14ac:dyDescent="0.2">
      <c r="F1405" s="142"/>
      <c r="K1405"/>
    </row>
    <row r="1406" spans="6:11" x14ac:dyDescent="0.2">
      <c r="F1406" s="142"/>
      <c r="K1406"/>
    </row>
    <row r="1407" spans="6:11" x14ac:dyDescent="0.2">
      <c r="F1407" s="142"/>
      <c r="K1407"/>
    </row>
    <row r="1408" spans="6:11" x14ac:dyDescent="0.2">
      <c r="F1408" s="142"/>
      <c r="K1408"/>
    </row>
    <row r="1409" spans="6:11" x14ac:dyDescent="0.2">
      <c r="F1409" s="142"/>
      <c r="K1409"/>
    </row>
    <row r="1410" spans="6:11" x14ac:dyDescent="0.2">
      <c r="F1410" s="142"/>
      <c r="K1410"/>
    </row>
    <row r="1411" spans="6:11" x14ac:dyDescent="0.2">
      <c r="F1411" s="142"/>
      <c r="K1411"/>
    </row>
    <row r="1412" spans="6:11" x14ac:dyDescent="0.2">
      <c r="F1412" s="142"/>
      <c r="K1412"/>
    </row>
    <row r="1413" spans="6:11" x14ac:dyDescent="0.2">
      <c r="F1413" s="142"/>
      <c r="K1413"/>
    </row>
    <row r="1414" spans="6:11" x14ac:dyDescent="0.2">
      <c r="F1414" s="142"/>
      <c r="K1414"/>
    </row>
    <row r="1415" spans="6:11" x14ac:dyDescent="0.2">
      <c r="F1415" s="142"/>
      <c r="K1415"/>
    </row>
    <row r="1416" spans="6:11" x14ac:dyDescent="0.2">
      <c r="F1416" s="142"/>
      <c r="K1416"/>
    </row>
    <row r="1417" spans="6:11" x14ac:dyDescent="0.2">
      <c r="F1417" s="142"/>
      <c r="K1417"/>
    </row>
    <row r="1418" spans="6:11" x14ac:dyDescent="0.2">
      <c r="F1418" s="142"/>
      <c r="K1418"/>
    </row>
    <row r="1419" spans="6:11" x14ac:dyDescent="0.2">
      <c r="F1419" s="142"/>
      <c r="K1419"/>
    </row>
    <row r="1420" spans="6:11" x14ac:dyDescent="0.2">
      <c r="F1420" s="142"/>
      <c r="K1420"/>
    </row>
    <row r="1421" spans="6:11" x14ac:dyDescent="0.2">
      <c r="F1421" s="142"/>
      <c r="K1421"/>
    </row>
    <row r="1422" spans="6:11" x14ac:dyDescent="0.2">
      <c r="F1422" s="142"/>
      <c r="K1422"/>
    </row>
    <row r="1423" spans="6:11" x14ac:dyDescent="0.2">
      <c r="F1423" s="142"/>
      <c r="K1423"/>
    </row>
    <row r="1424" spans="6:11" x14ac:dyDescent="0.2">
      <c r="F1424" s="142"/>
      <c r="K1424"/>
    </row>
    <row r="1425" spans="6:11" x14ac:dyDescent="0.2">
      <c r="F1425" s="142"/>
      <c r="K1425"/>
    </row>
    <row r="1426" spans="6:11" x14ac:dyDescent="0.2">
      <c r="F1426" s="142"/>
      <c r="K1426"/>
    </row>
    <row r="1427" spans="6:11" x14ac:dyDescent="0.2">
      <c r="F1427" s="142"/>
      <c r="K1427"/>
    </row>
    <row r="1428" spans="6:11" x14ac:dyDescent="0.2">
      <c r="F1428" s="142"/>
      <c r="K1428"/>
    </row>
    <row r="1429" spans="6:11" x14ac:dyDescent="0.2">
      <c r="F1429" s="142"/>
      <c r="K1429"/>
    </row>
    <row r="1430" spans="6:11" x14ac:dyDescent="0.2">
      <c r="F1430" s="142"/>
      <c r="K1430"/>
    </row>
    <row r="1431" spans="6:11" x14ac:dyDescent="0.2">
      <c r="F1431" s="142"/>
      <c r="K1431"/>
    </row>
    <row r="1432" spans="6:11" x14ac:dyDescent="0.2">
      <c r="F1432" s="142"/>
      <c r="K1432"/>
    </row>
    <row r="1433" spans="6:11" x14ac:dyDescent="0.2">
      <c r="F1433" s="142"/>
      <c r="K1433"/>
    </row>
    <row r="1434" spans="6:11" x14ac:dyDescent="0.2">
      <c r="F1434" s="142"/>
      <c r="K1434"/>
    </row>
    <row r="1435" spans="6:11" x14ac:dyDescent="0.2">
      <c r="F1435" s="142"/>
      <c r="K1435"/>
    </row>
    <row r="1436" spans="6:11" x14ac:dyDescent="0.2">
      <c r="F1436" s="142"/>
      <c r="K1436"/>
    </row>
    <row r="1437" spans="6:11" x14ac:dyDescent="0.2">
      <c r="F1437" s="142"/>
      <c r="K1437"/>
    </row>
    <row r="1438" spans="6:11" x14ac:dyDescent="0.2">
      <c r="F1438" s="142"/>
      <c r="K1438"/>
    </row>
    <row r="1439" spans="6:11" x14ac:dyDescent="0.2">
      <c r="F1439" s="142"/>
      <c r="K1439"/>
    </row>
    <row r="1440" spans="6:11" x14ac:dyDescent="0.2">
      <c r="F1440" s="142"/>
      <c r="K1440"/>
    </row>
    <row r="1441" spans="6:11" x14ac:dyDescent="0.2">
      <c r="F1441" s="142"/>
      <c r="K1441"/>
    </row>
    <row r="1442" spans="6:11" x14ac:dyDescent="0.2">
      <c r="F1442" s="142"/>
      <c r="K1442"/>
    </row>
    <row r="1443" spans="6:11" x14ac:dyDescent="0.2">
      <c r="F1443" s="142"/>
      <c r="K1443"/>
    </row>
    <row r="1444" spans="6:11" x14ac:dyDescent="0.2">
      <c r="F1444" s="142"/>
      <c r="K1444"/>
    </row>
    <row r="1445" spans="6:11" x14ac:dyDescent="0.2">
      <c r="F1445" s="142"/>
      <c r="K1445"/>
    </row>
    <row r="1446" spans="6:11" x14ac:dyDescent="0.2">
      <c r="F1446" s="142"/>
      <c r="K1446"/>
    </row>
    <row r="1447" spans="6:11" x14ac:dyDescent="0.2">
      <c r="F1447" s="142"/>
      <c r="K1447"/>
    </row>
    <row r="1448" spans="6:11" x14ac:dyDescent="0.2">
      <c r="F1448" s="142"/>
      <c r="K1448"/>
    </row>
    <row r="1449" spans="6:11" x14ac:dyDescent="0.2">
      <c r="F1449" s="142"/>
      <c r="K1449"/>
    </row>
    <row r="1450" spans="6:11" x14ac:dyDescent="0.2">
      <c r="F1450" s="142"/>
      <c r="K1450"/>
    </row>
    <row r="1451" spans="6:11" x14ac:dyDescent="0.2">
      <c r="F1451" s="142"/>
      <c r="K1451"/>
    </row>
    <row r="1452" spans="6:11" x14ac:dyDescent="0.2">
      <c r="F1452" s="142"/>
      <c r="K1452"/>
    </row>
    <row r="1453" spans="6:11" x14ac:dyDescent="0.2">
      <c r="F1453" s="142"/>
      <c r="K1453"/>
    </row>
    <row r="1454" spans="6:11" x14ac:dyDescent="0.2">
      <c r="F1454" s="142"/>
      <c r="K1454"/>
    </row>
    <row r="1455" spans="6:11" x14ac:dyDescent="0.2">
      <c r="F1455" s="142"/>
      <c r="K1455"/>
    </row>
    <row r="1456" spans="6:11" x14ac:dyDescent="0.2">
      <c r="F1456" s="142"/>
      <c r="K1456"/>
    </row>
    <row r="1457" spans="6:11" x14ac:dyDescent="0.2">
      <c r="F1457" s="142"/>
      <c r="K1457"/>
    </row>
    <row r="1458" spans="6:11" x14ac:dyDescent="0.2">
      <c r="F1458" s="142"/>
      <c r="K1458"/>
    </row>
    <row r="1459" spans="6:11" x14ac:dyDescent="0.2">
      <c r="F1459" s="142"/>
      <c r="K1459"/>
    </row>
    <row r="1460" spans="6:11" x14ac:dyDescent="0.2">
      <c r="F1460" s="142"/>
      <c r="K1460"/>
    </row>
    <row r="1461" spans="6:11" x14ac:dyDescent="0.2">
      <c r="F1461" s="142"/>
      <c r="K1461"/>
    </row>
    <row r="1462" spans="6:11" x14ac:dyDescent="0.2">
      <c r="F1462" s="142"/>
      <c r="K1462"/>
    </row>
    <row r="1463" spans="6:11" x14ac:dyDescent="0.2">
      <c r="F1463" s="142"/>
      <c r="K1463"/>
    </row>
    <row r="1464" spans="6:11" x14ac:dyDescent="0.2">
      <c r="F1464" s="142"/>
      <c r="K1464"/>
    </row>
    <row r="1465" spans="6:11" x14ac:dyDescent="0.2">
      <c r="F1465" s="142"/>
      <c r="K1465"/>
    </row>
    <row r="1466" spans="6:11" x14ac:dyDescent="0.2">
      <c r="F1466" s="142"/>
      <c r="K1466"/>
    </row>
    <row r="1467" spans="6:11" x14ac:dyDescent="0.2">
      <c r="F1467" s="142"/>
      <c r="K1467"/>
    </row>
    <row r="1468" spans="6:11" x14ac:dyDescent="0.2">
      <c r="F1468" s="142"/>
      <c r="K1468"/>
    </row>
    <row r="1469" spans="6:11" x14ac:dyDescent="0.2">
      <c r="F1469" s="142"/>
      <c r="K1469"/>
    </row>
    <row r="1470" spans="6:11" x14ac:dyDescent="0.2">
      <c r="F1470" s="142"/>
      <c r="K1470"/>
    </row>
    <row r="1471" spans="6:11" x14ac:dyDescent="0.2">
      <c r="F1471" s="142"/>
      <c r="K1471"/>
    </row>
    <row r="1472" spans="6:11" x14ac:dyDescent="0.2">
      <c r="F1472" s="142"/>
      <c r="K1472"/>
    </row>
    <row r="1473" spans="6:11" x14ac:dyDescent="0.2">
      <c r="F1473" s="142"/>
      <c r="K1473"/>
    </row>
    <row r="1474" spans="6:11" x14ac:dyDescent="0.2">
      <c r="F1474" s="142"/>
      <c r="K1474"/>
    </row>
    <row r="1475" spans="6:11" x14ac:dyDescent="0.2">
      <c r="F1475" s="142"/>
      <c r="K1475"/>
    </row>
    <row r="1476" spans="6:11" x14ac:dyDescent="0.2">
      <c r="F1476" s="142"/>
      <c r="K1476"/>
    </row>
    <row r="1477" spans="6:11" x14ac:dyDescent="0.2">
      <c r="F1477" s="142"/>
      <c r="K1477"/>
    </row>
    <row r="1478" spans="6:11" x14ac:dyDescent="0.2">
      <c r="F1478" s="142"/>
      <c r="K1478"/>
    </row>
    <row r="1479" spans="6:11" x14ac:dyDescent="0.2">
      <c r="F1479" s="142"/>
      <c r="K1479"/>
    </row>
    <row r="1480" spans="6:11" x14ac:dyDescent="0.2">
      <c r="F1480" s="142"/>
      <c r="K1480"/>
    </row>
    <row r="1481" spans="6:11" x14ac:dyDescent="0.2">
      <c r="F1481" s="142"/>
      <c r="K1481"/>
    </row>
    <row r="1482" spans="6:11" x14ac:dyDescent="0.2">
      <c r="F1482" s="142"/>
      <c r="K1482"/>
    </row>
    <row r="1483" spans="6:11" x14ac:dyDescent="0.2">
      <c r="F1483" s="142"/>
      <c r="K1483"/>
    </row>
    <row r="1484" spans="6:11" x14ac:dyDescent="0.2">
      <c r="F1484" s="142"/>
      <c r="K1484"/>
    </row>
    <row r="1485" spans="6:11" x14ac:dyDescent="0.2">
      <c r="F1485" s="142"/>
      <c r="K1485"/>
    </row>
    <row r="1486" spans="6:11" x14ac:dyDescent="0.2">
      <c r="F1486" s="142"/>
      <c r="K1486"/>
    </row>
    <row r="1487" spans="6:11" x14ac:dyDescent="0.2">
      <c r="F1487" s="142"/>
      <c r="K1487"/>
    </row>
    <row r="1488" spans="6:11" x14ac:dyDescent="0.2">
      <c r="F1488" s="142"/>
      <c r="K1488"/>
    </row>
    <row r="1489" spans="6:11" x14ac:dyDescent="0.2">
      <c r="F1489" s="142"/>
      <c r="K1489"/>
    </row>
    <row r="1490" spans="6:11" x14ac:dyDescent="0.2">
      <c r="F1490" s="142"/>
      <c r="K1490"/>
    </row>
    <row r="1491" spans="6:11" x14ac:dyDescent="0.2">
      <c r="F1491" s="142"/>
      <c r="K1491"/>
    </row>
    <row r="1492" spans="6:11" x14ac:dyDescent="0.2">
      <c r="F1492" s="142"/>
      <c r="K1492"/>
    </row>
    <row r="1493" spans="6:11" x14ac:dyDescent="0.2">
      <c r="F1493" s="142"/>
      <c r="K1493"/>
    </row>
    <row r="1494" spans="6:11" x14ac:dyDescent="0.2">
      <c r="F1494" s="142"/>
      <c r="K1494"/>
    </row>
    <row r="1495" spans="6:11" x14ac:dyDescent="0.2">
      <c r="F1495" s="142"/>
      <c r="K1495"/>
    </row>
    <row r="1496" spans="6:11" x14ac:dyDescent="0.2">
      <c r="F1496" s="142"/>
      <c r="K1496"/>
    </row>
    <row r="1497" spans="6:11" x14ac:dyDescent="0.2">
      <c r="F1497" s="142"/>
      <c r="K1497"/>
    </row>
    <row r="1498" spans="6:11" x14ac:dyDescent="0.2">
      <c r="F1498" s="142"/>
      <c r="K1498"/>
    </row>
    <row r="1499" spans="6:11" x14ac:dyDescent="0.2">
      <c r="F1499" s="142"/>
      <c r="K1499"/>
    </row>
    <row r="1500" spans="6:11" x14ac:dyDescent="0.2">
      <c r="F1500" s="142"/>
      <c r="K1500"/>
    </row>
    <row r="1501" spans="6:11" x14ac:dyDescent="0.2">
      <c r="F1501" s="142"/>
      <c r="K1501"/>
    </row>
    <row r="1502" spans="6:11" x14ac:dyDescent="0.2">
      <c r="F1502" s="142"/>
      <c r="K1502"/>
    </row>
    <row r="1503" spans="6:11" x14ac:dyDescent="0.2">
      <c r="F1503" s="142"/>
      <c r="K1503"/>
    </row>
    <row r="1504" spans="6:11" x14ac:dyDescent="0.2">
      <c r="F1504" s="142"/>
      <c r="K1504"/>
    </row>
    <row r="1505" spans="6:11" x14ac:dyDescent="0.2">
      <c r="F1505" s="142"/>
      <c r="K1505"/>
    </row>
    <row r="1506" spans="6:11" x14ac:dyDescent="0.2">
      <c r="F1506" s="142"/>
      <c r="K1506"/>
    </row>
    <row r="1507" spans="6:11" x14ac:dyDescent="0.2">
      <c r="F1507" s="142"/>
      <c r="K1507"/>
    </row>
    <row r="1508" spans="6:11" x14ac:dyDescent="0.2">
      <c r="F1508" s="142"/>
      <c r="K1508"/>
    </row>
    <row r="1509" spans="6:11" x14ac:dyDescent="0.2">
      <c r="F1509" s="142"/>
      <c r="K1509"/>
    </row>
    <row r="1510" spans="6:11" x14ac:dyDescent="0.2">
      <c r="F1510" s="142"/>
      <c r="K1510"/>
    </row>
    <row r="1511" spans="6:11" x14ac:dyDescent="0.2">
      <c r="F1511" s="142"/>
      <c r="K1511"/>
    </row>
    <row r="1512" spans="6:11" x14ac:dyDescent="0.2">
      <c r="F1512" s="142"/>
      <c r="K1512"/>
    </row>
    <row r="1513" spans="6:11" x14ac:dyDescent="0.2">
      <c r="F1513" s="142"/>
      <c r="K1513"/>
    </row>
    <row r="1514" spans="6:11" x14ac:dyDescent="0.2">
      <c r="F1514" s="142"/>
      <c r="K1514"/>
    </row>
    <row r="1515" spans="6:11" x14ac:dyDescent="0.2">
      <c r="F1515" s="142"/>
      <c r="K1515"/>
    </row>
    <row r="1516" spans="6:11" x14ac:dyDescent="0.2">
      <c r="F1516" s="142"/>
      <c r="K1516"/>
    </row>
    <row r="1517" spans="6:11" x14ac:dyDescent="0.2">
      <c r="F1517" s="142"/>
      <c r="K1517"/>
    </row>
    <row r="1518" spans="6:11" x14ac:dyDescent="0.2">
      <c r="F1518" s="142"/>
      <c r="K1518"/>
    </row>
    <row r="1519" spans="6:11" x14ac:dyDescent="0.2">
      <c r="F1519" s="142"/>
      <c r="K1519"/>
    </row>
    <row r="1520" spans="6:11" x14ac:dyDescent="0.2">
      <c r="F1520" s="142"/>
      <c r="K1520"/>
    </row>
    <row r="1521" spans="6:11" x14ac:dyDescent="0.2">
      <c r="F1521" s="142"/>
      <c r="K1521"/>
    </row>
    <row r="1522" spans="6:11" x14ac:dyDescent="0.2">
      <c r="F1522" s="142"/>
      <c r="K1522"/>
    </row>
    <row r="1523" spans="6:11" x14ac:dyDescent="0.2">
      <c r="F1523" s="142"/>
      <c r="K1523"/>
    </row>
    <row r="1524" spans="6:11" x14ac:dyDescent="0.2">
      <c r="F1524" s="142"/>
      <c r="K1524"/>
    </row>
    <row r="1525" spans="6:11" x14ac:dyDescent="0.2">
      <c r="F1525" s="142"/>
      <c r="K1525"/>
    </row>
    <row r="1526" spans="6:11" x14ac:dyDescent="0.2">
      <c r="F1526" s="142"/>
      <c r="K1526"/>
    </row>
    <row r="1527" spans="6:11" x14ac:dyDescent="0.2">
      <c r="F1527" s="142"/>
      <c r="K1527"/>
    </row>
    <row r="1528" spans="6:11" x14ac:dyDescent="0.2">
      <c r="F1528" s="142"/>
      <c r="K1528"/>
    </row>
    <row r="1529" spans="6:11" x14ac:dyDescent="0.2">
      <c r="F1529" s="142"/>
      <c r="K1529"/>
    </row>
    <row r="1530" spans="6:11" x14ac:dyDescent="0.2">
      <c r="F1530" s="142"/>
      <c r="K1530"/>
    </row>
    <row r="1531" spans="6:11" x14ac:dyDescent="0.2">
      <c r="F1531" s="142"/>
      <c r="K1531"/>
    </row>
    <row r="1532" spans="6:11" x14ac:dyDescent="0.2">
      <c r="F1532" s="142"/>
      <c r="K1532"/>
    </row>
    <row r="1533" spans="6:11" x14ac:dyDescent="0.2">
      <c r="F1533" s="142"/>
      <c r="K1533"/>
    </row>
    <row r="1534" spans="6:11" x14ac:dyDescent="0.2">
      <c r="F1534" s="142"/>
      <c r="K1534"/>
    </row>
    <row r="1535" spans="6:11" x14ac:dyDescent="0.2">
      <c r="F1535" s="142"/>
      <c r="K1535"/>
    </row>
    <row r="1536" spans="6:11" x14ac:dyDescent="0.2">
      <c r="F1536" s="142"/>
      <c r="K1536"/>
    </row>
    <row r="1537" spans="6:11" x14ac:dyDescent="0.2">
      <c r="F1537" s="142"/>
      <c r="K1537"/>
    </row>
    <row r="1538" spans="6:11" x14ac:dyDescent="0.2">
      <c r="F1538" s="142"/>
      <c r="K1538"/>
    </row>
    <row r="1539" spans="6:11" x14ac:dyDescent="0.2">
      <c r="F1539" s="142"/>
      <c r="K1539"/>
    </row>
    <row r="1540" spans="6:11" x14ac:dyDescent="0.2">
      <c r="F1540" s="142"/>
      <c r="K1540"/>
    </row>
    <row r="1541" spans="6:11" x14ac:dyDescent="0.2">
      <c r="F1541" s="142"/>
      <c r="K1541"/>
    </row>
    <row r="1542" spans="6:11" x14ac:dyDescent="0.2">
      <c r="F1542" s="142"/>
      <c r="K1542"/>
    </row>
    <row r="1543" spans="6:11" x14ac:dyDescent="0.2">
      <c r="F1543" s="142"/>
      <c r="K1543"/>
    </row>
    <row r="1544" spans="6:11" x14ac:dyDescent="0.2">
      <c r="F1544" s="142"/>
      <c r="K1544"/>
    </row>
    <row r="1545" spans="6:11" x14ac:dyDescent="0.2">
      <c r="F1545" s="142"/>
      <c r="K1545"/>
    </row>
    <row r="1546" spans="6:11" x14ac:dyDescent="0.2">
      <c r="F1546" s="142"/>
      <c r="K1546"/>
    </row>
    <row r="1547" spans="6:11" x14ac:dyDescent="0.2">
      <c r="F1547" s="142"/>
      <c r="K1547"/>
    </row>
    <row r="1548" spans="6:11" x14ac:dyDescent="0.2">
      <c r="F1548" s="142"/>
      <c r="K1548"/>
    </row>
    <row r="1549" spans="6:11" x14ac:dyDescent="0.2">
      <c r="F1549" s="142"/>
      <c r="K1549"/>
    </row>
    <row r="1550" spans="6:11" x14ac:dyDescent="0.2">
      <c r="F1550" s="142"/>
      <c r="K1550"/>
    </row>
    <row r="1551" spans="6:11" x14ac:dyDescent="0.2">
      <c r="F1551" s="142"/>
      <c r="K1551"/>
    </row>
    <row r="1552" spans="6:11" x14ac:dyDescent="0.2">
      <c r="F1552" s="142"/>
      <c r="K1552"/>
    </row>
    <row r="1553" spans="6:11" x14ac:dyDescent="0.2">
      <c r="F1553" s="142"/>
      <c r="K1553"/>
    </row>
    <row r="1554" spans="6:11" x14ac:dyDescent="0.2">
      <c r="F1554" s="142"/>
      <c r="K1554"/>
    </row>
    <row r="1555" spans="6:11" x14ac:dyDescent="0.2">
      <c r="F1555" s="142"/>
      <c r="K1555"/>
    </row>
    <row r="1556" spans="6:11" x14ac:dyDescent="0.2">
      <c r="F1556" s="142"/>
      <c r="K1556"/>
    </row>
    <row r="1557" spans="6:11" x14ac:dyDescent="0.2">
      <c r="F1557" s="142"/>
      <c r="K1557"/>
    </row>
    <row r="1558" spans="6:11" x14ac:dyDescent="0.2">
      <c r="F1558" s="142"/>
      <c r="K1558"/>
    </row>
    <row r="1559" spans="6:11" x14ac:dyDescent="0.2">
      <c r="F1559" s="142"/>
      <c r="K1559"/>
    </row>
    <row r="1560" spans="6:11" x14ac:dyDescent="0.2">
      <c r="F1560" s="142"/>
      <c r="K1560"/>
    </row>
    <row r="1561" spans="6:11" x14ac:dyDescent="0.2">
      <c r="F1561" s="142"/>
      <c r="K1561"/>
    </row>
    <row r="1562" spans="6:11" x14ac:dyDescent="0.2">
      <c r="F1562" s="142"/>
      <c r="K1562"/>
    </row>
    <row r="1563" spans="6:11" x14ac:dyDescent="0.2">
      <c r="F1563" s="142"/>
      <c r="K1563"/>
    </row>
    <row r="1564" spans="6:11" x14ac:dyDescent="0.2">
      <c r="F1564" s="142"/>
      <c r="K1564"/>
    </row>
    <row r="1565" spans="6:11" x14ac:dyDescent="0.2">
      <c r="F1565" s="142"/>
      <c r="K1565"/>
    </row>
    <row r="1566" spans="6:11" x14ac:dyDescent="0.2">
      <c r="F1566" s="142"/>
      <c r="K1566"/>
    </row>
    <row r="1567" spans="6:11" x14ac:dyDescent="0.2">
      <c r="F1567" s="142"/>
      <c r="K1567"/>
    </row>
    <row r="1568" spans="6:11" x14ac:dyDescent="0.2">
      <c r="F1568" s="142"/>
      <c r="K1568"/>
    </row>
    <row r="1569" spans="6:11" x14ac:dyDescent="0.2">
      <c r="F1569" s="142"/>
      <c r="K1569"/>
    </row>
    <row r="1570" spans="6:11" x14ac:dyDescent="0.2">
      <c r="F1570" s="142"/>
      <c r="K1570"/>
    </row>
    <row r="1571" spans="6:11" x14ac:dyDescent="0.2">
      <c r="F1571" s="142"/>
      <c r="K1571"/>
    </row>
    <row r="1572" spans="6:11" x14ac:dyDescent="0.2">
      <c r="F1572" s="142"/>
      <c r="K1572"/>
    </row>
    <row r="1573" spans="6:11" x14ac:dyDescent="0.2">
      <c r="F1573" s="142"/>
      <c r="K1573"/>
    </row>
    <row r="1574" spans="6:11" x14ac:dyDescent="0.2">
      <c r="F1574" s="142"/>
      <c r="K1574"/>
    </row>
    <row r="1575" spans="6:11" x14ac:dyDescent="0.2">
      <c r="F1575" s="142"/>
      <c r="K1575"/>
    </row>
    <row r="1576" spans="6:11" x14ac:dyDescent="0.2">
      <c r="F1576" s="142"/>
      <c r="K1576"/>
    </row>
    <row r="1577" spans="6:11" x14ac:dyDescent="0.2">
      <c r="F1577" s="142"/>
      <c r="K1577"/>
    </row>
    <row r="1578" spans="6:11" x14ac:dyDescent="0.2">
      <c r="F1578" s="142"/>
      <c r="K1578"/>
    </row>
    <row r="1579" spans="6:11" x14ac:dyDescent="0.2">
      <c r="F1579" s="142"/>
      <c r="K1579"/>
    </row>
    <row r="1580" spans="6:11" x14ac:dyDescent="0.2">
      <c r="F1580" s="142"/>
      <c r="K1580"/>
    </row>
    <row r="1581" spans="6:11" x14ac:dyDescent="0.2">
      <c r="F1581" s="142"/>
      <c r="K1581"/>
    </row>
    <row r="1582" spans="6:11" x14ac:dyDescent="0.2">
      <c r="F1582" s="142"/>
      <c r="K1582"/>
    </row>
    <row r="1583" spans="6:11" x14ac:dyDescent="0.2">
      <c r="F1583" s="142"/>
      <c r="K1583"/>
    </row>
    <row r="1584" spans="6:11" x14ac:dyDescent="0.2">
      <c r="F1584" s="142"/>
      <c r="K1584"/>
    </row>
    <row r="1585" spans="6:11" x14ac:dyDescent="0.2">
      <c r="F1585" s="142"/>
      <c r="K1585"/>
    </row>
    <row r="1586" spans="6:11" x14ac:dyDescent="0.2">
      <c r="F1586" s="142"/>
      <c r="K1586"/>
    </row>
    <row r="1587" spans="6:11" x14ac:dyDescent="0.2">
      <c r="F1587" s="142"/>
      <c r="K1587"/>
    </row>
    <row r="1588" spans="6:11" x14ac:dyDescent="0.2">
      <c r="F1588" s="142"/>
      <c r="K1588"/>
    </row>
    <row r="1589" spans="6:11" x14ac:dyDescent="0.2">
      <c r="F1589" s="142"/>
      <c r="K1589"/>
    </row>
    <row r="1590" spans="6:11" x14ac:dyDescent="0.2">
      <c r="F1590" s="142"/>
      <c r="K1590"/>
    </row>
    <row r="1591" spans="6:11" x14ac:dyDescent="0.2">
      <c r="F1591" s="142"/>
      <c r="K1591"/>
    </row>
    <row r="1592" spans="6:11" x14ac:dyDescent="0.2">
      <c r="F1592" s="142"/>
      <c r="K1592"/>
    </row>
    <row r="1593" spans="6:11" x14ac:dyDescent="0.2">
      <c r="F1593" s="142"/>
      <c r="K1593"/>
    </row>
    <row r="1594" spans="6:11" x14ac:dyDescent="0.2">
      <c r="F1594" s="142"/>
      <c r="K1594"/>
    </row>
    <row r="1595" spans="6:11" x14ac:dyDescent="0.2">
      <c r="F1595" s="142"/>
      <c r="K1595"/>
    </row>
    <row r="1596" spans="6:11" x14ac:dyDescent="0.2">
      <c r="F1596" s="142"/>
      <c r="K1596"/>
    </row>
    <row r="1597" spans="6:11" x14ac:dyDescent="0.2">
      <c r="F1597" s="142"/>
      <c r="K1597"/>
    </row>
    <row r="1598" spans="6:11" x14ac:dyDescent="0.2">
      <c r="F1598" s="142"/>
      <c r="K1598"/>
    </row>
    <row r="1599" spans="6:11" x14ac:dyDescent="0.2">
      <c r="F1599" s="142"/>
      <c r="K1599"/>
    </row>
    <row r="1600" spans="6:11" x14ac:dyDescent="0.2">
      <c r="F1600" s="142"/>
      <c r="K1600"/>
    </row>
    <row r="1601" spans="6:11" x14ac:dyDescent="0.2">
      <c r="F1601" s="142"/>
      <c r="K1601"/>
    </row>
    <row r="1602" spans="6:11" x14ac:dyDescent="0.2">
      <c r="F1602" s="142"/>
      <c r="K1602"/>
    </row>
    <row r="1603" spans="6:11" x14ac:dyDescent="0.2">
      <c r="F1603" s="142"/>
      <c r="K1603"/>
    </row>
    <row r="1604" spans="6:11" x14ac:dyDescent="0.2">
      <c r="F1604" s="142"/>
      <c r="K1604"/>
    </row>
    <row r="1605" spans="6:11" x14ac:dyDescent="0.2">
      <c r="F1605" s="142"/>
      <c r="K1605"/>
    </row>
    <row r="1606" spans="6:11" x14ac:dyDescent="0.2">
      <c r="F1606" s="142"/>
      <c r="K1606"/>
    </row>
    <row r="1607" spans="6:11" x14ac:dyDescent="0.2">
      <c r="F1607" s="142"/>
      <c r="K1607"/>
    </row>
    <row r="1608" spans="6:11" x14ac:dyDescent="0.2">
      <c r="F1608" s="142"/>
      <c r="K1608"/>
    </row>
    <row r="1609" spans="6:11" x14ac:dyDescent="0.2">
      <c r="F1609" s="142"/>
      <c r="K1609"/>
    </row>
    <row r="1610" spans="6:11" x14ac:dyDescent="0.2">
      <c r="F1610" s="142"/>
      <c r="K1610"/>
    </row>
    <row r="1611" spans="6:11" x14ac:dyDescent="0.2">
      <c r="F1611" s="142"/>
      <c r="K1611"/>
    </row>
    <row r="1612" spans="6:11" x14ac:dyDescent="0.2">
      <c r="F1612" s="142"/>
      <c r="K1612"/>
    </row>
    <row r="1613" spans="6:11" x14ac:dyDescent="0.2">
      <c r="F1613" s="142"/>
      <c r="K1613"/>
    </row>
    <row r="1614" spans="6:11" x14ac:dyDescent="0.2">
      <c r="F1614" s="142"/>
      <c r="K1614"/>
    </row>
    <row r="1615" spans="6:11" x14ac:dyDescent="0.2">
      <c r="F1615" s="142"/>
      <c r="K1615"/>
    </row>
    <row r="1616" spans="6:11" x14ac:dyDescent="0.2">
      <c r="F1616" s="142"/>
      <c r="K1616"/>
    </row>
    <row r="1617" spans="6:11" x14ac:dyDescent="0.2">
      <c r="F1617" s="142"/>
      <c r="K1617"/>
    </row>
    <row r="1618" spans="6:11" x14ac:dyDescent="0.2">
      <c r="F1618" s="142"/>
      <c r="K1618"/>
    </row>
    <row r="1619" spans="6:11" x14ac:dyDescent="0.2">
      <c r="F1619" s="142"/>
      <c r="K1619"/>
    </row>
    <row r="1620" spans="6:11" x14ac:dyDescent="0.2">
      <c r="F1620" s="142"/>
      <c r="K1620"/>
    </row>
    <row r="1621" spans="6:11" x14ac:dyDescent="0.2">
      <c r="F1621" s="142"/>
      <c r="K1621"/>
    </row>
    <row r="1622" spans="6:11" x14ac:dyDescent="0.2">
      <c r="F1622" s="142"/>
      <c r="K1622"/>
    </row>
    <row r="1623" spans="6:11" x14ac:dyDescent="0.2">
      <c r="F1623" s="142"/>
      <c r="K1623"/>
    </row>
    <row r="1624" spans="6:11" x14ac:dyDescent="0.2">
      <c r="F1624" s="142"/>
      <c r="K1624"/>
    </row>
    <row r="1625" spans="6:11" x14ac:dyDescent="0.2">
      <c r="F1625" s="142"/>
      <c r="K1625"/>
    </row>
    <row r="1626" spans="6:11" x14ac:dyDescent="0.2">
      <c r="F1626" s="142"/>
      <c r="K1626"/>
    </row>
    <row r="1627" spans="6:11" x14ac:dyDescent="0.2">
      <c r="F1627" s="142"/>
      <c r="K1627"/>
    </row>
    <row r="1628" spans="6:11" x14ac:dyDescent="0.2">
      <c r="F1628" s="142"/>
      <c r="K1628"/>
    </row>
    <row r="1629" spans="6:11" x14ac:dyDescent="0.2">
      <c r="F1629" s="142"/>
      <c r="K1629"/>
    </row>
    <row r="1630" spans="6:11" x14ac:dyDescent="0.2">
      <c r="F1630" s="142"/>
      <c r="K1630"/>
    </row>
    <row r="1631" spans="6:11" x14ac:dyDescent="0.2">
      <c r="F1631" s="142"/>
      <c r="K1631"/>
    </row>
    <row r="1632" spans="6:11" x14ac:dyDescent="0.2">
      <c r="F1632" s="142"/>
      <c r="K1632"/>
    </row>
    <row r="1633" spans="6:11" x14ac:dyDescent="0.2">
      <c r="F1633" s="142"/>
      <c r="K1633"/>
    </row>
    <row r="1634" spans="6:11" x14ac:dyDescent="0.2">
      <c r="F1634" s="142"/>
      <c r="K1634"/>
    </row>
    <row r="1635" spans="6:11" x14ac:dyDescent="0.2">
      <c r="F1635" s="142"/>
      <c r="K1635"/>
    </row>
    <row r="1636" spans="6:11" x14ac:dyDescent="0.2">
      <c r="F1636" s="142"/>
      <c r="K1636"/>
    </row>
    <row r="1637" spans="6:11" x14ac:dyDescent="0.2">
      <c r="F1637" s="142"/>
      <c r="K1637"/>
    </row>
    <row r="1638" spans="6:11" x14ac:dyDescent="0.2">
      <c r="F1638" s="142"/>
      <c r="K1638"/>
    </row>
    <row r="1639" spans="6:11" x14ac:dyDescent="0.2">
      <c r="F1639" s="142"/>
      <c r="K1639"/>
    </row>
    <row r="1640" spans="6:11" x14ac:dyDescent="0.2">
      <c r="F1640" s="142"/>
      <c r="K1640"/>
    </row>
    <row r="1641" spans="6:11" x14ac:dyDescent="0.2">
      <c r="F1641" s="142"/>
      <c r="K1641"/>
    </row>
    <row r="1642" spans="6:11" x14ac:dyDescent="0.2">
      <c r="F1642" s="142"/>
      <c r="K1642"/>
    </row>
    <row r="1643" spans="6:11" x14ac:dyDescent="0.2">
      <c r="F1643" s="142"/>
      <c r="K1643"/>
    </row>
    <row r="1644" spans="6:11" x14ac:dyDescent="0.2">
      <c r="F1644" s="142"/>
      <c r="K1644"/>
    </row>
    <row r="1645" spans="6:11" x14ac:dyDescent="0.2">
      <c r="F1645" s="142"/>
      <c r="K1645"/>
    </row>
    <row r="1646" spans="6:11" x14ac:dyDescent="0.2">
      <c r="F1646" s="142"/>
      <c r="K1646"/>
    </row>
    <row r="1647" spans="6:11" x14ac:dyDescent="0.2">
      <c r="F1647" s="142"/>
      <c r="K1647"/>
    </row>
    <row r="1648" spans="6:11" x14ac:dyDescent="0.2">
      <c r="F1648" s="142"/>
      <c r="K1648"/>
    </row>
    <row r="1649" spans="6:11" x14ac:dyDescent="0.2">
      <c r="F1649" s="142"/>
      <c r="K1649"/>
    </row>
    <row r="1650" spans="6:11" x14ac:dyDescent="0.2">
      <c r="F1650" s="142"/>
      <c r="K1650"/>
    </row>
    <row r="1651" spans="6:11" x14ac:dyDescent="0.2">
      <c r="F1651" s="142"/>
      <c r="K1651"/>
    </row>
    <row r="1652" spans="6:11" x14ac:dyDescent="0.2">
      <c r="F1652" s="142"/>
      <c r="K1652"/>
    </row>
    <row r="1653" spans="6:11" x14ac:dyDescent="0.2">
      <c r="F1653" s="142"/>
      <c r="K1653"/>
    </row>
    <row r="1654" spans="6:11" x14ac:dyDescent="0.2">
      <c r="F1654" s="142"/>
      <c r="K1654"/>
    </row>
    <row r="1655" spans="6:11" x14ac:dyDescent="0.2">
      <c r="F1655" s="142"/>
      <c r="K1655"/>
    </row>
    <row r="1656" spans="6:11" x14ac:dyDescent="0.2">
      <c r="F1656" s="142"/>
      <c r="K1656"/>
    </row>
    <row r="1657" spans="6:11" x14ac:dyDescent="0.2">
      <c r="F1657" s="142"/>
      <c r="K1657"/>
    </row>
    <row r="1658" spans="6:11" x14ac:dyDescent="0.2">
      <c r="F1658" s="142"/>
      <c r="K1658"/>
    </row>
    <row r="1659" spans="6:11" x14ac:dyDescent="0.2">
      <c r="F1659" s="142"/>
      <c r="K1659"/>
    </row>
    <row r="1660" spans="6:11" x14ac:dyDescent="0.2">
      <c r="F1660" s="142"/>
      <c r="K1660"/>
    </row>
    <row r="1661" spans="6:11" x14ac:dyDescent="0.2">
      <c r="F1661" s="142"/>
      <c r="K1661"/>
    </row>
    <row r="1662" spans="6:11" x14ac:dyDescent="0.2">
      <c r="F1662" s="142"/>
      <c r="K1662"/>
    </row>
    <row r="1663" spans="6:11" x14ac:dyDescent="0.2">
      <c r="F1663" s="142"/>
      <c r="K1663"/>
    </row>
    <row r="1664" spans="6:11" x14ac:dyDescent="0.2">
      <c r="F1664" s="142"/>
      <c r="K1664"/>
    </row>
    <row r="1665" spans="6:11" x14ac:dyDescent="0.2">
      <c r="F1665" s="142"/>
      <c r="K1665"/>
    </row>
    <row r="1666" spans="6:11" x14ac:dyDescent="0.2">
      <c r="F1666" s="142"/>
      <c r="K1666"/>
    </row>
    <row r="1667" spans="6:11" x14ac:dyDescent="0.2">
      <c r="F1667" s="142"/>
      <c r="K1667"/>
    </row>
    <row r="1668" spans="6:11" x14ac:dyDescent="0.2">
      <c r="F1668" s="142"/>
      <c r="K1668"/>
    </row>
    <row r="1669" spans="6:11" x14ac:dyDescent="0.2">
      <c r="F1669" s="142"/>
      <c r="K1669"/>
    </row>
    <row r="1670" spans="6:11" x14ac:dyDescent="0.2">
      <c r="F1670" s="142"/>
      <c r="K1670"/>
    </row>
    <row r="1671" spans="6:11" x14ac:dyDescent="0.2">
      <c r="F1671" s="142"/>
      <c r="K1671"/>
    </row>
    <row r="1672" spans="6:11" x14ac:dyDescent="0.2">
      <c r="F1672" s="142"/>
      <c r="K1672"/>
    </row>
    <row r="1673" spans="6:11" x14ac:dyDescent="0.2">
      <c r="F1673" s="142"/>
      <c r="K1673"/>
    </row>
    <row r="1674" spans="6:11" x14ac:dyDescent="0.2">
      <c r="F1674" s="142"/>
      <c r="K1674"/>
    </row>
    <row r="1675" spans="6:11" x14ac:dyDescent="0.2">
      <c r="F1675" s="142"/>
      <c r="K1675"/>
    </row>
    <row r="1676" spans="6:11" x14ac:dyDescent="0.2">
      <c r="F1676" s="142"/>
      <c r="K1676"/>
    </row>
    <row r="1677" spans="6:11" x14ac:dyDescent="0.2">
      <c r="F1677" s="142"/>
      <c r="K1677"/>
    </row>
    <row r="1678" spans="6:11" x14ac:dyDescent="0.2">
      <c r="F1678" s="142"/>
      <c r="K1678"/>
    </row>
    <row r="1679" spans="6:11" x14ac:dyDescent="0.2">
      <c r="F1679" s="142"/>
      <c r="K1679"/>
    </row>
    <row r="1680" spans="6:11" x14ac:dyDescent="0.2">
      <c r="F1680" s="142"/>
      <c r="K1680"/>
    </row>
    <row r="1681" spans="6:11" x14ac:dyDescent="0.2">
      <c r="F1681" s="142"/>
      <c r="K1681"/>
    </row>
    <row r="1682" spans="6:11" x14ac:dyDescent="0.2">
      <c r="F1682" s="142"/>
      <c r="K1682"/>
    </row>
    <row r="1683" spans="6:11" x14ac:dyDescent="0.2">
      <c r="F1683" s="142"/>
      <c r="K1683"/>
    </row>
    <row r="1684" spans="6:11" x14ac:dyDescent="0.2">
      <c r="F1684" s="142"/>
      <c r="K1684"/>
    </row>
    <row r="1685" spans="6:11" x14ac:dyDescent="0.2">
      <c r="F1685" s="142"/>
      <c r="K1685"/>
    </row>
    <row r="1686" spans="6:11" x14ac:dyDescent="0.2">
      <c r="F1686" s="142"/>
      <c r="K1686"/>
    </row>
    <row r="1687" spans="6:11" x14ac:dyDescent="0.2">
      <c r="F1687" s="142"/>
      <c r="K1687"/>
    </row>
    <row r="1688" spans="6:11" x14ac:dyDescent="0.2">
      <c r="F1688" s="142"/>
      <c r="K1688"/>
    </row>
    <row r="1689" spans="6:11" x14ac:dyDescent="0.2">
      <c r="F1689" s="142"/>
      <c r="K1689"/>
    </row>
    <row r="1690" spans="6:11" x14ac:dyDescent="0.2">
      <c r="F1690" s="142"/>
      <c r="K1690"/>
    </row>
    <row r="1691" spans="6:11" x14ac:dyDescent="0.2">
      <c r="F1691" s="142"/>
      <c r="K1691"/>
    </row>
    <row r="1692" spans="6:11" x14ac:dyDescent="0.2">
      <c r="F1692" s="142"/>
      <c r="K1692"/>
    </row>
    <row r="1693" spans="6:11" x14ac:dyDescent="0.2">
      <c r="F1693" s="142"/>
      <c r="K1693"/>
    </row>
    <row r="1694" spans="6:11" x14ac:dyDescent="0.2">
      <c r="F1694" s="142"/>
      <c r="K1694"/>
    </row>
    <row r="1695" spans="6:11" x14ac:dyDescent="0.2">
      <c r="F1695" s="142"/>
      <c r="K1695"/>
    </row>
    <row r="1696" spans="6:11" x14ac:dyDescent="0.2">
      <c r="F1696" s="142"/>
      <c r="K1696"/>
    </row>
    <row r="1697" spans="6:11" x14ac:dyDescent="0.2">
      <c r="F1697" s="142"/>
      <c r="K1697"/>
    </row>
    <row r="1698" spans="6:11" x14ac:dyDescent="0.2">
      <c r="F1698" s="142"/>
      <c r="K1698"/>
    </row>
    <row r="1699" spans="6:11" x14ac:dyDescent="0.2">
      <c r="F1699" s="142"/>
      <c r="K1699"/>
    </row>
    <row r="1700" spans="6:11" x14ac:dyDescent="0.2">
      <c r="F1700" s="142"/>
      <c r="K1700"/>
    </row>
    <row r="1701" spans="6:11" x14ac:dyDescent="0.2">
      <c r="F1701" s="142"/>
      <c r="K1701"/>
    </row>
    <row r="1702" spans="6:11" x14ac:dyDescent="0.2">
      <c r="F1702" s="142"/>
      <c r="K1702"/>
    </row>
    <row r="1703" spans="6:11" x14ac:dyDescent="0.2">
      <c r="F1703" s="142"/>
      <c r="K1703"/>
    </row>
    <row r="1704" spans="6:11" x14ac:dyDescent="0.2">
      <c r="F1704" s="142"/>
      <c r="K1704"/>
    </row>
    <row r="1705" spans="6:11" x14ac:dyDescent="0.2">
      <c r="F1705" s="142"/>
      <c r="K1705"/>
    </row>
    <row r="1706" spans="6:11" x14ac:dyDescent="0.2">
      <c r="F1706" s="142"/>
      <c r="K1706"/>
    </row>
    <row r="1707" spans="6:11" x14ac:dyDescent="0.2">
      <c r="F1707" s="142"/>
      <c r="K1707"/>
    </row>
    <row r="1708" spans="6:11" x14ac:dyDescent="0.2">
      <c r="F1708" s="142"/>
      <c r="K1708"/>
    </row>
    <row r="1709" spans="6:11" x14ac:dyDescent="0.2">
      <c r="F1709" s="142"/>
      <c r="K1709"/>
    </row>
    <row r="1710" spans="6:11" x14ac:dyDescent="0.2">
      <c r="F1710" s="142"/>
      <c r="K1710"/>
    </row>
    <row r="1711" spans="6:11" x14ac:dyDescent="0.2">
      <c r="F1711" s="142"/>
      <c r="K1711"/>
    </row>
    <row r="1712" spans="6:11" x14ac:dyDescent="0.2">
      <c r="F1712" s="142"/>
      <c r="K1712"/>
    </row>
    <row r="1713" spans="6:11" x14ac:dyDescent="0.2">
      <c r="F1713" s="142"/>
      <c r="K1713"/>
    </row>
    <row r="1714" spans="6:11" x14ac:dyDescent="0.2">
      <c r="F1714" s="142"/>
      <c r="K1714"/>
    </row>
    <row r="1715" spans="6:11" x14ac:dyDescent="0.2">
      <c r="F1715" s="142"/>
      <c r="K1715"/>
    </row>
    <row r="1716" spans="6:11" x14ac:dyDescent="0.2">
      <c r="F1716" s="142"/>
      <c r="K1716"/>
    </row>
    <row r="1717" spans="6:11" x14ac:dyDescent="0.2">
      <c r="F1717" s="142"/>
      <c r="K1717"/>
    </row>
    <row r="1718" spans="6:11" x14ac:dyDescent="0.2">
      <c r="F1718" s="142"/>
      <c r="K1718"/>
    </row>
    <row r="1719" spans="6:11" x14ac:dyDescent="0.2">
      <c r="F1719" s="142"/>
      <c r="K1719"/>
    </row>
    <row r="1720" spans="6:11" x14ac:dyDescent="0.2">
      <c r="F1720" s="142"/>
      <c r="K1720"/>
    </row>
    <row r="1721" spans="6:11" x14ac:dyDescent="0.2">
      <c r="F1721" s="142"/>
      <c r="K1721"/>
    </row>
    <row r="1722" spans="6:11" x14ac:dyDescent="0.2">
      <c r="F1722" s="142"/>
      <c r="K1722"/>
    </row>
    <row r="1723" spans="6:11" x14ac:dyDescent="0.2">
      <c r="F1723" s="142"/>
      <c r="K1723"/>
    </row>
    <row r="1724" spans="6:11" x14ac:dyDescent="0.2">
      <c r="F1724" s="142"/>
      <c r="K1724"/>
    </row>
    <row r="1725" spans="6:11" x14ac:dyDescent="0.2">
      <c r="F1725" s="142"/>
      <c r="K1725"/>
    </row>
    <row r="1726" spans="6:11" x14ac:dyDescent="0.2">
      <c r="F1726" s="142"/>
      <c r="K1726"/>
    </row>
    <row r="1727" spans="6:11" x14ac:dyDescent="0.2">
      <c r="F1727" s="142"/>
      <c r="K1727"/>
    </row>
    <row r="1728" spans="6:11" x14ac:dyDescent="0.2">
      <c r="F1728" s="142"/>
      <c r="K1728"/>
    </row>
    <row r="1729" spans="6:11" x14ac:dyDescent="0.2">
      <c r="F1729" s="142"/>
      <c r="K1729"/>
    </row>
    <row r="1730" spans="6:11" x14ac:dyDescent="0.2">
      <c r="F1730" s="142"/>
      <c r="K1730"/>
    </row>
    <row r="1731" spans="6:11" x14ac:dyDescent="0.2">
      <c r="F1731" s="142"/>
      <c r="K1731"/>
    </row>
    <row r="1732" spans="6:11" x14ac:dyDescent="0.2">
      <c r="F1732" s="142"/>
      <c r="K1732"/>
    </row>
    <row r="1733" spans="6:11" x14ac:dyDescent="0.2">
      <c r="F1733" s="142"/>
      <c r="K1733"/>
    </row>
    <row r="1734" spans="6:11" x14ac:dyDescent="0.2">
      <c r="F1734" s="142"/>
      <c r="K1734"/>
    </row>
    <row r="1735" spans="6:11" x14ac:dyDescent="0.2">
      <c r="F1735" s="142"/>
      <c r="K1735"/>
    </row>
    <row r="1736" spans="6:11" x14ac:dyDescent="0.2">
      <c r="F1736" s="142"/>
      <c r="K1736"/>
    </row>
    <row r="1737" spans="6:11" x14ac:dyDescent="0.2">
      <c r="F1737" s="142"/>
      <c r="K1737"/>
    </row>
    <row r="1738" spans="6:11" x14ac:dyDescent="0.2">
      <c r="F1738" s="142"/>
      <c r="K1738"/>
    </row>
    <row r="1739" spans="6:11" x14ac:dyDescent="0.2">
      <c r="F1739" s="142"/>
      <c r="K1739"/>
    </row>
    <row r="1740" spans="6:11" x14ac:dyDescent="0.2">
      <c r="F1740" s="142"/>
      <c r="K1740"/>
    </row>
    <row r="1741" spans="6:11" x14ac:dyDescent="0.2">
      <c r="F1741" s="142"/>
      <c r="K1741"/>
    </row>
    <row r="1742" spans="6:11" x14ac:dyDescent="0.2">
      <c r="F1742" s="142"/>
      <c r="K1742"/>
    </row>
    <row r="1743" spans="6:11" x14ac:dyDescent="0.2">
      <c r="F1743" s="142"/>
      <c r="K1743"/>
    </row>
    <row r="1744" spans="6:11" x14ac:dyDescent="0.2">
      <c r="F1744" s="142"/>
      <c r="K1744"/>
    </row>
    <row r="1745" spans="6:11" x14ac:dyDescent="0.2">
      <c r="F1745" s="142"/>
      <c r="K1745"/>
    </row>
    <row r="1746" spans="6:11" x14ac:dyDescent="0.2">
      <c r="F1746" s="142"/>
      <c r="K1746"/>
    </row>
    <row r="1747" spans="6:11" x14ac:dyDescent="0.2">
      <c r="F1747" s="142"/>
      <c r="K1747"/>
    </row>
    <row r="1748" spans="6:11" x14ac:dyDescent="0.2">
      <c r="F1748" s="142"/>
      <c r="K1748"/>
    </row>
    <row r="1749" spans="6:11" x14ac:dyDescent="0.2">
      <c r="F1749" s="142"/>
      <c r="K1749"/>
    </row>
    <row r="1750" spans="6:11" x14ac:dyDescent="0.2">
      <c r="F1750" s="142"/>
      <c r="K1750"/>
    </row>
    <row r="1751" spans="6:11" x14ac:dyDescent="0.2">
      <c r="F1751" s="142"/>
      <c r="K1751"/>
    </row>
    <row r="1752" spans="6:11" x14ac:dyDescent="0.2">
      <c r="F1752" s="142"/>
      <c r="K1752"/>
    </row>
    <row r="1753" spans="6:11" x14ac:dyDescent="0.2">
      <c r="F1753" s="142"/>
      <c r="K1753"/>
    </row>
    <row r="1754" spans="6:11" x14ac:dyDescent="0.2">
      <c r="F1754" s="142"/>
      <c r="K1754"/>
    </row>
    <row r="1755" spans="6:11" x14ac:dyDescent="0.2">
      <c r="F1755" s="142"/>
      <c r="K1755"/>
    </row>
    <row r="1756" spans="6:11" x14ac:dyDescent="0.2">
      <c r="F1756" s="142"/>
      <c r="K1756"/>
    </row>
    <row r="1757" spans="6:11" x14ac:dyDescent="0.2">
      <c r="F1757" s="142"/>
      <c r="K1757"/>
    </row>
    <row r="1758" spans="6:11" x14ac:dyDescent="0.2">
      <c r="F1758" s="142"/>
      <c r="K1758"/>
    </row>
    <row r="1759" spans="6:11" x14ac:dyDescent="0.2">
      <c r="F1759" s="142"/>
      <c r="K1759"/>
    </row>
    <row r="1760" spans="6:11" x14ac:dyDescent="0.2">
      <c r="F1760" s="142"/>
      <c r="K1760"/>
    </row>
    <row r="1761" spans="6:11" x14ac:dyDescent="0.2">
      <c r="F1761" s="142"/>
      <c r="K1761"/>
    </row>
    <row r="1762" spans="6:11" x14ac:dyDescent="0.2">
      <c r="F1762" s="142"/>
      <c r="K1762"/>
    </row>
    <row r="1763" spans="6:11" x14ac:dyDescent="0.2">
      <c r="F1763" s="142"/>
      <c r="K1763"/>
    </row>
    <row r="1764" spans="6:11" x14ac:dyDescent="0.2">
      <c r="F1764" s="142"/>
      <c r="K1764"/>
    </row>
    <row r="1765" spans="6:11" x14ac:dyDescent="0.2">
      <c r="F1765" s="142"/>
      <c r="K1765"/>
    </row>
    <row r="1766" spans="6:11" x14ac:dyDescent="0.2">
      <c r="F1766" s="142"/>
      <c r="K1766"/>
    </row>
    <row r="1767" spans="6:11" x14ac:dyDescent="0.2">
      <c r="F1767" s="142"/>
      <c r="K1767"/>
    </row>
    <row r="1768" spans="6:11" x14ac:dyDescent="0.2">
      <c r="F1768" s="142"/>
      <c r="K1768"/>
    </row>
    <row r="1769" spans="6:11" x14ac:dyDescent="0.2">
      <c r="F1769" s="142"/>
      <c r="K1769"/>
    </row>
    <row r="1770" spans="6:11" x14ac:dyDescent="0.2">
      <c r="F1770" s="142"/>
      <c r="K1770"/>
    </row>
    <row r="1771" spans="6:11" x14ac:dyDescent="0.2">
      <c r="F1771" s="142"/>
      <c r="K1771"/>
    </row>
    <row r="1772" spans="6:11" x14ac:dyDescent="0.2">
      <c r="F1772" s="142"/>
      <c r="K1772"/>
    </row>
    <row r="1773" spans="6:11" x14ac:dyDescent="0.2">
      <c r="F1773" s="142"/>
      <c r="K1773"/>
    </row>
    <row r="1774" spans="6:11" x14ac:dyDescent="0.2">
      <c r="F1774" s="142"/>
      <c r="K1774"/>
    </row>
    <row r="1775" spans="6:11" x14ac:dyDescent="0.2">
      <c r="F1775" s="142"/>
      <c r="K1775"/>
    </row>
    <row r="1776" spans="6:11" x14ac:dyDescent="0.2">
      <c r="F1776" s="142"/>
      <c r="K1776"/>
    </row>
    <row r="1777" spans="6:11" x14ac:dyDescent="0.2">
      <c r="F1777" s="142"/>
      <c r="K1777"/>
    </row>
    <row r="1778" spans="6:11" x14ac:dyDescent="0.2">
      <c r="F1778" s="142"/>
      <c r="K1778"/>
    </row>
    <row r="1779" spans="6:11" x14ac:dyDescent="0.2">
      <c r="F1779" s="142"/>
      <c r="K1779"/>
    </row>
    <row r="1780" spans="6:11" x14ac:dyDescent="0.2">
      <c r="F1780" s="142"/>
      <c r="K1780"/>
    </row>
    <row r="1781" spans="6:11" x14ac:dyDescent="0.2">
      <c r="F1781" s="142"/>
      <c r="K1781"/>
    </row>
    <row r="1782" spans="6:11" x14ac:dyDescent="0.2">
      <c r="F1782" s="142"/>
      <c r="K1782"/>
    </row>
    <row r="1783" spans="6:11" x14ac:dyDescent="0.2">
      <c r="F1783" s="142"/>
      <c r="K1783"/>
    </row>
    <row r="1784" spans="6:11" x14ac:dyDescent="0.2">
      <c r="F1784" s="142"/>
      <c r="K1784"/>
    </row>
    <row r="1785" spans="6:11" x14ac:dyDescent="0.2">
      <c r="F1785" s="142"/>
      <c r="K1785"/>
    </row>
    <row r="1786" spans="6:11" x14ac:dyDescent="0.2">
      <c r="F1786" s="142"/>
      <c r="K1786"/>
    </row>
    <row r="1787" spans="6:11" x14ac:dyDescent="0.2">
      <c r="F1787" s="142"/>
      <c r="K1787"/>
    </row>
    <row r="1788" spans="6:11" x14ac:dyDescent="0.2">
      <c r="F1788" s="142"/>
      <c r="K1788"/>
    </row>
    <row r="1789" spans="6:11" x14ac:dyDescent="0.2">
      <c r="F1789" s="142"/>
      <c r="K1789"/>
    </row>
    <row r="1790" spans="6:11" x14ac:dyDescent="0.2">
      <c r="F1790" s="142"/>
      <c r="K1790"/>
    </row>
    <row r="1791" spans="6:11" x14ac:dyDescent="0.2">
      <c r="F1791" s="142"/>
      <c r="K1791"/>
    </row>
    <row r="1792" spans="6:11" x14ac:dyDescent="0.2">
      <c r="F1792" s="142"/>
      <c r="K1792"/>
    </row>
    <row r="1793" spans="6:11" x14ac:dyDescent="0.2">
      <c r="F1793" s="142"/>
      <c r="K1793"/>
    </row>
    <row r="1794" spans="6:11" x14ac:dyDescent="0.2">
      <c r="F1794" s="142"/>
      <c r="K1794"/>
    </row>
    <row r="1795" spans="6:11" x14ac:dyDescent="0.2">
      <c r="F1795" s="142"/>
      <c r="K1795"/>
    </row>
    <row r="1796" spans="6:11" x14ac:dyDescent="0.2">
      <c r="F1796" s="142"/>
      <c r="K1796"/>
    </row>
    <row r="1797" spans="6:11" x14ac:dyDescent="0.2">
      <c r="F1797" s="142"/>
      <c r="K1797"/>
    </row>
    <row r="1798" spans="6:11" x14ac:dyDescent="0.2">
      <c r="F1798" s="142"/>
      <c r="K1798"/>
    </row>
    <row r="1799" spans="6:11" x14ac:dyDescent="0.2">
      <c r="F1799" s="142"/>
      <c r="K1799"/>
    </row>
    <row r="1800" spans="6:11" x14ac:dyDescent="0.2">
      <c r="F1800" s="142"/>
      <c r="K1800"/>
    </row>
    <row r="1801" spans="6:11" x14ac:dyDescent="0.2">
      <c r="F1801" s="142"/>
      <c r="K1801"/>
    </row>
    <row r="1802" spans="6:11" x14ac:dyDescent="0.2">
      <c r="F1802" s="142"/>
      <c r="K1802"/>
    </row>
    <row r="1803" spans="6:11" x14ac:dyDescent="0.2">
      <c r="F1803" s="142"/>
      <c r="K1803"/>
    </row>
    <row r="1804" spans="6:11" x14ac:dyDescent="0.2">
      <c r="F1804" s="142"/>
      <c r="K1804"/>
    </row>
    <row r="1805" spans="6:11" x14ac:dyDescent="0.2">
      <c r="F1805" s="142"/>
      <c r="K1805"/>
    </row>
    <row r="1806" spans="6:11" x14ac:dyDescent="0.2">
      <c r="F1806" s="142"/>
      <c r="K1806"/>
    </row>
    <row r="1807" spans="6:11" x14ac:dyDescent="0.2">
      <c r="F1807" s="142"/>
      <c r="K1807"/>
    </row>
    <row r="1808" spans="6:11" x14ac:dyDescent="0.2">
      <c r="F1808" s="142"/>
      <c r="K1808"/>
    </row>
    <row r="1809" spans="6:11" x14ac:dyDescent="0.2">
      <c r="F1809" s="142"/>
      <c r="K1809"/>
    </row>
    <row r="1810" spans="6:11" x14ac:dyDescent="0.2">
      <c r="F1810" s="142"/>
      <c r="K1810"/>
    </row>
    <row r="1811" spans="6:11" x14ac:dyDescent="0.2">
      <c r="F1811" s="142"/>
      <c r="K1811"/>
    </row>
    <row r="1812" spans="6:11" x14ac:dyDescent="0.2">
      <c r="F1812" s="142"/>
      <c r="K1812"/>
    </row>
    <row r="1813" spans="6:11" x14ac:dyDescent="0.2">
      <c r="F1813" s="142"/>
      <c r="K1813"/>
    </row>
    <row r="1814" spans="6:11" x14ac:dyDescent="0.2">
      <c r="F1814" s="142"/>
      <c r="K1814"/>
    </row>
    <row r="1815" spans="6:11" x14ac:dyDescent="0.2">
      <c r="F1815" s="142"/>
      <c r="K1815"/>
    </row>
    <row r="1816" spans="6:11" x14ac:dyDescent="0.2">
      <c r="F1816" s="142"/>
      <c r="K1816"/>
    </row>
    <row r="1817" spans="6:11" x14ac:dyDescent="0.2">
      <c r="F1817" s="142"/>
      <c r="K1817"/>
    </row>
    <row r="1818" spans="6:11" x14ac:dyDescent="0.2">
      <c r="F1818" s="142"/>
      <c r="K1818"/>
    </row>
    <row r="1819" spans="6:11" x14ac:dyDescent="0.2">
      <c r="F1819" s="142"/>
      <c r="K1819"/>
    </row>
    <row r="1820" spans="6:11" x14ac:dyDescent="0.2">
      <c r="F1820" s="142"/>
      <c r="K1820"/>
    </row>
    <row r="1821" spans="6:11" x14ac:dyDescent="0.2">
      <c r="F1821" s="142"/>
      <c r="K1821"/>
    </row>
    <row r="1822" spans="6:11" x14ac:dyDescent="0.2">
      <c r="F1822" s="142"/>
      <c r="K1822"/>
    </row>
    <row r="1823" spans="6:11" x14ac:dyDescent="0.2">
      <c r="F1823" s="142"/>
      <c r="K1823"/>
    </row>
    <row r="1824" spans="6:11" x14ac:dyDescent="0.2">
      <c r="F1824" s="142"/>
      <c r="K1824"/>
    </row>
    <row r="1825" spans="6:11" x14ac:dyDescent="0.2">
      <c r="F1825" s="142"/>
      <c r="K1825"/>
    </row>
    <row r="1826" spans="6:11" x14ac:dyDescent="0.2">
      <c r="F1826" s="142"/>
      <c r="K1826"/>
    </row>
    <row r="1827" spans="6:11" x14ac:dyDescent="0.2">
      <c r="F1827" s="142"/>
      <c r="K1827"/>
    </row>
    <row r="1828" spans="6:11" x14ac:dyDescent="0.2">
      <c r="F1828" s="142"/>
      <c r="K1828"/>
    </row>
    <row r="1829" spans="6:11" x14ac:dyDescent="0.2">
      <c r="F1829" s="142"/>
      <c r="K1829"/>
    </row>
    <row r="1830" spans="6:11" x14ac:dyDescent="0.2">
      <c r="F1830" s="142"/>
      <c r="K1830"/>
    </row>
    <row r="1831" spans="6:11" x14ac:dyDescent="0.2">
      <c r="F1831" s="142"/>
      <c r="K1831"/>
    </row>
    <row r="1832" spans="6:11" x14ac:dyDescent="0.2">
      <c r="F1832" s="142"/>
      <c r="K1832"/>
    </row>
    <row r="1833" spans="6:11" x14ac:dyDescent="0.2">
      <c r="F1833" s="142"/>
      <c r="K1833"/>
    </row>
    <row r="1834" spans="6:11" x14ac:dyDescent="0.2">
      <c r="F1834" s="142"/>
      <c r="K1834"/>
    </row>
    <row r="1835" spans="6:11" x14ac:dyDescent="0.2">
      <c r="F1835" s="142"/>
      <c r="K1835"/>
    </row>
    <row r="1836" spans="6:11" x14ac:dyDescent="0.2">
      <c r="F1836" s="142"/>
      <c r="K1836"/>
    </row>
    <row r="1837" spans="6:11" x14ac:dyDescent="0.2">
      <c r="F1837" s="142"/>
      <c r="K1837"/>
    </row>
    <row r="1838" spans="6:11" x14ac:dyDescent="0.2">
      <c r="F1838" s="142"/>
      <c r="K1838"/>
    </row>
    <row r="1839" spans="6:11" x14ac:dyDescent="0.2">
      <c r="F1839" s="142"/>
      <c r="K1839"/>
    </row>
    <row r="1840" spans="6:11" x14ac:dyDescent="0.2">
      <c r="F1840" s="142"/>
      <c r="K1840"/>
    </row>
    <row r="1841" spans="6:11" x14ac:dyDescent="0.2">
      <c r="F1841" s="142"/>
      <c r="K1841"/>
    </row>
    <row r="1842" spans="6:11" x14ac:dyDescent="0.2">
      <c r="F1842" s="142"/>
      <c r="K1842"/>
    </row>
    <row r="1843" spans="6:11" x14ac:dyDescent="0.2">
      <c r="F1843" s="142"/>
      <c r="K1843"/>
    </row>
    <row r="1844" spans="6:11" x14ac:dyDescent="0.2">
      <c r="F1844" s="142"/>
      <c r="K1844"/>
    </row>
    <row r="1845" spans="6:11" x14ac:dyDescent="0.2">
      <c r="F1845" s="142"/>
      <c r="K1845"/>
    </row>
    <row r="1846" spans="6:11" x14ac:dyDescent="0.2">
      <c r="F1846" s="142"/>
      <c r="K1846"/>
    </row>
    <row r="1847" spans="6:11" x14ac:dyDescent="0.2">
      <c r="F1847" s="142"/>
      <c r="K1847"/>
    </row>
    <row r="1848" spans="6:11" x14ac:dyDescent="0.2">
      <c r="F1848" s="142"/>
      <c r="K1848"/>
    </row>
    <row r="1849" spans="6:11" x14ac:dyDescent="0.2">
      <c r="F1849" s="142"/>
      <c r="K1849"/>
    </row>
    <row r="1850" spans="6:11" x14ac:dyDescent="0.2">
      <c r="F1850" s="142"/>
      <c r="K1850"/>
    </row>
    <row r="1851" spans="6:11" x14ac:dyDescent="0.2">
      <c r="F1851" s="142"/>
      <c r="K1851"/>
    </row>
    <row r="1852" spans="6:11" x14ac:dyDescent="0.2">
      <c r="F1852" s="142"/>
      <c r="K1852"/>
    </row>
    <row r="1853" spans="6:11" x14ac:dyDescent="0.2">
      <c r="F1853" s="142"/>
      <c r="K1853"/>
    </row>
    <row r="1854" spans="6:11" x14ac:dyDescent="0.2">
      <c r="F1854" s="142"/>
      <c r="K1854"/>
    </row>
    <row r="1855" spans="6:11" x14ac:dyDescent="0.2">
      <c r="F1855" s="142"/>
      <c r="K1855"/>
    </row>
    <row r="1856" spans="6:11" x14ac:dyDescent="0.2">
      <c r="F1856" s="142"/>
      <c r="K1856"/>
    </row>
    <row r="1857" spans="6:11" x14ac:dyDescent="0.2">
      <c r="F1857" s="142"/>
      <c r="K1857"/>
    </row>
    <row r="1858" spans="6:11" x14ac:dyDescent="0.2">
      <c r="F1858" s="142"/>
      <c r="K1858"/>
    </row>
    <row r="1859" spans="6:11" x14ac:dyDescent="0.2">
      <c r="F1859" s="142"/>
      <c r="K1859"/>
    </row>
    <row r="1860" spans="6:11" x14ac:dyDescent="0.2">
      <c r="F1860" s="142"/>
      <c r="K1860"/>
    </row>
    <row r="1861" spans="6:11" x14ac:dyDescent="0.2">
      <c r="F1861" s="142"/>
      <c r="K1861"/>
    </row>
    <row r="1862" spans="6:11" x14ac:dyDescent="0.2">
      <c r="F1862" s="142"/>
      <c r="K1862"/>
    </row>
    <row r="1863" spans="6:11" x14ac:dyDescent="0.2">
      <c r="F1863" s="142"/>
      <c r="K1863"/>
    </row>
    <row r="1864" spans="6:11" x14ac:dyDescent="0.2">
      <c r="F1864" s="142"/>
      <c r="K1864"/>
    </row>
    <row r="1865" spans="6:11" x14ac:dyDescent="0.2">
      <c r="F1865" s="142"/>
      <c r="K1865"/>
    </row>
    <row r="1866" spans="6:11" x14ac:dyDescent="0.2">
      <c r="F1866" s="142"/>
      <c r="K1866"/>
    </row>
    <row r="1867" spans="6:11" x14ac:dyDescent="0.2">
      <c r="F1867" s="142"/>
      <c r="K1867"/>
    </row>
    <row r="1868" spans="6:11" x14ac:dyDescent="0.2">
      <c r="F1868" s="142"/>
      <c r="K1868"/>
    </row>
    <row r="1869" spans="6:11" x14ac:dyDescent="0.2">
      <c r="F1869" s="142"/>
      <c r="K1869"/>
    </row>
    <row r="1870" spans="6:11" x14ac:dyDescent="0.2">
      <c r="F1870" s="142"/>
      <c r="K1870"/>
    </row>
    <row r="1871" spans="6:11" x14ac:dyDescent="0.2">
      <c r="F1871" s="142"/>
      <c r="K1871"/>
    </row>
    <row r="1872" spans="6:11" x14ac:dyDescent="0.2">
      <c r="F1872" s="142"/>
      <c r="K1872"/>
    </row>
    <row r="1873" spans="6:11" x14ac:dyDescent="0.2">
      <c r="F1873" s="142"/>
      <c r="K1873"/>
    </row>
    <row r="1874" spans="6:11" x14ac:dyDescent="0.2">
      <c r="F1874" s="142"/>
      <c r="K1874"/>
    </row>
    <row r="1875" spans="6:11" x14ac:dyDescent="0.2">
      <c r="F1875" s="142"/>
      <c r="K1875"/>
    </row>
    <row r="1876" spans="6:11" x14ac:dyDescent="0.2">
      <c r="F1876" s="142"/>
      <c r="K1876"/>
    </row>
    <row r="1877" spans="6:11" x14ac:dyDescent="0.2">
      <c r="F1877" s="142"/>
      <c r="K1877"/>
    </row>
    <row r="1878" spans="6:11" x14ac:dyDescent="0.2">
      <c r="F1878" s="142"/>
      <c r="K1878"/>
    </row>
    <row r="1879" spans="6:11" x14ac:dyDescent="0.2">
      <c r="F1879" s="142"/>
      <c r="K1879"/>
    </row>
    <row r="1880" spans="6:11" x14ac:dyDescent="0.2">
      <c r="F1880" s="142"/>
      <c r="K1880"/>
    </row>
    <row r="1881" spans="6:11" x14ac:dyDescent="0.2">
      <c r="F1881" s="142"/>
      <c r="K1881"/>
    </row>
    <row r="1882" spans="6:11" x14ac:dyDescent="0.2">
      <c r="F1882" s="142"/>
      <c r="K1882"/>
    </row>
    <row r="1883" spans="6:11" x14ac:dyDescent="0.2">
      <c r="F1883" s="142"/>
      <c r="K1883"/>
    </row>
    <row r="1884" spans="6:11" x14ac:dyDescent="0.2">
      <c r="F1884" s="142"/>
      <c r="K1884"/>
    </row>
    <row r="1885" spans="6:11" x14ac:dyDescent="0.2">
      <c r="F1885" s="142"/>
      <c r="K1885"/>
    </row>
    <row r="1886" spans="6:11" x14ac:dyDescent="0.2">
      <c r="F1886" s="142"/>
      <c r="K1886"/>
    </row>
    <row r="1887" spans="6:11" x14ac:dyDescent="0.2">
      <c r="F1887" s="142"/>
      <c r="K1887"/>
    </row>
    <row r="1888" spans="6:11" x14ac:dyDescent="0.2">
      <c r="F1888" s="142"/>
      <c r="K1888"/>
    </row>
    <row r="1889" spans="6:11" x14ac:dyDescent="0.2">
      <c r="F1889" s="142"/>
      <c r="K1889"/>
    </row>
    <row r="1890" spans="6:11" x14ac:dyDescent="0.2">
      <c r="F1890" s="142"/>
      <c r="K1890"/>
    </row>
    <row r="1891" spans="6:11" x14ac:dyDescent="0.2">
      <c r="F1891" s="142"/>
      <c r="K1891"/>
    </row>
    <row r="1892" spans="6:11" x14ac:dyDescent="0.2">
      <c r="F1892" s="142"/>
      <c r="K1892"/>
    </row>
    <row r="1893" spans="6:11" x14ac:dyDescent="0.2">
      <c r="F1893" s="142"/>
      <c r="K1893"/>
    </row>
    <row r="1894" spans="6:11" x14ac:dyDescent="0.2">
      <c r="F1894" s="142"/>
      <c r="K1894"/>
    </row>
    <row r="1895" spans="6:11" x14ac:dyDescent="0.2">
      <c r="F1895" s="142"/>
      <c r="K1895"/>
    </row>
    <row r="1896" spans="6:11" x14ac:dyDescent="0.2">
      <c r="F1896" s="142"/>
      <c r="K1896"/>
    </row>
    <row r="1897" spans="6:11" x14ac:dyDescent="0.2">
      <c r="F1897" s="142"/>
      <c r="K1897"/>
    </row>
    <row r="1898" spans="6:11" x14ac:dyDescent="0.2">
      <c r="F1898" s="142"/>
      <c r="K1898"/>
    </row>
    <row r="1899" spans="6:11" x14ac:dyDescent="0.2">
      <c r="F1899" s="142"/>
      <c r="K1899"/>
    </row>
    <row r="1900" spans="6:11" x14ac:dyDescent="0.2">
      <c r="F1900" s="142"/>
      <c r="K1900"/>
    </row>
    <row r="1901" spans="6:11" x14ac:dyDescent="0.2">
      <c r="F1901" s="142"/>
      <c r="K1901"/>
    </row>
    <row r="1902" spans="6:11" x14ac:dyDescent="0.2">
      <c r="F1902" s="142"/>
      <c r="K1902"/>
    </row>
    <row r="1903" spans="6:11" x14ac:dyDescent="0.2">
      <c r="F1903" s="142"/>
      <c r="K1903"/>
    </row>
    <row r="1904" spans="6:11" x14ac:dyDescent="0.2">
      <c r="F1904" s="142"/>
      <c r="K1904"/>
    </row>
    <row r="1905" spans="6:11" x14ac:dyDescent="0.2">
      <c r="F1905" s="142"/>
      <c r="K1905"/>
    </row>
    <row r="1906" spans="6:11" x14ac:dyDescent="0.2">
      <c r="F1906" s="142"/>
      <c r="K1906"/>
    </row>
    <row r="1907" spans="6:11" x14ac:dyDescent="0.2">
      <c r="F1907" s="142"/>
      <c r="K1907"/>
    </row>
    <row r="1908" spans="6:11" x14ac:dyDescent="0.2">
      <c r="F1908" s="142"/>
      <c r="K1908"/>
    </row>
    <row r="1909" spans="6:11" x14ac:dyDescent="0.2">
      <c r="F1909" s="142"/>
      <c r="K1909"/>
    </row>
    <row r="1910" spans="6:11" x14ac:dyDescent="0.2">
      <c r="F1910" s="142"/>
      <c r="K1910"/>
    </row>
    <row r="1911" spans="6:11" x14ac:dyDescent="0.2">
      <c r="F1911" s="142"/>
      <c r="K1911"/>
    </row>
    <row r="1912" spans="6:11" x14ac:dyDescent="0.2">
      <c r="F1912" s="142"/>
      <c r="K1912"/>
    </row>
    <row r="1913" spans="6:11" x14ac:dyDescent="0.2">
      <c r="F1913" s="142"/>
      <c r="K1913"/>
    </row>
    <row r="1914" spans="6:11" x14ac:dyDescent="0.2">
      <c r="F1914" s="142"/>
      <c r="K1914"/>
    </row>
    <row r="1915" spans="6:11" x14ac:dyDescent="0.2">
      <c r="F1915" s="142"/>
      <c r="K1915"/>
    </row>
    <row r="1916" spans="6:11" x14ac:dyDescent="0.2">
      <c r="F1916" s="142"/>
      <c r="K1916"/>
    </row>
    <row r="1917" spans="6:11" x14ac:dyDescent="0.2">
      <c r="F1917" s="142"/>
      <c r="K1917"/>
    </row>
    <row r="1918" spans="6:11" x14ac:dyDescent="0.2">
      <c r="F1918" s="142"/>
      <c r="K1918"/>
    </row>
    <row r="1919" spans="6:11" x14ac:dyDescent="0.2">
      <c r="F1919" s="142"/>
      <c r="K1919"/>
    </row>
    <row r="1920" spans="6:11" x14ac:dyDescent="0.2">
      <c r="F1920" s="142"/>
      <c r="K1920"/>
    </row>
    <row r="1921" spans="6:11" x14ac:dyDescent="0.2">
      <c r="F1921" s="142"/>
      <c r="K1921"/>
    </row>
    <row r="1922" spans="6:11" x14ac:dyDescent="0.2">
      <c r="F1922" s="142"/>
      <c r="K1922"/>
    </row>
    <row r="1923" spans="6:11" x14ac:dyDescent="0.2">
      <c r="F1923" s="142"/>
      <c r="K1923"/>
    </row>
    <row r="1924" spans="6:11" x14ac:dyDescent="0.2">
      <c r="F1924" s="142"/>
      <c r="K1924"/>
    </row>
    <row r="1925" spans="6:11" x14ac:dyDescent="0.2">
      <c r="F1925" s="142"/>
      <c r="K1925"/>
    </row>
    <row r="1926" spans="6:11" x14ac:dyDescent="0.2">
      <c r="F1926" s="142"/>
      <c r="K1926"/>
    </row>
    <row r="1927" spans="6:11" x14ac:dyDescent="0.2">
      <c r="F1927" s="142"/>
      <c r="K1927"/>
    </row>
    <row r="1928" spans="6:11" x14ac:dyDescent="0.2">
      <c r="F1928" s="142"/>
      <c r="K1928"/>
    </row>
    <row r="1929" spans="6:11" x14ac:dyDescent="0.2">
      <c r="F1929" s="142"/>
      <c r="K1929"/>
    </row>
    <row r="1930" spans="6:11" x14ac:dyDescent="0.2">
      <c r="F1930" s="142"/>
      <c r="K1930"/>
    </row>
    <row r="1931" spans="6:11" x14ac:dyDescent="0.2">
      <c r="F1931" s="142"/>
      <c r="K1931"/>
    </row>
    <row r="1932" spans="6:11" x14ac:dyDescent="0.2">
      <c r="F1932" s="142"/>
      <c r="K1932"/>
    </row>
    <row r="1933" spans="6:11" x14ac:dyDescent="0.2">
      <c r="F1933" s="142"/>
      <c r="K1933"/>
    </row>
    <row r="1934" spans="6:11" x14ac:dyDescent="0.2">
      <c r="F1934" s="142"/>
      <c r="K1934"/>
    </row>
    <row r="1935" spans="6:11" x14ac:dyDescent="0.2">
      <c r="F1935" s="142"/>
      <c r="K1935"/>
    </row>
    <row r="1936" spans="6:11" x14ac:dyDescent="0.2">
      <c r="F1936" s="142"/>
      <c r="K1936"/>
    </row>
    <row r="1937" spans="6:11" x14ac:dyDescent="0.2">
      <c r="F1937" s="142"/>
      <c r="K1937"/>
    </row>
    <row r="1938" spans="6:11" x14ac:dyDescent="0.2">
      <c r="F1938" s="142"/>
      <c r="K1938"/>
    </row>
    <row r="1939" spans="6:11" x14ac:dyDescent="0.2">
      <c r="F1939" s="142"/>
      <c r="K1939"/>
    </row>
    <row r="1940" spans="6:11" x14ac:dyDescent="0.2">
      <c r="F1940" s="142"/>
      <c r="K1940"/>
    </row>
    <row r="1941" spans="6:11" x14ac:dyDescent="0.2">
      <c r="F1941" s="142"/>
      <c r="K1941"/>
    </row>
    <row r="1942" spans="6:11" x14ac:dyDescent="0.2">
      <c r="F1942" s="142"/>
      <c r="K1942"/>
    </row>
    <row r="1943" spans="6:11" x14ac:dyDescent="0.2">
      <c r="F1943" s="142"/>
      <c r="K1943"/>
    </row>
    <row r="1944" spans="6:11" x14ac:dyDescent="0.2">
      <c r="F1944" s="142"/>
      <c r="K1944"/>
    </row>
    <row r="1945" spans="6:11" x14ac:dyDescent="0.2">
      <c r="F1945" s="142"/>
      <c r="K1945"/>
    </row>
    <row r="1946" spans="6:11" x14ac:dyDescent="0.2">
      <c r="F1946" s="142"/>
      <c r="K1946"/>
    </row>
    <row r="1947" spans="6:11" x14ac:dyDescent="0.2">
      <c r="F1947" s="142"/>
      <c r="K1947"/>
    </row>
    <row r="1948" spans="6:11" x14ac:dyDescent="0.2">
      <c r="F1948" s="142"/>
      <c r="K1948"/>
    </row>
    <row r="1949" spans="6:11" x14ac:dyDescent="0.2">
      <c r="F1949" s="142"/>
      <c r="K1949"/>
    </row>
    <row r="1950" spans="6:11" x14ac:dyDescent="0.2">
      <c r="F1950" s="142"/>
      <c r="K1950"/>
    </row>
    <row r="1951" spans="6:11" x14ac:dyDescent="0.2">
      <c r="F1951" s="142"/>
      <c r="K1951"/>
    </row>
    <row r="1952" spans="6:11" x14ac:dyDescent="0.2">
      <c r="F1952" s="142"/>
      <c r="K1952"/>
    </row>
    <row r="1953" spans="6:11" x14ac:dyDescent="0.2">
      <c r="F1953" s="142"/>
      <c r="K1953"/>
    </row>
    <row r="1954" spans="6:11" x14ac:dyDescent="0.2">
      <c r="F1954" s="142"/>
      <c r="K1954"/>
    </row>
    <row r="1955" spans="6:11" x14ac:dyDescent="0.2">
      <c r="F1955" s="142"/>
      <c r="K1955"/>
    </row>
    <row r="1956" spans="6:11" x14ac:dyDescent="0.2">
      <c r="F1956" s="142"/>
      <c r="K1956"/>
    </row>
    <row r="1957" spans="6:11" x14ac:dyDescent="0.2">
      <c r="F1957" s="142"/>
      <c r="K1957"/>
    </row>
    <row r="1958" spans="6:11" x14ac:dyDescent="0.2">
      <c r="F1958" s="142"/>
      <c r="K1958"/>
    </row>
    <row r="1959" spans="6:11" x14ac:dyDescent="0.2">
      <c r="F1959" s="142"/>
      <c r="K1959"/>
    </row>
    <row r="1960" spans="6:11" x14ac:dyDescent="0.2">
      <c r="F1960" s="142"/>
      <c r="K1960"/>
    </row>
    <row r="1961" spans="6:11" x14ac:dyDescent="0.2">
      <c r="F1961" s="142"/>
      <c r="K1961"/>
    </row>
    <row r="1962" spans="6:11" x14ac:dyDescent="0.2">
      <c r="F1962" s="142"/>
      <c r="K1962"/>
    </row>
    <row r="1963" spans="6:11" x14ac:dyDescent="0.2">
      <c r="F1963" s="142"/>
      <c r="K1963"/>
    </row>
    <row r="1964" spans="6:11" x14ac:dyDescent="0.2">
      <c r="F1964" s="142"/>
      <c r="K1964"/>
    </row>
    <row r="1965" spans="6:11" x14ac:dyDescent="0.2">
      <c r="F1965" s="142"/>
      <c r="K1965"/>
    </row>
    <row r="1966" spans="6:11" x14ac:dyDescent="0.2">
      <c r="F1966" s="142"/>
      <c r="K1966"/>
    </row>
    <row r="1967" spans="6:11" x14ac:dyDescent="0.2">
      <c r="F1967" s="142"/>
      <c r="K1967"/>
    </row>
    <row r="1968" spans="6:11" x14ac:dyDescent="0.2">
      <c r="F1968" s="142"/>
      <c r="K1968"/>
    </row>
    <row r="1969" spans="6:11" x14ac:dyDescent="0.2">
      <c r="F1969" s="142"/>
      <c r="K1969"/>
    </row>
    <row r="1970" spans="6:11" x14ac:dyDescent="0.2">
      <c r="F1970" s="142"/>
      <c r="K1970"/>
    </row>
    <row r="1971" spans="6:11" x14ac:dyDescent="0.2">
      <c r="F1971" s="142"/>
      <c r="K1971"/>
    </row>
    <row r="1972" spans="6:11" x14ac:dyDescent="0.2">
      <c r="F1972" s="142"/>
      <c r="K1972"/>
    </row>
    <row r="1973" spans="6:11" x14ac:dyDescent="0.2">
      <c r="F1973" s="142"/>
      <c r="K1973"/>
    </row>
    <row r="1974" spans="6:11" x14ac:dyDescent="0.2">
      <c r="F1974" s="142"/>
      <c r="K1974"/>
    </row>
    <row r="1975" spans="6:11" x14ac:dyDescent="0.2">
      <c r="F1975" s="142"/>
      <c r="K1975"/>
    </row>
    <row r="1976" spans="6:11" x14ac:dyDescent="0.2">
      <c r="F1976" s="142"/>
      <c r="K1976"/>
    </row>
    <row r="1977" spans="6:11" x14ac:dyDescent="0.2">
      <c r="F1977" s="142"/>
      <c r="K1977"/>
    </row>
    <row r="1978" spans="6:11" x14ac:dyDescent="0.2">
      <c r="F1978" s="142"/>
      <c r="K1978"/>
    </row>
    <row r="1979" spans="6:11" x14ac:dyDescent="0.2">
      <c r="F1979" s="142"/>
      <c r="K1979"/>
    </row>
    <row r="1980" spans="6:11" x14ac:dyDescent="0.2">
      <c r="F1980" s="142"/>
      <c r="K1980"/>
    </row>
    <row r="1981" spans="6:11" x14ac:dyDescent="0.2">
      <c r="F1981" s="142"/>
      <c r="K1981"/>
    </row>
    <row r="1982" spans="6:11" x14ac:dyDescent="0.2">
      <c r="F1982" s="142"/>
      <c r="K1982"/>
    </row>
    <row r="1983" spans="6:11" x14ac:dyDescent="0.2">
      <c r="F1983" s="142"/>
      <c r="K1983"/>
    </row>
    <row r="1984" spans="6:11" x14ac:dyDescent="0.2">
      <c r="F1984" s="142"/>
      <c r="K1984"/>
    </row>
    <row r="1985" spans="6:11" x14ac:dyDescent="0.2">
      <c r="F1985" s="142"/>
      <c r="K1985"/>
    </row>
    <row r="1986" spans="6:11" x14ac:dyDescent="0.2">
      <c r="F1986" s="142"/>
      <c r="K1986"/>
    </row>
    <row r="1987" spans="6:11" x14ac:dyDescent="0.2">
      <c r="F1987" s="142"/>
      <c r="K1987"/>
    </row>
    <row r="1988" spans="6:11" x14ac:dyDescent="0.2">
      <c r="F1988" s="142"/>
      <c r="K1988"/>
    </row>
    <row r="1989" spans="6:11" x14ac:dyDescent="0.2">
      <c r="F1989" s="142"/>
      <c r="K1989"/>
    </row>
    <row r="1990" spans="6:11" x14ac:dyDescent="0.2">
      <c r="F1990" s="142"/>
      <c r="K1990"/>
    </row>
    <row r="1991" spans="6:11" x14ac:dyDescent="0.2">
      <c r="F1991" s="142"/>
      <c r="K1991"/>
    </row>
    <row r="1992" spans="6:11" x14ac:dyDescent="0.2">
      <c r="F1992" s="142"/>
      <c r="K1992"/>
    </row>
    <row r="1993" spans="6:11" x14ac:dyDescent="0.2">
      <c r="F1993" s="142"/>
      <c r="K1993"/>
    </row>
    <row r="1994" spans="6:11" x14ac:dyDescent="0.2">
      <c r="F1994" s="142"/>
      <c r="K1994"/>
    </row>
    <row r="1995" spans="6:11" x14ac:dyDescent="0.2">
      <c r="F1995" s="142"/>
      <c r="K1995"/>
    </row>
    <row r="1996" spans="6:11" x14ac:dyDescent="0.2">
      <c r="F1996" s="142"/>
      <c r="K1996"/>
    </row>
    <row r="1997" spans="6:11" x14ac:dyDescent="0.2">
      <c r="F1997" s="142"/>
      <c r="K1997"/>
    </row>
    <row r="1998" spans="6:11" x14ac:dyDescent="0.2">
      <c r="F1998" s="142"/>
      <c r="K1998"/>
    </row>
    <row r="1999" spans="6:11" x14ac:dyDescent="0.2">
      <c r="F1999" s="142"/>
      <c r="K1999"/>
    </row>
    <row r="2000" spans="6:11" x14ac:dyDescent="0.2">
      <c r="F2000" s="142"/>
      <c r="K2000"/>
    </row>
    <row r="2001" spans="6:11" x14ac:dyDescent="0.2">
      <c r="F2001" s="142"/>
      <c r="K2001"/>
    </row>
    <row r="2002" spans="6:11" x14ac:dyDescent="0.2">
      <c r="F2002" s="142"/>
      <c r="K2002"/>
    </row>
    <row r="2003" spans="6:11" x14ac:dyDescent="0.2">
      <c r="F2003" s="142"/>
      <c r="K2003"/>
    </row>
    <row r="2004" spans="6:11" x14ac:dyDescent="0.2">
      <c r="F2004" s="142"/>
      <c r="K2004"/>
    </row>
    <row r="2005" spans="6:11" x14ac:dyDescent="0.2">
      <c r="F2005" s="142"/>
      <c r="K2005"/>
    </row>
    <row r="2006" spans="6:11" x14ac:dyDescent="0.2">
      <c r="F2006" s="142"/>
      <c r="K2006"/>
    </row>
    <row r="2007" spans="6:11" x14ac:dyDescent="0.2">
      <c r="F2007" s="142"/>
      <c r="K2007"/>
    </row>
    <row r="2008" spans="6:11" x14ac:dyDescent="0.2">
      <c r="F2008" s="142"/>
      <c r="K2008"/>
    </row>
    <row r="2009" spans="6:11" x14ac:dyDescent="0.2">
      <c r="F2009" s="142"/>
      <c r="K2009"/>
    </row>
    <row r="2010" spans="6:11" x14ac:dyDescent="0.2">
      <c r="F2010" s="142"/>
      <c r="K2010"/>
    </row>
    <row r="2011" spans="6:11" x14ac:dyDescent="0.2">
      <c r="F2011" s="142"/>
      <c r="K2011"/>
    </row>
    <row r="2012" spans="6:11" x14ac:dyDescent="0.2">
      <c r="F2012" s="142"/>
      <c r="K2012"/>
    </row>
    <row r="2013" spans="6:11" x14ac:dyDescent="0.2">
      <c r="F2013" s="142"/>
      <c r="K2013"/>
    </row>
    <row r="2014" spans="6:11" x14ac:dyDescent="0.2">
      <c r="F2014" s="142"/>
      <c r="K2014"/>
    </row>
    <row r="2015" spans="6:11" x14ac:dyDescent="0.2">
      <c r="F2015" s="142"/>
      <c r="K2015"/>
    </row>
    <row r="2016" spans="6:11" x14ac:dyDescent="0.2">
      <c r="F2016" s="142"/>
      <c r="K2016"/>
    </row>
    <row r="2017" spans="6:11" x14ac:dyDescent="0.2">
      <c r="F2017" s="142"/>
      <c r="K2017"/>
    </row>
    <row r="2018" spans="6:11" x14ac:dyDescent="0.2">
      <c r="F2018" s="142"/>
      <c r="K2018"/>
    </row>
    <row r="2019" spans="6:11" x14ac:dyDescent="0.2">
      <c r="F2019" s="142"/>
      <c r="K2019"/>
    </row>
    <row r="2020" spans="6:11" x14ac:dyDescent="0.2">
      <c r="F2020" s="142"/>
      <c r="K2020"/>
    </row>
    <row r="2021" spans="6:11" x14ac:dyDescent="0.2">
      <c r="F2021" s="142"/>
      <c r="K2021"/>
    </row>
    <row r="2022" spans="6:11" x14ac:dyDescent="0.2">
      <c r="F2022" s="142"/>
      <c r="K2022"/>
    </row>
    <row r="2023" spans="6:11" x14ac:dyDescent="0.2">
      <c r="F2023" s="142"/>
      <c r="K2023"/>
    </row>
    <row r="2024" spans="6:11" x14ac:dyDescent="0.2">
      <c r="F2024" s="142"/>
      <c r="K2024"/>
    </row>
    <row r="2025" spans="6:11" x14ac:dyDescent="0.2">
      <c r="F2025" s="142"/>
      <c r="K2025"/>
    </row>
    <row r="2026" spans="6:11" x14ac:dyDescent="0.2">
      <c r="F2026" s="142"/>
      <c r="K2026"/>
    </row>
    <row r="2027" spans="6:11" x14ac:dyDescent="0.2">
      <c r="F2027" s="142"/>
      <c r="K2027"/>
    </row>
    <row r="2028" spans="6:11" x14ac:dyDescent="0.2">
      <c r="F2028" s="142"/>
      <c r="K2028"/>
    </row>
    <row r="2029" spans="6:11" x14ac:dyDescent="0.2">
      <c r="F2029" s="142"/>
      <c r="K2029"/>
    </row>
    <row r="2030" spans="6:11" x14ac:dyDescent="0.2">
      <c r="F2030" s="142"/>
      <c r="K2030"/>
    </row>
    <row r="2031" spans="6:11" x14ac:dyDescent="0.2">
      <c r="F2031" s="142"/>
      <c r="K2031"/>
    </row>
    <row r="2032" spans="6:11" x14ac:dyDescent="0.2">
      <c r="F2032" s="142"/>
      <c r="K2032"/>
    </row>
    <row r="2033" spans="6:11" x14ac:dyDescent="0.2">
      <c r="F2033" s="142"/>
      <c r="K2033"/>
    </row>
    <row r="2034" spans="6:11" x14ac:dyDescent="0.2">
      <c r="F2034" s="142"/>
      <c r="K2034"/>
    </row>
    <row r="2035" spans="6:11" x14ac:dyDescent="0.2">
      <c r="F2035" s="142"/>
      <c r="K2035"/>
    </row>
    <row r="2036" spans="6:11" x14ac:dyDescent="0.2">
      <c r="F2036" s="142"/>
      <c r="K2036"/>
    </row>
    <row r="2037" spans="6:11" x14ac:dyDescent="0.2">
      <c r="F2037" s="142"/>
      <c r="K2037"/>
    </row>
    <row r="2038" spans="6:11" x14ac:dyDescent="0.2">
      <c r="F2038" s="142"/>
      <c r="K2038"/>
    </row>
    <row r="2039" spans="6:11" x14ac:dyDescent="0.2">
      <c r="F2039" s="142"/>
      <c r="K2039"/>
    </row>
    <row r="2040" spans="6:11" x14ac:dyDescent="0.2">
      <c r="F2040" s="142"/>
      <c r="K2040"/>
    </row>
    <row r="2041" spans="6:11" x14ac:dyDescent="0.2">
      <c r="F2041" s="142"/>
      <c r="K2041"/>
    </row>
    <row r="2042" spans="6:11" x14ac:dyDescent="0.2">
      <c r="F2042" s="142"/>
      <c r="K2042"/>
    </row>
    <row r="2043" spans="6:11" x14ac:dyDescent="0.2">
      <c r="F2043" s="142"/>
      <c r="K2043"/>
    </row>
    <row r="2044" spans="6:11" x14ac:dyDescent="0.2">
      <c r="F2044" s="142"/>
      <c r="K2044"/>
    </row>
    <row r="2045" spans="6:11" x14ac:dyDescent="0.2">
      <c r="F2045" s="142"/>
      <c r="K2045"/>
    </row>
    <row r="2046" spans="6:11" x14ac:dyDescent="0.2">
      <c r="F2046" s="142"/>
      <c r="K2046"/>
    </row>
    <row r="2047" spans="6:11" x14ac:dyDescent="0.2">
      <c r="F2047" s="142"/>
      <c r="K2047"/>
    </row>
    <row r="2048" spans="6:11" x14ac:dyDescent="0.2">
      <c r="F2048" s="142"/>
      <c r="K2048"/>
    </row>
    <row r="2049" spans="6:11" x14ac:dyDescent="0.2">
      <c r="F2049" s="142"/>
      <c r="K2049"/>
    </row>
    <row r="2050" spans="6:11" x14ac:dyDescent="0.2">
      <c r="F2050" s="142"/>
      <c r="K2050"/>
    </row>
    <row r="2051" spans="6:11" x14ac:dyDescent="0.2">
      <c r="F2051" s="142"/>
      <c r="K2051"/>
    </row>
    <row r="2052" spans="6:11" x14ac:dyDescent="0.2">
      <c r="F2052" s="142"/>
      <c r="K2052"/>
    </row>
    <row r="2053" spans="6:11" x14ac:dyDescent="0.2">
      <c r="F2053" s="142"/>
      <c r="K2053"/>
    </row>
    <row r="2054" spans="6:11" x14ac:dyDescent="0.2">
      <c r="F2054" s="142"/>
      <c r="K2054"/>
    </row>
    <row r="2055" spans="6:11" x14ac:dyDescent="0.2">
      <c r="F2055" s="142"/>
      <c r="K2055"/>
    </row>
    <row r="2056" spans="6:11" x14ac:dyDescent="0.2">
      <c r="F2056" s="142"/>
      <c r="K2056"/>
    </row>
    <row r="2057" spans="6:11" x14ac:dyDescent="0.2">
      <c r="F2057" s="142"/>
      <c r="K2057"/>
    </row>
    <row r="2058" spans="6:11" x14ac:dyDescent="0.2">
      <c r="F2058" s="142"/>
      <c r="K2058"/>
    </row>
    <row r="2059" spans="6:11" x14ac:dyDescent="0.2">
      <c r="F2059" s="142"/>
      <c r="K2059"/>
    </row>
    <row r="2060" spans="6:11" x14ac:dyDescent="0.2">
      <c r="F2060" s="142"/>
      <c r="K2060"/>
    </row>
    <row r="2061" spans="6:11" x14ac:dyDescent="0.2">
      <c r="F2061" s="142"/>
      <c r="K2061"/>
    </row>
    <row r="2062" spans="6:11" x14ac:dyDescent="0.2">
      <c r="F2062" s="142"/>
      <c r="K2062"/>
    </row>
    <row r="2063" spans="6:11" x14ac:dyDescent="0.2">
      <c r="F2063" s="142"/>
      <c r="K2063"/>
    </row>
    <row r="2064" spans="6:11" x14ac:dyDescent="0.2">
      <c r="F2064" s="142"/>
      <c r="K2064"/>
    </row>
    <row r="2065" spans="6:11" x14ac:dyDescent="0.2">
      <c r="F2065" s="142"/>
      <c r="K2065"/>
    </row>
    <row r="2066" spans="6:11" x14ac:dyDescent="0.2">
      <c r="F2066" s="142"/>
      <c r="K2066"/>
    </row>
    <row r="2067" spans="6:11" x14ac:dyDescent="0.2">
      <c r="F2067" s="142"/>
      <c r="K2067"/>
    </row>
    <row r="2068" spans="6:11" x14ac:dyDescent="0.2">
      <c r="F2068" s="142"/>
      <c r="K2068"/>
    </row>
    <row r="2069" spans="6:11" x14ac:dyDescent="0.2">
      <c r="F2069" s="142"/>
      <c r="K2069"/>
    </row>
    <row r="2070" spans="6:11" x14ac:dyDescent="0.2">
      <c r="F2070" s="142"/>
      <c r="K2070"/>
    </row>
    <row r="2071" spans="6:11" x14ac:dyDescent="0.2">
      <c r="F2071" s="142"/>
      <c r="K2071"/>
    </row>
    <row r="2072" spans="6:11" x14ac:dyDescent="0.2">
      <c r="F2072" s="142"/>
      <c r="K2072"/>
    </row>
    <row r="2073" spans="6:11" x14ac:dyDescent="0.2">
      <c r="F2073" s="142"/>
      <c r="K2073"/>
    </row>
    <row r="2074" spans="6:11" x14ac:dyDescent="0.2">
      <c r="F2074" s="142"/>
      <c r="K2074"/>
    </row>
    <row r="2075" spans="6:11" x14ac:dyDescent="0.2">
      <c r="F2075" s="142"/>
      <c r="K2075"/>
    </row>
    <row r="2076" spans="6:11" x14ac:dyDescent="0.2">
      <c r="F2076" s="142"/>
      <c r="K2076"/>
    </row>
    <row r="2077" spans="6:11" x14ac:dyDescent="0.2">
      <c r="F2077" s="142"/>
      <c r="K2077"/>
    </row>
    <row r="2078" spans="6:11" x14ac:dyDescent="0.2">
      <c r="F2078" s="142"/>
      <c r="K2078"/>
    </row>
    <row r="2079" spans="6:11" x14ac:dyDescent="0.2">
      <c r="F2079" s="142"/>
      <c r="K2079"/>
    </row>
    <row r="2080" spans="6:11" x14ac:dyDescent="0.2">
      <c r="F2080" s="142"/>
      <c r="K2080"/>
    </row>
    <row r="2081" spans="6:11" x14ac:dyDescent="0.2">
      <c r="F2081" s="142"/>
      <c r="K2081"/>
    </row>
    <row r="2082" spans="6:11" x14ac:dyDescent="0.2">
      <c r="F2082" s="142"/>
      <c r="K2082"/>
    </row>
    <row r="2083" spans="6:11" x14ac:dyDescent="0.2">
      <c r="F2083" s="142"/>
      <c r="K2083"/>
    </row>
    <row r="2084" spans="6:11" x14ac:dyDescent="0.2">
      <c r="F2084" s="142"/>
      <c r="K2084"/>
    </row>
    <row r="2085" spans="6:11" x14ac:dyDescent="0.2">
      <c r="F2085" s="142"/>
      <c r="K2085"/>
    </row>
    <row r="2086" spans="6:11" x14ac:dyDescent="0.2">
      <c r="F2086" s="142"/>
      <c r="K2086"/>
    </row>
    <row r="2087" spans="6:11" x14ac:dyDescent="0.2">
      <c r="F2087" s="142"/>
      <c r="K2087"/>
    </row>
    <row r="2088" spans="6:11" x14ac:dyDescent="0.2">
      <c r="F2088" s="142"/>
      <c r="K2088"/>
    </row>
    <row r="2089" spans="6:11" x14ac:dyDescent="0.2">
      <c r="F2089" s="142"/>
      <c r="K2089"/>
    </row>
    <row r="2090" spans="6:11" x14ac:dyDescent="0.2">
      <c r="F2090" s="142"/>
      <c r="K2090"/>
    </row>
    <row r="2091" spans="6:11" x14ac:dyDescent="0.2">
      <c r="F2091" s="142"/>
      <c r="K2091"/>
    </row>
    <row r="2092" spans="6:11" x14ac:dyDescent="0.2">
      <c r="F2092" s="142"/>
      <c r="K2092"/>
    </row>
    <row r="2093" spans="6:11" x14ac:dyDescent="0.2">
      <c r="F2093" s="142"/>
      <c r="K2093"/>
    </row>
    <row r="2094" spans="6:11" x14ac:dyDescent="0.2">
      <c r="F2094" s="142"/>
      <c r="K2094"/>
    </row>
    <row r="2095" spans="6:11" x14ac:dyDescent="0.2">
      <c r="F2095" s="142"/>
      <c r="K2095"/>
    </row>
    <row r="2096" spans="6:11" x14ac:dyDescent="0.2">
      <c r="F2096" s="142"/>
      <c r="K2096"/>
    </row>
    <row r="2097" spans="6:11" x14ac:dyDescent="0.2">
      <c r="F2097" s="142"/>
      <c r="K2097"/>
    </row>
    <row r="2098" spans="6:11" x14ac:dyDescent="0.2">
      <c r="F2098" s="142"/>
      <c r="K2098"/>
    </row>
    <row r="2099" spans="6:11" x14ac:dyDescent="0.2">
      <c r="F2099" s="142"/>
      <c r="K2099"/>
    </row>
    <row r="2100" spans="6:11" x14ac:dyDescent="0.2">
      <c r="F2100" s="142"/>
      <c r="K2100"/>
    </row>
    <row r="2101" spans="6:11" x14ac:dyDescent="0.2">
      <c r="F2101" s="142"/>
      <c r="K2101"/>
    </row>
    <row r="2102" spans="6:11" x14ac:dyDescent="0.2">
      <c r="F2102" s="142"/>
      <c r="K2102"/>
    </row>
    <row r="2103" spans="6:11" x14ac:dyDescent="0.2">
      <c r="F2103" s="142"/>
      <c r="K2103"/>
    </row>
    <row r="2104" spans="6:11" x14ac:dyDescent="0.2">
      <c r="F2104" s="142"/>
      <c r="K2104"/>
    </row>
    <row r="2105" spans="6:11" x14ac:dyDescent="0.2">
      <c r="F2105" s="142"/>
      <c r="K2105"/>
    </row>
    <row r="2106" spans="6:11" x14ac:dyDescent="0.2">
      <c r="F2106" s="142"/>
      <c r="K2106"/>
    </row>
    <row r="2107" spans="6:11" x14ac:dyDescent="0.2">
      <c r="F2107" s="142"/>
      <c r="K2107"/>
    </row>
    <row r="2108" spans="6:11" x14ac:dyDescent="0.2">
      <c r="F2108" s="142"/>
      <c r="K2108"/>
    </row>
    <row r="2109" spans="6:11" x14ac:dyDescent="0.2">
      <c r="F2109" s="142"/>
      <c r="K2109"/>
    </row>
    <row r="2110" spans="6:11" x14ac:dyDescent="0.2">
      <c r="F2110" s="142"/>
      <c r="K2110"/>
    </row>
    <row r="2111" spans="6:11" x14ac:dyDescent="0.2">
      <c r="F2111" s="142"/>
      <c r="K2111"/>
    </row>
    <row r="2112" spans="6:11" x14ac:dyDescent="0.2">
      <c r="F2112" s="142"/>
      <c r="K2112"/>
    </row>
    <row r="2113" spans="6:11" x14ac:dyDescent="0.2">
      <c r="F2113" s="142"/>
      <c r="K2113"/>
    </row>
    <row r="2114" spans="6:11" x14ac:dyDescent="0.2">
      <c r="F2114" s="142"/>
      <c r="K2114"/>
    </row>
    <row r="2115" spans="6:11" x14ac:dyDescent="0.2">
      <c r="F2115" s="142"/>
      <c r="K2115"/>
    </row>
    <row r="2116" spans="6:11" x14ac:dyDescent="0.2">
      <c r="F2116" s="142"/>
      <c r="K2116"/>
    </row>
    <row r="2117" spans="6:11" x14ac:dyDescent="0.2">
      <c r="F2117" s="142"/>
      <c r="K2117"/>
    </row>
    <row r="2118" spans="6:11" x14ac:dyDescent="0.2">
      <c r="F2118" s="142"/>
      <c r="K2118"/>
    </row>
    <row r="2119" spans="6:11" x14ac:dyDescent="0.2">
      <c r="F2119" s="142"/>
      <c r="K2119"/>
    </row>
    <row r="2120" spans="6:11" x14ac:dyDescent="0.2">
      <c r="F2120" s="142"/>
      <c r="K2120"/>
    </row>
    <row r="2121" spans="6:11" x14ac:dyDescent="0.2">
      <c r="F2121" s="142"/>
      <c r="K2121"/>
    </row>
    <row r="2122" spans="6:11" x14ac:dyDescent="0.2">
      <c r="F2122" s="142"/>
      <c r="K2122"/>
    </row>
    <row r="2123" spans="6:11" x14ac:dyDescent="0.2">
      <c r="F2123" s="142"/>
      <c r="K2123"/>
    </row>
    <row r="2124" spans="6:11" x14ac:dyDescent="0.2">
      <c r="F2124" s="142"/>
      <c r="K2124"/>
    </row>
    <row r="2125" spans="6:11" x14ac:dyDescent="0.2">
      <c r="F2125" s="142"/>
      <c r="K2125"/>
    </row>
    <row r="2126" spans="6:11" x14ac:dyDescent="0.2">
      <c r="F2126" s="142"/>
      <c r="K2126"/>
    </row>
    <row r="2127" spans="6:11" x14ac:dyDescent="0.2">
      <c r="F2127" s="142"/>
      <c r="K2127"/>
    </row>
    <row r="2128" spans="6:11" x14ac:dyDescent="0.2">
      <c r="F2128" s="142"/>
      <c r="K2128"/>
    </row>
    <row r="2129" spans="6:11" x14ac:dyDescent="0.2">
      <c r="F2129" s="142"/>
      <c r="K2129"/>
    </row>
    <row r="2130" spans="6:11" x14ac:dyDescent="0.2">
      <c r="F2130" s="142"/>
      <c r="K2130"/>
    </row>
    <row r="2131" spans="6:11" x14ac:dyDescent="0.2">
      <c r="F2131" s="142"/>
      <c r="K2131"/>
    </row>
    <row r="2132" spans="6:11" x14ac:dyDescent="0.2">
      <c r="F2132" s="142"/>
      <c r="K2132"/>
    </row>
    <row r="2133" spans="6:11" x14ac:dyDescent="0.2">
      <c r="F2133" s="142"/>
      <c r="K2133"/>
    </row>
    <row r="2134" spans="6:11" x14ac:dyDescent="0.2">
      <c r="F2134" s="142"/>
      <c r="K2134"/>
    </row>
    <row r="2135" spans="6:11" x14ac:dyDescent="0.2">
      <c r="F2135" s="142"/>
      <c r="K2135"/>
    </row>
    <row r="2136" spans="6:11" x14ac:dyDescent="0.2">
      <c r="F2136" s="142"/>
      <c r="K2136"/>
    </row>
    <row r="2137" spans="6:11" x14ac:dyDescent="0.2">
      <c r="F2137" s="142"/>
      <c r="K2137"/>
    </row>
    <row r="2138" spans="6:11" x14ac:dyDescent="0.2">
      <c r="F2138" s="142"/>
      <c r="K2138"/>
    </row>
    <row r="2139" spans="6:11" x14ac:dyDescent="0.2">
      <c r="F2139" s="142"/>
      <c r="K2139"/>
    </row>
    <row r="2140" spans="6:11" x14ac:dyDescent="0.2">
      <c r="F2140" s="142"/>
      <c r="K2140"/>
    </row>
    <row r="2141" spans="6:11" x14ac:dyDescent="0.2">
      <c r="F2141" s="142"/>
      <c r="K2141"/>
    </row>
    <row r="2142" spans="6:11" x14ac:dyDescent="0.2">
      <c r="F2142" s="142"/>
      <c r="K2142"/>
    </row>
    <row r="2143" spans="6:11" x14ac:dyDescent="0.2">
      <c r="F2143" s="142"/>
      <c r="K2143"/>
    </row>
    <row r="2144" spans="6:11" x14ac:dyDescent="0.2">
      <c r="F2144" s="142"/>
      <c r="K2144"/>
    </row>
    <row r="2145" spans="6:11" x14ac:dyDescent="0.2">
      <c r="F2145" s="142"/>
      <c r="K2145"/>
    </row>
    <row r="2146" spans="6:11" x14ac:dyDescent="0.2">
      <c r="F2146" s="142"/>
      <c r="K2146"/>
    </row>
    <row r="2147" spans="6:11" x14ac:dyDescent="0.2">
      <c r="F2147" s="142"/>
      <c r="K2147"/>
    </row>
    <row r="2148" spans="6:11" x14ac:dyDescent="0.2">
      <c r="F2148" s="142"/>
      <c r="K2148"/>
    </row>
    <row r="2149" spans="6:11" x14ac:dyDescent="0.2">
      <c r="F2149" s="142"/>
      <c r="K2149"/>
    </row>
    <row r="2150" spans="6:11" x14ac:dyDescent="0.2">
      <c r="F2150" s="142"/>
      <c r="K2150"/>
    </row>
    <row r="2151" spans="6:11" x14ac:dyDescent="0.2">
      <c r="F2151" s="142"/>
      <c r="K2151"/>
    </row>
    <row r="2152" spans="6:11" x14ac:dyDescent="0.2">
      <c r="F2152" s="142"/>
      <c r="K2152"/>
    </row>
    <row r="2153" spans="6:11" x14ac:dyDescent="0.2">
      <c r="F2153" s="142"/>
      <c r="K2153"/>
    </row>
    <row r="2154" spans="6:11" x14ac:dyDescent="0.2">
      <c r="F2154" s="142"/>
      <c r="K2154"/>
    </row>
    <row r="2155" spans="6:11" x14ac:dyDescent="0.2">
      <c r="F2155" s="142"/>
      <c r="K2155"/>
    </row>
    <row r="2156" spans="6:11" x14ac:dyDescent="0.2">
      <c r="F2156" s="142"/>
      <c r="K2156"/>
    </row>
    <row r="2157" spans="6:11" x14ac:dyDescent="0.2">
      <c r="F2157" s="142"/>
      <c r="K2157"/>
    </row>
    <row r="2158" spans="6:11" x14ac:dyDescent="0.2">
      <c r="F2158" s="142"/>
      <c r="K2158"/>
    </row>
    <row r="2159" spans="6:11" x14ac:dyDescent="0.2">
      <c r="F2159" s="142"/>
      <c r="K2159"/>
    </row>
    <row r="2160" spans="6:11" x14ac:dyDescent="0.2">
      <c r="F2160" s="142"/>
      <c r="K2160"/>
    </row>
    <row r="2161" spans="6:11" x14ac:dyDescent="0.2">
      <c r="F2161" s="142"/>
      <c r="K2161"/>
    </row>
    <row r="2162" spans="6:11" x14ac:dyDescent="0.2">
      <c r="F2162" s="142"/>
      <c r="K2162"/>
    </row>
    <row r="2163" spans="6:11" x14ac:dyDescent="0.2">
      <c r="F2163" s="142"/>
      <c r="K2163"/>
    </row>
    <row r="2164" spans="6:11" x14ac:dyDescent="0.2">
      <c r="F2164" s="142"/>
      <c r="K2164"/>
    </row>
    <row r="2165" spans="6:11" x14ac:dyDescent="0.2">
      <c r="F2165" s="142"/>
      <c r="K2165"/>
    </row>
    <row r="2166" spans="6:11" x14ac:dyDescent="0.2">
      <c r="F2166" s="142"/>
      <c r="K2166"/>
    </row>
    <row r="2167" spans="6:11" x14ac:dyDescent="0.2">
      <c r="F2167" s="142"/>
      <c r="K2167"/>
    </row>
    <row r="2168" spans="6:11" x14ac:dyDescent="0.2">
      <c r="F2168" s="142"/>
      <c r="K2168"/>
    </row>
    <row r="2169" spans="6:11" x14ac:dyDescent="0.2">
      <c r="F2169" s="142"/>
      <c r="K2169"/>
    </row>
    <row r="2170" spans="6:11" x14ac:dyDescent="0.2">
      <c r="F2170" s="142"/>
      <c r="K2170"/>
    </row>
    <row r="2171" spans="6:11" x14ac:dyDescent="0.2">
      <c r="F2171" s="142"/>
      <c r="K2171"/>
    </row>
    <row r="2172" spans="6:11" x14ac:dyDescent="0.2">
      <c r="F2172" s="142"/>
      <c r="K2172"/>
    </row>
    <row r="2173" spans="6:11" x14ac:dyDescent="0.2">
      <c r="F2173" s="142"/>
      <c r="K2173"/>
    </row>
    <row r="2174" spans="6:11" x14ac:dyDescent="0.2">
      <c r="F2174" s="142"/>
      <c r="K2174"/>
    </row>
    <row r="2175" spans="6:11" x14ac:dyDescent="0.2">
      <c r="F2175" s="142"/>
      <c r="K2175"/>
    </row>
    <row r="2176" spans="6:11" x14ac:dyDescent="0.2">
      <c r="F2176" s="142"/>
      <c r="K2176"/>
    </row>
    <row r="2177" spans="6:11" x14ac:dyDescent="0.2">
      <c r="F2177" s="142"/>
      <c r="K2177"/>
    </row>
    <row r="2178" spans="6:11" x14ac:dyDescent="0.2">
      <c r="F2178" s="142"/>
      <c r="K2178"/>
    </row>
    <row r="2179" spans="6:11" x14ac:dyDescent="0.2">
      <c r="F2179" s="142"/>
      <c r="K2179"/>
    </row>
    <row r="2180" spans="6:11" x14ac:dyDescent="0.2">
      <c r="F2180" s="142"/>
      <c r="K2180"/>
    </row>
    <row r="2181" spans="6:11" x14ac:dyDescent="0.2">
      <c r="F2181" s="142"/>
      <c r="K2181"/>
    </row>
    <row r="2182" spans="6:11" x14ac:dyDescent="0.2">
      <c r="F2182" s="142"/>
      <c r="K2182"/>
    </row>
    <row r="2183" spans="6:11" x14ac:dyDescent="0.2">
      <c r="F2183" s="142"/>
      <c r="K2183"/>
    </row>
    <row r="2184" spans="6:11" x14ac:dyDescent="0.2">
      <c r="F2184" s="142"/>
      <c r="K2184"/>
    </row>
    <row r="2185" spans="6:11" x14ac:dyDescent="0.2">
      <c r="F2185" s="142"/>
      <c r="K2185"/>
    </row>
    <row r="2186" spans="6:11" x14ac:dyDescent="0.2">
      <c r="F2186" s="142"/>
      <c r="K2186"/>
    </row>
    <row r="2187" spans="6:11" x14ac:dyDescent="0.2">
      <c r="F2187" s="142"/>
      <c r="K2187"/>
    </row>
    <row r="2188" spans="6:11" x14ac:dyDescent="0.2">
      <c r="F2188" s="142"/>
      <c r="K2188"/>
    </row>
    <row r="2189" spans="6:11" x14ac:dyDescent="0.2">
      <c r="F2189" s="142"/>
      <c r="K2189"/>
    </row>
    <row r="2190" spans="6:11" x14ac:dyDescent="0.2">
      <c r="F2190" s="142"/>
      <c r="K2190"/>
    </row>
    <row r="2191" spans="6:11" x14ac:dyDescent="0.2">
      <c r="F2191" s="142"/>
      <c r="K2191"/>
    </row>
    <row r="2192" spans="6:11" x14ac:dyDescent="0.2">
      <c r="F2192" s="142"/>
      <c r="K2192"/>
    </row>
    <row r="2193" spans="6:11" x14ac:dyDescent="0.2">
      <c r="F2193" s="142"/>
      <c r="K2193"/>
    </row>
    <row r="2194" spans="6:11" x14ac:dyDescent="0.2">
      <c r="F2194" s="142"/>
      <c r="K2194"/>
    </row>
    <row r="2195" spans="6:11" x14ac:dyDescent="0.2">
      <c r="F2195" s="142"/>
      <c r="K2195"/>
    </row>
    <row r="2196" spans="6:11" x14ac:dyDescent="0.2">
      <c r="F2196" s="142"/>
      <c r="K2196"/>
    </row>
    <row r="2197" spans="6:11" x14ac:dyDescent="0.2">
      <c r="F2197" s="142"/>
      <c r="K2197"/>
    </row>
    <row r="2198" spans="6:11" x14ac:dyDescent="0.2">
      <c r="F2198" s="142"/>
      <c r="K2198"/>
    </row>
    <row r="2199" spans="6:11" x14ac:dyDescent="0.2">
      <c r="F2199" s="142"/>
      <c r="K2199"/>
    </row>
    <row r="2200" spans="6:11" x14ac:dyDescent="0.2">
      <c r="F2200" s="142"/>
      <c r="K2200"/>
    </row>
    <row r="2201" spans="6:11" x14ac:dyDescent="0.2">
      <c r="F2201" s="142"/>
      <c r="K2201"/>
    </row>
    <row r="2202" spans="6:11" x14ac:dyDescent="0.2">
      <c r="F2202" s="142"/>
      <c r="K2202"/>
    </row>
    <row r="2203" spans="6:11" x14ac:dyDescent="0.2">
      <c r="F2203" s="142"/>
      <c r="K2203"/>
    </row>
    <row r="2204" spans="6:11" x14ac:dyDescent="0.2">
      <c r="F2204" s="142"/>
      <c r="K2204"/>
    </row>
    <row r="2205" spans="6:11" x14ac:dyDescent="0.2">
      <c r="F2205" s="142"/>
      <c r="K2205"/>
    </row>
    <row r="2206" spans="6:11" x14ac:dyDescent="0.2">
      <c r="F2206" s="142"/>
      <c r="K2206"/>
    </row>
    <row r="2207" spans="6:11" x14ac:dyDescent="0.2">
      <c r="F2207" s="142"/>
      <c r="K2207"/>
    </row>
    <row r="2208" spans="6:11" x14ac:dyDescent="0.2">
      <c r="F2208" s="142"/>
      <c r="K2208"/>
    </row>
    <row r="2209" spans="6:11" x14ac:dyDescent="0.2">
      <c r="F2209" s="142"/>
      <c r="K2209"/>
    </row>
    <row r="2210" spans="6:11" x14ac:dyDescent="0.2">
      <c r="F2210" s="142"/>
      <c r="K2210"/>
    </row>
    <row r="2211" spans="6:11" x14ac:dyDescent="0.2">
      <c r="F2211" s="142"/>
      <c r="K2211"/>
    </row>
    <row r="2212" spans="6:11" x14ac:dyDescent="0.2">
      <c r="F2212" s="142"/>
      <c r="K2212"/>
    </row>
    <row r="2213" spans="6:11" x14ac:dyDescent="0.2">
      <c r="F2213" s="142"/>
      <c r="K2213"/>
    </row>
    <row r="2214" spans="6:11" x14ac:dyDescent="0.2">
      <c r="F2214" s="142"/>
      <c r="K2214"/>
    </row>
    <row r="2215" spans="6:11" x14ac:dyDescent="0.2">
      <c r="F2215" s="142"/>
      <c r="K2215"/>
    </row>
    <row r="2216" spans="6:11" x14ac:dyDescent="0.2">
      <c r="F2216" s="142"/>
      <c r="K2216"/>
    </row>
    <row r="2217" spans="6:11" x14ac:dyDescent="0.2">
      <c r="F2217" s="142"/>
      <c r="K2217"/>
    </row>
    <row r="2218" spans="6:11" x14ac:dyDescent="0.2">
      <c r="F2218" s="142"/>
      <c r="K2218"/>
    </row>
    <row r="2219" spans="6:11" x14ac:dyDescent="0.2">
      <c r="F2219" s="142"/>
      <c r="K2219"/>
    </row>
    <row r="2220" spans="6:11" x14ac:dyDescent="0.2">
      <c r="F2220" s="142"/>
      <c r="K2220"/>
    </row>
    <row r="2221" spans="6:11" x14ac:dyDescent="0.2">
      <c r="F2221" s="142"/>
      <c r="K2221"/>
    </row>
    <row r="2222" spans="6:11" x14ac:dyDescent="0.2">
      <c r="F2222" s="142"/>
      <c r="K2222"/>
    </row>
    <row r="2223" spans="6:11" x14ac:dyDescent="0.2">
      <c r="F2223" s="142"/>
      <c r="K2223"/>
    </row>
    <row r="2224" spans="6:11" x14ac:dyDescent="0.2">
      <c r="F2224" s="142"/>
      <c r="K2224"/>
    </row>
    <row r="2225" spans="6:11" x14ac:dyDescent="0.2">
      <c r="F2225" s="142"/>
      <c r="K2225"/>
    </row>
    <row r="2226" spans="6:11" x14ac:dyDescent="0.2">
      <c r="F2226" s="142"/>
      <c r="K2226"/>
    </row>
    <row r="2227" spans="6:11" x14ac:dyDescent="0.2">
      <c r="F2227" s="142"/>
      <c r="K2227"/>
    </row>
    <row r="2228" spans="6:11" x14ac:dyDescent="0.2">
      <c r="F2228" s="142"/>
      <c r="K2228"/>
    </row>
    <row r="2229" spans="6:11" x14ac:dyDescent="0.2">
      <c r="F2229" s="142"/>
      <c r="K2229"/>
    </row>
    <row r="2230" spans="6:11" x14ac:dyDescent="0.2">
      <c r="F2230" s="142"/>
      <c r="K2230"/>
    </row>
    <row r="2231" spans="6:11" x14ac:dyDescent="0.2">
      <c r="F2231" s="142"/>
      <c r="K2231"/>
    </row>
    <row r="2232" spans="6:11" x14ac:dyDescent="0.2">
      <c r="F2232" s="142"/>
      <c r="K2232"/>
    </row>
    <row r="2233" spans="6:11" x14ac:dyDescent="0.2">
      <c r="F2233" s="142"/>
      <c r="K2233"/>
    </row>
    <row r="2234" spans="6:11" x14ac:dyDescent="0.2">
      <c r="F2234" s="142"/>
      <c r="K2234"/>
    </row>
    <row r="2235" spans="6:11" x14ac:dyDescent="0.2">
      <c r="F2235" s="142"/>
      <c r="K2235"/>
    </row>
    <row r="2236" spans="6:11" x14ac:dyDescent="0.2">
      <c r="F2236" s="142"/>
      <c r="K2236"/>
    </row>
    <row r="2237" spans="6:11" x14ac:dyDescent="0.2">
      <c r="F2237" s="142"/>
      <c r="K2237"/>
    </row>
    <row r="2238" spans="6:11" x14ac:dyDescent="0.2">
      <c r="F2238" s="142"/>
      <c r="K2238"/>
    </row>
    <row r="2239" spans="6:11" x14ac:dyDescent="0.2">
      <c r="F2239" s="142"/>
      <c r="K2239"/>
    </row>
    <row r="2240" spans="6:11" x14ac:dyDescent="0.2">
      <c r="F2240" s="142"/>
      <c r="K2240"/>
    </row>
    <row r="2241" spans="6:11" x14ac:dyDescent="0.2">
      <c r="F2241" s="142"/>
      <c r="K2241"/>
    </row>
    <row r="2242" spans="6:11" x14ac:dyDescent="0.2">
      <c r="F2242" s="142"/>
      <c r="K2242"/>
    </row>
    <row r="2243" spans="6:11" x14ac:dyDescent="0.2">
      <c r="F2243" s="142"/>
      <c r="K2243"/>
    </row>
    <row r="2244" spans="6:11" x14ac:dyDescent="0.2">
      <c r="F2244" s="142"/>
      <c r="K2244"/>
    </row>
    <row r="2245" spans="6:11" x14ac:dyDescent="0.2">
      <c r="F2245" s="142"/>
      <c r="K2245"/>
    </row>
    <row r="2246" spans="6:11" x14ac:dyDescent="0.2">
      <c r="F2246" s="142"/>
      <c r="K2246"/>
    </row>
    <row r="2247" spans="6:11" x14ac:dyDescent="0.2">
      <c r="F2247" s="142"/>
      <c r="K2247"/>
    </row>
    <row r="2248" spans="6:11" x14ac:dyDescent="0.2">
      <c r="F2248" s="142"/>
      <c r="K2248"/>
    </row>
    <row r="2249" spans="6:11" x14ac:dyDescent="0.2">
      <c r="F2249" s="142"/>
      <c r="K2249"/>
    </row>
    <row r="2250" spans="6:11" x14ac:dyDescent="0.2">
      <c r="F2250" s="142"/>
      <c r="K2250"/>
    </row>
    <row r="2251" spans="6:11" x14ac:dyDescent="0.2">
      <c r="F2251" s="142"/>
      <c r="K2251"/>
    </row>
    <row r="2252" spans="6:11" x14ac:dyDescent="0.2">
      <c r="F2252" s="142"/>
      <c r="K2252"/>
    </row>
    <row r="2253" spans="6:11" x14ac:dyDescent="0.2">
      <c r="F2253" s="142"/>
      <c r="K2253"/>
    </row>
    <row r="2254" spans="6:11" x14ac:dyDescent="0.2">
      <c r="F2254" s="142"/>
      <c r="K2254"/>
    </row>
    <row r="2255" spans="6:11" x14ac:dyDescent="0.2">
      <c r="F2255" s="142"/>
      <c r="K2255"/>
    </row>
    <row r="2256" spans="6:11" x14ac:dyDescent="0.2">
      <c r="F2256" s="142"/>
      <c r="K2256"/>
    </row>
    <row r="2257" spans="6:11" x14ac:dyDescent="0.2">
      <c r="F2257" s="142"/>
      <c r="K2257"/>
    </row>
    <row r="2258" spans="6:11" x14ac:dyDescent="0.2">
      <c r="F2258" s="142"/>
      <c r="K2258"/>
    </row>
    <row r="2259" spans="6:11" x14ac:dyDescent="0.2">
      <c r="F2259" s="142"/>
      <c r="K2259"/>
    </row>
    <row r="2260" spans="6:11" x14ac:dyDescent="0.2">
      <c r="F2260" s="142"/>
      <c r="K2260"/>
    </row>
    <row r="2261" spans="6:11" x14ac:dyDescent="0.2">
      <c r="F2261" s="142"/>
      <c r="K2261"/>
    </row>
    <row r="2262" spans="6:11" x14ac:dyDescent="0.2">
      <c r="F2262" s="142"/>
      <c r="K2262"/>
    </row>
    <row r="2263" spans="6:11" x14ac:dyDescent="0.2">
      <c r="F2263" s="142"/>
      <c r="K2263"/>
    </row>
    <row r="2264" spans="6:11" x14ac:dyDescent="0.2">
      <c r="F2264" s="142"/>
      <c r="K2264"/>
    </row>
    <row r="2265" spans="6:11" x14ac:dyDescent="0.2">
      <c r="F2265" s="142"/>
      <c r="K2265"/>
    </row>
    <row r="2266" spans="6:11" x14ac:dyDescent="0.2">
      <c r="F2266" s="142"/>
      <c r="K2266"/>
    </row>
    <row r="2267" spans="6:11" x14ac:dyDescent="0.2">
      <c r="F2267" s="142"/>
      <c r="K2267"/>
    </row>
    <row r="2268" spans="6:11" x14ac:dyDescent="0.2">
      <c r="F2268" s="142"/>
      <c r="K2268"/>
    </row>
    <row r="2269" spans="6:11" x14ac:dyDescent="0.2">
      <c r="F2269" s="142"/>
      <c r="K2269"/>
    </row>
    <row r="2270" spans="6:11" x14ac:dyDescent="0.2">
      <c r="F2270" s="142"/>
      <c r="K2270"/>
    </row>
    <row r="2271" spans="6:11" x14ac:dyDescent="0.2">
      <c r="F2271" s="142"/>
      <c r="K2271"/>
    </row>
    <row r="2272" spans="6:11" x14ac:dyDescent="0.2">
      <c r="F2272" s="142"/>
      <c r="K2272"/>
    </row>
    <row r="2273" spans="6:11" x14ac:dyDescent="0.2">
      <c r="F2273" s="142"/>
      <c r="K2273"/>
    </row>
    <row r="2274" spans="6:11" x14ac:dyDescent="0.2">
      <c r="F2274" s="142"/>
      <c r="K2274"/>
    </row>
    <row r="2275" spans="6:11" x14ac:dyDescent="0.2">
      <c r="F2275" s="142"/>
      <c r="K2275"/>
    </row>
    <row r="2276" spans="6:11" x14ac:dyDescent="0.2">
      <c r="F2276" s="142"/>
      <c r="K2276"/>
    </row>
    <row r="2277" spans="6:11" x14ac:dyDescent="0.2">
      <c r="F2277" s="142"/>
      <c r="K2277"/>
    </row>
    <row r="2278" spans="6:11" x14ac:dyDescent="0.2">
      <c r="F2278" s="142"/>
      <c r="K2278"/>
    </row>
    <row r="2279" spans="6:11" x14ac:dyDescent="0.2">
      <c r="F2279" s="142"/>
      <c r="K2279"/>
    </row>
    <row r="2280" spans="6:11" x14ac:dyDescent="0.2">
      <c r="F2280" s="142"/>
      <c r="K2280"/>
    </row>
    <row r="2281" spans="6:11" x14ac:dyDescent="0.2">
      <c r="F2281" s="142"/>
      <c r="K2281"/>
    </row>
    <row r="2282" spans="6:11" x14ac:dyDescent="0.2">
      <c r="F2282" s="142"/>
      <c r="K2282"/>
    </row>
    <row r="2283" spans="6:11" x14ac:dyDescent="0.2">
      <c r="F2283" s="142"/>
      <c r="K2283"/>
    </row>
    <row r="2284" spans="6:11" x14ac:dyDescent="0.2">
      <c r="F2284" s="142"/>
      <c r="K2284"/>
    </row>
    <row r="2285" spans="6:11" x14ac:dyDescent="0.2">
      <c r="F2285" s="142"/>
      <c r="K2285"/>
    </row>
    <row r="2286" spans="6:11" x14ac:dyDescent="0.2">
      <c r="F2286" s="142"/>
      <c r="K2286"/>
    </row>
    <row r="2287" spans="6:11" x14ac:dyDescent="0.2">
      <c r="F2287" s="142"/>
      <c r="K2287"/>
    </row>
    <row r="2288" spans="6:11" x14ac:dyDescent="0.2">
      <c r="F2288" s="142"/>
      <c r="K2288"/>
    </row>
    <row r="2289" spans="6:11" x14ac:dyDescent="0.2">
      <c r="F2289" s="142"/>
      <c r="K2289"/>
    </row>
    <row r="2290" spans="6:11" x14ac:dyDescent="0.2">
      <c r="F2290" s="142"/>
      <c r="K2290"/>
    </row>
    <row r="2291" spans="6:11" x14ac:dyDescent="0.2">
      <c r="F2291" s="142"/>
      <c r="K2291"/>
    </row>
    <row r="2292" spans="6:11" x14ac:dyDescent="0.2">
      <c r="F2292" s="142"/>
      <c r="K2292"/>
    </row>
    <row r="2293" spans="6:11" x14ac:dyDescent="0.2">
      <c r="F2293" s="142"/>
      <c r="K2293"/>
    </row>
    <row r="2294" spans="6:11" x14ac:dyDescent="0.2">
      <c r="F2294" s="142"/>
      <c r="K2294"/>
    </row>
    <row r="2295" spans="6:11" x14ac:dyDescent="0.2">
      <c r="F2295" s="142"/>
      <c r="K2295"/>
    </row>
    <row r="2296" spans="6:11" x14ac:dyDescent="0.2">
      <c r="F2296" s="142"/>
      <c r="K2296"/>
    </row>
    <row r="2297" spans="6:11" x14ac:dyDescent="0.2">
      <c r="F2297" s="142"/>
      <c r="K2297"/>
    </row>
    <row r="2298" spans="6:11" x14ac:dyDescent="0.2">
      <c r="F2298" s="142"/>
      <c r="K2298"/>
    </row>
    <row r="2299" spans="6:11" x14ac:dyDescent="0.2">
      <c r="F2299" s="142"/>
      <c r="K2299"/>
    </row>
    <row r="2300" spans="6:11" x14ac:dyDescent="0.2">
      <c r="F2300" s="142"/>
      <c r="K2300"/>
    </row>
    <row r="2301" spans="6:11" x14ac:dyDescent="0.2">
      <c r="F2301" s="142"/>
      <c r="K2301"/>
    </row>
    <row r="2302" spans="6:11" x14ac:dyDescent="0.2">
      <c r="F2302" s="142"/>
      <c r="K2302"/>
    </row>
    <row r="2303" spans="6:11" x14ac:dyDescent="0.2">
      <c r="F2303" s="142"/>
      <c r="K2303"/>
    </row>
    <row r="2304" spans="6:11" x14ac:dyDescent="0.2">
      <c r="F2304" s="142"/>
      <c r="K2304"/>
    </row>
    <row r="2305" spans="6:11" x14ac:dyDescent="0.2">
      <c r="F2305" s="142"/>
      <c r="K2305"/>
    </row>
    <row r="2306" spans="6:11" x14ac:dyDescent="0.2">
      <c r="F2306" s="142"/>
      <c r="K2306"/>
    </row>
    <row r="2307" spans="6:11" x14ac:dyDescent="0.2">
      <c r="F2307" s="142"/>
      <c r="K2307"/>
    </row>
    <row r="2308" spans="6:11" x14ac:dyDescent="0.2">
      <c r="F2308" s="142"/>
      <c r="K2308"/>
    </row>
    <row r="2309" spans="6:11" x14ac:dyDescent="0.2">
      <c r="F2309" s="142"/>
      <c r="K2309"/>
    </row>
    <row r="2310" spans="6:11" x14ac:dyDescent="0.2">
      <c r="F2310" s="142"/>
      <c r="K2310"/>
    </row>
    <row r="2311" spans="6:11" x14ac:dyDescent="0.2">
      <c r="F2311" s="142"/>
      <c r="K2311"/>
    </row>
    <row r="2312" spans="6:11" x14ac:dyDescent="0.2">
      <c r="F2312" s="142"/>
      <c r="K2312"/>
    </row>
    <row r="2313" spans="6:11" x14ac:dyDescent="0.2">
      <c r="F2313" s="142"/>
      <c r="K2313"/>
    </row>
    <row r="2314" spans="6:11" x14ac:dyDescent="0.2">
      <c r="F2314" s="142"/>
      <c r="K2314"/>
    </row>
    <row r="2315" spans="6:11" x14ac:dyDescent="0.2">
      <c r="F2315" s="142"/>
      <c r="K2315"/>
    </row>
    <row r="2316" spans="6:11" x14ac:dyDescent="0.2">
      <c r="F2316" s="142"/>
      <c r="K2316"/>
    </row>
    <row r="2317" spans="6:11" x14ac:dyDescent="0.2">
      <c r="F2317" s="142"/>
      <c r="K2317"/>
    </row>
    <row r="2318" spans="6:11" x14ac:dyDescent="0.2">
      <c r="F2318" s="142"/>
      <c r="K2318"/>
    </row>
    <row r="2319" spans="6:11" x14ac:dyDescent="0.2">
      <c r="F2319" s="142"/>
      <c r="K2319"/>
    </row>
    <row r="2320" spans="6:11" x14ac:dyDescent="0.2">
      <c r="F2320" s="142"/>
      <c r="K2320"/>
    </row>
    <row r="2321" spans="6:11" x14ac:dyDescent="0.2">
      <c r="F2321" s="142"/>
      <c r="K2321"/>
    </row>
    <row r="2322" spans="6:11" x14ac:dyDescent="0.2">
      <c r="F2322" s="142"/>
      <c r="K2322"/>
    </row>
    <row r="2323" spans="6:11" x14ac:dyDescent="0.2">
      <c r="F2323" s="142"/>
      <c r="K2323"/>
    </row>
    <row r="2324" spans="6:11" x14ac:dyDescent="0.2">
      <c r="F2324" s="142"/>
      <c r="K2324"/>
    </row>
    <row r="2325" spans="6:11" x14ac:dyDescent="0.2">
      <c r="F2325" s="142"/>
      <c r="K2325"/>
    </row>
    <row r="2326" spans="6:11" x14ac:dyDescent="0.2">
      <c r="F2326" s="142"/>
      <c r="K2326"/>
    </row>
    <row r="2327" spans="6:11" x14ac:dyDescent="0.2">
      <c r="F2327" s="142"/>
      <c r="K2327"/>
    </row>
    <row r="2328" spans="6:11" x14ac:dyDescent="0.2">
      <c r="F2328" s="142"/>
      <c r="K2328"/>
    </row>
    <row r="2329" spans="6:11" x14ac:dyDescent="0.2">
      <c r="F2329" s="142"/>
      <c r="K2329"/>
    </row>
    <row r="2330" spans="6:11" x14ac:dyDescent="0.2">
      <c r="F2330" s="142"/>
      <c r="K2330"/>
    </row>
    <row r="2331" spans="6:11" x14ac:dyDescent="0.2">
      <c r="F2331" s="142"/>
      <c r="K2331"/>
    </row>
    <row r="2332" spans="6:11" x14ac:dyDescent="0.2">
      <c r="F2332" s="142"/>
      <c r="K2332"/>
    </row>
    <row r="2333" spans="6:11" x14ac:dyDescent="0.2">
      <c r="F2333" s="142"/>
      <c r="K2333"/>
    </row>
    <row r="2334" spans="6:11" x14ac:dyDescent="0.2">
      <c r="F2334" s="142"/>
      <c r="K2334"/>
    </row>
    <row r="2335" spans="6:11" x14ac:dyDescent="0.2">
      <c r="F2335" s="142"/>
      <c r="K2335"/>
    </row>
    <row r="2336" spans="6:11" x14ac:dyDescent="0.2">
      <c r="F2336" s="142"/>
      <c r="K2336"/>
    </row>
    <row r="2337" spans="6:11" x14ac:dyDescent="0.2">
      <c r="F2337" s="142"/>
      <c r="K2337"/>
    </row>
    <row r="2338" spans="6:11" x14ac:dyDescent="0.2">
      <c r="F2338" s="142"/>
      <c r="K2338"/>
    </row>
    <row r="2339" spans="6:11" x14ac:dyDescent="0.2">
      <c r="F2339" s="142"/>
      <c r="K2339"/>
    </row>
    <row r="2340" spans="6:11" x14ac:dyDescent="0.2">
      <c r="F2340" s="142"/>
      <c r="K2340"/>
    </row>
    <row r="2341" spans="6:11" x14ac:dyDescent="0.2">
      <c r="F2341" s="142"/>
      <c r="K2341"/>
    </row>
    <row r="2342" spans="6:11" x14ac:dyDescent="0.2">
      <c r="F2342" s="142"/>
      <c r="K2342"/>
    </row>
    <row r="2343" spans="6:11" x14ac:dyDescent="0.2">
      <c r="F2343" s="142"/>
      <c r="K2343"/>
    </row>
    <row r="2344" spans="6:11" x14ac:dyDescent="0.2">
      <c r="F2344" s="142"/>
      <c r="K2344"/>
    </row>
    <row r="2345" spans="6:11" x14ac:dyDescent="0.2">
      <c r="F2345" s="142"/>
      <c r="K2345"/>
    </row>
    <row r="2346" spans="6:11" x14ac:dyDescent="0.2">
      <c r="F2346" s="142"/>
      <c r="K2346"/>
    </row>
    <row r="2347" spans="6:11" x14ac:dyDescent="0.2">
      <c r="F2347" s="142"/>
      <c r="K2347"/>
    </row>
    <row r="2348" spans="6:11" x14ac:dyDescent="0.2">
      <c r="F2348" s="142"/>
      <c r="K2348"/>
    </row>
    <row r="2349" spans="6:11" x14ac:dyDescent="0.2">
      <c r="F2349" s="142"/>
      <c r="K2349"/>
    </row>
    <row r="2350" spans="6:11" x14ac:dyDescent="0.2">
      <c r="F2350" s="142"/>
      <c r="K2350"/>
    </row>
    <row r="2351" spans="6:11" x14ac:dyDescent="0.2">
      <c r="F2351" s="142"/>
      <c r="K2351"/>
    </row>
    <row r="2352" spans="6:11" x14ac:dyDescent="0.2">
      <c r="F2352" s="142"/>
      <c r="K2352"/>
    </row>
    <row r="2353" spans="6:11" x14ac:dyDescent="0.2">
      <c r="F2353" s="142"/>
      <c r="K2353"/>
    </row>
    <row r="2354" spans="6:11" x14ac:dyDescent="0.2">
      <c r="F2354" s="142"/>
      <c r="K2354"/>
    </row>
    <row r="2355" spans="6:11" x14ac:dyDescent="0.2">
      <c r="F2355" s="142"/>
      <c r="K2355"/>
    </row>
    <row r="2356" spans="6:11" x14ac:dyDescent="0.2">
      <c r="F2356" s="142"/>
      <c r="K2356"/>
    </row>
    <row r="2357" spans="6:11" x14ac:dyDescent="0.2">
      <c r="F2357" s="142"/>
      <c r="K2357"/>
    </row>
    <row r="2358" spans="6:11" x14ac:dyDescent="0.2">
      <c r="F2358" s="142"/>
      <c r="K2358"/>
    </row>
    <row r="2359" spans="6:11" x14ac:dyDescent="0.2">
      <c r="F2359" s="142"/>
      <c r="K2359"/>
    </row>
    <row r="2360" spans="6:11" x14ac:dyDescent="0.2">
      <c r="F2360" s="142"/>
      <c r="K2360"/>
    </row>
    <row r="2361" spans="6:11" x14ac:dyDescent="0.2">
      <c r="F2361" s="142"/>
      <c r="K2361"/>
    </row>
    <row r="2362" spans="6:11" x14ac:dyDescent="0.2">
      <c r="F2362" s="142"/>
      <c r="K2362"/>
    </row>
    <row r="2363" spans="6:11" x14ac:dyDescent="0.2">
      <c r="F2363" s="142"/>
      <c r="K2363"/>
    </row>
    <row r="2364" spans="6:11" x14ac:dyDescent="0.2">
      <c r="F2364" s="142"/>
      <c r="K2364"/>
    </row>
    <row r="2365" spans="6:11" x14ac:dyDescent="0.2">
      <c r="F2365" s="142"/>
      <c r="K2365"/>
    </row>
    <row r="2366" spans="6:11" x14ac:dyDescent="0.2">
      <c r="F2366" s="142"/>
      <c r="K2366"/>
    </row>
    <row r="2367" spans="6:11" x14ac:dyDescent="0.2">
      <c r="F2367" s="142"/>
      <c r="K2367"/>
    </row>
    <row r="2368" spans="6:11" x14ac:dyDescent="0.2">
      <c r="F2368" s="142"/>
      <c r="K2368"/>
    </row>
    <row r="2369" spans="6:11" x14ac:dyDescent="0.2">
      <c r="F2369" s="142"/>
      <c r="K2369"/>
    </row>
    <row r="2370" spans="6:11" x14ac:dyDescent="0.2">
      <c r="F2370" s="142"/>
      <c r="K2370"/>
    </row>
    <row r="2371" spans="6:11" x14ac:dyDescent="0.2">
      <c r="F2371" s="142"/>
      <c r="K2371"/>
    </row>
    <row r="2372" spans="6:11" x14ac:dyDescent="0.2">
      <c r="F2372" s="142"/>
      <c r="K2372"/>
    </row>
    <row r="2373" spans="6:11" x14ac:dyDescent="0.2">
      <c r="F2373" s="142"/>
      <c r="K2373"/>
    </row>
    <row r="2374" spans="6:11" x14ac:dyDescent="0.2">
      <c r="F2374" s="142"/>
      <c r="K2374"/>
    </row>
    <row r="2375" spans="6:11" x14ac:dyDescent="0.2">
      <c r="F2375" s="142"/>
      <c r="K2375"/>
    </row>
    <row r="2376" spans="6:11" x14ac:dyDescent="0.2">
      <c r="F2376" s="142"/>
      <c r="K2376"/>
    </row>
    <row r="2377" spans="6:11" x14ac:dyDescent="0.2">
      <c r="F2377" s="142"/>
      <c r="K2377"/>
    </row>
    <row r="2378" spans="6:11" x14ac:dyDescent="0.2">
      <c r="F2378" s="142"/>
      <c r="K2378"/>
    </row>
    <row r="2379" spans="6:11" x14ac:dyDescent="0.2">
      <c r="F2379" s="142"/>
      <c r="K2379"/>
    </row>
    <row r="2380" spans="6:11" x14ac:dyDescent="0.2">
      <c r="F2380" s="142"/>
      <c r="K2380"/>
    </row>
    <row r="2381" spans="6:11" x14ac:dyDescent="0.2">
      <c r="F2381" s="142"/>
      <c r="K2381"/>
    </row>
    <row r="2382" spans="6:11" x14ac:dyDescent="0.2">
      <c r="F2382" s="142"/>
      <c r="K2382"/>
    </row>
    <row r="2383" spans="6:11" x14ac:dyDescent="0.2">
      <c r="F2383" s="142"/>
      <c r="K2383"/>
    </row>
    <row r="2384" spans="6:11" x14ac:dyDescent="0.2">
      <c r="F2384" s="142"/>
      <c r="K2384"/>
    </row>
    <row r="2385" spans="6:11" x14ac:dyDescent="0.2">
      <c r="F2385" s="142"/>
      <c r="K2385"/>
    </row>
    <row r="2386" spans="6:11" x14ac:dyDescent="0.2">
      <c r="F2386" s="142"/>
      <c r="K2386"/>
    </row>
    <row r="2387" spans="6:11" x14ac:dyDescent="0.2">
      <c r="F2387" s="142"/>
      <c r="K2387"/>
    </row>
    <row r="2388" spans="6:11" x14ac:dyDescent="0.2">
      <c r="F2388" s="142"/>
      <c r="K2388"/>
    </row>
    <row r="2389" spans="6:11" x14ac:dyDescent="0.2">
      <c r="F2389" s="142"/>
      <c r="K2389"/>
    </row>
    <row r="2390" spans="6:11" x14ac:dyDescent="0.2">
      <c r="F2390" s="142"/>
      <c r="K2390"/>
    </row>
    <row r="2391" spans="6:11" x14ac:dyDescent="0.2">
      <c r="F2391" s="142"/>
      <c r="K2391"/>
    </row>
    <row r="2392" spans="6:11" x14ac:dyDescent="0.2">
      <c r="F2392" s="142"/>
      <c r="K2392"/>
    </row>
    <row r="2393" spans="6:11" x14ac:dyDescent="0.2">
      <c r="F2393" s="142"/>
      <c r="K2393"/>
    </row>
    <row r="2394" spans="6:11" x14ac:dyDescent="0.2">
      <c r="F2394" s="142"/>
      <c r="K2394"/>
    </row>
    <row r="2395" spans="6:11" x14ac:dyDescent="0.2">
      <c r="F2395" s="142"/>
      <c r="K2395"/>
    </row>
    <row r="2396" spans="6:11" x14ac:dyDescent="0.2">
      <c r="F2396" s="142"/>
      <c r="K2396"/>
    </row>
    <row r="2397" spans="6:11" x14ac:dyDescent="0.2">
      <c r="F2397" s="142"/>
      <c r="K2397"/>
    </row>
    <row r="2398" spans="6:11" x14ac:dyDescent="0.2">
      <c r="F2398" s="142"/>
      <c r="K2398"/>
    </row>
    <row r="2399" spans="6:11" x14ac:dyDescent="0.2">
      <c r="F2399" s="142"/>
      <c r="K2399"/>
    </row>
    <row r="2400" spans="6:11" x14ac:dyDescent="0.2">
      <c r="F2400" s="142"/>
      <c r="K2400"/>
    </row>
    <row r="2401" spans="6:11" x14ac:dyDescent="0.2">
      <c r="F2401" s="142"/>
      <c r="K2401"/>
    </row>
    <row r="2402" spans="6:11" x14ac:dyDescent="0.2">
      <c r="F2402" s="142"/>
      <c r="K2402"/>
    </row>
    <row r="2403" spans="6:11" x14ac:dyDescent="0.2">
      <c r="F2403" s="142"/>
      <c r="K2403"/>
    </row>
    <row r="2404" spans="6:11" x14ac:dyDescent="0.2">
      <c r="F2404" s="142"/>
      <c r="K2404"/>
    </row>
    <row r="2405" spans="6:11" x14ac:dyDescent="0.2">
      <c r="F2405" s="142"/>
      <c r="K2405"/>
    </row>
    <row r="2406" spans="6:11" x14ac:dyDescent="0.2">
      <c r="F2406" s="142"/>
      <c r="K2406"/>
    </row>
    <row r="2407" spans="6:11" x14ac:dyDescent="0.2">
      <c r="F2407" s="142"/>
      <c r="K2407"/>
    </row>
    <row r="2408" spans="6:11" x14ac:dyDescent="0.2">
      <c r="F2408" s="142"/>
      <c r="K2408"/>
    </row>
    <row r="2409" spans="6:11" x14ac:dyDescent="0.2">
      <c r="F2409" s="142"/>
      <c r="K2409"/>
    </row>
    <row r="2410" spans="6:11" x14ac:dyDescent="0.2">
      <c r="F2410" s="142"/>
      <c r="K2410"/>
    </row>
    <row r="2411" spans="6:11" x14ac:dyDescent="0.2">
      <c r="F2411" s="142"/>
      <c r="K2411"/>
    </row>
    <row r="2412" spans="6:11" x14ac:dyDescent="0.2">
      <c r="F2412" s="142"/>
      <c r="K2412"/>
    </row>
    <row r="2413" spans="6:11" x14ac:dyDescent="0.2">
      <c r="F2413" s="142"/>
      <c r="K2413"/>
    </row>
    <row r="2414" spans="6:11" x14ac:dyDescent="0.2">
      <c r="F2414" s="142"/>
      <c r="K2414"/>
    </row>
    <row r="2415" spans="6:11" x14ac:dyDescent="0.2">
      <c r="F2415" s="142"/>
      <c r="K2415"/>
    </row>
    <row r="2416" spans="6:11" x14ac:dyDescent="0.2">
      <c r="F2416" s="142"/>
      <c r="K2416"/>
    </row>
    <row r="2417" spans="6:11" x14ac:dyDescent="0.2">
      <c r="F2417" s="142"/>
      <c r="K2417"/>
    </row>
    <row r="2418" spans="6:11" x14ac:dyDescent="0.2">
      <c r="F2418" s="142"/>
      <c r="K2418"/>
    </row>
    <row r="2419" spans="6:11" x14ac:dyDescent="0.2">
      <c r="F2419" s="142"/>
      <c r="K2419"/>
    </row>
    <row r="2420" spans="6:11" x14ac:dyDescent="0.2">
      <c r="F2420" s="142"/>
      <c r="K2420"/>
    </row>
    <row r="2421" spans="6:11" x14ac:dyDescent="0.2">
      <c r="F2421" s="142"/>
      <c r="K2421"/>
    </row>
    <row r="2422" spans="6:11" x14ac:dyDescent="0.2">
      <c r="F2422" s="142"/>
      <c r="K2422"/>
    </row>
    <row r="2423" spans="6:11" x14ac:dyDescent="0.2">
      <c r="F2423" s="142"/>
      <c r="K2423"/>
    </row>
    <row r="2424" spans="6:11" x14ac:dyDescent="0.2">
      <c r="F2424" s="142"/>
      <c r="K2424"/>
    </row>
    <row r="2425" spans="6:11" x14ac:dyDescent="0.2">
      <c r="F2425" s="142"/>
      <c r="K2425"/>
    </row>
    <row r="2426" spans="6:11" x14ac:dyDescent="0.2">
      <c r="F2426" s="142"/>
      <c r="K2426"/>
    </row>
    <row r="2427" spans="6:11" x14ac:dyDescent="0.2">
      <c r="F2427" s="142"/>
      <c r="K2427"/>
    </row>
    <row r="2428" spans="6:11" x14ac:dyDescent="0.2">
      <c r="F2428" s="142"/>
      <c r="K2428"/>
    </row>
    <row r="2429" spans="6:11" x14ac:dyDescent="0.2">
      <c r="F2429" s="142"/>
      <c r="K2429"/>
    </row>
    <row r="2430" spans="6:11" x14ac:dyDescent="0.2">
      <c r="F2430" s="142"/>
      <c r="K2430"/>
    </row>
    <row r="2431" spans="6:11" x14ac:dyDescent="0.2">
      <c r="F2431" s="142"/>
      <c r="K2431"/>
    </row>
    <row r="2432" spans="6:11" x14ac:dyDescent="0.2">
      <c r="F2432" s="142"/>
      <c r="K2432"/>
    </row>
    <row r="2433" spans="6:11" x14ac:dyDescent="0.2">
      <c r="F2433" s="142"/>
      <c r="K2433"/>
    </row>
    <row r="2434" spans="6:11" x14ac:dyDescent="0.2">
      <c r="F2434" s="142"/>
      <c r="K2434"/>
    </row>
    <row r="2435" spans="6:11" x14ac:dyDescent="0.2">
      <c r="F2435" s="142"/>
      <c r="K2435"/>
    </row>
    <row r="2436" spans="6:11" x14ac:dyDescent="0.2">
      <c r="F2436" s="142"/>
      <c r="K2436"/>
    </row>
    <row r="2437" spans="6:11" x14ac:dyDescent="0.2">
      <c r="F2437" s="142"/>
      <c r="K2437"/>
    </row>
    <row r="2438" spans="6:11" x14ac:dyDescent="0.2">
      <c r="F2438" s="142"/>
      <c r="K2438"/>
    </row>
    <row r="2439" spans="6:11" x14ac:dyDescent="0.2">
      <c r="F2439" s="142"/>
      <c r="K2439"/>
    </row>
    <row r="2440" spans="6:11" x14ac:dyDescent="0.2">
      <c r="F2440" s="142"/>
      <c r="K2440"/>
    </row>
    <row r="2441" spans="6:11" x14ac:dyDescent="0.2">
      <c r="F2441" s="142"/>
      <c r="K2441"/>
    </row>
    <row r="2442" spans="6:11" x14ac:dyDescent="0.2">
      <c r="F2442" s="142"/>
      <c r="K2442"/>
    </row>
    <row r="2443" spans="6:11" x14ac:dyDescent="0.2">
      <c r="F2443" s="142"/>
      <c r="K2443"/>
    </row>
    <row r="2444" spans="6:11" x14ac:dyDescent="0.2">
      <c r="F2444" s="142"/>
      <c r="K2444"/>
    </row>
    <row r="2445" spans="6:11" x14ac:dyDescent="0.2">
      <c r="F2445" s="142"/>
      <c r="K2445"/>
    </row>
    <row r="2446" spans="6:11" x14ac:dyDescent="0.2">
      <c r="F2446" s="142"/>
      <c r="K2446"/>
    </row>
    <row r="2447" spans="6:11" x14ac:dyDescent="0.2">
      <c r="F2447" s="142"/>
      <c r="K2447"/>
    </row>
    <row r="2448" spans="6:11" x14ac:dyDescent="0.2">
      <c r="F2448" s="142"/>
      <c r="K2448"/>
    </row>
    <row r="2449" spans="6:11" x14ac:dyDescent="0.2">
      <c r="F2449" s="142"/>
      <c r="K2449"/>
    </row>
    <row r="2450" spans="6:11" x14ac:dyDescent="0.2">
      <c r="F2450" s="142"/>
      <c r="K2450"/>
    </row>
    <row r="2451" spans="6:11" x14ac:dyDescent="0.2">
      <c r="F2451" s="142"/>
      <c r="K2451"/>
    </row>
    <row r="2452" spans="6:11" x14ac:dyDescent="0.2">
      <c r="F2452" s="142"/>
      <c r="K2452"/>
    </row>
    <row r="2453" spans="6:11" x14ac:dyDescent="0.2">
      <c r="F2453" s="142"/>
      <c r="K2453"/>
    </row>
    <row r="2454" spans="6:11" x14ac:dyDescent="0.2">
      <c r="F2454" s="142"/>
      <c r="K2454"/>
    </row>
    <row r="2455" spans="6:11" x14ac:dyDescent="0.2">
      <c r="F2455" s="142"/>
      <c r="K2455"/>
    </row>
    <row r="2456" spans="6:11" x14ac:dyDescent="0.2">
      <c r="F2456" s="142"/>
      <c r="K2456"/>
    </row>
    <row r="2457" spans="6:11" x14ac:dyDescent="0.2">
      <c r="F2457" s="142"/>
      <c r="K2457"/>
    </row>
    <row r="2458" spans="6:11" x14ac:dyDescent="0.2">
      <c r="F2458" s="142"/>
      <c r="K2458"/>
    </row>
    <row r="2459" spans="6:11" x14ac:dyDescent="0.2">
      <c r="F2459" s="142"/>
      <c r="K2459"/>
    </row>
    <row r="2460" spans="6:11" x14ac:dyDescent="0.2">
      <c r="F2460" s="142"/>
      <c r="K2460"/>
    </row>
    <row r="2461" spans="6:11" x14ac:dyDescent="0.2">
      <c r="F2461" s="142"/>
      <c r="K2461"/>
    </row>
    <row r="2462" spans="6:11" x14ac:dyDescent="0.2">
      <c r="F2462" s="142"/>
      <c r="K2462"/>
    </row>
    <row r="2463" spans="6:11" x14ac:dyDescent="0.2">
      <c r="F2463" s="142"/>
      <c r="K2463"/>
    </row>
    <row r="2464" spans="6:11" x14ac:dyDescent="0.2">
      <c r="F2464" s="142"/>
      <c r="K2464"/>
    </row>
    <row r="2465" spans="6:11" x14ac:dyDescent="0.2">
      <c r="F2465" s="142"/>
      <c r="K2465"/>
    </row>
    <row r="2466" spans="6:11" x14ac:dyDescent="0.2">
      <c r="F2466" s="142"/>
      <c r="K2466"/>
    </row>
    <row r="2467" spans="6:11" x14ac:dyDescent="0.2">
      <c r="F2467" s="142"/>
      <c r="K2467"/>
    </row>
    <row r="2468" spans="6:11" x14ac:dyDescent="0.2">
      <c r="F2468" s="142"/>
      <c r="K2468"/>
    </row>
    <row r="2469" spans="6:11" x14ac:dyDescent="0.2">
      <c r="F2469" s="142"/>
      <c r="K2469"/>
    </row>
    <row r="2470" spans="6:11" x14ac:dyDescent="0.2">
      <c r="F2470" s="142"/>
      <c r="K2470"/>
    </row>
    <row r="2471" spans="6:11" x14ac:dyDescent="0.2">
      <c r="F2471" s="142"/>
      <c r="K2471"/>
    </row>
    <row r="2472" spans="6:11" x14ac:dyDescent="0.2">
      <c r="F2472" s="142"/>
      <c r="K2472"/>
    </row>
    <row r="2473" spans="6:11" x14ac:dyDescent="0.2">
      <c r="F2473" s="142"/>
      <c r="K2473"/>
    </row>
    <row r="2474" spans="6:11" x14ac:dyDescent="0.2">
      <c r="F2474" s="142"/>
      <c r="K2474"/>
    </row>
    <row r="2475" spans="6:11" x14ac:dyDescent="0.2">
      <c r="F2475" s="142"/>
      <c r="K2475"/>
    </row>
    <row r="2476" spans="6:11" x14ac:dyDescent="0.2">
      <c r="F2476" s="142"/>
      <c r="K2476"/>
    </row>
    <row r="2477" spans="6:11" x14ac:dyDescent="0.2">
      <c r="F2477" s="142"/>
      <c r="K2477"/>
    </row>
    <row r="2478" spans="6:11" x14ac:dyDescent="0.2">
      <c r="F2478" s="142"/>
      <c r="K2478"/>
    </row>
    <row r="2479" spans="6:11" x14ac:dyDescent="0.2">
      <c r="F2479" s="142"/>
      <c r="K2479"/>
    </row>
    <row r="2480" spans="6:11" x14ac:dyDescent="0.2">
      <c r="F2480" s="142"/>
      <c r="K2480"/>
    </row>
    <row r="2481" spans="6:11" x14ac:dyDescent="0.2">
      <c r="F2481" s="142"/>
      <c r="K2481"/>
    </row>
    <row r="2482" spans="6:11" x14ac:dyDescent="0.2">
      <c r="F2482" s="142"/>
      <c r="K2482"/>
    </row>
    <row r="2483" spans="6:11" x14ac:dyDescent="0.2">
      <c r="F2483" s="142"/>
      <c r="K2483"/>
    </row>
    <row r="2484" spans="6:11" x14ac:dyDescent="0.2">
      <c r="F2484" s="142"/>
      <c r="K2484"/>
    </row>
    <row r="2485" spans="6:11" x14ac:dyDescent="0.2">
      <c r="F2485" s="142"/>
      <c r="K2485"/>
    </row>
    <row r="2486" spans="6:11" x14ac:dyDescent="0.2">
      <c r="F2486" s="142"/>
      <c r="K2486"/>
    </row>
    <row r="2487" spans="6:11" x14ac:dyDescent="0.2">
      <c r="F2487" s="142"/>
      <c r="K2487"/>
    </row>
    <row r="2488" spans="6:11" x14ac:dyDescent="0.2">
      <c r="F2488" s="142"/>
      <c r="K2488"/>
    </row>
    <row r="2489" spans="6:11" x14ac:dyDescent="0.2">
      <c r="F2489" s="142"/>
      <c r="K2489"/>
    </row>
    <row r="2490" spans="6:11" x14ac:dyDescent="0.2">
      <c r="F2490" s="142"/>
      <c r="K2490"/>
    </row>
    <row r="2491" spans="6:11" x14ac:dyDescent="0.2">
      <c r="F2491" s="142"/>
      <c r="K2491"/>
    </row>
    <row r="2492" spans="6:11" x14ac:dyDescent="0.2">
      <c r="F2492" s="142"/>
      <c r="K2492"/>
    </row>
    <row r="2493" spans="6:11" x14ac:dyDescent="0.2">
      <c r="F2493" s="142"/>
      <c r="K2493"/>
    </row>
    <row r="2494" spans="6:11" x14ac:dyDescent="0.2">
      <c r="F2494" s="142"/>
      <c r="K2494"/>
    </row>
    <row r="2495" spans="6:11" x14ac:dyDescent="0.2">
      <c r="F2495" s="142"/>
      <c r="K2495"/>
    </row>
    <row r="2496" spans="6:11" x14ac:dyDescent="0.2">
      <c r="F2496" s="142"/>
      <c r="K2496"/>
    </row>
    <row r="2497" spans="6:11" x14ac:dyDescent="0.2">
      <c r="F2497" s="142"/>
      <c r="K2497"/>
    </row>
    <row r="2498" spans="6:11" x14ac:dyDescent="0.2">
      <c r="F2498" s="142"/>
      <c r="K2498"/>
    </row>
    <row r="2499" spans="6:11" x14ac:dyDescent="0.2">
      <c r="F2499" s="142"/>
      <c r="K2499"/>
    </row>
    <row r="2500" spans="6:11" x14ac:dyDescent="0.2">
      <c r="F2500" s="142"/>
      <c r="K2500"/>
    </row>
    <row r="2501" spans="6:11" x14ac:dyDescent="0.2">
      <c r="F2501" s="142"/>
      <c r="K2501"/>
    </row>
    <row r="2502" spans="6:11" x14ac:dyDescent="0.2">
      <c r="F2502" s="142"/>
      <c r="K2502"/>
    </row>
    <row r="2503" spans="6:11" x14ac:dyDescent="0.2">
      <c r="F2503" s="142"/>
      <c r="K2503"/>
    </row>
    <row r="2504" spans="6:11" x14ac:dyDescent="0.2">
      <c r="F2504" s="142"/>
      <c r="K2504"/>
    </row>
    <row r="2505" spans="6:11" x14ac:dyDescent="0.2">
      <c r="F2505" s="142"/>
      <c r="K2505"/>
    </row>
    <row r="2506" spans="6:11" x14ac:dyDescent="0.2">
      <c r="F2506" s="142"/>
      <c r="K2506"/>
    </row>
    <row r="2507" spans="6:11" x14ac:dyDescent="0.2">
      <c r="F2507" s="142"/>
      <c r="K2507"/>
    </row>
    <row r="2508" spans="6:11" x14ac:dyDescent="0.2">
      <c r="F2508" s="142"/>
      <c r="K2508"/>
    </row>
    <row r="2509" spans="6:11" x14ac:dyDescent="0.2">
      <c r="F2509" s="142"/>
      <c r="K2509"/>
    </row>
    <row r="2510" spans="6:11" x14ac:dyDescent="0.2">
      <c r="F2510" s="142"/>
      <c r="K2510"/>
    </row>
    <row r="2511" spans="6:11" x14ac:dyDescent="0.2">
      <c r="F2511" s="142"/>
      <c r="K2511"/>
    </row>
    <row r="2512" spans="6:11" x14ac:dyDescent="0.2">
      <c r="F2512" s="142"/>
      <c r="K2512"/>
    </row>
    <row r="2513" spans="6:11" x14ac:dyDescent="0.2">
      <c r="F2513" s="142"/>
      <c r="K2513"/>
    </row>
    <row r="2514" spans="6:11" x14ac:dyDescent="0.2">
      <c r="F2514" s="142"/>
      <c r="K2514"/>
    </row>
    <row r="2515" spans="6:11" x14ac:dyDescent="0.2">
      <c r="F2515" s="142"/>
      <c r="K2515"/>
    </row>
    <row r="2516" spans="6:11" x14ac:dyDescent="0.2">
      <c r="F2516" s="142"/>
      <c r="K2516"/>
    </row>
    <row r="2517" spans="6:11" x14ac:dyDescent="0.2">
      <c r="F2517" s="142"/>
      <c r="K2517"/>
    </row>
    <row r="2518" spans="6:11" x14ac:dyDescent="0.2">
      <c r="F2518" s="142"/>
      <c r="K2518"/>
    </row>
    <row r="2519" spans="6:11" x14ac:dyDescent="0.2">
      <c r="F2519" s="142"/>
      <c r="K2519"/>
    </row>
    <row r="2520" spans="6:11" x14ac:dyDescent="0.2">
      <c r="F2520" s="142"/>
      <c r="K2520"/>
    </row>
    <row r="2521" spans="6:11" x14ac:dyDescent="0.2">
      <c r="F2521" s="142"/>
      <c r="K2521"/>
    </row>
    <row r="2522" spans="6:11" x14ac:dyDescent="0.2">
      <c r="F2522" s="142"/>
      <c r="K2522"/>
    </row>
    <row r="2523" spans="6:11" x14ac:dyDescent="0.2">
      <c r="F2523" s="142"/>
      <c r="K2523"/>
    </row>
    <row r="2524" spans="6:11" x14ac:dyDescent="0.2">
      <c r="F2524" s="142"/>
      <c r="K2524"/>
    </row>
    <row r="2525" spans="6:11" x14ac:dyDescent="0.2">
      <c r="F2525" s="142"/>
      <c r="K2525"/>
    </row>
    <row r="2526" spans="6:11" x14ac:dyDescent="0.2">
      <c r="F2526" s="142"/>
      <c r="K2526"/>
    </row>
    <row r="2527" spans="6:11" x14ac:dyDescent="0.2">
      <c r="F2527" s="142"/>
      <c r="K2527"/>
    </row>
    <row r="2528" spans="6:11" x14ac:dyDescent="0.2">
      <c r="F2528" s="142"/>
      <c r="K2528"/>
    </row>
    <row r="2529" spans="6:11" x14ac:dyDescent="0.2">
      <c r="F2529" s="142"/>
      <c r="K2529"/>
    </row>
    <row r="2530" spans="6:11" x14ac:dyDescent="0.2">
      <c r="F2530" s="142"/>
      <c r="K2530"/>
    </row>
    <row r="2531" spans="6:11" x14ac:dyDescent="0.2">
      <c r="F2531" s="142"/>
      <c r="K2531"/>
    </row>
    <row r="2532" spans="6:11" x14ac:dyDescent="0.2">
      <c r="F2532" s="142"/>
      <c r="K2532"/>
    </row>
    <row r="2533" spans="6:11" x14ac:dyDescent="0.2">
      <c r="F2533" s="142"/>
      <c r="K2533"/>
    </row>
    <row r="2534" spans="6:11" x14ac:dyDescent="0.2">
      <c r="F2534" s="142"/>
      <c r="K2534"/>
    </row>
    <row r="2535" spans="6:11" x14ac:dyDescent="0.2">
      <c r="F2535" s="142"/>
      <c r="K2535"/>
    </row>
    <row r="2536" spans="6:11" x14ac:dyDescent="0.2">
      <c r="F2536" s="142"/>
      <c r="K2536"/>
    </row>
    <row r="2537" spans="6:11" x14ac:dyDescent="0.2">
      <c r="F2537" s="142"/>
      <c r="K2537"/>
    </row>
    <row r="2538" spans="6:11" x14ac:dyDescent="0.2">
      <c r="F2538" s="142"/>
      <c r="K2538"/>
    </row>
    <row r="2539" spans="6:11" x14ac:dyDescent="0.2">
      <c r="F2539" s="142"/>
      <c r="K2539"/>
    </row>
    <row r="2540" spans="6:11" x14ac:dyDescent="0.2">
      <c r="F2540" s="142"/>
      <c r="K2540"/>
    </row>
    <row r="2541" spans="6:11" x14ac:dyDescent="0.2">
      <c r="F2541" s="142"/>
      <c r="K2541"/>
    </row>
    <row r="2542" spans="6:11" x14ac:dyDescent="0.2">
      <c r="F2542" s="142"/>
      <c r="K2542"/>
    </row>
    <row r="2543" spans="6:11" x14ac:dyDescent="0.2">
      <c r="F2543" s="142"/>
      <c r="K2543"/>
    </row>
    <row r="2544" spans="6:11" x14ac:dyDescent="0.2">
      <c r="F2544" s="142"/>
      <c r="K2544"/>
    </row>
    <row r="2545" spans="6:11" x14ac:dyDescent="0.2">
      <c r="F2545" s="142"/>
      <c r="K2545"/>
    </row>
    <row r="2546" spans="6:11" x14ac:dyDescent="0.2">
      <c r="F2546" s="142"/>
      <c r="K2546"/>
    </row>
    <row r="2547" spans="6:11" x14ac:dyDescent="0.2">
      <c r="F2547" s="142"/>
      <c r="K2547"/>
    </row>
    <row r="2548" spans="6:11" x14ac:dyDescent="0.2">
      <c r="F2548" s="142"/>
      <c r="K2548"/>
    </row>
    <row r="2549" spans="6:11" x14ac:dyDescent="0.2">
      <c r="F2549" s="142"/>
      <c r="K2549"/>
    </row>
    <row r="2550" spans="6:11" x14ac:dyDescent="0.2">
      <c r="F2550" s="142"/>
      <c r="K2550"/>
    </row>
    <row r="2551" spans="6:11" x14ac:dyDescent="0.2">
      <c r="F2551" s="142"/>
      <c r="K2551"/>
    </row>
    <row r="2552" spans="6:11" x14ac:dyDescent="0.2">
      <c r="F2552" s="142"/>
      <c r="K2552"/>
    </row>
    <row r="2553" spans="6:11" x14ac:dyDescent="0.2">
      <c r="F2553" s="142"/>
      <c r="K2553"/>
    </row>
    <row r="2554" spans="6:11" x14ac:dyDescent="0.2">
      <c r="F2554" s="142"/>
      <c r="K2554"/>
    </row>
    <row r="2555" spans="6:11" x14ac:dyDescent="0.2">
      <c r="F2555" s="142"/>
      <c r="K2555"/>
    </row>
    <row r="2556" spans="6:11" x14ac:dyDescent="0.2">
      <c r="F2556" s="142"/>
      <c r="K2556"/>
    </row>
    <row r="2557" spans="6:11" x14ac:dyDescent="0.2">
      <c r="F2557" s="142"/>
      <c r="K2557"/>
    </row>
    <row r="2558" spans="6:11" x14ac:dyDescent="0.2">
      <c r="F2558" s="142"/>
      <c r="K2558"/>
    </row>
    <row r="2559" spans="6:11" x14ac:dyDescent="0.2">
      <c r="F2559" s="142"/>
      <c r="K2559"/>
    </row>
    <row r="2560" spans="6:11" x14ac:dyDescent="0.2">
      <c r="F2560" s="142"/>
      <c r="K2560"/>
    </row>
    <row r="2561" spans="6:11" x14ac:dyDescent="0.2">
      <c r="F2561" s="142"/>
      <c r="K2561"/>
    </row>
    <row r="2562" spans="6:11" x14ac:dyDescent="0.2">
      <c r="F2562" s="142"/>
      <c r="K2562"/>
    </row>
    <row r="2563" spans="6:11" x14ac:dyDescent="0.2">
      <c r="F2563" s="142"/>
      <c r="K2563"/>
    </row>
    <row r="2564" spans="6:11" x14ac:dyDescent="0.2">
      <c r="F2564" s="142"/>
      <c r="K2564"/>
    </row>
    <row r="2565" spans="6:11" x14ac:dyDescent="0.2">
      <c r="F2565" s="142"/>
      <c r="K2565"/>
    </row>
    <row r="2566" spans="6:11" x14ac:dyDescent="0.2">
      <c r="F2566" s="142"/>
      <c r="K2566"/>
    </row>
    <row r="2567" spans="6:11" x14ac:dyDescent="0.2">
      <c r="F2567" s="142"/>
      <c r="K2567"/>
    </row>
    <row r="2568" spans="6:11" x14ac:dyDescent="0.2">
      <c r="F2568" s="142"/>
      <c r="K2568"/>
    </row>
    <row r="2569" spans="6:11" x14ac:dyDescent="0.2">
      <c r="F2569" s="142"/>
      <c r="K2569"/>
    </row>
    <row r="2570" spans="6:11" x14ac:dyDescent="0.2">
      <c r="F2570" s="142"/>
      <c r="K2570"/>
    </row>
    <row r="2571" spans="6:11" x14ac:dyDescent="0.2">
      <c r="F2571" s="142"/>
      <c r="K2571"/>
    </row>
    <row r="2572" spans="6:11" x14ac:dyDescent="0.2">
      <c r="F2572" s="142"/>
      <c r="K2572"/>
    </row>
    <row r="2573" spans="6:11" x14ac:dyDescent="0.2">
      <c r="F2573" s="142"/>
      <c r="K2573"/>
    </row>
    <row r="2574" spans="6:11" x14ac:dyDescent="0.2">
      <c r="F2574" s="142"/>
      <c r="K2574"/>
    </row>
    <row r="2575" spans="6:11" x14ac:dyDescent="0.2">
      <c r="F2575" s="142"/>
      <c r="K2575"/>
    </row>
    <row r="2576" spans="6:11" x14ac:dyDescent="0.2">
      <c r="F2576" s="142"/>
      <c r="K2576"/>
    </row>
    <row r="2577" spans="6:11" x14ac:dyDescent="0.2">
      <c r="F2577" s="142"/>
      <c r="K2577"/>
    </row>
    <row r="2578" spans="6:11" x14ac:dyDescent="0.2">
      <c r="F2578" s="142"/>
      <c r="K2578"/>
    </row>
    <row r="2579" spans="6:11" x14ac:dyDescent="0.2">
      <c r="F2579" s="142"/>
      <c r="K2579"/>
    </row>
    <row r="2580" spans="6:11" x14ac:dyDescent="0.2">
      <c r="F2580" s="142"/>
      <c r="K2580"/>
    </row>
    <row r="2581" spans="6:11" x14ac:dyDescent="0.2">
      <c r="F2581" s="142"/>
      <c r="K2581"/>
    </row>
    <row r="2582" spans="6:11" x14ac:dyDescent="0.2">
      <c r="F2582" s="142"/>
      <c r="K2582"/>
    </row>
    <row r="2583" spans="6:11" x14ac:dyDescent="0.2">
      <c r="F2583" s="142"/>
      <c r="K2583"/>
    </row>
    <row r="2584" spans="6:11" x14ac:dyDescent="0.2">
      <c r="F2584" s="142"/>
      <c r="K2584"/>
    </row>
    <row r="2585" spans="6:11" x14ac:dyDescent="0.2">
      <c r="F2585" s="142"/>
      <c r="K2585"/>
    </row>
    <row r="2586" spans="6:11" x14ac:dyDescent="0.2">
      <c r="F2586" s="142"/>
      <c r="K2586"/>
    </row>
    <row r="2587" spans="6:11" x14ac:dyDescent="0.2">
      <c r="F2587" s="142"/>
      <c r="K2587"/>
    </row>
    <row r="2588" spans="6:11" x14ac:dyDescent="0.2">
      <c r="F2588" s="142"/>
      <c r="K2588"/>
    </row>
    <row r="2589" spans="6:11" x14ac:dyDescent="0.2">
      <c r="F2589" s="142"/>
      <c r="K2589"/>
    </row>
    <row r="2590" spans="6:11" x14ac:dyDescent="0.2">
      <c r="F2590" s="142"/>
      <c r="K2590"/>
    </row>
    <row r="2591" spans="6:11" x14ac:dyDescent="0.2">
      <c r="F2591" s="142"/>
      <c r="K2591"/>
    </row>
    <row r="2592" spans="6:11" x14ac:dyDescent="0.2">
      <c r="F2592" s="142"/>
      <c r="K2592"/>
    </row>
    <row r="2593" spans="6:11" x14ac:dyDescent="0.2">
      <c r="F2593" s="142"/>
      <c r="K2593"/>
    </row>
    <row r="2594" spans="6:11" x14ac:dyDescent="0.2">
      <c r="F2594" s="142"/>
      <c r="K2594"/>
    </row>
    <row r="2595" spans="6:11" x14ac:dyDescent="0.2">
      <c r="F2595" s="142"/>
      <c r="K2595"/>
    </row>
    <row r="2596" spans="6:11" x14ac:dyDescent="0.2">
      <c r="F2596" s="142"/>
      <c r="K2596"/>
    </row>
    <row r="2597" spans="6:11" x14ac:dyDescent="0.2">
      <c r="F2597" s="142"/>
      <c r="K2597"/>
    </row>
    <row r="2598" spans="6:11" x14ac:dyDescent="0.2">
      <c r="F2598" s="142"/>
      <c r="K2598"/>
    </row>
    <row r="2599" spans="6:11" x14ac:dyDescent="0.2">
      <c r="F2599" s="142"/>
      <c r="K2599"/>
    </row>
    <row r="2600" spans="6:11" x14ac:dyDescent="0.2">
      <c r="F2600" s="142"/>
      <c r="K2600"/>
    </row>
    <row r="2601" spans="6:11" x14ac:dyDescent="0.2">
      <c r="F2601" s="142"/>
      <c r="K2601"/>
    </row>
    <row r="2602" spans="6:11" x14ac:dyDescent="0.2">
      <c r="F2602" s="142"/>
      <c r="K2602"/>
    </row>
    <row r="2603" spans="6:11" x14ac:dyDescent="0.2">
      <c r="F2603" s="142"/>
      <c r="K2603"/>
    </row>
    <row r="2604" spans="6:11" x14ac:dyDescent="0.2">
      <c r="F2604" s="142"/>
      <c r="K2604"/>
    </row>
    <row r="2605" spans="6:11" x14ac:dyDescent="0.2">
      <c r="F2605" s="142"/>
      <c r="K2605"/>
    </row>
    <row r="2606" spans="6:11" x14ac:dyDescent="0.2">
      <c r="F2606" s="142"/>
      <c r="K2606"/>
    </row>
    <row r="2607" spans="6:11" x14ac:dyDescent="0.2">
      <c r="F2607" s="142"/>
      <c r="K2607"/>
    </row>
    <row r="2608" spans="6:11" x14ac:dyDescent="0.2">
      <c r="F2608" s="142"/>
      <c r="K2608"/>
    </row>
    <row r="2609" spans="6:11" x14ac:dyDescent="0.2">
      <c r="F2609" s="142"/>
      <c r="K2609"/>
    </row>
    <row r="2610" spans="6:11" x14ac:dyDescent="0.2">
      <c r="F2610" s="142"/>
      <c r="K2610"/>
    </row>
    <row r="2611" spans="6:11" x14ac:dyDescent="0.2">
      <c r="F2611" s="142"/>
      <c r="K2611"/>
    </row>
    <row r="2612" spans="6:11" x14ac:dyDescent="0.2">
      <c r="F2612" s="142"/>
      <c r="K2612"/>
    </row>
    <row r="2613" spans="6:11" x14ac:dyDescent="0.2">
      <c r="F2613" s="142"/>
      <c r="K2613"/>
    </row>
    <row r="2614" spans="6:11" x14ac:dyDescent="0.2">
      <c r="F2614" s="142"/>
      <c r="K2614"/>
    </row>
    <row r="2615" spans="6:11" x14ac:dyDescent="0.2">
      <c r="F2615" s="142"/>
      <c r="K2615"/>
    </row>
    <row r="2616" spans="6:11" x14ac:dyDescent="0.2">
      <c r="F2616" s="142"/>
      <c r="K2616"/>
    </row>
    <row r="2617" spans="6:11" x14ac:dyDescent="0.2">
      <c r="F2617" s="142"/>
      <c r="K2617"/>
    </row>
    <row r="2618" spans="6:11" x14ac:dyDescent="0.2">
      <c r="F2618" s="142"/>
      <c r="K2618"/>
    </row>
    <row r="2619" spans="6:11" x14ac:dyDescent="0.2">
      <c r="F2619" s="142"/>
      <c r="K2619"/>
    </row>
    <row r="2620" spans="6:11" x14ac:dyDescent="0.2">
      <c r="F2620" s="142"/>
      <c r="K2620"/>
    </row>
    <row r="2621" spans="6:11" x14ac:dyDescent="0.2">
      <c r="F2621" s="142"/>
      <c r="K2621"/>
    </row>
    <row r="2622" spans="6:11" x14ac:dyDescent="0.2">
      <c r="F2622" s="142"/>
      <c r="K2622"/>
    </row>
    <row r="2623" spans="6:11" x14ac:dyDescent="0.2">
      <c r="F2623" s="142"/>
      <c r="K2623"/>
    </row>
    <row r="2624" spans="6:11" x14ac:dyDescent="0.2">
      <c r="F2624" s="142"/>
      <c r="K2624"/>
    </row>
    <row r="2625" spans="6:11" x14ac:dyDescent="0.2">
      <c r="F2625" s="142"/>
      <c r="K2625"/>
    </row>
    <row r="2626" spans="6:11" x14ac:dyDescent="0.2">
      <c r="F2626" s="142"/>
      <c r="K2626"/>
    </row>
    <row r="2627" spans="6:11" x14ac:dyDescent="0.2">
      <c r="F2627" s="142"/>
      <c r="K2627"/>
    </row>
    <row r="2628" spans="6:11" x14ac:dyDescent="0.2">
      <c r="F2628" s="142"/>
      <c r="K2628"/>
    </row>
    <row r="2629" spans="6:11" x14ac:dyDescent="0.2">
      <c r="F2629" s="142"/>
      <c r="K2629"/>
    </row>
    <row r="2630" spans="6:11" x14ac:dyDescent="0.2">
      <c r="F2630" s="142"/>
      <c r="K2630"/>
    </row>
    <row r="2631" spans="6:11" x14ac:dyDescent="0.2">
      <c r="F2631" s="142"/>
      <c r="K2631"/>
    </row>
    <row r="2632" spans="6:11" x14ac:dyDescent="0.2">
      <c r="F2632" s="142"/>
      <c r="K2632"/>
    </row>
    <row r="2633" spans="6:11" x14ac:dyDescent="0.2">
      <c r="F2633" s="142"/>
      <c r="K2633"/>
    </row>
    <row r="2634" spans="6:11" x14ac:dyDescent="0.2">
      <c r="F2634" s="142"/>
      <c r="K2634"/>
    </row>
    <row r="2635" spans="6:11" x14ac:dyDescent="0.2">
      <c r="F2635" s="142"/>
      <c r="K2635"/>
    </row>
    <row r="2636" spans="6:11" x14ac:dyDescent="0.2">
      <c r="F2636" s="142"/>
      <c r="K2636"/>
    </row>
    <row r="2637" spans="6:11" x14ac:dyDescent="0.2">
      <c r="F2637" s="142"/>
      <c r="K2637"/>
    </row>
    <row r="2638" spans="6:11" x14ac:dyDescent="0.2">
      <c r="F2638" s="142"/>
      <c r="K2638"/>
    </row>
    <row r="2639" spans="6:11" x14ac:dyDescent="0.2">
      <c r="F2639" s="142"/>
      <c r="K2639"/>
    </row>
    <row r="2640" spans="6:11" x14ac:dyDescent="0.2">
      <c r="F2640" s="142"/>
      <c r="K2640"/>
    </row>
    <row r="2641" spans="6:11" x14ac:dyDescent="0.2">
      <c r="F2641" s="142"/>
      <c r="K2641"/>
    </row>
    <row r="2642" spans="6:11" x14ac:dyDescent="0.2">
      <c r="F2642" s="142"/>
      <c r="K2642"/>
    </row>
    <row r="2643" spans="6:11" x14ac:dyDescent="0.2">
      <c r="F2643" s="142"/>
      <c r="K2643"/>
    </row>
    <row r="2644" spans="6:11" x14ac:dyDescent="0.2">
      <c r="F2644" s="142"/>
      <c r="K2644"/>
    </row>
    <row r="2645" spans="6:11" x14ac:dyDescent="0.2">
      <c r="F2645" s="142"/>
      <c r="K2645"/>
    </row>
    <row r="2646" spans="6:11" x14ac:dyDescent="0.2">
      <c r="F2646" s="142"/>
      <c r="K2646"/>
    </row>
    <row r="2647" spans="6:11" x14ac:dyDescent="0.2">
      <c r="F2647" s="142"/>
      <c r="K2647"/>
    </row>
    <row r="2648" spans="6:11" x14ac:dyDescent="0.2">
      <c r="F2648" s="142"/>
      <c r="K2648"/>
    </row>
    <row r="2649" spans="6:11" x14ac:dyDescent="0.2">
      <c r="F2649" s="142"/>
      <c r="K2649"/>
    </row>
    <row r="2650" spans="6:11" x14ac:dyDescent="0.2">
      <c r="F2650" s="142"/>
      <c r="K2650"/>
    </row>
    <row r="2651" spans="6:11" x14ac:dyDescent="0.2">
      <c r="F2651" s="142"/>
      <c r="K2651"/>
    </row>
    <row r="2652" spans="6:11" x14ac:dyDescent="0.2">
      <c r="F2652" s="142"/>
      <c r="K2652"/>
    </row>
    <row r="2653" spans="6:11" x14ac:dyDescent="0.2">
      <c r="F2653" s="142"/>
      <c r="K2653"/>
    </row>
    <row r="2654" spans="6:11" x14ac:dyDescent="0.2">
      <c r="F2654" s="142"/>
      <c r="K2654"/>
    </row>
    <row r="2655" spans="6:11" x14ac:dyDescent="0.2">
      <c r="F2655" s="142"/>
      <c r="K2655"/>
    </row>
    <row r="2656" spans="6:11" x14ac:dyDescent="0.2">
      <c r="F2656" s="142"/>
      <c r="K2656"/>
    </row>
    <row r="2657" spans="6:11" x14ac:dyDescent="0.2">
      <c r="F2657" s="142"/>
      <c r="K2657"/>
    </row>
    <row r="2658" spans="6:11" x14ac:dyDescent="0.2">
      <c r="F2658" s="142"/>
      <c r="K2658"/>
    </row>
    <row r="2659" spans="6:11" x14ac:dyDescent="0.2">
      <c r="F2659" s="142"/>
      <c r="K2659"/>
    </row>
    <row r="2660" spans="6:11" x14ac:dyDescent="0.2">
      <c r="F2660" s="142"/>
      <c r="K2660"/>
    </row>
    <row r="2661" spans="6:11" x14ac:dyDescent="0.2">
      <c r="F2661" s="142"/>
      <c r="K2661"/>
    </row>
    <row r="2662" spans="6:11" x14ac:dyDescent="0.2">
      <c r="F2662" s="142"/>
      <c r="K2662"/>
    </row>
    <row r="2663" spans="6:11" x14ac:dyDescent="0.2">
      <c r="F2663" s="142"/>
      <c r="K2663"/>
    </row>
    <row r="2664" spans="6:11" x14ac:dyDescent="0.2">
      <c r="F2664" s="142"/>
      <c r="K2664"/>
    </row>
    <row r="2665" spans="6:11" x14ac:dyDescent="0.2">
      <c r="F2665" s="142"/>
      <c r="K2665"/>
    </row>
    <row r="2666" spans="6:11" x14ac:dyDescent="0.2">
      <c r="F2666" s="142"/>
      <c r="K2666"/>
    </row>
    <row r="2667" spans="6:11" x14ac:dyDescent="0.2">
      <c r="F2667" s="142"/>
      <c r="K2667"/>
    </row>
    <row r="2668" spans="6:11" x14ac:dyDescent="0.2">
      <c r="F2668" s="142"/>
      <c r="K2668"/>
    </row>
    <row r="2669" spans="6:11" x14ac:dyDescent="0.2">
      <c r="F2669" s="142"/>
      <c r="K2669"/>
    </row>
    <row r="2670" spans="6:11" x14ac:dyDescent="0.2">
      <c r="F2670" s="142"/>
      <c r="K2670"/>
    </row>
    <row r="2671" spans="6:11" x14ac:dyDescent="0.2">
      <c r="F2671" s="142"/>
      <c r="K2671"/>
    </row>
    <row r="2672" spans="6:11" x14ac:dyDescent="0.2">
      <c r="F2672" s="142"/>
      <c r="K2672"/>
    </row>
    <row r="2673" spans="6:11" x14ac:dyDescent="0.2">
      <c r="F2673" s="142"/>
      <c r="K2673"/>
    </row>
    <row r="2674" spans="6:11" x14ac:dyDescent="0.2">
      <c r="F2674" s="142"/>
      <c r="K2674"/>
    </row>
    <row r="2675" spans="6:11" x14ac:dyDescent="0.2">
      <c r="F2675" s="142"/>
      <c r="K2675"/>
    </row>
    <row r="2676" spans="6:11" x14ac:dyDescent="0.2">
      <c r="F2676" s="142"/>
      <c r="K2676"/>
    </row>
    <row r="2677" spans="6:11" x14ac:dyDescent="0.2">
      <c r="F2677" s="142"/>
      <c r="K2677"/>
    </row>
    <row r="2678" spans="6:11" x14ac:dyDescent="0.2">
      <c r="F2678" s="142"/>
      <c r="K2678"/>
    </row>
    <row r="2679" spans="6:11" x14ac:dyDescent="0.2">
      <c r="F2679" s="142"/>
      <c r="K2679"/>
    </row>
    <row r="2680" spans="6:11" x14ac:dyDescent="0.2">
      <c r="F2680" s="142"/>
      <c r="K2680"/>
    </row>
    <row r="2681" spans="6:11" x14ac:dyDescent="0.2">
      <c r="F2681" s="142"/>
      <c r="K2681"/>
    </row>
    <row r="2682" spans="6:11" x14ac:dyDescent="0.2">
      <c r="F2682" s="142"/>
      <c r="K2682"/>
    </row>
    <row r="2683" spans="6:11" x14ac:dyDescent="0.2">
      <c r="F2683" s="142"/>
      <c r="K2683"/>
    </row>
    <row r="2684" spans="6:11" x14ac:dyDescent="0.2">
      <c r="F2684" s="142"/>
      <c r="K2684"/>
    </row>
    <row r="2685" spans="6:11" x14ac:dyDescent="0.2">
      <c r="F2685" s="142"/>
      <c r="K2685"/>
    </row>
    <row r="2686" spans="6:11" x14ac:dyDescent="0.2">
      <c r="F2686" s="142"/>
      <c r="K2686"/>
    </row>
    <row r="2687" spans="6:11" x14ac:dyDescent="0.2">
      <c r="F2687" s="142"/>
      <c r="K2687"/>
    </row>
    <row r="2688" spans="6:11" x14ac:dyDescent="0.2">
      <c r="F2688" s="142"/>
      <c r="K2688"/>
    </row>
    <row r="2689" spans="6:11" x14ac:dyDescent="0.2">
      <c r="F2689" s="142"/>
      <c r="K2689"/>
    </row>
    <row r="2690" spans="6:11" x14ac:dyDescent="0.2">
      <c r="F2690" s="142"/>
      <c r="K2690"/>
    </row>
    <row r="2691" spans="6:11" x14ac:dyDescent="0.2">
      <c r="F2691" s="142"/>
      <c r="K2691"/>
    </row>
    <row r="2692" spans="6:11" x14ac:dyDescent="0.2">
      <c r="F2692" s="142"/>
      <c r="K2692"/>
    </row>
    <row r="2693" spans="6:11" x14ac:dyDescent="0.2">
      <c r="F2693" s="142"/>
      <c r="K2693"/>
    </row>
    <row r="2694" spans="6:11" x14ac:dyDescent="0.2">
      <c r="F2694" s="142"/>
      <c r="K2694"/>
    </row>
    <row r="2695" spans="6:11" x14ac:dyDescent="0.2">
      <c r="F2695" s="142"/>
      <c r="K2695"/>
    </row>
    <row r="2696" spans="6:11" x14ac:dyDescent="0.2">
      <c r="F2696" s="142"/>
      <c r="K2696"/>
    </row>
    <row r="2697" spans="6:11" x14ac:dyDescent="0.2">
      <c r="F2697" s="142"/>
      <c r="K2697"/>
    </row>
    <row r="2698" spans="6:11" x14ac:dyDescent="0.2">
      <c r="F2698" s="142"/>
      <c r="K2698"/>
    </row>
    <row r="2699" spans="6:11" x14ac:dyDescent="0.2">
      <c r="F2699" s="142"/>
      <c r="K2699"/>
    </row>
    <row r="2700" spans="6:11" x14ac:dyDescent="0.2">
      <c r="F2700" s="142"/>
      <c r="K2700"/>
    </row>
    <row r="2701" spans="6:11" x14ac:dyDescent="0.2">
      <c r="F2701" s="142"/>
      <c r="K2701"/>
    </row>
    <row r="2702" spans="6:11" x14ac:dyDescent="0.2">
      <c r="F2702" s="142"/>
      <c r="K2702"/>
    </row>
    <row r="2703" spans="6:11" x14ac:dyDescent="0.2">
      <c r="F2703" s="142"/>
      <c r="K2703"/>
    </row>
    <row r="2704" spans="6:11" x14ac:dyDescent="0.2">
      <c r="F2704" s="142"/>
      <c r="K2704"/>
    </row>
    <row r="2705" spans="6:11" x14ac:dyDescent="0.2">
      <c r="F2705" s="142"/>
      <c r="K2705"/>
    </row>
    <row r="2706" spans="6:11" x14ac:dyDescent="0.2">
      <c r="F2706" s="142"/>
      <c r="K2706"/>
    </row>
    <row r="2707" spans="6:11" x14ac:dyDescent="0.2">
      <c r="F2707" s="142"/>
      <c r="K2707"/>
    </row>
    <row r="2708" spans="6:11" x14ac:dyDescent="0.2">
      <c r="F2708" s="142"/>
      <c r="K2708"/>
    </row>
    <row r="2709" spans="6:11" x14ac:dyDescent="0.2">
      <c r="F2709" s="142"/>
      <c r="K2709"/>
    </row>
    <row r="2710" spans="6:11" x14ac:dyDescent="0.2">
      <c r="F2710" s="142"/>
      <c r="K2710"/>
    </row>
    <row r="2711" spans="6:11" x14ac:dyDescent="0.2">
      <c r="F2711" s="142"/>
      <c r="K2711"/>
    </row>
    <row r="2712" spans="6:11" x14ac:dyDescent="0.2">
      <c r="F2712" s="142"/>
      <c r="K2712"/>
    </row>
    <row r="2713" spans="6:11" x14ac:dyDescent="0.2">
      <c r="F2713" s="142"/>
      <c r="K2713"/>
    </row>
    <row r="2714" spans="6:11" x14ac:dyDescent="0.2">
      <c r="F2714" s="142"/>
      <c r="K2714"/>
    </row>
    <row r="2715" spans="6:11" x14ac:dyDescent="0.2">
      <c r="F2715" s="142"/>
      <c r="K2715"/>
    </row>
    <row r="2716" spans="6:11" x14ac:dyDescent="0.2">
      <c r="F2716" s="142"/>
      <c r="K2716"/>
    </row>
    <row r="2717" spans="6:11" x14ac:dyDescent="0.2">
      <c r="F2717" s="142"/>
      <c r="K2717"/>
    </row>
    <row r="2718" spans="6:11" x14ac:dyDescent="0.2">
      <c r="F2718" s="142"/>
      <c r="K2718"/>
    </row>
    <row r="2719" spans="6:11" x14ac:dyDescent="0.2">
      <c r="F2719" s="142"/>
      <c r="K2719"/>
    </row>
    <row r="2720" spans="6:11" x14ac:dyDescent="0.2">
      <c r="F2720" s="142"/>
      <c r="K2720"/>
    </row>
    <row r="2721" spans="6:11" x14ac:dyDescent="0.2">
      <c r="F2721" s="142"/>
      <c r="K2721"/>
    </row>
    <row r="2722" spans="6:11" x14ac:dyDescent="0.2">
      <c r="F2722" s="142"/>
      <c r="K2722"/>
    </row>
    <row r="2723" spans="6:11" x14ac:dyDescent="0.2">
      <c r="F2723" s="142"/>
      <c r="K2723"/>
    </row>
    <row r="2724" spans="6:11" x14ac:dyDescent="0.2">
      <c r="F2724" s="142"/>
      <c r="K2724"/>
    </row>
    <row r="2725" spans="6:11" x14ac:dyDescent="0.2">
      <c r="F2725" s="142"/>
      <c r="K2725"/>
    </row>
    <row r="2726" spans="6:11" x14ac:dyDescent="0.2">
      <c r="F2726" s="142"/>
      <c r="K2726"/>
    </row>
    <row r="2727" spans="6:11" x14ac:dyDescent="0.2">
      <c r="F2727" s="142"/>
      <c r="K2727"/>
    </row>
    <row r="2728" spans="6:11" x14ac:dyDescent="0.2">
      <c r="F2728" s="142"/>
      <c r="K2728"/>
    </row>
    <row r="2729" spans="6:11" x14ac:dyDescent="0.2">
      <c r="F2729" s="142"/>
      <c r="K2729"/>
    </row>
    <row r="2730" spans="6:11" x14ac:dyDescent="0.2">
      <c r="F2730" s="142"/>
      <c r="K2730"/>
    </row>
    <row r="2731" spans="6:11" x14ac:dyDescent="0.2">
      <c r="F2731" s="142"/>
      <c r="K2731"/>
    </row>
    <row r="2732" spans="6:11" x14ac:dyDescent="0.2">
      <c r="F2732" s="142"/>
      <c r="K2732"/>
    </row>
    <row r="2733" spans="6:11" x14ac:dyDescent="0.2">
      <c r="F2733" s="142"/>
      <c r="K2733"/>
    </row>
    <row r="2734" spans="6:11" x14ac:dyDescent="0.2">
      <c r="F2734" s="142"/>
      <c r="K2734"/>
    </row>
    <row r="2735" spans="6:11" x14ac:dyDescent="0.2">
      <c r="F2735" s="142"/>
      <c r="K2735"/>
    </row>
    <row r="2736" spans="6:11" x14ac:dyDescent="0.2">
      <c r="F2736" s="142"/>
      <c r="K2736"/>
    </row>
    <row r="2737" spans="6:11" x14ac:dyDescent="0.2">
      <c r="F2737" s="142"/>
      <c r="K2737"/>
    </row>
    <row r="2738" spans="6:11" x14ac:dyDescent="0.2">
      <c r="F2738" s="142"/>
      <c r="K2738"/>
    </row>
    <row r="2739" spans="6:11" x14ac:dyDescent="0.2">
      <c r="F2739" s="142"/>
      <c r="K2739"/>
    </row>
    <row r="2740" spans="6:11" x14ac:dyDescent="0.2">
      <c r="F2740" s="142"/>
      <c r="K2740"/>
    </row>
    <row r="2741" spans="6:11" x14ac:dyDescent="0.2">
      <c r="F2741" s="142"/>
      <c r="K2741"/>
    </row>
    <row r="2742" spans="6:11" x14ac:dyDescent="0.2">
      <c r="F2742" s="142"/>
      <c r="K2742"/>
    </row>
    <row r="2743" spans="6:11" x14ac:dyDescent="0.2">
      <c r="F2743" s="142"/>
      <c r="K2743"/>
    </row>
    <row r="2744" spans="6:11" x14ac:dyDescent="0.2">
      <c r="F2744" s="142"/>
      <c r="K2744"/>
    </row>
    <row r="2745" spans="6:11" x14ac:dyDescent="0.2">
      <c r="F2745" s="142"/>
      <c r="K2745"/>
    </row>
    <row r="2746" spans="6:11" x14ac:dyDescent="0.2">
      <c r="F2746" s="142"/>
      <c r="K2746"/>
    </row>
    <row r="2747" spans="6:11" x14ac:dyDescent="0.2">
      <c r="F2747" s="142"/>
      <c r="K2747"/>
    </row>
    <row r="2748" spans="6:11" x14ac:dyDescent="0.2">
      <c r="F2748" s="142"/>
      <c r="K2748"/>
    </row>
    <row r="2749" spans="6:11" x14ac:dyDescent="0.2">
      <c r="F2749" s="142"/>
      <c r="K2749"/>
    </row>
    <row r="2750" spans="6:11" x14ac:dyDescent="0.2">
      <c r="F2750" s="142"/>
      <c r="K2750"/>
    </row>
    <row r="2751" spans="6:11" x14ac:dyDescent="0.2">
      <c r="F2751" s="142"/>
      <c r="K2751"/>
    </row>
    <row r="2752" spans="6:11" x14ac:dyDescent="0.2">
      <c r="F2752" s="142"/>
      <c r="K2752"/>
    </row>
    <row r="2753" spans="6:11" x14ac:dyDescent="0.2">
      <c r="F2753" s="142"/>
      <c r="K2753"/>
    </row>
    <row r="2754" spans="6:11" x14ac:dyDescent="0.2">
      <c r="F2754" s="142"/>
      <c r="K2754"/>
    </row>
    <row r="2755" spans="6:11" x14ac:dyDescent="0.2">
      <c r="F2755" s="142"/>
      <c r="K2755"/>
    </row>
    <row r="2756" spans="6:11" x14ac:dyDescent="0.2">
      <c r="F2756" s="142"/>
      <c r="K2756"/>
    </row>
    <row r="2757" spans="6:11" x14ac:dyDescent="0.2">
      <c r="F2757" s="142"/>
      <c r="K2757"/>
    </row>
    <row r="2758" spans="6:11" x14ac:dyDescent="0.2">
      <c r="F2758" s="142"/>
      <c r="K2758"/>
    </row>
    <row r="2759" spans="6:11" x14ac:dyDescent="0.2">
      <c r="F2759" s="142"/>
      <c r="K2759"/>
    </row>
    <row r="2760" spans="6:11" x14ac:dyDescent="0.2">
      <c r="F2760" s="142"/>
      <c r="K2760"/>
    </row>
    <row r="2761" spans="6:11" x14ac:dyDescent="0.2">
      <c r="F2761" s="142"/>
      <c r="K2761"/>
    </row>
    <row r="2762" spans="6:11" x14ac:dyDescent="0.2">
      <c r="F2762" s="142"/>
      <c r="K2762"/>
    </row>
    <row r="2763" spans="6:11" x14ac:dyDescent="0.2">
      <c r="F2763" s="142"/>
      <c r="K2763"/>
    </row>
    <row r="2764" spans="6:11" x14ac:dyDescent="0.2">
      <c r="F2764" s="142"/>
      <c r="K2764"/>
    </row>
    <row r="2765" spans="6:11" x14ac:dyDescent="0.2">
      <c r="F2765" s="142"/>
      <c r="K2765"/>
    </row>
    <row r="2766" spans="6:11" x14ac:dyDescent="0.2">
      <c r="F2766" s="142"/>
      <c r="K2766"/>
    </row>
    <row r="2767" spans="6:11" x14ac:dyDescent="0.2">
      <c r="F2767" s="142"/>
      <c r="K2767"/>
    </row>
    <row r="2768" spans="6:11" x14ac:dyDescent="0.2">
      <c r="F2768" s="142"/>
      <c r="K2768"/>
    </row>
    <row r="2769" spans="6:11" x14ac:dyDescent="0.2">
      <c r="F2769" s="142"/>
      <c r="K2769"/>
    </row>
    <row r="2770" spans="6:11" x14ac:dyDescent="0.2">
      <c r="F2770" s="142"/>
      <c r="K2770"/>
    </row>
    <row r="2771" spans="6:11" x14ac:dyDescent="0.2">
      <c r="F2771" s="142"/>
      <c r="K2771"/>
    </row>
    <row r="2772" spans="6:11" x14ac:dyDescent="0.2">
      <c r="F2772" s="142"/>
      <c r="K2772"/>
    </row>
    <row r="2773" spans="6:11" x14ac:dyDescent="0.2">
      <c r="F2773" s="142"/>
      <c r="K2773"/>
    </row>
    <row r="2774" spans="6:11" x14ac:dyDescent="0.2">
      <c r="F2774" s="142"/>
      <c r="K2774"/>
    </row>
    <row r="2775" spans="6:11" x14ac:dyDescent="0.2">
      <c r="F2775" s="142"/>
      <c r="K2775"/>
    </row>
    <row r="2776" spans="6:11" x14ac:dyDescent="0.2">
      <c r="F2776" s="142"/>
      <c r="K2776"/>
    </row>
    <row r="2777" spans="6:11" x14ac:dyDescent="0.2">
      <c r="F2777" s="142"/>
      <c r="K2777"/>
    </row>
    <row r="2778" spans="6:11" x14ac:dyDescent="0.2">
      <c r="F2778" s="142"/>
      <c r="K2778"/>
    </row>
    <row r="2779" spans="6:11" x14ac:dyDescent="0.2">
      <c r="F2779" s="142"/>
      <c r="K2779"/>
    </row>
    <row r="2780" spans="6:11" x14ac:dyDescent="0.2">
      <c r="F2780" s="142"/>
      <c r="K2780"/>
    </row>
    <row r="2781" spans="6:11" x14ac:dyDescent="0.2">
      <c r="F2781" s="142"/>
      <c r="K2781"/>
    </row>
    <row r="2782" spans="6:11" x14ac:dyDescent="0.2">
      <c r="F2782" s="142"/>
      <c r="K2782"/>
    </row>
    <row r="2783" spans="6:11" x14ac:dyDescent="0.2">
      <c r="F2783" s="142"/>
      <c r="K2783"/>
    </row>
    <row r="2784" spans="6:11" x14ac:dyDescent="0.2">
      <c r="F2784" s="142"/>
      <c r="K2784"/>
    </row>
    <row r="2785" spans="6:11" x14ac:dyDescent="0.2">
      <c r="F2785" s="142"/>
      <c r="K2785"/>
    </row>
    <row r="2786" spans="6:11" x14ac:dyDescent="0.2">
      <c r="F2786" s="142"/>
      <c r="K2786"/>
    </row>
    <row r="2787" spans="6:11" x14ac:dyDescent="0.2">
      <c r="F2787" s="142"/>
      <c r="K2787"/>
    </row>
    <row r="2788" spans="6:11" x14ac:dyDescent="0.2">
      <c r="F2788" s="142"/>
      <c r="K2788"/>
    </row>
    <row r="2789" spans="6:11" x14ac:dyDescent="0.2">
      <c r="F2789" s="142"/>
      <c r="K2789"/>
    </row>
    <row r="2790" spans="6:11" x14ac:dyDescent="0.2">
      <c r="F2790" s="142"/>
      <c r="K2790"/>
    </row>
    <row r="2791" spans="6:11" x14ac:dyDescent="0.2">
      <c r="F2791" s="142"/>
      <c r="K2791"/>
    </row>
    <row r="2792" spans="6:11" x14ac:dyDescent="0.2">
      <c r="F2792" s="142"/>
      <c r="K2792"/>
    </row>
    <row r="2793" spans="6:11" x14ac:dyDescent="0.2">
      <c r="F2793" s="142"/>
      <c r="K2793"/>
    </row>
    <row r="2794" spans="6:11" x14ac:dyDescent="0.2">
      <c r="F2794" s="142"/>
      <c r="K2794"/>
    </row>
    <row r="2795" spans="6:11" x14ac:dyDescent="0.2">
      <c r="F2795" s="142"/>
      <c r="K2795"/>
    </row>
    <row r="2796" spans="6:11" x14ac:dyDescent="0.2">
      <c r="F2796" s="142"/>
      <c r="K2796"/>
    </row>
    <row r="2797" spans="6:11" x14ac:dyDescent="0.2">
      <c r="F2797" s="142"/>
      <c r="K2797"/>
    </row>
    <row r="2798" spans="6:11" x14ac:dyDescent="0.2">
      <c r="F2798" s="142"/>
      <c r="K2798"/>
    </row>
    <row r="2799" spans="6:11" x14ac:dyDescent="0.2">
      <c r="F2799" s="142"/>
      <c r="K2799"/>
    </row>
    <row r="2800" spans="6:11" x14ac:dyDescent="0.2">
      <c r="F2800" s="142"/>
      <c r="K2800"/>
    </row>
    <row r="2801" spans="6:11" x14ac:dyDescent="0.2">
      <c r="F2801" s="142"/>
      <c r="K2801"/>
    </row>
    <row r="2802" spans="6:11" x14ac:dyDescent="0.2">
      <c r="F2802" s="142"/>
      <c r="K2802"/>
    </row>
    <row r="2803" spans="6:11" x14ac:dyDescent="0.2">
      <c r="F2803" s="142"/>
      <c r="K2803"/>
    </row>
    <row r="2804" spans="6:11" x14ac:dyDescent="0.2">
      <c r="F2804" s="142"/>
      <c r="K2804"/>
    </row>
    <row r="2805" spans="6:11" x14ac:dyDescent="0.2">
      <c r="F2805" s="142"/>
      <c r="K2805"/>
    </row>
    <row r="2806" spans="6:11" x14ac:dyDescent="0.2">
      <c r="F2806" s="142"/>
      <c r="K2806"/>
    </row>
    <row r="2807" spans="6:11" x14ac:dyDescent="0.2">
      <c r="F2807" s="142"/>
      <c r="K2807"/>
    </row>
    <row r="2808" spans="6:11" x14ac:dyDescent="0.2">
      <c r="F2808" s="142"/>
      <c r="K2808"/>
    </row>
    <row r="2809" spans="6:11" x14ac:dyDescent="0.2">
      <c r="F2809" s="142"/>
      <c r="K2809"/>
    </row>
    <row r="2810" spans="6:11" x14ac:dyDescent="0.2">
      <c r="F2810" s="142"/>
      <c r="K2810"/>
    </row>
    <row r="2811" spans="6:11" x14ac:dyDescent="0.2">
      <c r="F2811" s="142"/>
      <c r="K2811"/>
    </row>
    <row r="2812" spans="6:11" x14ac:dyDescent="0.2">
      <c r="F2812" s="142"/>
      <c r="K2812"/>
    </row>
    <row r="2813" spans="6:11" x14ac:dyDescent="0.2">
      <c r="F2813" s="142"/>
      <c r="K2813"/>
    </row>
    <row r="2814" spans="6:11" x14ac:dyDescent="0.2">
      <c r="F2814" s="142"/>
      <c r="K2814"/>
    </row>
    <row r="2815" spans="6:11" x14ac:dyDescent="0.2">
      <c r="F2815" s="142"/>
      <c r="K2815"/>
    </row>
    <row r="2816" spans="6:11" x14ac:dyDescent="0.2">
      <c r="F2816" s="142"/>
      <c r="K2816"/>
    </row>
    <row r="2817" spans="6:11" x14ac:dyDescent="0.2">
      <c r="F2817" s="142"/>
      <c r="K2817"/>
    </row>
    <row r="2818" spans="6:11" x14ac:dyDescent="0.2">
      <c r="F2818" s="142"/>
      <c r="K2818"/>
    </row>
    <row r="2819" spans="6:11" x14ac:dyDescent="0.2">
      <c r="F2819" s="142"/>
      <c r="K2819"/>
    </row>
    <row r="2820" spans="6:11" x14ac:dyDescent="0.2">
      <c r="F2820" s="142"/>
      <c r="K2820"/>
    </row>
    <row r="2821" spans="6:11" x14ac:dyDescent="0.2">
      <c r="F2821" s="142"/>
      <c r="K2821"/>
    </row>
    <row r="2822" spans="6:11" x14ac:dyDescent="0.2">
      <c r="F2822" s="142"/>
      <c r="K2822"/>
    </row>
    <row r="2823" spans="6:11" x14ac:dyDescent="0.2">
      <c r="F2823" s="142"/>
      <c r="K2823"/>
    </row>
    <row r="2824" spans="6:11" x14ac:dyDescent="0.2">
      <c r="F2824" s="142"/>
      <c r="K2824"/>
    </row>
    <row r="2825" spans="6:11" x14ac:dyDescent="0.2">
      <c r="F2825" s="142"/>
      <c r="K2825"/>
    </row>
    <row r="2826" spans="6:11" x14ac:dyDescent="0.2">
      <c r="F2826" s="142"/>
      <c r="K2826"/>
    </row>
    <row r="2827" spans="6:11" x14ac:dyDescent="0.2">
      <c r="F2827" s="142"/>
      <c r="K2827"/>
    </row>
    <row r="2828" spans="6:11" x14ac:dyDescent="0.2">
      <c r="F2828" s="142"/>
      <c r="K2828"/>
    </row>
    <row r="2829" spans="6:11" x14ac:dyDescent="0.2">
      <c r="F2829" s="142"/>
      <c r="K2829"/>
    </row>
    <row r="2830" spans="6:11" x14ac:dyDescent="0.2">
      <c r="F2830" s="142"/>
      <c r="K2830"/>
    </row>
    <row r="2831" spans="6:11" x14ac:dyDescent="0.2">
      <c r="F2831" s="142"/>
      <c r="K2831"/>
    </row>
    <row r="2832" spans="6:11" x14ac:dyDescent="0.2">
      <c r="F2832" s="142"/>
      <c r="K2832"/>
    </row>
    <row r="2833" spans="6:11" x14ac:dyDescent="0.2">
      <c r="F2833" s="142"/>
      <c r="K2833"/>
    </row>
    <row r="2834" spans="6:11" x14ac:dyDescent="0.2">
      <c r="F2834" s="142"/>
      <c r="K2834"/>
    </row>
    <row r="2835" spans="6:11" x14ac:dyDescent="0.2">
      <c r="F2835" s="142"/>
      <c r="K2835"/>
    </row>
    <row r="2836" spans="6:11" x14ac:dyDescent="0.2">
      <c r="F2836" s="142"/>
      <c r="K2836"/>
    </row>
    <row r="2837" spans="6:11" x14ac:dyDescent="0.2">
      <c r="F2837" s="142"/>
      <c r="K2837"/>
    </row>
    <row r="2838" spans="6:11" x14ac:dyDescent="0.2">
      <c r="F2838" s="142"/>
      <c r="K2838"/>
    </row>
    <row r="2839" spans="6:11" x14ac:dyDescent="0.2">
      <c r="F2839" s="142"/>
      <c r="K2839"/>
    </row>
    <row r="2840" spans="6:11" x14ac:dyDescent="0.2">
      <c r="F2840" s="142"/>
      <c r="K2840"/>
    </row>
    <row r="2841" spans="6:11" x14ac:dyDescent="0.2">
      <c r="F2841" s="142"/>
      <c r="K2841"/>
    </row>
    <row r="2842" spans="6:11" x14ac:dyDescent="0.2">
      <c r="F2842" s="142"/>
      <c r="K2842"/>
    </row>
    <row r="2843" spans="6:11" x14ac:dyDescent="0.2">
      <c r="F2843" s="142"/>
      <c r="K2843"/>
    </row>
    <row r="2844" spans="6:11" x14ac:dyDescent="0.2">
      <c r="F2844" s="142"/>
      <c r="K2844"/>
    </row>
    <row r="2845" spans="6:11" x14ac:dyDescent="0.2">
      <c r="F2845" s="142"/>
      <c r="K2845"/>
    </row>
    <row r="2846" spans="6:11" x14ac:dyDescent="0.2">
      <c r="F2846" s="142"/>
      <c r="K2846"/>
    </row>
    <row r="2847" spans="6:11" x14ac:dyDescent="0.2">
      <c r="F2847" s="142"/>
      <c r="K2847"/>
    </row>
    <row r="2848" spans="6:11" x14ac:dyDescent="0.2">
      <c r="F2848" s="142"/>
      <c r="K2848"/>
    </row>
    <row r="2849" spans="6:11" x14ac:dyDescent="0.2">
      <c r="F2849" s="142"/>
      <c r="K2849"/>
    </row>
    <row r="2850" spans="6:11" x14ac:dyDescent="0.2">
      <c r="F2850" s="142"/>
      <c r="K2850"/>
    </row>
    <row r="2851" spans="6:11" x14ac:dyDescent="0.2">
      <c r="F2851" s="142"/>
      <c r="K2851"/>
    </row>
    <row r="2852" spans="6:11" x14ac:dyDescent="0.2">
      <c r="F2852" s="142"/>
      <c r="K2852"/>
    </row>
    <row r="2853" spans="6:11" x14ac:dyDescent="0.2">
      <c r="F2853" s="142"/>
      <c r="K2853"/>
    </row>
    <row r="2854" spans="6:11" x14ac:dyDescent="0.2">
      <c r="F2854" s="142"/>
      <c r="K2854"/>
    </row>
    <row r="2855" spans="6:11" x14ac:dyDescent="0.2">
      <c r="F2855" s="142"/>
      <c r="K2855"/>
    </row>
    <row r="2856" spans="6:11" x14ac:dyDescent="0.2">
      <c r="F2856" s="142"/>
      <c r="K2856"/>
    </row>
    <row r="2857" spans="6:11" x14ac:dyDescent="0.2">
      <c r="F2857" s="142"/>
      <c r="K2857"/>
    </row>
    <row r="2858" spans="6:11" x14ac:dyDescent="0.2">
      <c r="F2858" s="142"/>
      <c r="K2858"/>
    </row>
    <row r="2859" spans="6:11" x14ac:dyDescent="0.2">
      <c r="F2859" s="142"/>
      <c r="K2859"/>
    </row>
    <row r="2860" spans="6:11" x14ac:dyDescent="0.2">
      <c r="F2860" s="142"/>
      <c r="K2860"/>
    </row>
    <row r="2861" spans="6:11" x14ac:dyDescent="0.2">
      <c r="F2861" s="142"/>
      <c r="K2861"/>
    </row>
    <row r="2862" spans="6:11" x14ac:dyDescent="0.2">
      <c r="F2862" s="142"/>
      <c r="K2862"/>
    </row>
    <row r="2863" spans="6:11" x14ac:dyDescent="0.2">
      <c r="F2863" s="142"/>
      <c r="K2863"/>
    </row>
    <row r="2864" spans="6:11" x14ac:dyDescent="0.2">
      <c r="F2864" s="142"/>
      <c r="K2864"/>
    </row>
    <row r="2865" spans="6:11" x14ac:dyDescent="0.2">
      <c r="F2865" s="142"/>
      <c r="K2865"/>
    </row>
    <row r="2866" spans="6:11" x14ac:dyDescent="0.2">
      <c r="F2866" s="142"/>
      <c r="K2866"/>
    </row>
    <row r="2867" spans="6:11" x14ac:dyDescent="0.2">
      <c r="F2867" s="142"/>
      <c r="K2867"/>
    </row>
    <row r="2868" spans="6:11" x14ac:dyDescent="0.2">
      <c r="F2868" s="142"/>
      <c r="K2868"/>
    </row>
    <row r="2869" spans="6:11" x14ac:dyDescent="0.2">
      <c r="F2869" s="142"/>
      <c r="K2869"/>
    </row>
    <row r="2870" spans="6:11" x14ac:dyDescent="0.2">
      <c r="F2870" s="142"/>
      <c r="K2870"/>
    </row>
    <row r="2871" spans="6:11" x14ac:dyDescent="0.2">
      <c r="F2871" s="142"/>
      <c r="K2871"/>
    </row>
    <row r="2872" spans="6:11" x14ac:dyDescent="0.2">
      <c r="F2872" s="142"/>
      <c r="K2872"/>
    </row>
    <row r="2873" spans="6:11" x14ac:dyDescent="0.2">
      <c r="F2873" s="142"/>
      <c r="K2873"/>
    </row>
    <row r="2874" spans="6:11" x14ac:dyDescent="0.2">
      <c r="F2874" s="142"/>
      <c r="K2874"/>
    </row>
    <row r="2875" spans="6:11" x14ac:dyDescent="0.2">
      <c r="F2875" s="142"/>
      <c r="K2875"/>
    </row>
    <row r="2876" spans="6:11" x14ac:dyDescent="0.2">
      <c r="F2876" s="142"/>
      <c r="K2876"/>
    </row>
    <row r="2877" spans="6:11" x14ac:dyDescent="0.2">
      <c r="F2877" s="142"/>
      <c r="K2877"/>
    </row>
    <row r="2878" spans="6:11" x14ac:dyDescent="0.2">
      <c r="F2878" s="142"/>
      <c r="K2878"/>
    </row>
    <row r="2879" spans="6:11" x14ac:dyDescent="0.2">
      <c r="F2879" s="142"/>
      <c r="K2879"/>
    </row>
    <row r="2880" spans="6:11" x14ac:dyDescent="0.2">
      <c r="F2880" s="142"/>
      <c r="K2880"/>
    </row>
    <row r="2881" spans="6:11" x14ac:dyDescent="0.2">
      <c r="F2881" s="142"/>
      <c r="K2881"/>
    </row>
    <row r="2882" spans="6:11" x14ac:dyDescent="0.2">
      <c r="F2882" s="142"/>
      <c r="K2882"/>
    </row>
    <row r="2883" spans="6:11" x14ac:dyDescent="0.2">
      <c r="F2883" s="142"/>
      <c r="K2883"/>
    </row>
    <row r="2884" spans="6:11" x14ac:dyDescent="0.2">
      <c r="F2884" s="142"/>
      <c r="K2884"/>
    </row>
    <row r="2885" spans="6:11" x14ac:dyDescent="0.2">
      <c r="F2885" s="142"/>
      <c r="K2885"/>
    </row>
    <row r="2886" spans="6:11" x14ac:dyDescent="0.2">
      <c r="F2886" s="142"/>
      <c r="K2886"/>
    </row>
    <row r="2887" spans="6:11" x14ac:dyDescent="0.2">
      <c r="F2887" s="142"/>
      <c r="K2887"/>
    </row>
    <row r="2888" spans="6:11" x14ac:dyDescent="0.2">
      <c r="F2888" s="142"/>
      <c r="K2888"/>
    </row>
    <row r="2889" spans="6:11" x14ac:dyDescent="0.2">
      <c r="F2889" s="142"/>
      <c r="K2889"/>
    </row>
    <row r="2890" spans="6:11" x14ac:dyDescent="0.2">
      <c r="F2890" s="142"/>
      <c r="K2890"/>
    </row>
    <row r="2891" spans="6:11" x14ac:dyDescent="0.2">
      <c r="F2891" s="142"/>
      <c r="K2891"/>
    </row>
    <row r="2892" spans="6:11" x14ac:dyDescent="0.2">
      <c r="F2892" s="142"/>
      <c r="K2892"/>
    </row>
    <row r="2893" spans="6:11" x14ac:dyDescent="0.2">
      <c r="F2893" s="142"/>
      <c r="K2893"/>
    </row>
    <row r="2894" spans="6:11" x14ac:dyDescent="0.2">
      <c r="F2894" s="142"/>
      <c r="K2894"/>
    </row>
    <row r="2895" spans="6:11" x14ac:dyDescent="0.2">
      <c r="F2895" s="142"/>
      <c r="K2895"/>
    </row>
    <row r="2896" spans="6:11" x14ac:dyDescent="0.2">
      <c r="F2896" s="142"/>
      <c r="K2896"/>
    </row>
    <row r="2897" spans="6:11" x14ac:dyDescent="0.2">
      <c r="F2897" s="142"/>
      <c r="K2897"/>
    </row>
    <row r="2898" spans="6:11" x14ac:dyDescent="0.2">
      <c r="F2898" s="142"/>
      <c r="K2898"/>
    </row>
    <row r="2899" spans="6:11" x14ac:dyDescent="0.2">
      <c r="F2899" s="142"/>
      <c r="K2899"/>
    </row>
    <row r="2900" spans="6:11" x14ac:dyDescent="0.2">
      <c r="F2900" s="142"/>
      <c r="K2900"/>
    </row>
    <row r="2901" spans="6:11" x14ac:dyDescent="0.2">
      <c r="F2901" s="142"/>
      <c r="K2901"/>
    </row>
    <row r="2902" spans="6:11" x14ac:dyDescent="0.2">
      <c r="F2902" s="142"/>
      <c r="K2902"/>
    </row>
    <row r="2903" spans="6:11" x14ac:dyDescent="0.2">
      <c r="F2903" s="142"/>
      <c r="K2903"/>
    </row>
    <row r="2904" spans="6:11" x14ac:dyDescent="0.2">
      <c r="F2904" s="142"/>
      <c r="K2904"/>
    </row>
    <row r="2905" spans="6:11" x14ac:dyDescent="0.2">
      <c r="F2905" s="142"/>
      <c r="K2905"/>
    </row>
    <row r="2906" spans="6:11" x14ac:dyDescent="0.2">
      <c r="F2906" s="142"/>
      <c r="K2906"/>
    </row>
    <row r="2907" spans="6:11" x14ac:dyDescent="0.2">
      <c r="F2907" s="142"/>
      <c r="K2907"/>
    </row>
    <row r="2908" spans="6:11" x14ac:dyDescent="0.2">
      <c r="F2908" s="142"/>
      <c r="K2908"/>
    </row>
    <row r="2909" spans="6:11" x14ac:dyDescent="0.2">
      <c r="F2909" s="142"/>
      <c r="K2909"/>
    </row>
    <row r="2910" spans="6:11" x14ac:dyDescent="0.2">
      <c r="F2910" s="142"/>
      <c r="K2910"/>
    </row>
    <row r="2911" spans="6:11" x14ac:dyDescent="0.2">
      <c r="F2911" s="142"/>
      <c r="K2911"/>
    </row>
    <row r="2912" spans="6:11" x14ac:dyDescent="0.2">
      <c r="F2912" s="142"/>
      <c r="K2912"/>
    </row>
    <row r="2913" spans="6:11" x14ac:dyDescent="0.2">
      <c r="F2913" s="142"/>
      <c r="K2913"/>
    </row>
    <row r="2914" spans="6:11" x14ac:dyDescent="0.2">
      <c r="F2914" s="142"/>
      <c r="K2914"/>
    </row>
    <row r="2915" spans="6:11" x14ac:dyDescent="0.2">
      <c r="F2915" s="142"/>
      <c r="K2915"/>
    </row>
    <row r="2916" spans="6:11" x14ac:dyDescent="0.2">
      <c r="F2916" s="142"/>
      <c r="K2916"/>
    </row>
    <row r="2917" spans="6:11" x14ac:dyDescent="0.2">
      <c r="F2917" s="142"/>
      <c r="K2917"/>
    </row>
    <row r="2918" spans="6:11" x14ac:dyDescent="0.2">
      <c r="F2918" s="142"/>
      <c r="K2918"/>
    </row>
    <row r="2919" spans="6:11" x14ac:dyDescent="0.2">
      <c r="F2919" s="142"/>
      <c r="K2919"/>
    </row>
    <row r="2920" spans="6:11" x14ac:dyDescent="0.2">
      <c r="F2920" s="142"/>
      <c r="K2920"/>
    </row>
    <row r="2921" spans="6:11" x14ac:dyDescent="0.2">
      <c r="F2921" s="142"/>
      <c r="K2921"/>
    </row>
    <row r="2922" spans="6:11" x14ac:dyDescent="0.2">
      <c r="F2922" s="142"/>
      <c r="K2922"/>
    </row>
    <row r="2923" spans="6:11" x14ac:dyDescent="0.2">
      <c r="F2923" s="142"/>
      <c r="K2923"/>
    </row>
    <row r="2924" spans="6:11" x14ac:dyDescent="0.2">
      <c r="F2924" s="142"/>
      <c r="K2924"/>
    </row>
    <row r="2925" spans="6:11" x14ac:dyDescent="0.2">
      <c r="F2925" s="142"/>
      <c r="K2925"/>
    </row>
    <row r="2926" spans="6:11" x14ac:dyDescent="0.2">
      <c r="F2926" s="142"/>
      <c r="K2926"/>
    </row>
    <row r="2927" spans="6:11" x14ac:dyDescent="0.2">
      <c r="F2927" s="142"/>
      <c r="K2927"/>
    </row>
    <row r="2928" spans="6:11" x14ac:dyDescent="0.2">
      <c r="F2928" s="142"/>
      <c r="K2928"/>
    </row>
    <row r="2929" spans="6:11" x14ac:dyDescent="0.2">
      <c r="F2929" s="142"/>
      <c r="K2929"/>
    </row>
    <row r="2930" spans="6:11" x14ac:dyDescent="0.2">
      <c r="F2930" s="142"/>
      <c r="K2930"/>
    </row>
    <row r="2931" spans="6:11" x14ac:dyDescent="0.2">
      <c r="F2931" s="142"/>
      <c r="K2931"/>
    </row>
    <row r="2932" spans="6:11" x14ac:dyDescent="0.2">
      <c r="F2932" s="142"/>
      <c r="K2932"/>
    </row>
    <row r="2933" spans="6:11" x14ac:dyDescent="0.2">
      <c r="F2933" s="142"/>
      <c r="K2933"/>
    </row>
    <row r="2934" spans="6:11" x14ac:dyDescent="0.2">
      <c r="F2934" s="142"/>
      <c r="K2934"/>
    </row>
    <row r="2935" spans="6:11" x14ac:dyDescent="0.2">
      <c r="F2935" s="142"/>
      <c r="K2935"/>
    </row>
    <row r="2936" spans="6:11" x14ac:dyDescent="0.2">
      <c r="F2936" s="142"/>
      <c r="K2936"/>
    </row>
    <row r="2937" spans="6:11" x14ac:dyDescent="0.2">
      <c r="F2937" s="142"/>
      <c r="K2937"/>
    </row>
    <row r="2938" spans="6:11" x14ac:dyDescent="0.2">
      <c r="F2938" s="142"/>
      <c r="K2938"/>
    </row>
    <row r="2939" spans="6:11" x14ac:dyDescent="0.2">
      <c r="F2939" s="142"/>
      <c r="K2939"/>
    </row>
    <row r="2940" spans="6:11" x14ac:dyDescent="0.2">
      <c r="F2940" s="142"/>
      <c r="K2940"/>
    </row>
    <row r="2941" spans="6:11" x14ac:dyDescent="0.2">
      <c r="F2941" s="142"/>
      <c r="K2941"/>
    </row>
    <row r="2942" spans="6:11" x14ac:dyDescent="0.2">
      <c r="F2942" s="142"/>
      <c r="K2942"/>
    </row>
    <row r="2943" spans="6:11" x14ac:dyDescent="0.2">
      <c r="F2943" s="142"/>
      <c r="K2943"/>
    </row>
    <row r="2944" spans="6:11" x14ac:dyDescent="0.2">
      <c r="F2944" s="142"/>
      <c r="K2944"/>
    </row>
    <row r="2945" spans="6:11" x14ac:dyDescent="0.2">
      <c r="F2945" s="142"/>
      <c r="K2945"/>
    </row>
    <row r="2946" spans="6:11" x14ac:dyDescent="0.2">
      <c r="F2946" s="142"/>
      <c r="K2946"/>
    </row>
    <row r="2947" spans="6:11" x14ac:dyDescent="0.2">
      <c r="F2947" s="142"/>
      <c r="K2947"/>
    </row>
    <row r="2948" spans="6:11" x14ac:dyDescent="0.2">
      <c r="F2948" s="142"/>
      <c r="K2948"/>
    </row>
    <row r="2949" spans="6:11" x14ac:dyDescent="0.2">
      <c r="F2949" s="142"/>
      <c r="K2949"/>
    </row>
    <row r="2950" spans="6:11" x14ac:dyDescent="0.2">
      <c r="F2950" s="142"/>
      <c r="K2950"/>
    </row>
    <row r="2951" spans="6:11" x14ac:dyDescent="0.2">
      <c r="F2951" s="142"/>
      <c r="K2951"/>
    </row>
    <row r="2952" spans="6:11" x14ac:dyDescent="0.2">
      <c r="F2952" s="142"/>
      <c r="K2952"/>
    </row>
    <row r="2953" spans="6:11" x14ac:dyDescent="0.2">
      <c r="F2953" s="142"/>
      <c r="K2953"/>
    </row>
    <row r="2954" spans="6:11" x14ac:dyDescent="0.2">
      <c r="F2954" s="142"/>
      <c r="K2954"/>
    </row>
    <row r="2955" spans="6:11" x14ac:dyDescent="0.2">
      <c r="F2955" s="142"/>
      <c r="K2955"/>
    </row>
    <row r="2956" spans="6:11" x14ac:dyDescent="0.2">
      <c r="F2956" s="142"/>
      <c r="K2956"/>
    </row>
    <row r="2957" spans="6:11" x14ac:dyDescent="0.2">
      <c r="F2957" s="142"/>
      <c r="K2957"/>
    </row>
    <row r="2958" spans="6:11" x14ac:dyDescent="0.2">
      <c r="F2958" s="142"/>
      <c r="K2958"/>
    </row>
    <row r="2959" spans="6:11" x14ac:dyDescent="0.2">
      <c r="F2959" s="142"/>
      <c r="K2959"/>
    </row>
    <row r="2960" spans="6:11" x14ac:dyDescent="0.2">
      <c r="F2960" s="142"/>
      <c r="K2960"/>
    </row>
    <row r="2961" spans="6:11" x14ac:dyDescent="0.2">
      <c r="F2961" s="142"/>
      <c r="K2961"/>
    </row>
    <row r="2962" spans="6:11" x14ac:dyDescent="0.2">
      <c r="F2962" s="142"/>
      <c r="K2962"/>
    </row>
    <row r="2963" spans="6:11" x14ac:dyDescent="0.2">
      <c r="F2963" s="142"/>
      <c r="K2963"/>
    </row>
    <row r="2964" spans="6:11" x14ac:dyDescent="0.2">
      <c r="F2964" s="142"/>
      <c r="K2964"/>
    </row>
    <row r="2965" spans="6:11" x14ac:dyDescent="0.2">
      <c r="F2965" s="142"/>
      <c r="K2965"/>
    </row>
    <row r="2966" spans="6:11" x14ac:dyDescent="0.2">
      <c r="F2966" s="142"/>
      <c r="K2966"/>
    </row>
    <row r="2967" spans="6:11" x14ac:dyDescent="0.2">
      <c r="F2967" s="142"/>
      <c r="K2967"/>
    </row>
    <row r="2968" spans="6:11" x14ac:dyDescent="0.2">
      <c r="F2968" s="142"/>
      <c r="K2968"/>
    </row>
    <row r="2969" spans="6:11" x14ac:dyDescent="0.2">
      <c r="F2969" s="142"/>
      <c r="K2969"/>
    </row>
    <row r="2970" spans="6:11" x14ac:dyDescent="0.2">
      <c r="F2970" s="142"/>
      <c r="K2970"/>
    </row>
    <row r="2971" spans="6:11" x14ac:dyDescent="0.2">
      <c r="F2971" s="142"/>
      <c r="K2971"/>
    </row>
    <row r="2972" spans="6:11" x14ac:dyDescent="0.2">
      <c r="F2972" s="142"/>
      <c r="K2972"/>
    </row>
    <row r="2973" spans="6:11" x14ac:dyDescent="0.2">
      <c r="F2973" s="142"/>
      <c r="K2973"/>
    </row>
    <row r="2974" spans="6:11" x14ac:dyDescent="0.2">
      <c r="F2974" s="142"/>
      <c r="K2974"/>
    </row>
    <row r="2975" spans="6:11" x14ac:dyDescent="0.2">
      <c r="F2975" s="142"/>
      <c r="K2975"/>
    </row>
    <row r="2976" spans="6:11" x14ac:dyDescent="0.2">
      <c r="F2976" s="142"/>
      <c r="K2976"/>
    </row>
    <row r="2977" spans="6:11" x14ac:dyDescent="0.2">
      <c r="F2977" s="142"/>
      <c r="K2977"/>
    </row>
    <row r="2978" spans="6:11" x14ac:dyDescent="0.2">
      <c r="F2978" s="142"/>
      <c r="K2978"/>
    </row>
    <row r="2979" spans="6:11" x14ac:dyDescent="0.2">
      <c r="F2979" s="142"/>
      <c r="K2979"/>
    </row>
    <row r="2980" spans="6:11" x14ac:dyDescent="0.2">
      <c r="F2980" s="142"/>
      <c r="K2980"/>
    </row>
    <row r="2981" spans="6:11" x14ac:dyDescent="0.2">
      <c r="F2981" s="142"/>
      <c r="K2981"/>
    </row>
    <row r="2982" spans="6:11" x14ac:dyDescent="0.2">
      <c r="F2982" s="142"/>
      <c r="K2982"/>
    </row>
    <row r="2983" spans="6:11" x14ac:dyDescent="0.2">
      <c r="F2983" s="142"/>
      <c r="K2983"/>
    </row>
    <row r="2984" spans="6:11" x14ac:dyDescent="0.2">
      <c r="F2984" s="142"/>
      <c r="K2984"/>
    </row>
    <row r="2985" spans="6:11" x14ac:dyDescent="0.2">
      <c r="F2985" s="142"/>
      <c r="K2985"/>
    </row>
    <row r="2986" spans="6:11" x14ac:dyDescent="0.2">
      <c r="F2986" s="142"/>
      <c r="K2986"/>
    </row>
    <row r="2987" spans="6:11" x14ac:dyDescent="0.2">
      <c r="F2987" s="142"/>
      <c r="K2987"/>
    </row>
    <row r="2988" spans="6:11" x14ac:dyDescent="0.2">
      <c r="F2988" s="142"/>
      <c r="K2988"/>
    </row>
    <row r="2989" spans="6:11" x14ac:dyDescent="0.2">
      <c r="F2989" s="142"/>
      <c r="K2989"/>
    </row>
    <row r="2990" spans="6:11" x14ac:dyDescent="0.2">
      <c r="F2990" s="142"/>
      <c r="K2990"/>
    </row>
    <row r="2991" spans="6:11" x14ac:dyDescent="0.2">
      <c r="F2991" s="142"/>
      <c r="K2991"/>
    </row>
    <row r="2992" spans="6:11" x14ac:dyDescent="0.2">
      <c r="F2992" s="142"/>
      <c r="K2992"/>
    </row>
    <row r="2993" spans="6:11" x14ac:dyDescent="0.2">
      <c r="F2993" s="142"/>
      <c r="K2993"/>
    </row>
    <row r="2994" spans="6:11" x14ac:dyDescent="0.2">
      <c r="F2994" s="142"/>
      <c r="K2994"/>
    </row>
    <row r="2995" spans="6:11" x14ac:dyDescent="0.2">
      <c r="F2995" s="142"/>
      <c r="K2995"/>
    </row>
    <row r="2996" spans="6:11" x14ac:dyDescent="0.2">
      <c r="F2996" s="142"/>
      <c r="K2996"/>
    </row>
    <row r="2997" spans="6:11" x14ac:dyDescent="0.2">
      <c r="F2997" s="142"/>
      <c r="K2997"/>
    </row>
    <row r="2998" spans="6:11" x14ac:dyDescent="0.2">
      <c r="F2998" s="142"/>
      <c r="K2998"/>
    </row>
    <row r="2999" spans="6:11" x14ac:dyDescent="0.2">
      <c r="F2999" s="142"/>
      <c r="K2999"/>
    </row>
    <row r="3000" spans="6:11" x14ac:dyDescent="0.2">
      <c r="F3000" s="142"/>
      <c r="K3000"/>
    </row>
    <row r="3001" spans="6:11" x14ac:dyDescent="0.2">
      <c r="F3001" s="142"/>
      <c r="K3001"/>
    </row>
    <row r="3002" spans="6:11" x14ac:dyDescent="0.2">
      <c r="F3002" s="142"/>
      <c r="K3002"/>
    </row>
    <row r="3003" spans="6:11" x14ac:dyDescent="0.2">
      <c r="F3003" s="142"/>
      <c r="K3003"/>
    </row>
    <row r="3004" spans="6:11" x14ac:dyDescent="0.2">
      <c r="F3004" s="142"/>
      <c r="K3004"/>
    </row>
    <row r="3005" spans="6:11" x14ac:dyDescent="0.2">
      <c r="F3005" s="142"/>
      <c r="K3005"/>
    </row>
    <row r="3006" spans="6:11" x14ac:dyDescent="0.2">
      <c r="F3006" s="142"/>
      <c r="K3006"/>
    </row>
    <row r="3007" spans="6:11" x14ac:dyDescent="0.2">
      <c r="F3007" s="142"/>
      <c r="K3007"/>
    </row>
    <row r="3008" spans="6:11" x14ac:dyDescent="0.2">
      <c r="F3008" s="142"/>
      <c r="K3008"/>
    </row>
    <row r="3009" spans="6:11" x14ac:dyDescent="0.2">
      <c r="F3009" s="142"/>
      <c r="K3009"/>
    </row>
    <row r="3010" spans="6:11" x14ac:dyDescent="0.2">
      <c r="F3010" s="142"/>
      <c r="K3010"/>
    </row>
    <row r="3011" spans="6:11" x14ac:dyDescent="0.2">
      <c r="F3011" s="142"/>
      <c r="K3011"/>
    </row>
    <row r="3012" spans="6:11" x14ac:dyDescent="0.2">
      <c r="F3012" s="142"/>
      <c r="K3012"/>
    </row>
    <row r="3013" spans="6:11" x14ac:dyDescent="0.2">
      <c r="F3013" s="142"/>
      <c r="K3013"/>
    </row>
    <row r="3014" spans="6:11" x14ac:dyDescent="0.2">
      <c r="F3014" s="142"/>
      <c r="K3014"/>
    </row>
    <row r="3015" spans="6:11" x14ac:dyDescent="0.2">
      <c r="F3015" s="142"/>
      <c r="K3015"/>
    </row>
    <row r="3016" spans="6:11" x14ac:dyDescent="0.2">
      <c r="F3016" s="142"/>
      <c r="K3016"/>
    </row>
    <row r="3017" spans="6:11" x14ac:dyDescent="0.2">
      <c r="F3017" s="142"/>
      <c r="K3017"/>
    </row>
    <row r="3018" spans="6:11" x14ac:dyDescent="0.2">
      <c r="F3018" s="142"/>
      <c r="K3018"/>
    </row>
    <row r="3019" spans="6:11" x14ac:dyDescent="0.2">
      <c r="F3019" s="142"/>
      <c r="K3019"/>
    </row>
    <row r="3020" spans="6:11" x14ac:dyDescent="0.2">
      <c r="F3020" s="142"/>
      <c r="K3020"/>
    </row>
    <row r="3021" spans="6:11" x14ac:dyDescent="0.2">
      <c r="F3021" s="142"/>
      <c r="K3021"/>
    </row>
    <row r="3022" spans="6:11" x14ac:dyDescent="0.2">
      <c r="F3022" s="142"/>
      <c r="K3022"/>
    </row>
    <row r="3023" spans="6:11" x14ac:dyDescent="0.2">
      <c r="F3023" s="142"/>
      <c r="K3023"/>
    </row>
    <row r="3024" spans="6:11" x14ac:dyDescent="0.2">
      <c r="F3024" s="142"/>
      <c r="K3024"/>
    </row>
    <row r="3025" spans="6:11" x14ac:dyDescent="0.2">
      <c r="F3025" s="142"/>
      <c r="K3025"/>
    </row>
    <row r="3026" spans="6:11" x14ac:dyDescent="0.2">
      <c r="F3026" s="142"/>
      <c r="K3026"/>
    </row>
    <row r="3027" spans="6:11" x14ac:dyDescent="0.2">
      <c r="F3027" s="142"/>
      <c r="K3027"/>
    </row>
    <row r="3028" spans="6:11" x14ac:dyDescent="0.2">
      <c r="F3028" s="142"/>
      <c r="K3028"/>
    </row>
    <row r="3029" spans="6:11" x14ac:dyDescent="0.2">
      <c r="F3029" s="142"/>
      <c r="K3029"/>
    </row>
    <row r="3030" spans="6:11" x14ac:dyDescent="0.2">
      <c r="F3030" s="142"/>
      <c r="K3030"/>
    </row>
    <row r="3031" spans="6:11" x14ac:dyDescent="0.2">
      <c r="F3031" s="142"/>
      <c r="K3031"/>
    </row>
    <row r="3032" spans="6:11" x14ac:dyDescent="0.2">
      <c r="F3032" s="142"/>
      <c r="K3032"/>
    </row>
    <row r="3033" spans="6:11" x14ac:dyDescent="0.2">
      <c r="F3033" s="142"/>
      <c r="K3033"/>
    </row>
    <row r="3034" spans="6:11" x14ac:dyDescent="0.2">
      <c r="F3034" s="142"/>
      <c r="K3034"/>
    </row>
    <row r="3035" spans="6:11" x14ac:dyDescent="0.2">
      <c r="F3035" s="142"/>
      <c r="K3035"/>
    </row>
    <row r="3036" spans="6:11" x14ac:dyDescent="0.2">
      <c r="F3036" s="142"/>
      <c r="K3036"/>
    </row>
    <row r="3037" spans="6:11" x14ac:dyDescent="0.2">
      <c r="F3037" s="142"/>
      <c r="K3037"/>
    </row>
    <row r="3038" spans="6:11" x14ac:dyDescent="0.2">
      <c r="F3038" s="142"/>
      <c r="K3038"/>
    </row>
    <row r="3039" spans="6:11" x14ac:dyDescent="0.2">
      <c r="F3039" s="142"/>
      <c r="K3039"/>
    </row>
    <row r="3040" spans="6:11" x14ac:dyDescent="0.2">
      <c r="F3040" s="142"/>
      <c r="K3040"/>
    </row>
    <row r="3041" spans="6:11" x14ac:dyDescent="0.2">
      <c r="F3041" s="142"/>
      <c r="K3041"/>
    </row>
    <row r="3042" spans="6:11" x14ac:dyDescent="0.2">
      <c r="F3042" s="142"/>
      <c r="K3042"/>
    </row>
    <row r="3043" spans="6:11" x14ac:dyDescent="0.2">
      <c r="F3043" s="142"/>
      <c r="K3043"/>
    </row>
    <row r="3044" spans="6:11" x14ac:dyDescent="0.2">
      <c r="F3044" s="142"/>
      <c r="K3044"/>
    </row>
    <row r="3045" spans="6:11" x14ac:dyDescent="0.2">
      <c r="F3045" s="142"/>
      <c r="K3045"/>
    </row>
    <row r="3046" spans="6:11" x14ac:dyDescent="0.2">
      <c r="F3046" s="142"/>
      <c r="K3046"/>
    </row>
    <row r="3047" spans="6:11" x14ac:dyDescent="0.2">
      <c r="F3047" s="142"/>
      <c r="K3047"/>
    </row>
    <row r="3048" spans="6:11" x14ac:dyDescent="0.2">
      <c r="F3048" s="142"/>
      <c r="K3048"/>
    </row>
    <row r="3049" spans="6:11" x14ac:dyDescent="0.2">
      <c r="F3049" s="142"/>
      <c r="K3049"/>
    </row>
    <row r="3050" spans="6:11" x14ac:dyDescent="0.2">
      <c r="F3050" s="142"/>
      <c r="K3050"/>
    </row>
    <row r="3051" spans="6:11" x14ac:dyDescent="0.2">
      <c r="F3051" s="142"/>
      <c r="K3051"/>
    </row>
    <row r="3052" spans="6:11" x14ac:dyDescent="0.2">
      <c r="F3052" s="142"/>
      <c r="K3052"/>
    </row>
    <row r="3053" spans="6:11" x14ac:dyDescent="0.2">
      <c r="F3053" s="142"/>
      <c r="K3053"/>
    </row>
    <row r="3054" spans="6:11" x14ac:dyDescent="0.2">
      <c r="F3054" s="142"/>
      <c r="K3054"/>
    </row>
    <row r="3055" spans="6:11" x14ac:dyDescent="0.2">
      <c r="F3055" s="142"/>
      <c r="K3055"/>
    </row>
    <row r="3056" spans="6:11" x14ac:dyDescent="0.2">
      <c r="F3056" s="142"/>
      <c r="K3056"/>
    </row>
    <row r="3057" spans="6:11" x14ac:dyDescent="0.2">
      <c r="F3057" s="142"/>
      <c r="K3057"/>
    </row>
    <row r="3058" spans="6:11" x14ac:dyDescent="0.2">
      <c r="F3058" s="142"/>
      <c r="K3058"/>
    </row>
    <row r="3059" spans="6:11" x14ac:dyDescent="0.2">
      <c r="F3059" s="142"/>
      <c r="K3059"/>
    </row>
    <row r="3060" spans="6:11" x14ac:dyDescent="0.2">
      <c r="F3060" s="142"/>
      <c r="K3060"/>
    </row>
    <row r="3061" spans="6:11" x14ac:dyDescent="0.2">
      <c r="F3061" s="142"/>
      <c r="K3061"/>
    </row>
    <row r="3062" spans="6:11" x14ac:dyDescent="0.2">
      <c r="F3062" s="142"/>
      <c r="K3062"/>
    </row>
    <row r="3063" spans="6:11" x14ac:dyDescent="0.2">
      <c r="F3063" s="142"/>
      <c r="K3063"/>
    </row>
    <row r="3064" spans="6:11" x14ac:dyDescent="0.2">
      <c r="F3064" s="142"/>
      <c r="K3064"/>
    </row>
    <row r="3065" spans="6:11" x14ac:dyDescent="0.2">
      <c r="F3065" s="142"/>
      <c r="K3065"/>
    </row>
    <row r="3066" spans="6:11" x14ac:dyDescent="0.2">
      <c r="F3066" s="142"/>
      <c r="K3066"/>
    </row>
    <row r="3067" spans="6:11" x14ac:dyDescent="0.2">
      <c r="F3067" s="142"/>
      <c r="K3067"/>
    </row>
    <row r="3068" spans="6:11" x14ac:dyDescent="0.2">
      <c r="F3068" s="142"/>
      <c r="K3068"/>
    </row>
    <row r="3069" spans="6:11" x14ac:dyDescent="0.2">
      <c r="F3069" s="142"/>
      <c r="K3069"/>
    </row>
    <row r="3070" spans="6:11" x14ac:dyDescent="0.2">
      <c r="F3070" s="142"/>
      <c r="K3070"/>
    </row>
    <row r="3071" spans="6:11" x14ac:dyDescent="0.2">
      <c r="F3071" s="142"/>
      <c r="K3071"/>
    </row>
    <row r="3072" spans="6:11" x14ac:dyDescent="0.2">
      <c r="F3072" s="142"/>
      <c r="K3072"/>
    </row>
    <row r="3073" spans="6:11" x14ac:dyDescent="0.2">
      <c r="F3073" s="142"/>
      <c r="K3073"/>
    </row>
    <row r="3074" spans="6:11" x14ac:dyDescent="0.2">
      <c r="F3074" s="142"/>
      <c r="K3074"/>
    </row>
    <row r="3075" spans="6:11" x14ac:dyDescent="0.2">
      <c r="F3075" s="142"/>
      <c r="K3075"/>
    </row>
    <row r="3076" spans="6:11" x14ac:dyDescent="0.2">
      <c r="F3076" s="142"/>
      <c r="K3076"/>
    </row>
    <row r="3077" spans="6:11" x14ac:dyDescent="0.2">
      <c r="F3077" s="142"/>
      <c r="K3077"/>
    </row>
    <row r="3078" spans="6:11" x14ac:dyDescent="0.2">
      <c r="F3078" s="142"/>
      <c r="K3078"/>
    </row>
    <row r="3079" spans="6:11" x14ac:dyDescent="0.2">
      <c r="F3079" s="142"/>
      <c r="K3079"/>
    </row>
    <row r="3080" spans="6:11" x14ac:dyDescent="0.2">
      <c r="F3080" s="142"/>
      <c r="K3080"/>
    </row>
    <row r="3081" spans="6:11" x14ac:dyDescent="0.2">
      <c r="F3081" s="142"/>
      <c r="K3081"/>
    </row>
    <row r="3082" spans="6:11" x14ac:dyDescent="0.2">
      <c r="F3082" s="142"/>
      <c r="K3082"/>
    </row>
    <row r="3083" spans="6:11" x14ac:dyDescent="0.2">
      <c r="F3083" s="142"/>
      <c r="K3083"/>
    </row>
    <row r="3084" spans="6:11" x14ac:dyDescent="0.2">
      <c r="F3084" s="142"/>
      <c r="K3084"/>
    </row>
    <row r="3085" spans="6:11" x14ac:dyDescent="0.2">
      <c r="F3085" s="142"/>
      <c r="K3085"/>
    </row>
    <row r="3086" spans="6:11" x14ac:dyDescent="0.2">
      <c r="F3086" s="142"/>
      <c r="K3086"/>
    </row>
    <row r="3087" spans="6:11" x14ac:dyDescent="0.2">
      <c r="F3087" s="142"/>
      <c r="K3087"/>
    </row>
    <row r="3088" spans="6:11" x14ac:dyDescent="0.2">
      <c r="F3088" s="142"/>
      <c r="K3088"/>
    </row>
    <row r="3089" spans="6:11" x14ac:dyDescent="0.2">
      <c r="F3089" s="142"/>
      <c r="K3089"/>
    </row>
    <row r="3090" spans="6:11" x14ac:dyDescent="0.2">
      <c r="F3090" s="142"/>
      <c r="K3090"/>
    </row>
    <row r="3091" spans="6:11" x14ac:dyDescent="0.2">
      <c r="F3091" s="142"/>
      <c r="K3091"/>
    </row>
    <row r="3092" spans="6:11" x14ac:dyDescent="0.2">
      <c r="F3092" s="142"/>
      <c r="K3092"/>
    </row>
    <row r="3093" spans="6:11" x14ac:dyDescent="0.2">
      <c r="F3093" s="142"/>
      <c r="K3093"/>
    </row>
    <row r="3094" spans="6:11" x14ac:dyDescent="0.2">
      <c r="F3094" s="142"/>
      <c r="K3094"/>
    </row>
    <row r="3095" spans="6:11" x14ac:dyDescent="0.2">
      <c r="F3095" s="142"/>
      <c r="K3095"/>
    </row>
    <row r="3096" spans="6:11" x14ac:dyDescent="0.2">
      <c r="F3096" s="142"/>
      <c r="K3096"/>
    </row>
    <row r="3097" spans="6:11" x14ac:dyDescent="0.2">
      <c r="F3097" s="142"/>
      <c r="K3097"/>
    </row>
    <row r="3098" spans="6:11" x14ac:dyDescent="0.2">
      <c r="F3098" s="142"/>
      <c r="K3098"/>
    </row>
    <row r="3099" spans="6:11" x14ac:dyDescent="0.2">
      <c r="F3099" s="142"/>
      <c r="K3099"/>
    </row>
    <row r="3100" spans="6:11" x14ac:dyDescent="0.2">
      <c r="F3100" s="142"/>
      <c r="K3100"/>
    </row>
    <row r="3101" spans="6:11" x14ac:dyDescent="0.2">
      <c r="F3101" s="142"/>
      <c r="K3101"/>
    </row>
    <row r="3102" spans="6:11" x14ac:dyDescent="0.2">
      <c r="F3102" s="142"/>
      <c r="K3102"/>
    </row>
    <row r="3103" spans="6:11" x14ac:dyDescent="0.2">
      <c r="F3103" s="142"/>
      <c r="K3103"/>
    </row>
    <row r="3104" spans="6:11" x14ac:dyDescent="0.2">
      <c r="F3104" s="142"/>
      <c r="K3104"/>
    </row>
    <row r="3105" spans="6:11" x14ac:dyDescent="0.2">
      <c r="F3105" s="142"/>
      <c r="K3105"/>
    </row>
    <row r="3106" spans="6:11" x14ac:dyDescent="0.2">
      <c r="F3106" s="142"/>
      <c r="K3106"/>
    </row>
    <row r="3107" spans="6:11" x14ac:dyDescent="0.2">
      <c r="F3107" s="142"/>
      <c r="K3107"/>
    </row>
    <row r="3108" spans="6:11" x14ac:dyDescent="0.2">
      <c r="F3108" s="142"/>
      <c r="K3108"/>
    </row>
    <row r="3109" spans="6:11" x14ac:dyDescent="0.2">
      <c r="F3109" s="142"/>
      <c r="K3109"/>
    </row>
    <row r="3110" spans="6:11" x14ac:dyDescent="0.2">
      <c r="F3110" s="142"/>
      <c r="K3110"/>
    </row>
    <row r="3111" spans="6:11" x14ac:dyDescent="0.2">
      <c r="F3111" s="142"/>
      <c r="K3111"/>
    </row>
    <row r="3112" spans="6:11" x14ac:dyDescent="0.2">
      <c r="F3112" s="142"/>
      <c r="K3112"/>
    </row>
    <row r="3113" spans="6:11" x14ac:dyDescent="0.2">
      <c r="F3113" s="142"/>
      <c r="K3113"/>
    </row>
    <row r="3114" spans="6:11" x14ac:dyDescent="0.2">
      <c r="F3114" s="142"/>
      <c r="K3114"/>
    </row>
    <row r="3115" spans="6:11" x14ac:dyDescent="0.2">
      <c r="F3115" s="142"/>
      <c r="K3115"/>
    </row>
    <row r="3116" spans="6:11" x14ac:dyDescent="0.2">
      <c r="F3116" s="142"/>
      <c r="K3116"/>
    </row>
    <row r="3117" spans="6:11" x14ac:dyDescent="0.2">
      <c r="F3117" s="142"/>
      <c r="K3117"/>
    </row>
    <row r="3118" spans="6:11" x14ac:dyDescent="0.2">
      <c r="F3118" s="142"/>
      <c r="K3118"/>
    </row>
    <row r="3119" spans="6:11" x14ac:dyDescent="0.2">
      <c r="F3119" s="142"/>
      <c r="K3119"/>
    </row>
    <row r="3120" spans="6:11" x14ac:dyDescent="0.2">
      <c r="F3120" s="142"/>
      <c r="K3120"/>
    </row>
    <row r="3121" spans="6:11" x14ac:dyDescent="0.2">
      <c r="F3121" s="142"/>
      <c r="K3121"/>
    </row>
    <row r="3122" spans="6:11" x14ac:dyDescent="0.2">
      <c r="F3122" s="142"/>
      <c r="K3122"/>
    </row>
    <row r="3123" spans="6:11" x14ac:dyDescent="0.2">
      <c r="F3123" s="142"/>
      <c r="K3123"/>
    </row>
    <row r="3124" spans="6:11" x14ac:dyDescent="0.2">
      <c r="F3124" s="142"/>
      <c r="K3124"/>
    </row>
    <row r="3125" spans="6:11" x14ac:dyDescent="0.2">
      <c r="F3125" s="142"/>
      <c r="K3125"/>
    </row>
    <row r="3126" spans="6:11" x14ac:dyDescent="0.2">
      <c r="F3126" s="142"/>
      <c r="K3126"/>
    </row>
    <row r="3127" spans="6:11" x14ac:dyDescent="0.2">
      <c r="F3127" s="142"/>
      <c r="K3127"/>
    </row>
    <row r="3128" spans="6:11" x14ac:dyDescent="0.2">
      <c r="F3128" s="142"/>
      <c r="K3128"/>
    </row>
    <row r="3129" spans="6:11" x14ac:dyDescent="0.2">
      <c r="F3129" s="142"/>
      <c r="K3129"/>
    </row>
    <row r="3130" spans="6:11" x14ac:dyDescent="0.2">
      <c r="F3130" s="142"/>
      <c r="K3130"/>
    </row>
    <row r="3131" spans="6:11" x14ac:dyDescent="0.2">
      <c r="F3131" s="142"/>
      <c r="K3131"/>
    </row>
    <row r="3132" spans="6:11" x14ac:dyDescent="0.2">
      <c r="F3132" s="142"/>
      <c r="K3132"/>
    </row>
    <row r="3133" spans="6:11" x14ac:dyDescent="0.2">
      <c r="F3133" s="142"/>
      <c r="K3133"/>
    </row>
    <row r="3134" spans="6:11" x14ac:dyDescent="0.2">
      <c r="F3134" s="142"/>
      <c r="K3134"/>
    </row>
    <row r="3135" spans="6:11" x14ac:dyDescent="0.2">
      <c r="F3135" s="142"/>
      <c r="K3135"/>
    </row>
    <row r="3136" spans="6:11" x14ac:dyDescent="0.2">
      <c r="F3136" s="142"/>
      <c r="K3136"/>
    </row>
    <row r="3137" spans="6:11" x14ac:dyDescent="0.2">
      <c r="F3137" s="142"/>
      <c r="K3137"/>
    </row>
    <row r="3138" spans="6:11" x14ac:dyDescent="0.2">
      <c r="F3138" s="142"/>
      <c r="K3138"/>
    </row>
    <row r="3139" spans="6:11" x14ac:dyDescent="0.2">
      <c r="F3139" s="142"/>
      <c r="K3139"/>
    </row>
    <row r="3140" spans="6:11" x14ac:dyDescent="0.2">
      <c r="F3140" s="142"/>
      <c r="K3140"/>
    </row>
    <row r="3141" spans="6:11" x14ac:dyDescent="0.2">
      <c r="F3141" s="142"/>
      <c r="K3141"/>
    </row>
    <row r="3142" spans="6:11" x14ac:dyDescent="0.2">
      <c r="F3142" s="142"/>
      <c r="K3142"/>
    </row>
    <row r="3143" spans="6:11" x14ac:dyDescent="0.2">
      <c r="F3143" s="142"/>
      <c r="K3143"/>
    </row>
    <row r="3144" spans="6:11" x14ac:dyDescent="0.2">
      <c r="F3144" s="142"/>
      <c r="K3144"/>
    </row>
    <row r="3145" spans="6:11" x14ac:dyDescent="0.2">
      <c r="F3145" s="142"/>
      <c r="K3145"/>
    </row>
    <row r="3146" spans="6:11" x14ac:dyDescent="0.2">
      <c r="F3146" s="142"/>
      <c r="K3146"/>
    </row>
    <row r="3147" spans="6:11" x14ac:dyDescent="0.2">
      <c r="F3147" s="142"/>
      <c r="K3147"/>
    </row>
    <row r="3148" spans="6:11" x14ac:dyDescent="0.2">
      <c r="F3148" s="142"/>
      <c r="K3148"/>
    </row>
    <row r="3149" spans="6:11" x14ac:dyDescent="0.2">
      <c r="F3149" s="142"/>
      <c r="K3149"/>
    </row>
    <row r="3150" spans="6:11" x14ac:dyDescent="0.2">
      <c r="F3150" s="142"/>
      <c r="K3150"/>
    </row>
    <row r="3151" spans="6:11" x14ac:dyDescent="0.2">
      <c r="F3151" s="142"/>
      <c r="K3151"/>
    </row>
    <row r="3152" spans="6:11" x14ac:dyDescent="0.2">
      <c r="F3152" s="142"/>
      <c r="K3152"/>
    </row>
    <row r="3153" spans="6:11" x14ac:dyDescent="0.2">
      <c r="F3153" s="142"/>
      <c r="K3153"/>
    </row>
    <row r="3154" spans="6:11" x14ac:dyDescent="0.2">
      <c r="F3154" s="142"/>
      <c r="K3154"/>
    </row>
    <row r="3155" spans="6:11" x14ac:dyDescent="0.2">
      <c r="F3155" s="142"/>
      <c r="K3155"/>
    </row>
    <row r="3156" spans="6:11" x14ac:dyDescent="0.2">
      <c r="F3156" s="142"/>
      <c r="K3156"/>
    </row>
    <row r="3157" spans="6:11" x14ac:dyDescent="0.2">
      <c r="F3157" s="142"/>
      <c r="K3157"/>
    </row>
    <row r="3158" spans="6:11" x14ac:dyDescent="0.2">
      <c r="F3158" s="142"/>
      <c r="K3158"/>
    </row>
    <row r="3159" spans="6:11" x14ac:dyDescent="0.2">
      <c r="F3159" s="142"/>
      <c r="K3159"/>
    </row>
    <row r="3160" spans="6:11" x14ac:dyDescent="0.2">
      <c r="F3160" s="142"/>
      <c r="K3160"/>
    </row>
    <row r="3161" spans="6:11" x14ac:dyDescent="0.2">
      <c r="F3161" s="142"/>
      <c r="K3161"/>
    </row>
    <row r="3162" spans="6:11" x14ac:dyDescent="0.2">
      <c r="F3162" s="142"/>
      <c r="K3162"/>
    </row>
    <row r="3163" spans="6:11" x14ac:dyDescent="0.2">
      <c r="F3163" s="142"/>
      <c r="K3163"/>
    </row>
    <row r="3164" spans="6:11" x14ac:dyDescent="0.2">
      <c r="F3164" s="142"/>
      <c r="K3164"/>
    </row>
    <row r="3165" spans="6:11" x14ac:dyDescent="0.2">
      <c r="F3165" s="142"/>
      <c r="K3165"/>
    </row>
    <row r="3166" spans="6:11" x14ac:dyDescent="0.2">
      <c r="F3166" s="142"/>
      <c r="K3166"/>
    </row>
    <row r="3167" spans="6:11" x14ac:dyDescent="0.2">
      <c r="F3167" s="142"/>
      <c r="K3167"/>
    </row>
    <row r="3168" spans="6:11" x14ac:dyDescent="0.2">
      <c r="F3168" s="142"/>
      <c r="K3168"/>
    </row>
    <row r="3169" spans="6:11" x14ac:dyDescent="0.2">
      <c r="F3169" s="142"/>
      <c r="K3169"/>
    </row>
    <row r="3170" spans="6:11" x14ac:dyDescent="0.2">
      <c r="F3170" s="142"/>
      <c r="K3170"/>
    </row>
    <row r="3171" spans="6:11" x14ac:dyDescent="0.2">
      <c r="F3171" s="142"/>
      <c r="K3171"/>
    </row>
    <row r="3172" spans="6:11" x14ac:dyDescent="0.2">
      <c r="F3172" s="142"/>
      <c r="K3172"/>
    </row>
    <row r="3173" spans="6:11" x14ac:dyDescent="0.2">
      <c r="F3173" s="142"/>
      <c r="K3173"/>
    </row>
    <row r="3174" spans="6:11" x14ac:dyDescent="0.2">
      <c r="F3174" s="142"/>
      <c r="K3174"/>
    </row>
    <row r="3175" spans="6:11" x14ac:dyDescent="0.2">
      <c r="F3175" s="142"/>
      <c r="K3175"/>
    </row>
    <row r="3176" spans="6:11" x14ac:dyDescent="0.2">
      <c r="F3176" s="142"/>
      <c r="K3176"/>
    </row>
    <row r="3177" spans="6:11" x14ac:dyDescent="0.2">
      <c r="F3177" s="142"/>
      <c r="K3177"/>
    </row>
    <row r="3178" spans="6:11" x14ac:dyDescent="0.2">
      <c r="F3178" s="142"/>
      <c r="K3178"/>
    </row>
    <row r="3179" spans="6:11" x14ac:dyDescent="0.2">
      <c r="F3179" s="142"/>
      <c r="K3179"/>
    </row>
    <row r="3180" spans="6:11" x14ac:dyDescent="0.2">
      <c r="F3180" s="142"/>
      <c r="K3180"/>
    </row>
    <row r="3181" spans="6:11" x14ac:dyDescent="0.2">
      <c r="F3181" s="142"/>
      <c r="K3181"/>
    </row>
    <row r="3182" spans="6:11" x14ac:dyDescent="0.2">
      <c r="F3182" s="142"/>
      <c r="K3182"/>
    </row>
    <row r="3183" spans="6:11" x14ac:dyDescent="0.2">
      <c r="F3183" s="142"/>
      <c r="K3183"/>
    </row>
    <row r="3184" spans="6:11" x14ac:dyDescent="0.2">
      <c r="F3184" s="142"/>
      <c r="K3184"/>
    </row>
    <row r="3185" spans="6:11" x14ac:dyDescent="0.2">
      <c r="F3185" s="142"/>
      <c r="K3185"/>
    </row>
    <row r="3186" spans="6:11" x14ac:dyDescent="0.2">
      <c r="F3186" s="142"/>
      <c r="K3186"/>
    </row>
    <row r="3187" spans="6:11" x14ac:dyDescent="0.2">
      <c r="F3187" s="142"/>
      <c r="K3187"/>
    </row>
    <row r="3188" spans="6:11" x14ac:dyDescent="0.2">
      <c r="F3188" s="142"/>
      <c r="K3188"/>
    </row>
    <row r="3189" spans="6:11" x14ac:dyDescent="0.2">
      <c r="F3189" s="142"/>
      <c r="K3189"/>
    </row>
    <row r="3190" spans="6:11" x14ac:dyDescent="0.2">
      <c r="F3190" s="142"/>
      <c r="K3190"/>
    </row>
    <row r="3191" spans="6:11" x14ac:dyDescent="0.2">
      <c r="F3191" s="142"/>
      <c r="K3191"/>
    </row>
    <row r="3192" spans="6:11" x14ac:dyDescent="0.2">
      <c r="F3192" s="142"/>
      <c r="K3192"/>
    </row>
    <row r="3193" spans="6:11" x14ac:dyDescent="0.2">
      <c r="F3193" s="142"/>
      <c r="K3193"/>
    </row>
    <row r="3194" spans="6:11" x14ac:dyDescent="0.2">
      <c r="F3194" s="142"/>
      <c r="K3194"/>
    </row>
    <row r="3195" spans="6:11" x14ac:dyDescent="0.2">
      <c r="F3195" s="142"/>
      <c r="K3195"/>
    </row>
    <row r="3196" spans="6:11" x14ac:dyDescent="0.2">
      <c r="F3196" s="142"/>
      <c r="K3196"/>
    </row>
    <row r="3197" spans="6:11" x14ac:dyDescent="0.2">
      <c r="F3197" s="142"/>
      <c r="K3197"/>
    </row>
    <row r="3198" spans="6:11" x14ac:dyDescent="0.2">
      <c r="F3198" s="142"/>
      <c r="K3198"/>
    </row>
    <row r="3199" spans="6:11" x14ac:dyDescent="0.2">
      <c r="F3199" s="142"/>
      <c r="K3199"/>
    </row>
    <row r="3200" spans="6:11" x14ac:dyDescent="0.2">
      <c r="F3200" s="142"/>
      <c r="K3200"/>
    </row>
    <row r="3201" spans="6:11" x14ac:dyDescent="0.2">
      <c r="F3201" s="142"/>
      <c r="K3201"/>
    </row>
    <row r="3202" spans="6:11" x14ac:dyDescent="0.2">
      <c r="F3202" s="142"/>
      <c r="K3202"/>
    </row>
    <row r="3203" spans="6:11" x14ac:dyDescent="0.2">
      <c r="F3203" s="142"/>
      <c r="K3203"/>
    </row>
    <row r="3204" spans="6:11" x14ac:dyDescent="0.2">
      <c r="F3204" s="142"/>
      <c r="K3204"/>
    </row>
    <row r="3205" spans="6:11" x14ac:dyDescent="0.2">
      <c r="F3205" s="142"/>
      <c r="K3205"/>
    </row>
    <row r="3206" spans="6:11" x14ac:dyDescent="0.2">
      <c r="F3206" s="142"/>
      <c r="K3206"/>
    </row>
    <row r="3207" spans="6:11" x14ac:dyDescent="0.2">
      <c r="F3207" s="142"/>
      <c r="K3207"/>
    </row>
    <row r="3208" spans="6:11" x14ac:dyDescent="0.2">
      <c r="F3208" s="142"/>
      <c r="K3208"/>
    </row>
    <row r="3209" spans="6:11" x14ac:dyDescent="0.2">
      <c r="F3209" s="142"/>
      <c r="K3209"/>
    </row>
    <row r="3210" spans="6:11" x14ac:dyDescent="0.2">
      <c r="F3210" s="142"/>
      <c r="K3210"/>
    </row>
    <row r="3211" spans="6:11" x14ac:dyDescent="0.2">
      <c r="F3211" s="142"/>
      <c r="K3211"/>
    </row>
    <row r="3212" spans="6:11" x14ac:dyDescent="0.2">
      <c r="F3212" s="142"/>
      <c r="K3212"/>
    </row>
    <row r="3213" spans="6:11" x14ac:dyDescent="0.2">
      <c r="F3213" s="142"/>
      <c r="K3213"/>
    </row>
    <row r="3214" spans="6:11" x14ac:dyDescent="0.2">
      <c r="F3214" s="142"/>
      <c r="K3214"/>
    </row>
    <row r="3215" spans="6:11" x14ac:dyDescent="0.2">
      <c r="F3215" s="142"/>
      <c r="K3215"/>
    </row>
    <row r="3216" spans="6:11" x14ac:dyDescent="0.2">
      <c r="F3216" s="142"/>
      <c r="K3216"/>
    </row>
    <row r="3217" spans="6:11" x14ac:dyDescent="0.2">
      <c r="F3217" s="142"/>
      <c r="K3217"/>
    </row>
    <row r="3218" spans="6:11" x14ac:dyDescent="0.2">
      <c r="F3218" s="142"/>
      <c r="K3218"/>
    </row>
    <row r="3219" spans="6:11" x14ac:dyDescent="0.2">
      <c r="F3219" s="142"/>
      <c r="K3219"/>
    </row>
    <row r="3220" spans="6:11" x14ac:dyDescent="0.2">
      <c r="F3220" s="142"/>
      <c r="K3220"/>
    </row>
    <row r="3221" spans="6:11" x14ac:dyDescent="0.2">
      <c r="F3221" s="142"/>
      <c r="K3221"/>
    </row>
    <row r="3222" spans="6:11" x14ac:dyDescent="0.2">
      <c r="F3222" s="142"/>
      <c r="K3222"/>
    </row>
    <row r="3223" spans="6:11" x14ac:dyDescent="0.2">
      <c r="F3223" s="142"/>
      <c r="K3223"/>
    </row>
    <row r="3224" spans="6:11" x14ac:dyDescent="0.2">
      <c r="F3224" s="142"/>
      <c r="K3224"/>
    </row>
    <row r="3225" spans="6:11" x14ac:dyDescent="0.2">
      <c r="F3225" s="142"/>
      <c r="K3225"/>
    </row>
    <row r="3226" spans="6:11" x14ac:dyDescent="0.2">
      <c r="F3226" s="142"/>
      <c r="K3226"/>
    </row>
    <row r="3227" spans="6:11" x14ac:dyDescent="0.2">
      <c r="F3227" s="142"/>
      <c r="K3227"/>
    </row>
    <row r="3228" spans="6:11" x14ac:dyDescent="0.2">
      <c r="F3228" s="142"/>
      <c r="K3228"/>
    </row>
    <row r="3229" spans="6:11" x14ac:dyDescent="0.2">
      <c r="F3229" s="142"/>
      <c r="K3229"/>
    </row>
    <row r="3230" spans="6:11" x14ac:dyDescent="0.2">
      <c r="F3230" s="142"/>
      <c r="K3230"/>
    </row>
    <row r="3231" spans="6:11" x14ac:dyDescent="0.2">
      <c r="F3231" s="142"/>
      <c r="K3231"/>
    </row>
    <row r="3232" spans="6:11" x14ac:dyDescent="0.2">
      <c r="F3232" s="142"/>
      <c r="K3232"/>
    </row>
    <row r="3233" spans="6:11" x14ac:dyDescent="0.2">
      <c r="F3233" s="142"/>
      <c r="K3233"/>
    </row>
    <row r="3234" spans="6:11" x14ac:dyDescent="0.2">
      <c r="F3234" s="142"/>
      <c r="K3234"/>
    </row>
    <row r="3235" spans="6:11" x14ac:dyDescent="0.2">
      <c r="F3235" s="142"/>
      <c r="K3235"/>
    </row>
    <row r="3236" spans="6:11" x14ac:dyDescent="0.2">
      <c r="F3236" s="142"/>
      <c r="K3236"/>
    </row>
    <row r="3237" spans="6:11" x14ac:dyDescent="0.2">
      <c r="F3237" s="142"/>
      <c r="K3237"/>
    </row>
    <row r="3238" spans="6:11" x14ac:dyDescent="0.2">
      <c r="F3238" s="142"/>
      <c r="K3238"/>
    </row>
    <row r="3239" spans="6:11" x14ac:dyDescent="0.2">
      <c r="F3239" s="142"/>
      <c r="K3239"/>
    </row>
    <row r="3240" spans="6:11" x14ac:dyDescent="0.2">
      <c r="F3240" s="142"/>
      <c r="K3240"/>
    </row>
    <row r="3241" spans="6:11" x14ac:dyDescent="0.2">
      <c r="F3241" s="142"/>
      <c r="K3241"/>
    </row>
    <row r="3242" spans="6:11" x14ac:dyDescent="0.2">
      <c r="F3242" s="142"/>
      <c r="K3242"/>
    </row>
    <row r="3243" spans="6:11" x14ac:dyDescent="0.2">
      <c r="F3243" s="142"/>
      <c r="K3243"/>
    </row>
    <row r="3244" spans="6:11" x14ac:dyDescent="0.2">
      <c r="F3244" s="142"/>
      <c r="K3244"/>
    </row>
    <row r="3245" spans="6:11" x14ac:dyDescent="0.2">
      <c r="F3245" s="142"/>
      <c r="K3245"/>
    </row>
    <row r="3246" spans="6:11" x14ac:dyDescent="0.2">
      <c r="F3246" s="142"/>
      <c r="K3246"/>
    </row>
    <row r="3247" spans="6:11" x14ac:dyDescent="0.2">
      <c r="F3247" s="142"/>
      <c r="K3247"/>
    </row>
    <row r="3248" spans="6:11" x14ac:dyDescent="0.2">
      <c r="F3248" s="142"/>
      <c r="K3248"/>
    </row>
    <row r="3249" spans="6:11" x14ac:dyDescent="0.2">
      <c r="F3249" s="142"/>
      <c r="K3249"/>
    </row>
    <row r="3250" spans="6:11" x14ac:dyDescent="0.2">
      <c r="F3250" s="142"/>
      <c r="K3250"/>
    </row>
    <row r="3251" spans="6:11" x14ac:dyDescent="0.2">
      <c r="F3251" s="142"/>
      <c r="K3251"/>
    </row>
    <row r="3252" spans="6:11" x14ac:dyDescent="0.2">
      <c r="F3252" s="142"/>
      <c r="K3252"/>
    </row>
    <row r="3253" spans="6:11" x14ac:dyDescent="0.2">
      <c r="F3253" s="142"/>
      <c r="K3253"/>
    </row>
    <row r="3254" spans="6:11" x14ac:dyDescent="0.2">
      <c r="F3254" s="142"/>
      <c r="K3254"/>
    </row>
    <row r="3255" spans="6:11" x14ac:dyDescent="0.2">
      <c r="F3255" s="142"/>
      <c r="K3255"/>
    </row>
    <row r="3256" spans="6:11" x14ac:dyDescent="0.2">
      <c r="F3256" s="142"/>
      <c r="K3256"/>
    </row>
    <row r="3257" spans="6:11" x14ac:dyDescent="0.2">
      <c r="F3257" s="142"/>
      <c r="K3257"/>
    </row>
    <row r="3258" spans="6:11" x14ac:dyDescent="0.2">
      <c r="F3258" s="142"/>
      <c r="K3258"/>
    </row>
    <row r="3259" spans="6:11" x14ac:dyDescent="0.2">
      <c r="F3259" s="142"/>
      <c r="K3259"/>
    </row>
    <row r="3260" spans="6:11" x14ac:dyDescent="0.2">
      <c r="F3260" s="142"/>
      <c r="K3260"/>
    </row>
    <row r="3261" spans="6:11" x14ac:dyDescent="0.2">
      <c r="F3261" s="142"/>
      <c r="K3261"/>
    </row>
    <row r="3262" spans="6:11" x14ac:dyDescent="0.2">
      <c r="F3262" s="142"/>
      <c r="K3262"/>
    </row>
    <row r="3263" spans="6:11" x14ac:dyDescent="0.2">
      <c r="F3263" s="142"/>
      <c r="K3263"/>
    </row>
    <row r="3264" spans="6:11" x14ac:dyDescent="0.2">
      <c r="F3264" s="142"/>
      <c r="K3264"/>
    </row>
    <row r="3265" spans="6:11" x14ac:dyDescent="0.2">
      <c r="F3265" s="142"/>
      <c r="K3265"/>
    </row>
    <row r="3266" spans="6:11" x14ac:dyDescent="0.2">
      <c r="F3266" s="142"/>
      <c r="K3266"/>
    </row>
    <row r="3267" spans="6:11" x14ac:dyDescent="0.2">
      <c r="F3267" s="142"/>
      <c r="K3267"/>
    </row>
    <row r="3268" spans="6:11" x14ac:dyDescent="0.2">
      <c r="F3268" s="142"/>
      <c r="K3268"/>
    </row>
    <row r="3269" spans="6:11" x14ac:dyDescent="0.2">
      <c r="F3269" s="142"/>
      <c r="K3269"/>
    </row>
    <row r="3270" spans="6:11" x14ac:dyDescent="0.2">
      <c r="F3270" s="142"/>
      <c r="K3270"/>
    </row>
    <row r="3271" spans="6:11" x14ac:dyDescent="0.2">
      <c r="F3271" s="142"/>
      <c r="K3271"/>
    </row>
    <row r="3272" spans="6:11" x14ac:dyDescent="0.2">
      <c r="F3272" s="142"/>
      <c r="K3272"/>
    </row>
    <row r="3273" spans="6:11" x14ac:dyDescent="0.2">
      <c r="F3273" s="142"/>
      <c r="K3273"/>
    </row>
    <row r="3274" spans="6:11" x14ac:dyDescent="0.2">
      <c r="F3274" s="142"/>
      <c r="K3274"/>
    </row>
    <row r="3275" spans="6:11" x14ac:dyDescent="0.2">
      <c r="F3275" s="142"/>
      <c r="K3275"/>
    </row>
    <row r="3276" spans="6:11" x14ac:dyDescent="0.2">
      <c r="F3276" s="142"/>
      <c r="K3276"/>
    </row>
    <row r="3277" spans="6:11" x14ac:dyDescent="0.2">
      <c r="F3277" s="142"/>
      <c r="K3277"/>
    </row>
    <row r="3278" spans="6:11" x14ac:dyDescent="0.2">
      <c r="F3278" s="142"/>
      <c r="K3278"/>
    </row>
    <row r="3279" spans="6:11" x14ac:dyDescent="0.2">
      <c r="F3279" s="142"/>
      <c r="K3279"/>
    </row>
    <row r="3280" spans="6:11" x14ac:dyDescent="0.2">
      <c r="F3280" s="142"/>
      <c r="K3280"/>
    </row>
    <row r="3281" spans="6:11" x14ac:dyDescent="0.2">
      <c r="F3281" s="142"/>
      <c r="K3281"/>
    </row>
    <row r="3282" spans="6:11" x14ac:dyDescent="0.2">
      <c r="F3282" s="142"/>
      <c r="K3282"/>
    </row>
    <row r="3283" spans="6:11" x14ac:dyDescent="0.2">
      <c r="F3283" s="142"/>
      <c r="K3283"/>
    </row>
    <row r="3284" spans="6:11" x14ac:dyDescent="0.2">
      <c r="F3284" s="142"/>
      <c r="K3284"/>
    </row>
    <row r="3285" spans="6:11" x14ac:dyDescent="0.2">
      <c r="F3285" s="142"/>
      <c r="K3285"/>
    </row>
    <row r="3286" spans="6:11" x14ac:dyDescent="0.2">
      <c r="F3286" s="142"/>
      <c r="K3286"/>
    </row>
    <row r="3287" spans="6:11" x14ac:dyDescent="0.2">
      <c r="F3287" s="142"/>
      <c r="K3287"/>
    </row>
    <row r="3288" spans="6:11" x14ac:dyDescent="0.2">
      <c r="F3288" s="142"/>
      <c r="K3288"/>
    </row>
    <row r="3289" spans="6:11" x14ac:dyDescent="0.2">
      <c r="F3289" s="142"/>
      <c r="K3289"/>
    </row>
    <row r="3290" spans="6:11" x14ac:dyDescent="0.2">
      <c r="F3290" s="142"/>
      <c r="K3290"/>
    </row>
    <row r="3291" spans="6:11" x14ac:dyDescent="0.2">
      <c r="F3291" s="142"/>
      <c r="K3291"/>
    </row>
    <row r="3292" spans="6:11" x14ac:dyDescent="0.2">
      <c r="F3292" s="142"/>
      <c r="K3292"/>
    </row>
    <row r="3293" spans="6:11" x14ac:dyDescent="0.2">
      <c r="F3293" s="142"/>
      <c r="K3293"/>
    </row>
    <row r="3294" spans="6:11" x14ac:dyDescent="0.2">
      <c r="F3294" s="142"/>
      <c r="K3294"/>
    </row>
    <row r="3295" spans="6:11" x14ac:dyDescent="0.2">
      <c r="F3295" s="142"/>
      <c r="K3295"/>
    </row>
    <row r="3296" spans="6:11" x14ac:dyDescent="0.2">
      <c r="F3296" s="142"/>
      <c r="K3296"/>
    </row>
    <row r="3297" spans="6:11" x14ac:dyDescent="0.2">
      <c r="F3297" s="142"/>
      <c r="K3297"/>
    </row>
    <row r="3298" spans="6:11" x14ac:dyDescent="0.2">
      <c r="F3298" s="142"/>
      <c r="K3298"/>
    </row>
    <row r="3299" spans="6:11" x14ac:dyDescent="0.2">
      <c r="F3299" s="142"/>
      <c r="K3299"/>
    </row>
    <row r="3300" spans="6:11" x14ac:dyDescent="0.2">
      <c r="F3300" s="142"/>
      <c r="K3300"/>
    </row>
    <row r="3301" spans="6:11" x14ac:dyDescent="0.2">
      <c r="F3301" s="142"/>
      <c r="K3301"/>
    </row>
    <row r="3302" spans="6:11" x14ac:dyDescent="0.2">
      <c r="F3302" s="142"/>
      <c r="K3302"/>
    </row>
    <row r="3303" spans="6:11" x14ac:dyDescent="0.2">
      <c r="F3303" s="142"/>
      <c r="K3303"/>
    </row>
    <row r="3304" spans="6:11" x14ac:dyDescent="0.2">
      <c r="F3304" s="142"/>
      <c r="K3304"/>
    </row>
    <row r="3305" spans="6:11" x14ac:dyDescent="0.2">
      <c r="F3305" s="142"/>
      <c r="K3305"/>
    </row>
    <row r="3306" spans="6:11" x14ac:dyDescent="0.2">
      <c r="F3306" s="142"/>
      <c r="K3306"/>
    </row>
    <row r="3307" spans="6:11" x14ac:dyDescent="0.2">
      <c r="F3307" s="142"/>
      <c r="K3307"/>
    </row>
    <row r="3308" spans="6:11" x14ac:dyDescent="0.2">
      <c r="F3308" s="142"/>
      <c r="K3308"/>
    </row>
    <row r="3309" spans="6:11" x14ac:dyDescent="0.2">
      <c r="F3309" s="142"/>
      <c r="K3309"/>
    </row>
    <row r="3310" spans="6:11" x14ac:dyDescent="0.2">
      <c r="F3310" s="142"/>
      <c r="K3310"/>
    </row>
    <row r="3311" spans="6:11" x14ac:dyDescent="0.2">
      <c r="F3311" s="142"/>
      <c r="K3311"/>
    </row>
    <row r="3312" spans="6:11" x14ac:dyDescent="0.2">
      <c r="F3312" s="142"/>
      <c r="K3312"/>
    </row>
    <row r="3313" spans="6:11" x14ac:dyDescent="0.2">
      <c r="F3313" s="142"/>
      <c r="K3313"/>
    </row>
    <row r="3314" spans="6:11" x14ac:dyDescent="0.2">
      <c r="F3314" s="142"/>
      <c r="K3314"/>
    </row>
    <row r="3315" spans="6:11" x14ac:dyDescent="0.2">
      <c r="F3315" s="142"/>
      <c r="K3315"/>
    </row>
    <row r="3316" spans="6:11" x14ac:dyDescent="0.2">
      <c r="F3316" s="142"/>
      <c r="K3316"/>
    </row>
    <row r="3317" spans="6:11" x14ac:dyDescent="0.2">
      <c r="F3317" s="142"/>
      <c r="K3317"/>
    </row>
    <row r="3318" spans="6:11" x14ac:dyDescent="0.2">
      <c r="F3318" s="142"/>
      <c r="K3318"/>
    </row>
    <row r="3319" spans="6:11" x14ac:dyDescent="0.2">
      <c r="F3319" s="142"/>
      <c r="K3319"/>
    </row>
    <row r="3320" spans="6:11" x14ac:dyDescent="0.2">
      <c r="F3320" s="142"/>
      <c r="K3320"/>
    </row>
    <row r="3321" spans="6:11" x14ac:dyDescent="0.2">
      <c r="F3321" s="142"/>
      <c r="K3321"/>
    </row>
    <row r="3322" spans="6:11" x14ac:dyDescent="0.2">
      <c r="F3322" s="142"/>
      <c r="K3322"/>
    </row>
    <row r="3323" spans="6:11" x14ac:dyDescent="0.2">
      <c r="F3323" s="142"/>
      <c r="K3323"/>
    </row>
    <row r="3324" spans="6:11" x14ac:dyDescent="0.2">
      <c r="F3324" s="142"/>
      <c r="K3324"/>
    </row>
    <row r="3325" spans="6:11" x14ac:dyDescent="0.2">
      <c r="F3325" s="142"/>
      <c r="K3325"/>
    </row>
    <row r="3326" spans="6:11" x14ac:dyDescent="0.2">
      <c r="F3326" s="142"/>
      <c r="K3326"/>
    </row>
    <row r="3327" spans="6:11" x14ac:dyDescent="0.2">
      <c r="F3327" s="142"/>
      <c r="K3327"/>
    </row>
    <row r="3328" spans="6:11" x14ac:dyDescent="0.2">
      <c r="F3328" s="142"/>
      <c r="K3328"/>
    </row>
    <row r="3329" spans="6:11" x14ac:dyDescent="0.2">
      <c r="F3329" s="142"/>
      <c r="K3329"/>
    </row>
    <row r="3330" spans="6:11" x14ac:dyDescent="0.2">
      <c r="F3330" s="142"/>
      <c r="K3330"/>
    </row>
    <row r="3331" spans="6:11" x14ac:dyDescent="0.2">
      <c r="F3331" s="142"/>
      <c r="K3331"/>
    </row>
    <row r="3332" spans="6:11" x14ac:dyDescent="0.2">
      <c r="F3332" s="142"/>
      <c r="K3332"/>
    </row>
    <row r="3333" spans="6:11" x14ac:dyDescent="0.2">
      <c r="F3333" s="142"/>
      <c r="K3333"/>
    </row>
    <row r="3334" spans="6:11" x14ac:dyDescent="0.2">
      <c r="F3334" s="142"/>
      <c r="K3334"/>
    </row>
    <row r="3335" spans="6:11" x14ac:dyDescent="0.2">
      <c r="F3335" s="142"/>
      <c r="K3335"/>
    </row>
    <row r="3336" spans="6:11" x14ac:dyDescent="0.2">
      <c r="F3336" s="142"/>
      <c r="K3336"/>
    </row>
    <row r="3337" spans="6:11" x14ac:dyDescent="0.2">
      <c r="F3337" s="142"/>
      <c r="K3337"/>
    </row>
    <row r="3338" spans="6:11" x14ac:dyDescent="0.2">
      <c r="F3338" s="142"/>
      <c r="K3338"/>
    </row>
    <row r="3339" spans="6:11" x14ac:dyDescent="0.2">
      <c r="F3339" s="142"/>
      <c r="K3339"/>
    </row>
    <row r="3340" spans="6:11" x14ac:dyDescent="0.2">
      <c r="F3340" s="142"/>
      <c r="K3340"/>
    </row>
    <row r="3341" spans="6:11" x14ac:dyDescent="0.2">
      <c r="F3341" s="142"/>
      <c r="K3341"/>
    </row>
    <row r="3342" spans="6:11" x14ac:dyDescent="0.2">
      <c r="F3342" s="142"/>
      <c r="K3342"/>
    </row>
    <row r="3343" spans="6:11" x14ac:dyDescent="0.2">
      <c r="F3343" s="142"/>
      <c r="K3343"/>
    </row>
    <row r="3344" spans="6:11" x14ac:dyDescent="0.2">
      <c r="F3344" s="142"/>
      <c r="K3344"/>
    </row>
    <row r="3345" spans="6:11" x14ac:dyDescent="0.2">
      <c r="F3345" s="142"/>
      <c r="K3345"/>
    </row>
    <row r="3346" spans="6:11" x14ac:dyDescent="0.2">
      <c r="F3346" s="142"/>
      <c r="K3346"/>
    </row>
    <row r="3347" spans="6:11" x14ac:dyDescent="0.2">
      <c r="F3347" s="142"/>
      <c r="K3347"/>
    </row>
    <row r="3348" spans="6:11" x14ac:dyDescent="0.2">
      <c r="F3348" s="142"/>
      <c r="K3348"/>
    </row>
    <row r="3349" spans="6:11" x14ac:dyDescent="0.2">
      <c r="F3349" s="142"/>
      <c r="K3349"/>
    </row>
    <row r="3350" spans="6:11" x14ac:dyDescent="0.2">
      <c r="F3350" s="142"/>
      <c r="K3350"/>
    </row>
    <row r="3351" spans="6:11" x14ac:dyDescent="0.2">
      <c r="F3351" s="142"/>
      <c r="K3351"/>
    </row>
    <row r="3352" spans="6:11" x14ac:dyDescent="0.2">
      <c r="F3352" s="142"/>
      <c r="K3352"/>
    </row>
    <row r="3353" spans="6:11" x14ac:dyDescent="0.2">
      <c r="F3353" s="142"/>
      <c r="K3353"/>
    </row>
    <row r="3354" spans="6:11" x14ac:dyDescent="0.2">
      <c r="F3354" s="142"/>
      <c r="K3354"/>
    </row>
    <row r="3355" spans="6:11" x14ac:dyDescent="0.2">
      <c r="F3355" s="142"/>
      <c r="K3355"/>
    </row>
    <row r="3356" spans="6:11" x14ac:dyDescent="0.2">
      <c r="F3356" s="142"/>
      <c r="K3356"/>
    </row>
    <row r="3357" spans="6:11" x14ac:dyDescent="0.2">
      <c r="F3357" s="142"/>
      <c r="K3357"/>
    </row>
    <row r="3358" spans="6:11" x14ac:dyDescent="0.2">
      <c r="F3358" s="142"/>
      <c r="K3358"/>
    </row>
    <row r="3359" spans="6:11" x14ac:dyDescent="0.2">
      <c r="F3359" s="142"/>
      <c r="K3359"/>
    </row>
    <row r="3360" spans="6:11" x14ac:dyDescent="0.2">
      <c r="F3360" s="142"/>
      <c r="K3360"/>
    </row>
    <row r="3361" spans="6:11" x14ac:dyDescent="0.2">
      <c r="F3361" s="142"/>
      <c r="K3361"/>
    </row>
    <row r="3362" spans="6:11" x14ac:dyDescent="0.2">
      <c r="F3362" s="142"/>
      <c r="K3362"/>
    </row>
    <row r="3363" spans="6:11" x14ac:dyDescent="0.2">
      <c r="F3363" s="142"/>
      <c r="K3363"/>
    </row>
    <row r="3364" spans="6:11" x14ac:dyDescent="0.2">
      <c r="F3364" s="142"/>
      <c r="K3364"/>
    </row>
    <row r="3365" spans="6:11" x14ac:dyDescent="0.2">
      <c r="F3365" s="142"/>
      <c r="K3365"/>
    </row>
    <row r="3366" spans="6:11" x14ac:dyDescent="0.2">
      <c r="F3366" s="142"/>
      <c r="K3366"/>
    </row>
    <row r="3367" spans="6:11" x14ac:dyDescent="0.2">
      <c r="F3367" s="142"/>
      <c r="K3367"/>
    </row>
    <row r="3368" spans="6:11" x14ac:dyDescent="0.2">
      <c r="F3368" s="142"/>
      <c r="K3368"/>
    </row>
    <row r="3369" spans="6:11" x14ac:dyDescent="0.2">
      <c r="F3369" s="142"/>
      <c r="K3369"/>
    </row>
    <row r="3370" spans="6:11" x14ac:dyDescent="0.2">
      <c r="F3370" s="142"/>
      <c r="K3370"/>
    </row>
    <row r="3371" spans="6:11" x14ac:dyDescent="0.2">
      <c r="F3371" s="142"/>
      <c r="K3371"/>
    </row>
    <row r="3372" spans="6:11" x14ac:dyDescent="0.2">
      <c r="F3372" s="142"/>
      <c r="K3372"/>
    </row>
    <row r="3373" spans="6:11" x14ac:dyDescent="0.2">
      <c r="F3373" s="142"/>
      <c r="K3373"/>
    </row>
    <row r="3374" spans="6:11" x14ac:dyDescent="0.2">
      <c r="F3374" s="142"/>
      <c r="K3374"/>
    </row>
    <row r="3375" spans="6:11" x14ac:dyDescent="0.2">
      <c r="F3375" s="142"/>
      <c r="K3375"/>
    </row>
    <row r="3376" spans="6:11" x14ac:dyDescent="0.2">
      <c r="F3376" s="142"/>
      <c r="K3376"/>
    </row>
    <row r="3377" spans="6:11" x14ac:dyDescent="0.2">
      <c r="F3377" s="142"/>
      <c r="K3377"/>
    </row>
    <row r="3378" spans="6:11" x14ac:dyDescent="0.2">
      <c r="F3378" s="142"/>
      <c r="K3378"/>
    </row>
    <row r="3379" spans="6:11" x14ac:dyDescent="0.2">
      <c r="F3379" s="142"/>
      <c r="K3379"/>
    </row>
    <row r="3380" spans="6:11" x14ac:dyDescent="0.2">
      <c r="F3380" s="142"/>
      <c r="K3380"/>
    </row>
    <row r="3381" spans="6:11" x14ac:dyDescent="0.2">
      <c r="F3381" s="142"/>
      <c r="K3381"/>
    </row>
    <row r="3382" spans="6:11" x14ac:dyDescent="0.2">
      <c r="F3382" s="142"/>
      <c r="K3382"/>
    </row>
    <row r="3383" spans="6:11" x14ac:dyDescent="0.2">
      <c r="F3383" s="142"/>
      <c r="K3383"/>
    </row>
    <row r="3384" spans="6:11" x14ac:dyDescent="0.2">
      <c r="F3384" s="142"/>
      <c r="K3384"/>
    </row>
    <row r="3385" spans="6:11" x14ac:dyDescent="0.2">
      <c r="F3385" s="142"/>
      <c r="K3385"/>
    </row>
    <row r="3386" spans="6:11" x14ac:dyDescent="0.2">
      <c r="F3386" s="142"/>
      <c r="K3386"/>
    </row>
    <row r="3387" spans="6:11" x14ac:dyDescent="0.2">
      <c r="F3387" s="142"/>
      <c r="K3387"/>
    </row>
    <row r="3388" spans="6:11" x14ac:dyDescent="0.2">
      <c r="F3388" s="142"/>
      <c r="K3388"/>
    </row>
    <row r="3389" spans="6:11" x14ac:dyDescent="0.2">
      <c r="F3389" s="142"/>
      <c r="K3389"/>
    </row>
    <row r="3390" spans="6:11" x14ac:dyDescent="0.2">
      <c r="F3390" s="142"/>
      <c r="K3390"/>
    </row>
    <row r="3391" spans="6:11" x14ac:dyDescent="0.2">
      <c r="F3391" s="142"/>
      <c r="K3391"/>
    </row>
    <row r="3392" spans="6:11" x14ac:dyDescent="0.2">
      <c r="F3392" s="142"/>
      <c r="K3392"/>
    </row>
    <row r="3393" spans="6:11" x14ac:dyDescent="0.2">
      <c r="F3393" s="142"/>
      <c r="K3393"/>
    </row>
    <row r="3394" spans="6:11" x14ac:dyDescent="0.2">
      <c r="F3394" s="142"/>
      <c r="K3394"/>
    </row>
    <row r="3395" spans="6:11" x14ac:dyDescent="0.2">
      <c r="F3395" s="142"/>
      <c r="K3395"/>
    </row>
    <row r="3396" spans="6:11" x14ac:dyDescent="0.2">
      <c r="F3396" s="142"/>
      <c r="K3396"/>
    </row>
    <row r="3397" spans="6:11" x14ac:dyDescent="0.2">
      <c r="F3397" s="142"/>
      <c r="K3397"/>
    </row>
    <row r="3398" spans="6:11" x14ac:dyDescent="0.2">
      <c r="F3398" s="142"/>
      <c r="K3398"/>
    </row>
    <row r="3399" spans="6:11" x14ac:dyDescent="0.2">
      <c r="F3399" s="142"/>
      <c r="K3399"/>
    </row>
    <row r="3400" spans="6:11" x14ac:dyDescent="0.2">
      <c r="F3400" s="142"/>
      <c r="K3400"/>
    </row>
    <row r="3401" spans="6:11" x14ac:dyDescent="0.2">
      <c r="F3401" s="142"/>
      <c r="K3401"/>
    </row>
    <row r="3402" spans="6:11" x14ac:dyDescent="0.2">
      <c r="F3402" s="142"/>
      <c r="K3402"/>
    </row>
    <row r="3403" spans="6:11" x14ac:dyDescent="0.2">
      <c r="F3403" s="142"/>
      <c r="K3403"/>
    </row>
    <row r="3404" spans="6:11" x14ac:dyDescent="0.2">
      <c r="F3404" s="142"/>
      <c r="K3404"/>
    </row>
    <row r="3405" spans="6:11" x14ac:dyDescent="0.2">
      <c r="F3405" s="142"/>
      <c r="K3405"/>
    </row>
    <row r="3406" spans="6:11" x14ac:dyDescent="0.2">
      <c r="F3406" s="142"/>
      <c r="K3406"/>
    </row>
    <row r="3407" spans="6:11" x14ac:dyDescent="0.2">
      <c r="F3407" s="142"/>
      <c r="K3407"/>
    </row>
    <row r="3408" spans="6:11" x14ac:dyDescent="0.2">
      <c r="F3408" s="142"/>
      <c r="K3408"/>
    </row>
    <row r="3409" spans="6:11" x14ac:dyDescent="0.2">
      <c r="F3409" s="142"/>
      <c r="K3409"/>
    </row>
    <row r="3410" spans="6:11" x14ac:dyDescent="0.2">
      <c r="F3410" s="142"/>
      <c r="K3410"/>
    </row>
    <row r="3411" spans="6:11" x14ac:dyDescent="0.2">
      <c r="F3411" s="142"/>
      <c r="K3411"/>
    </row>
    <row r="3412" spans="6:11" x14ac:dyDescent="0.2">
      <c r="F3412" s="142"/>
      <c r="K3412"/>
    </row>
    <row r="3413" spans="6:11" x14ac:dyDescent="0.2">
      <c r="F3413" s="142"/>
      <c r="K3413"/>
    </row>
    <row r="3414" spans="6:11" x14ac:dyDescent="0.2">
      <c r="F3414" s="142"/>
      <c r="K3414"/>
    </row>
    <row r="3415" spans="6:11" x14ac:dyDescent="0.2">
      <c r="F3415" s="142"/>
      <c r="K3415"/>
    </row>
    <row r="3416" spans="6:11" x14ac:dyDescent="0.2">
      <c r="F3416" s="142"/>
      <c r="K3416"/>
    </row>
    <row r="3417" spans="6:11" x14ac:dyDescent="0.2">
      <c r="F3417" s="142"/>
      <c r="K3417"/>
    </row>
    <row r="3418" spans="6:11" x14ac:dyDescent="0.2">
      <c r="F3418" s="142"/>
      <c r="K3418"/>
    </row>
    <row r="3419" spans="6:11" x14ac:dyDescent="0.2">
      <c r="F3419" s="142"/>
      <c r="K3419"/>
    </row>
    <row r="3420" spans="6:11" x14ac:dyDescent="0.2">
      <c r="F3420" s="142"/>
      <c r="K3420"/>
    </row>
    <row r="3421" spans="6:11" x14ac:dyDescent="0.2">
      <c r="F3421" s="142"/>
      <c r="K3421"/>
    </row>
    <row r="3422" spans="6:11" x14ac:dyDescent="0.2">
      <c r="F3422" s="142"/>
      <c r="K3422"/>
    </row>
    <row r="3423" spans="6:11" x14ac:dyDescent="0.2">
      <c r="F3423" s="142"/>
      <c r="K3423"/>
    </row>
    <row r="3424" spans="6:11" x14ac:dyDescent="0.2">
      <c r="F3424" s="142"/>
      <c r="K3424"/>
    </row>
    <row r="3425" spans="6:11" x14ac:dyDescent="0.2">
      <c r="F3425" s="142"/>
      <c r="K3425"/>
    </row>
    <row r="3426" spans="6:11" x14ac:dyDescent="0.2">
      <c r="F3426" s="142"/>
      <c r="K3426"/>
    </row>
    <row r="3427" spans="6:11" x14ac:dyDescent="0.2">
      <c r="F3427" s="142"/>
      <c r="K3427"/>
    </row>
    <row r="3428" spans="6:11" x14ac:dyDescent="0.2">
      <c r="F3428" s="142"/>
      <c r="K3428"/>
    </row>
    <row r="3429" spans="6:11" x14ac:dyDescent="0.2">
      <c r="F3429" s="142"/>
      <c r="K3429"/>
    </row>
    <row r="3430" spans="6:11" x14ac:dyDescent="0.2">
      <c r="F3430" s="142"/>
      <c r="K3430"/>
    </row>
    <row r="3431" spans="6:11" x14ac:dyDescent="0.2">
      <c r="F3431" s="142"/>
      <c r="K3431"/>
    </row>
    <row r="3432" spans="6:11" x14ac:dyDescent="0.2">
      <c r="F3432" s="142"/>
      <c r="K3432"/>
    </row>
    <row r="3433" spans="6:11" x14ac:dyDescent="0.2">
      <c r="F3433" s="142"/>
      <c r="K3433"/>
    </row>
    <row r="3434" spans="6:11" x14ac:dyDescent="0.2">
      <c r="F3434" s="142"/>
      <c r="K3434"/>
    </row>
    <row r="3435" spans="6:11" x14ac:dyDescent="0.2">
      <c r="F3435" s="142"/>
      <c r="K3435"/>
    </row>
    <row r="3436" spans="6:11" x14ac:dyDescent="0.2">
      <c r="F3436" s="142"/>
      <c r="K3436"/>
    </row>
    <row r="3437" spans="6:11" x14ac:dyDescent="0.2">
      <c r="F3437" s="142"/>
      <c r="K3437"/>
    </row>
    <row r="3438" spans="6:11" x14ac:dyDescent="0.2">
      <c r="F3438" s="142"/>
      <c r="K3438"/>
    </row>
    <row r="3439" spans="6:11" x14ac:dyDescent="0.2">
      <c r="F3439" s="142"/>
      <c r="K3439"/>
    </row>
    <row r="3440" spans="6:11" x14ac:dyDescent="0.2">
      <c r="F3440" s="142"/>
      <c r="K3440"/>
    </row>
    <row r="3441" spans="6:11" x14ac:dyDescent="0.2">
      <c r="F3441" s="142"/>
      <c r="K3441"/>
    </row>
    <row r="3442" spans="6:11" x14ac:dyDescent="0.2">
      <c r="F3442" s="142"/>
      <c r="K3442"/>
    </row>
    <row r="3443" spans="6:11" x14ac:dyDescent="0.2">
      <c r="F3443" s="142"/>
      <c r="K3443"/>
    </row>
    <row r="3444" spans="6:11" x14ac:dyDescent="0.2">
      <c r="F3444" s="142"/>
      <c r="K3444"/>
    </row>
    <row r="3445" spans="6:11" x14ac:dyDescent="0.2">
      <c r="F3445" s="142"/>
      <c r="K3445"/>
    </row>
    <row r="3446" spans="6:11" x14ac:dyDescent="0.2">
      <c r="F3446" s="142"/>
      <c r="K3446"/>
    </row>
    <row r="3447" spans="6:11" x14ac:dyDescent="0.2">
      <c r="F3447" s="142"/>
      <c r="K3447"/>
    </row>
    <row r="3448" spans="6:11" x14ac:dyDescent="0.2">
      <c r="F3448" s="142"/>
      <c r="K3448"/>
    </row>
    <row r="3449" spans="6:11" x14ac:dyDescent="0.2">
      <c r="F3449" s="142"/>
      <c r="K3449"/>
    </row>
    <row r="3450" spans="6:11" x14ac:dyDescent="0.2">
      <c r="F3450" s="142"/>
      <c r="K3450"/>
    </row>
    <row r="3451" spans="6:11" x14ac:dyDescent="0.2">
      <c r="F3451" s="142"/>
      <c r="K3451"/>
    </row>
    <row r="3452" spans="6:11" x14ac:dyDescent="0.2">
      <c r="F3452" s="142"/>
      <c r="K3452"/>
    </row>
    <row r="3453" spans="6:11" x14ac:dyDescent="0.2">
      <c r="F3453" s="142"/>
      <c r="K3453"/>
    </row>
    <row r="3454" spans="6:11" x14ac:dyDescent="0.2">
      <c r="F3454" s="142"/>
      <c r="K3454"/>
    </row>
    <row r="3455" spans="6:11" x14ac:dyDescent="0.2">
      <c r="F3455" s="142"/>
      <c r="K3455"/>
    </row>
    <row r="3456" spans="6:11" x14ac:dyDescent="0.2">
      <c r="F3456" s="142"/>
      <c r="K3456"/>
    </row>
    <row r="3457" spans="6:11" x14ac:dyDescent="0.2">
      <c r="F3457" s="142"/>
      <c r="K3457"/>
    </row>
    <row r="3458" spans="6:11" x14ac:dyDescent="0.2">
      <c r="F3458" s="142"/>
      <c r="K3458"/>
    </row>
    <row r="3459" spans="6:11" x14ac:dyDescent="0.2">
      <c r="F3459" s="142"/>
      <c r="K3459"/>
    </row>
    <row r="3460" spans="6:11" x14ac:dyDescent="0.2">
      <c r="F3460" s="142"/>
      <c r="K3460"/>
    </row>
    <row r="3461" spans="6:11" x14ac:dyDescent="0.2">
      <c r="F3461" s="142"/>
      <c r="K3461"/>
    </row>
    <row r="3462" spans="6:11" x14ac:dyDescent="0.2">
      <c r="F3462" s="142"/>
      <c r="K3462"/>
    </row>
    <row r="3463" spans="6:11" x14ac:dyDescent="0.2">
      <c r="F3463" s="142"/>
      <c r="K3463"/>
    </row>
    <row r="3464" spans="6:11" x14ac:dyDescent="0.2">
      <c r="F3464" s="142"/>
      <c r="K3464"/>
    </row>
    <row r="3465" spans="6:11" x14ac:dyDescent="0.2">
      <c r="F3465" s="142"/>
      <c r="K3465"/>
    </row>
    <row r="3466" spans="6:11" x14ac:dyDescent="0.2">
      <c r="F3466" s="142"/>
      <c r="K3466"/>
    </row>
    <row r="3467" spans="6:11" x14ac:dyDescent="0.2">
      <c r="F3467" s="142"/>
      <c r="K3467"/>
    </row>
    <row r="3468" spans="6:11" x14ac:dyDescent="0.2">
      <c r="F3468" s="142"/>
      <c r="K3468"/>
    </row>
    <row r="3469" spans="6:11" x14ac:dyDescent="0.2">
      <c r="F3469" s="142"/>
      <c r="K3469"/>
    </row>
    <row r="3470" spans="6:11" x14ac:dyDescent="0.2">
      <c r="F3470" s="142"/>
      <c r="K3470"/>
    </row>
    <row r="3471" spans="6:11" x14ac:dyDescent="0.2">
      <c r="F3471" s="142"/>
      <c r="K3471"/>
    </row>
    <row r="3472" spans="6:11" x14ac:dyDescent="0.2">
      <c r="F3472" s="142"/>
      <c r="K3472"/>
    </row>
    <row r="3473" spans="6:11" x14ac:dyDescent="0.2">
      <c r="F3473" s="142"/>
      <c r="K3473"/>
    </row>
    <row r="3474" spans="6:11" x14ac:dyDescent="0.2">
      <c r="F3474" s="142"/>
      <c r="K3474"/>
    </row>
    <row r="3475" spans="6:11" x14ac:dyDescent="0.2">
      <c r="F3475" s="142"/>
      <c r="K3475"/>
    </row>
    <row r="3476" spans="6:11" x14ac:dyDescent="0.2">
      <c r="F3476" s="142"/>
      <c r="K3476"/>
    </row>
    <row r="3477" spans="6:11" x14ac:dyDescent="0.2">
      <c r="F3477" s="142"/>
      <c r="K3477"/>
    </row>
    <row r="3478" spans="6:11" x14ac:dyDescent="0.2">
      <c r="F3478" s="142"/>
      <c r="K3478"/>
    </row>
    <row r="3479" spans="6:11" x14ac:dyDescent="0.2">
      <c r="F3479" s="142"/>
      <c r="K3479"/>
    </row>
    <row r="3480" spans="6:11" x14ac:dyDescent="0.2">
      <c r="F3480" s="142"/>
      <c r="K3480"/>
    </row>
    <row r="3481" spans="6:11" x14ac:dyDescent="0.2">
      <c r="F3481" s="142"/>
      <c r="K3481"/>
    </row>
    <row r="3482" spans="6:11" x14ac:dyDescent="0.2">
      <c r="F3482" s="142"/>
      <c r="K3482"/>
    </row>
    <row r="3483" spans="6:11" x14ac:dyDescent="0.2">
      <c r="F3483" s="142"/>
      <c r="K3483"/>
    </row>
    <row r="3484" spans="6:11" x14ac:dyDescent="0.2">
      <c r="F3484" s="142"/>
      <c r="K3484"/>
    </row>
    <row r="3485" spans="6:11" x14ac:dyDescent="0.2">
      <c r="F3485" s="142"/>
      <c r="K3485"/>
    </row>
    <row r="3486" spans="6:11" x14ac:dyDescent="0.2">
      <c r="F3486" s="142"/>
      <c r="K3486"/>
    </row>
    <row r="3487" spans="6:11" x14ac:dyDescent="0.2">
      <c r="F3487" s="142"/>
      <c r="K3487"/>
    </row>
    <row r="3488" spans="6:11" x14ac:dyDescent="0.2">
      <c r="F3488" s="142"/>
      <c r="K3488"/>
    </row>
    <row r="3489" spans="6:11" x14ac:dyDescent="0.2">
      <c r="F3489" s="142"/>
      <c r="K3489"/>
    </row>
    <row r="3490" spans="6:11" x14ac:dyDescent="0.2">
      <c r="F3490" s="142"/>
      <c r="K3490"/>
    </row>
    <row r="3491" spans="6:11" x14ac:dyDescent="0.2">
      <c r="F3491" s="142"/>
      <c r="K3491"/>
    </row>
    <row r="3492" spans="6:11" x14ac:dyDescent="0.2">
      <c r="F3492" s="142"/>
      <c r="K3492"/>
    </row>
    <row r="3493" spans="6:11" x14ac:dyDescent="0.2">
      <c r="F3493" s="142"/>
      <c r="K3493"/>
    </row>
    <row r="3494" spans="6:11" x14ac:dyDescent="0.2">
      <c r="F3494" s="142"/>
      <c r="K3494"/>
    </row>
    <row r="3495" spans="6:11" x14ac:dyDescent="0.2">
      <c r="F3495" s="142"/>
      <c r="K3495"/>
    </row>
    <row r="3496" spans="6:11" x14ac:dyDescent="0.2">
      <c r="F3496" s="142"/>
      <c r="K3496"/>
    </row>
    <row r="3497" spans="6:11" x14ac:dyDescent="0.2">
      <c r="F3497" s="142"/>
      <c r="K3497"/>
    </row>
    <row r="3498" spans="6:11" x14ac:dyDescent="0.2">
      <c r="F3498" s="142"/>
      <c r="K3498"/>
    </row>
    <row r="3499" spans="6:11" x14ac:dyDescent="0.2">
      <c r="F3499" s="142"/>
      <c r="K3499"/>
    </row>
    <row r="3500" spans="6:11" x14ac:dyDescent="0.2">
      <c r="F3500" s="142"/>
      <c r="K3500"/>
    </row>
    <row r="3501" spans="6:11" x14ac:dyDescent="0.2">
      <c r="F3501" s="142"/>
      <c r="K3501"/>
    </row>
    <row r="3502" spans="6:11" x14ac:dyDescent="0.2">
      <c r="F3502" s="142"/>
      <c r="K3502"/>
    </row>
    <row r="3503" spans="6:11" x14ac:dyDescent="0.2">
      <c r="F3503" s="142"/>
      <c r="K3503"/>
    </row>
    <row r="3504" spans="6:11" x14ac:dyDescent="0.2">
      <c r="F3504" s="142"/>
      <c r="K3504"/>
    </row>
    <row r="3505" spans="6:11" x14ac:dyDescent="0.2">
      <c r="F3505" s="142"/>
      <c r="K3505"/>
    </row>
    <row r="3506" spans="6:11" x14ac:dyDescent="0.2">
      <c r="F3506" s="142"/>
      <c r="K3506"/>
    </row>
    <row r="3507" spans="6:11" x14ac:dyDescent="0.2">
      <c r="F3507" s="142"/>
      <c r="K3507"/>
    </row>
    <row r="3508" spans="6:11" x14ac:dyDescent="0.2">
      <c r="F3508" s="142"/>
      <c r="K3508"/>
    </row>
    <row r="3509" spans="6:11" x14ac:dyDescent="0.2">
      <c r="F3509" s="142"/>
      <c r="K3509"/>
    </row>
    <row r="3510" spans="6:11" x14ac:dyDescent="0.2">
      <c r="F3510" s="142"/>
      <c r="K3510"/>
    </row>
    <row r="3511" spans="6:11" x14ac:dyDescent="0.2">
      <c r="F3511" s="142"/>
      <c r="K3511"/>
    </row>
    <row r="3512" spans="6:11" x14ac:dyDescent="0.2">
      <c r="F3512" s="142"/>
      <c r="K3512"/>
    </row>
    <row r="3513" spans="6:11" x14ac:dyDescent="0.2">
      <c r="F3513" s="142"/>
      <c r="K3513"/>
    </row>
    <row r="3514" spans="6:11" x14ac:dyDescent="0.2">
      <c r="F3514" s="142"/>
      <c r="K3514"/>
    </row>
    <row r="3515" spans="6:11" x14ac:dyDescent="0.2">
      <c r="F3515" s="142"/>
      <c r="K3515"/>
    </row>
    <row r="3516" spans="6:11" x14ac:dyDescent="0.2">
      <c r="F3516" s="142"/>
      <c r="K3516"/>
    </row>
    <row r="3517" spans="6:11" x14ac:dyDescent="0.2">
      <c r="F3517" s="142"/>
      <c r="K3517"/>
    </row>
    <row r="3518" spans="6:11" x14ac:dyDescent="0.2">
      <c r="F3518" s="142"/>
      <c r="K3518"/>
    </row>
    <row r="3519" spans="6:11" x14ac:dyDescent="0.2">
      <c r="F3519" s="142"/>
      <c r="K3519"/>
    </row>
    <row r="3520" spans="6:11" x14ac:dyDescent="0.2">
      <c r="F3520" s="142"/>
      <c r="K3520"/>
    </row>
    <row r="3521" spans="6:11" x14ac:dyDescent="0.2">
      <c r="F3521" s="142"/>
      <c r="K3521"/>
    </row>
    <row r="3522" spans="6:11" x14ac:dyDescent="0.2">
      <c r="F3522" s="142"/>
      <c r="K3522"/>
    </row>
    <row r="3523" spans="6:11" x14ac:dyDescent="0.2">
      <c r="F3523" s="142"/>
      <c r="K3523"/>
    </row>
    <row r="3524" spans="6:11" x14ac:dyDescent="0.2">
      <c r="F3524" s="142"/>
      <c r="K3524"/>
    </row>
    <row r="3525" spans="6:11" x14ac:dyDescent="0.2">
      <c r="F3525" s="142"/>
      <c r="K3525"/>
    </row>
    <row r="3526" spans="6:11" x14ac:dyDescent="0.2">
      <c r="F3526" s="142"/>
      <c r="K3526"/>
    </row>
    <row r="3527" spans="6:11" x14ac:dyDescent="0.2">
      <c r="F3527" s="142"/>
      <c r="K3527"/>
    </row>
    <row r="3528" spans="6:11" x14ac:dyDescent="0.2">
      <c r="F3528" s="142"/>
      <c r="K3528"/>
    </row>
    <row r="3529" spans="6:11" x14ac:dyDescent="0.2">
      <c r="F3529" s="142"/>
      <c r="K3529"/>
    </row>
    <row r="3530" spans="6:11" x14ac:dyDescent="0.2">
      <c r="F3530" s="142"/>
      <c r="K3530"/>
    </row>
    <row r="3531" spans="6:11" x14ac:dyDescent="0.2">
      <c r="F3531" s="142"/>
      <c r="K3531"/>
    </row>
    <row r="3532" spans="6:11" x14ac:dyDescent="0.2">
      <c r="F3532" s="142"/>
      <c r="K3532"/>
    </row>
    <row r="3533" spans="6:11" x14ac:dyDescent="0.2">
      <c r="F3533" s="142"/>
      <c r="K3533"/>
    </row>
    <row r="3534" spans="6:11" x14ac:dyDescent="0.2">
      <c r="F3534" s="142"/>
      <c r="K3534"/>
    </row>
    <row r="3535" spans="6:11" x14ac:dyDescent="0.2">
      <c r="F3535" s="142"/>
      <c r="K3535"/>
    </row>
    <row r="3536" spans="6:11" x14ac:dyDescent="0.2">
      <c r="F3536" s="142"/>
      <c r="K3536"/>
    </row>
    <row r="3537" spans="6:11" x14ac:dyDescent="0.2">
      <c r="F3537" s="142"/>
      <c r="K3537"/>
    </row>
    <row r="3538" spans="6:11" x14ac:dyDescent="0.2">
      <c r="F3538" s="142"/>
      <c r="K3538"/>
    </row>
    <row r="3539" spans="6:11" x14ac:dyDescent="0.2">
      <c r="F3539" s="142"/>
      <c r="K3539"/>
    </row>
    <row r="3540" spans="6:11" x14ac:dyDescent="0.2">
      <c r="F3540" s="142"/>
      <c r="K3540"/>
    </row>
    <row r="3541" spans="6:11" x14ac:dyDescent="0.2">
      <c r="F3541" s="142"/>
      <c r="K3541"/>
    </row>
    <row r="3542" spans="6:11" x14ac:dyDescent="0.2">
      <c r="F3542" s="142"/>
      <c r="K3542"/>
    </row>
    <row r="3543" spans="6:11" x14ac:dyDescent="0.2">
      <c r="F3543" s="142"/>
      <c r="K3543"/>
    </row>
    <row r="3544" spans="6:11" x14ac:dyDescent="0.2">
      <c r="F3544" s="142"/>
      <c r="K3544"/>
    </row>
    <row r="3545" spans="6:11" x14ac:dyDescent="0.2">
      <c r="F3545" s="142"/>
      <c r="K3545"/>
    </row>
    <row r="3546" spans="6:11" x14ac:dyDescent="0.2">
      <c r="F3546" s="142"/>
      <c r="K3546"/>
    </row>
    <row r="3547" spans="6:11" x14ac:dyDescent="0.2">
      <c r="F3547" s="142"/>
      <c r="K3547"/>
    </row>
    <row r="3548" spans="6:11" x14ac:dyDescent="0.2">
      <c r="F3548" s="142"/>
      <c r="K3548"/>
    </row>
    <row r="3549" spans="6:11" x14ac:dyDescent="0.2">
      <c r="F3549" s="142"/>
      <c r="K3549"/>
    </row>
    <row r="3550" spans="6:11" x14ac:dyDescent="0.2">
      <c r="F3550" s="142"/>
      <c r="K3550"/>
    </row>
    <row r="3551" spans="6:11" x14ac:dyDescent="0.2">
      <c r="F3551" s="142"/>
      <c r="K3551"/>
    </row>
    <row r="3552" spans="6:11" x14ac:dyDescent="0.2">
      <c r="F3552" s="142"/>
      <c r="K3552"/>
    </row>
    <row r="3553" spans="6:11" x14ac:dyDescent="0.2">
      <c r="F3553" s="142"/>
      <c r="K3553"/>
    </row>
    <row r="3554" spans="6:11" x14ac:dyDescent="0.2">
      <c r="F3554" s="142"/>
      <c r="K3554"/>
    </row>
    <row r="3555" spans="6:11" x14ac:dyDescent="0.2">
      <c r="F3555" s="142"/>
      <c r="K3555"/>
    </row>
    <row r="3556" spans="6:11" x14ac:dyDescent="0.2">
      <c r="F3556" s="142"/>
      <c r="K3556"/>
    </row>
    <row r="3557" spans="6:11" x14ac:dyDescent="0.2">
      <c r="F3557" s="142"/>
      <c r="K3557"/>
    </row>
    <row r="3558" spans="6:11" x14ac:dyDescent="0.2">
      <c r="F3558" s="142"/>
      <c r="K3558"/>
    </row>
    <row r="3559" spans="6:11" x14ac:dyDescent="0.2">
      <c r="F3559" s="142"/>
      <c r="K3559"/>
    </row>
    <row r="3560" spans="6:11" x14ac:dyDescent="0.2">
      <c r="F3560" s="142"/>
      <c r="K3560"/>
    </row>
    <row r="3561" spans="6:11" x14ac:dyDescent="0.2">
      <c r="F3561" s="142"/>
      <c r="K3561"/>
    </row>
    <row r="3562" spans="6:11" x14ac:dyDescent="0.2">
      <c r="F3562" s="142"/>
      <c r="K3562"/>
    </row>
    <row r="3563" spans="6:11" x14ac:dyDescent="0.2">
      <c r="F3563" s="142"/>
      <c r="K3563"/>
    </row>
    <row r="3564" spans="6:11" x14ac:dyDescent="0.2">
      <c r="F3564" s="142"/>
      <c r="K3564"/>
    </row>
    <row r="3565" spans="6:11" x14ac:dyDescent="0.2">
      <c r="F3565" s="142"/>
      <c r="K3565"/>
    </row>
    <row r="3566" spans="6:11" x14ac:dyDescent="0.2">
      <c r="F3566" s="142"/>
      <c r="K3566"/>
    </row>
    <row r="3567" spans="6:11" x14ac:dyDescent="0.2">
      <c r="F3567" s="142"/>
      <c r="K3567"/>
    </row>
    <row r="3568" spans="6:11" x14ac:dyDescent="0.2">
      <c r="F3568" s="142"/>
      <c r="K3568"/>
    </row>
    <row r="3569" spans="6:11" x14ac:dyDescent="0.2">
      <c r="F3569" s="142"/>
      <c r="K3569"/>
    </row>
    <row r="3570" spans="6:11" x14ac:dyDescent="0.2">
      <c r="F3570" s="142"/>
      <c r="K3570"/>
    </row>
    <row r="3571" spans="6:11" x14ac:dyDescent="0.2">
      <c r="F3571" s="142"/>
      <c r="K3571"/>
    </row>
    <row r="3572" spans="6:11" x14ac:dyDescent="0.2">
      <c r="F3572" s="142"/>
      <c r="K3572"/>
    </row>
    <row r="3573" spans="6:11" x14ac:dyDescent="0.2">
      <c r="F3573" s="142"/>
      <c r="K3573"/>
    </row>
    <row r="3574" spans="6:11" x14ac:dyDescent="0.2">
      <c r="F3574" s="142"/>
      <c r="K3574"/>
    </row>
    <row r="3575" spans="6:11" x14ac:dyDescent="0.2">
      <c r="F3575" s="142"/>
      <c r="K3575"/>
    </row>
    <row r="3576" spans="6:11" x14ac:dyDescent="0.2">
      <c r="F3576" s="142"/>
      <c r="K3576"/>
    </row>
    <row r="3577" spans="6:11" x14ac:dyDescent="0.2">
      <c r="F3577" s="142"/>
      <c r="K3577"/>
    </row>
    <row r="3578" spans="6:11" x14ac:dyDescent="0.2">
      <c r="F3578" s="142"/>
      <c r="K3578"/>
    </row>
    <row r="3579" spans="6:11" x14ac:dyDescent="0.2">
      <c r="F3579" s="142"/>
      <c r="K3579"/>
    </row>
    <row r="3580" spans="6:11" x14ac:dyDescent="0.2">
      <c r="F3580" s="142"/>
      <c r="K3580"/>
    </row>
    <row r="3581" spans="6:11" x14ac:dyDescent="0.2">
      <c r="F3581" s="142"/>
      <c r="K3581"/>
    </row>
    <row r="3582" spans="6:11" x14ac:dyDescent="0.2">
      <c r="F3582" s="142"/>
      <c r="K3582"/>
    </row>
    <row r="3583" spans="6:11" x14ac:dyDescent="0.2">
      <c r="F3583" s="142"/>
      <c r="K3583"/>
    </row>
    <row r="3584" spans="6:11" x14ac:dyDescent="0.2">
      <c r="F3584" s="142"/>
      <c r="K3584"/>
    </row>
    <row r="3585" spans="6:11" x14ac:dyDescent="0.2">
      <c r="F3585" s="142"/>
      <c r="K3585"/>
    </row>
    <row r="3586" spans="6:11" x14ac:dyDescent="0.2">
      <c r="F3586" s="142"/>
      <c r="K3586"/>
    </row>
    <row r="3587" spans="6:11" x14ac:dyDescent="0.2">
      <c r="F3587" s="142"/>
      <c r="K3587"/>
    </row>
    <row r="3588" spans="6:11" x14ac:dyDescent="0.2">
      <c r="F3588" s="142"/>
      <c r="K3588"/>
    </row>
    <row r="3589" spans="6:11" x14ac:dyDescent="0.2">
      <c r="F3589" s="142"/>
      <c r="K3589"/>
    </row>
    <row r="3590" spans="6:11" x14ac:dyDescent="0.2">
      <c r="F3590" s="142"/>
      <c r="K3590"/>
    </row>
    <row r="3591" spans="6:11" x14ac:dyDescent="0.2">
      <c r="F3591" s="142"/>
      <c r="K3591"/>
    </row>
    <row r="3592" spans="6:11" x14ac:dyDescent="0.2">
      <c r="F3592" s="142"/>
      <c r="K3592"/>
    </row>
    <row r="3593" spans="6:11" x14ac:dyDescent="0.2">
      <c r="F3593" s="142"/>
      <c r="K3593"/>
    </row>
    <row r="3594" spans="6:11" x14ac:dyDescent="0.2">
      <c r="F3594" s="142"/>
      <c r="K3594"/>
    </row>
    <row r="3595" spans="6:11" x14ac:dyDescent="0.2">
      <c r="F3595" s="142"/>
      <c r="K3595"/>
    </row>
    <row r="3596" spans="6:11" x14ac:dyDescent="0.2">
      <c r="F3596" s="142"/>
      <c r="K3596"/>
    </row>
    <row r="3597" spans="6:11" x14ac:dyDescent="0.2">
      <c r="F3597" s="142"/>
      <c r="K3597"/>
    </row>
    <row r="3598" spans="6:11" x14ac:dyDescent="0.2">
      <c r="F3598" s="142"/>
      <c r="K3598"/>
    </row>
    <row r="3599" spans="6:11" x14ac:dyDescent="0.2">
      <c r="F3599" s="142"/>
      <c r="K3599"/>
    </row>
    <row r="3600" spans="6:11" x14ac:dyDescent="0.2">
      <c r="F3600" s="142"/>
      <c r="K3600"/>
    </row>
    <row r="3601" spans="6:11" x14ac:dyDescent="0.2">
      <c r="F3601" s="142"/>
      <c r="K3601"/>
    </row>
    <row r="3602" spans="6:11" x14ac:dyDescent="0.2">
      <c r="F3602" s="142"/>
      <c r="K3602"/>
    </row>
    <row r="3603" spans="6:11" x14ac:dyDescent="0.2">
      <c r="F3603" s="142"/>
      <c r="K3603"/>
    </row>
    <row r="3604" spans="6:11" x14ac:dyDescent="0.2">
      <c r="F3604" s="142"/>
      <c r="K3604"/>
    </row>
    <row r="3605" spans="6:11" x14ac:dyDescent="0.2">
      <c r="F3605" s="142"/>
      <c r="K3605"/>
    </row>
    <row r="3606" spans="6:11" x14ac:dyDescent="0.2">
      <c r="F3606" s="142"/>
      <c r="K3606"/>
    </row>
    <row r="3607" spans="6:11" x14ac:dyDescent="0.2">
      <c r="F3607" s="142"/>
      <c r="K3607"/>
    </row>
    <row r="3608" spans="6:11" x14ac:dyDescent="0.2">
      <c r="F3608" s="142"/>
      <c r="K3608"/>
    </row>
    <row r="3609" spans="6:11" x14ac:dyDescent="0.2">
      <c r="F3609" s="142"/>
      <c r="K3609"/>
    </row>
    <row r="3610" spans="6:11" x14ac:dyDescent="0.2">
      <c r="F3610" s="142"/>
      <c r="K3610"/>
    </row>
    <row r="3611" spans="6:11" x14ac:dyDescent="0.2">
      <c r="F3611" s="142"/>
      <c r="K3611"/>
    </row>
    <row r="3612" spans="6:11" x14ac:dyDescent="0.2">
      <c r="F3612" s="142"/>
      <c r="K3612"/>
    </row>
    <row r="3613" spans="6:11" x14ac:dyDescent="0.2">
      <c r="F3613" s="142"/>
      <c r="K3613"/>
    </row>
    <row r="3614" spans="6:11" x14ac:dyDescent="0.2">
      <c r="F3614" s="142"/>
      <c r="K3614"/>
    </row>
    <row r="3615" spans="6:11" x14ac:dyDescent="0.2">
      <c r="F3615" s="142"/>
      <c r="K3615"/>
    </row>
    <row r="3616" spans="6:11" x14ac:dyDescent="0.2">
      <c r="F3616" s="142"/>
      <c r="K3616"/>
    </row>
    <row r="3617" spans="6:11" x14ac:dyDescent="0.2">
      <c r="F3617" s="142"/>
      <c r="K3617"/>
    </row>
    <row r="3618" spans="6:11" x14ac:dyDescent="0.2">
      <c r="F3618" s="142"/>
      <c r="K3618"/>
    </row>
    <row r="3619" spans="6:11" x14ac:dyDescent="0.2">
      <c r="F3619" s="142"/>
      <c r="K3619"/>
    </row>
    <row r="3620" spans="6:11" x14ac:dyDescent="0.2">
      <c r="F3620" s="142"/>
      <c r="K3620"/>
    </row>
    <row r="3621" spans="6:11" x14ac:dyDescent="0.2">
      <c r="F3621" s="142"/>
      <c r="K3621"/>
    </row>
    <row r="3622" spans="6:11" x14ac:dyDescent="0.2">
      <c r="F3622" s="142"/>
      <c r="K3622"/>
    </row>
    <row r="3623" spans="6:11" x14ac:dyDescent="0.2">
      <c r="F3623" s="142"/>
      <c r="K3623"/>
    </row>
    <row r="3624" spans="6:11" x14ac:dyDescent="0.2">
      <c r="F3624" s="142"/>
      <c r="K3624"/>
    </row>
    <row r="3625" spans="6:11" x14ac:dyDescent="0.2">
      <c r="F3625" s="142"/>
      <c r="K3625"/>
    </row>
    <row r="3626" spans="6:11" x14ac:dyDescent="0.2">
      <c r="F3626" s="142"/>
      <c r="K3626"/>
    </row>
    <row r="3627" spans="6:11" x14ac:dyDescent="0.2">
      <c r="F3627" s="142"/>
      <c r="K3627"/>
    </row>
    <row r="3628" spans="6:11" x14ac:dyDescent="0.2">
      <c r="F3628" s="142"/>
      <c r="K3628"/>
    </row>
    <row r="3629" spans="6:11" x14ac:dyDescent="0.2">
      <c r="F3629" s="142"/>
      <c r="K3629"/>
    </row>
    <row r="3630" spans="6:11" x14ac:dyDescent="0.2">
      <c r="F3630" s="142"/>
      <c r="K3630"/>
    </row>
    <row r="3631" spans="6:11" x14ac:dyDescent="0.2">
      <c r="F3631" s="142"/>
      <c r="K3631"/>
    </row>
    <row r="3632" spans="6:11" x14ac:dyDescent="0.2">
      <c r="F3632" s="142"/>
      <c r="K3632"/>
    </row>
    <row r="3633" spans="6:11" x14ac:dyDescent="0.2">
      <c r="F3633" s="142"/>
      <c r="K3633"/>
    </row>
    <row r="3634" spans="6:11" x14ac:dyDescent="0.2">
      <c r="F3634" s="142"/>
      <c r="K3634"/>
    </row>
    <row r="3635" spans="6:11" x14ac:dyDescent="0.2">
      <c r="F3635" s="142"/>
      <c r="K3635"/>
    </row>
    <row r="3636" spans="6:11" x14ac:dyDescent="0.2">
      <c r="F3636" s="142"/>
      <c r="K3636"/>
    </row>
    <row r="3637" spans="6:11" x14ac:dyDescent="0.2">
      <c r="F3637" s="142"/>
      <c r="K3637"/>
    </row>
    <row r="3638" spans="6:11" x14ac:dyDescent="0.2">
      <c r="F3638" s="142"/>
      <c r="K3638"/>
    </row>
    <row r="3639" spans="6:11" x14ac:dyDescent="0.2">
      <c r="F3639" s="142"/>
      <c r="K3639"/>
    </row>
    <row r="3640" spans="6:11" x14ac:dyDescent="0.2">
      <c r="F3640" s="142"/>
      <c r="K3640"/>
    </row>
    <row r="3641" spans="6:11" x14ac:dyDescent="0.2">
      <c r="F3641" s="142"/>
      <c r="K3641"/>
    </row>
    <row r="3642" spans="6:11" x14ac:dyDescent="0.2">
      <c r="F3642" s="142"/>
      <c r="K3642"/>
    </row>
    <row r="3643" spans="6:11" x14ac:dyDescent="0.2">
      <c r="F3643" s="142"/>
      <c r="K3643"/>
    </row>
    <row r="3644" spans="6:11" x14ac:dyDescent="0.2">
      <c r="F3644" s="142"/>
      <c r="K3644"/>
    </row>
    <row r="3645" spans="6:11" x14ac:dyDescent="0.2">
      <c r="F3645" s="142"/>
      <c r="K3645"/>
    </row>
    <row r="3646" spans="6:11" x14ac:dyDescent="0.2">
      <c r="F3646" s="142"/>
      <c r="K3646"/>
    </row>
    <row r="3647" spans="6:11" x14ac:dyDescent="0.2">
      <c r="F3647" s="142"/>
      <c r="K3647"/>
    </row>
    <row r="3648" spans="6:11" x14ac:dyDescent="0.2">
      <c r="F3648" s="142"/>
      <c r="K3648"/>
    </row>
    <row r="3649" spans="6:11" x14ac:dyDescent="0.2">
      <c r="F3649" s="142"/>
      <c r="K3649"/>
    </row>
    <row r="3650" spans="6:11" x14ac:dyDescent="0.2">
      <c r="F3650" s="142"/>
      <c r="K3650"/>
    </row>
    <row r="3651" spans="6:11" x14ac:dyDescent="0.2">
      <c r="F3651" s="142"/>
      <c r="K3651"/>
    </row>
    <row r="3652" spans="6:11" x14ac:dyDescent="0.2">
      <c r="F3652" s="142"/>
      <c r="K3652"/>
    </row>
    <row r="3653" spans="6:11" x14ac:dyDescent="0.2">
      <c r="F3653" s="142"/>
      <c r="K3653"/>
    </row>
    <row r="3654" spans="6:11" x14ac:dyDescent="0.2">
      <c r="F3654" s="142"/>
      <c r="K3654"/>
    </row>
    <row r="3655" spans="6:11" x14ac:dyDescent="0.2">
      <c r="F3655" s="142"/>
      <c r="K3655"/>
    </row>
    <row r="3656" spans="6:11" x14ac:dyDescent="0.2">
      <c r="F3656" s="142"/>
      <c r="K3656"/>
    </row>
    <row r="3657" spans="6:11" x14ac:dyDescent="0.2">
      <c r="F3657" s="142"/>
      <c r="K3657"/>
    </row>
    <row r="3658" spans="6:11" x14ac:dyDescent="0.2">
      <c r="F3658" s="142"/>
      <c r="K3658"/>
    </row>
    <row r="3659" spans="6:11" x14ac:dyDescent="0.2">
      <c r="F3659" s="142"/>
      <c r="K3659"/>
    </row>
    <row r="3660" spans="6:11" x14ac:dyDescent="0.2">
      <c r="F3660" s="142"/>
      <c r="K3660"/>
    </row>
    <row r="3661" spans="6:11" x14ac:dyDescent="0.2">
      <c r="F3661" s="142"/>
      <c r="K3661"/>
    </row>
    <row r="3662" spans="6:11" x14ac:dyDescent="0.2">
      <c r="F3662" s="142"/>
      <c r="K3662"/>
    </row>
    <row r="3663" spans="6:11" x14ac:dyDescent="0.2">
      <c r="F3663" s="142"/>
      <c r="K3663"/>
    </row>
    <row r="3664" spans="6:11" x14ac:dyDescent="0.2">
      <c r="F3664" s="142"/>
      <c r="K3664"/>
    </row>
    <row r="3665" spans="6:11" x14ac:dyDescent="0.2">
      <c r="F3665" s="142"/>
      <c r="K3665"/>
    </row>
    <row r="3666" spans="6:11" x14ac:dyDescent="0.2">
      <c r="F3666" s="142"/>
      <c r="K3666"/>
    </row>
    <row r="3667" spans="6:11" x14ac:dyDescent="0.2">
      <c r="F3667" s="142"/>
      <c r="K3667"/>
    </row>
    <row r="3668" spans="6:11" x14ac:dyDescent="0.2">
      <c r="F3668" s="142"/>
      <c r="K3668"/>
    </row>
    <row r="3669" spans="6:11" x14ac:dyDescent="0.2">
      <c r="F3669" s="142"/>
      <c r="K3669"/>
    </row>
    <row r="3670" spans="6:11" x14ac:dyDescent="0.2">
      <c r="F3670" s="142"/>
      <c r="K3670"/>
    </row>
    <row r="3671" spans="6:11" x14ac:dyDescent="0.2">
      <c r="F3671" s="142"/>
      <c r="K3671"/>
    </row>
    <row r="3672" spans="6:11" x14ac:dyDescent="0.2">
      <c r="F3672" s="142"/>
      <c r="K3672"/>
    </row>
    <row r="3673" spans="6:11" x14ac:dyDescent="0.2">
      <c r="F3673" s="142"/>
      <c r="K3673"/>
    </row>
    <row r="3674" spans="6:11" x14ac:dyDescent="0.2">
      <c r="F3674" s="142"/>
      <c r="K3674"/>
    </row>
    <row r="3675" spans="6:11" x14ac:dyDescent="0.2">
      <c r="F3675" s="142"/>
      <c r="K3675"/>
    </row>
    <row r="3676" spans="6:11" x14ac:dyDescent="0.2">
      <c r="F3676" s="142"/>
      <c r="K3676"/>
    </row>
    <row r="3677" spans="6:11" x14ac:dyDescent="0.2">
      <c r="F3677" s="142"/>
      <c r="K3677"/>
    </row>
    <row r="3678" spans="6:11" x14ac:dyDescent="0.2">
      <c r="F3678" s="142"/>
      <c r="K3678"/>
    </row>
    <row r="3679" spans="6:11" x14ac:dyDescent="0.2">
      <c r="F3679" s="142"/>
      <c r="K3679"/>
    </row>
    <row r="3680" spans="6:11" x14ac:dyDescent="0.2">
      <c r="F3680" s="142"/>
      <c r="K3680"/>
    </row>
    <row r="3681" spans="6:11" x14ac:dyDescent="0.2">
      <c r="F3681" s="142"/>
      <c r="K3681"/>
    </row>
    <row r="3682" spans="6:11" x14ac:dyDescent="0.2">
      <c r="F3682" s="142"/>
      <c r="K3682"/>
    </row>
    <row r="3683" spans="6:11" x14ac:dyDescent="0.2">
      <c r="F3683" s="142"/>
      <c r="K3683"/>
    </row>
    <row r="3684" spans="6:11" x14ac:dyDescent="0.2">
      <c r="F3684" s="142"/>
      <c r="K3684"/>
    </row>
    <row r="3685" spans="6:11" x14ac:dyDescent="0.2">
      <c r="F3685" s="142"/>
      <c r="K3685"/>
    </row>
    <row r="3686" spans="6:11" x14ac:dyDescent="0.2">
      <c r="F3686" s="142"/>
      <c r="K3686"/>
    </row>
    <row r="3687" spans="6:11" x14ac:dyDescent="0.2">
      <c r="F3687" s="142"/>
      <c r="K3687"/>
    </row>
    <row r="3688" spans="6:11" x14ac:dyDescent="0.2">
      <c r="F3688" s="142"/>
      <c r="K3688"/>
    </row>
    <row r="3689" spans="6:11" x14ac:dyDescent="0.2">
      <c r="F3689" s="142"/>
      <c r="K3689"/>
    </row>
    <row r="3690" spans="6:11" x14ac:dyDescent="0.2">
      <c r="F3690" s="142"/>
      <c r="K3690"/>
    </row>
    <row r="3691" spans="6:11" x14ac:dyDescent="0.2">
      <c r="F3691" s="142"/>
      <c r="K3691"/>
    </row>
    <row r="3692" spans="6:11" x14ac:dyDescent="0.2">
      <c r="F3692" s="142"/>
      <c r="K3692"/>
    </row>
    <row r="3693" spans="6:11" x14ac:dyDescent="0.2">
      <c r="F3693" s="142"/>
      <c r="K3693"/>
    </row>
    <row r="3694" spans="6:11" x14ac:dyDescent="0.2">
      <c r="F3694" s="142"/>
      <c r="K3694"/>
    </row>
    <row r="3695" spans="6:11" x14ac:dyDescent="0.2">
      <c r="F3695" s="142"/>
      <c r="K3695"/>
    </row>
    <row r="3696" spans="6:11" x14ac:dyDescent="0.2">
      <c r="F3696" s="142"/>
      <c r="K3696"/>
    </row>
    <row r="3697" spans="6:11" x14ac:dyDescent="0.2">
      <c r="F3697" s="142"/>
      <c r="K3697"/>
    </row>
    <row r="3698" spans="6:11" x14ac:dyDescent="0.2">
      <c r="F3698" s="142"/>
      <c r="K3698"/>
    </row>
    <row r="3699" spans="6:11" x14ac:dyDescent="0.2">
      <c r="F3699" s="142"/>
      <c r="K3699"/>
    </row>
    <row r="3700" spans="6:11" x14ac:dyDescent="0.2">
      <c r="F3700" s="142"/>
      <c r="K3700"/>
    </row>
    <row r="3701" spans="6:11" x14ac:dyDescent="0.2">
      <c r="F3701" s="142"/>
      <c r="K3701"/>
    </row>
    <row r="3702" spans="6:11" x14ac:dyDescent="0.2">
      <c r="F3702" s="142"/>
      <c r="K3702"/>
    </row>
    <row r="3703" spans="6:11" x14ac:dyDescent="0.2">
      <c r="F3703" s="142"/>
      <c r="K3703"/>
    </row>
    <row r="3704" spans="6:11" x14ac:dyDescent="0.2">
      <c r="F3704" s="142"/>
      <c r="K3704"/>
    </row>
    <row r="3705" spans="6:11" x14ac:dyDescent="0.2">
      <c r="F3705" s="142"/>
      <c r="K3705"/>
    </row>
    <row r="3706" spans="6:11" x14ac:dyDescent="0.2">
      <c r="F3706" s="142"/>
      <c r="K3706"/>
    </row>
    <row r="3707" spans="6:11" x14ac:dyDescent="0.2">
      <c r="F3707" s="142"/>
      <c r="K3707"/>
    </row>
    <row r="3708" spans="6:11" x14ac:dyDescent="0.2">
      <c r="F3708" s="142"/>
      <c r="K3708"/>
    </row>
    <row r="3709" spans="6:11" x14ac:dyDescent="0.2">
      <c r="F3709" s="142"/>
      <c r="K3709"/>
    </row>
    <row r="3710" spans="6:11" x14ac:dyDescent="0.2">
      <c r="F3710" s="142"/>
      <c r="K3710"/>
    </row>
    <row r="3711" spans="6:11" x14ac:dyDescent="0.2">
      <c r="F3711" s="142"/>
      <c r="K3711"/>
    </row>
    <row r="3712" spans="6:11" x14ac:dyDescent="0.2">
      <c r="F3712" s="142"/>
      <c r="K3712"/>
    </row>
    <row r="3713" spans="6:11" x14ac:dyDescent="0.2">
      <c r="F3713" s="142"/>
      <c r="K3713"/>
    </row>
    <row r="3714" spans="6:11" x14ac:dyDescent="0.2">
      <c r="F3714" s="142"/>
      <c r="K3714"/>
    </row>
    <row r="3715" spans="6:11" x14ac:dyDescent="0.2">
      <c r="F3715" s="142"/>
      <c r="K3715"/>
    </row>
    <row r="3716" spans="6:11" x14ac:dyDescent="0.2">
      <c r="F3716" s="142"/>
      <c r="K3716"/>
    </row>
    <row r="3717" spans="6:11" x14ac:dyDescent="0.2">
      <c r="F3717" s="142"/>
      <c r="K3717"/>
    </row>
    <row r="3718" spans="6:11" x14ac:dyDescent="0.2">
      <c r="F3718" s="142"/>
      <c r="K3718"/>
    </row>
    <row r="3719" spans="6:11" x14ac:dyDescent="0.2">
      <c r="F3719" s="142"/>
      <c r="K3719"/>
    </row>
    <row r="3720" spans="6:11" x14ac:dyDescent="0.2">
      <c r="F3720" s="142"/>
      <c r="K3720"/>
    </row>
    <row r="3721" spans="6:11" x14ac:dyDescent="0.2">
      <c r="F3721" s="142"/>
      <c r="K3721"/>
    </row>
    <row r="3722" spans="6:11" x14ac:dyDescent="0.2">
      <c r="F3722" s="142"/>
      <c r="K3722"/>
    </row>
    <row r="3723" spans="6:11" x14ac:dyDescent="0.2">
      <c r="F3723" s="142"/>
      <c r="K3723"/>
    </row>
    <row r="3724" spans="6:11" x14ac:dyDescent="0.2">
      <c r="F3724" s="142"/>
      <c r="K3724"/>
    </row>
    <row r="3725" spans="6:11" x14ac:dyDescent="0.2">
      <c r="F3725" s="142"/>
      <c r="K3725"/>
    </row>
    <row r="3726" spans="6:11" x14ac:dyDescent="0.2">
      <c r="F3726" s="142"/>
      <c r="K3726"/>
    </row>
    <row r="3727" spans="6:11" x14ac:dyDescent="0.2">
      <c r="F3727" s="142"/>
      <c r="K3727"/>
    </row>
    <row r="3728" spans="6:11" x14ac:dyDescent="0.2">
      <c r="F3728" s="142"/>
      <c r="K3728"/>
    </row>
    <row r="3729" spans="6:11" x14ac:dyDescent="0.2">
      <c r="F3729" s="142"/>
      <c r="K3729"/>
    </row>
    <row r="3730" spans="6:11" x14ac:dyDescent="0.2">
      <c r="F3730" s="142"/>
      <c r="K3730"/>
    </row>
    <row r="3731" spans="6:11" x14ac:dyDescent="0.2">
      <c r="F3731" s="142"/>
      <c r="K3731"/>
    </row>
    <row r="3732" spans="6:11" x14ac:dyDescent="0.2">
      <c r="F3732" s="142"/>
      <c r="K3732"/>
    </row>
    <row r="3733" spans="6:11" x14ac:dyDescent="0.2">
      <c r="F3733" s="142"/>
      <c r="K3733"/>
    </row>
    <row r="3734" spans="6:11" x14ac:dyDescent="0.2">
      <c r="F3734" s="142"/>
      <c r="K3734"/>
    </row>
    <row r="3735" spans="6:11" x14ac:dyDescent="0.2">
      <c r="F3735" s="142"/>
      <c r="K3735"/>
    </row>
    <row r="3736" spans="6:11" x14ac:dyDescent="0.2">
      <c r="F3736" s="142"/>
      <c r="K3736"/>
    </row>
    <row r="3737" spans="6:11" x14ac:dyDescent="0.2">
      <c r="F3737" s="142"/>
      <c r="K3737"/>
    </row>
    <row r="3738" spans="6:11" x14ac:dyDescent="0.2">
      <c r="F3738" s="142"/>
      <c r="K3738"/>
    </row>
    <row r="3739" spans="6:11" x14ac:dyDescent="0.2">
      <c r="F3739" s="142"/>
      <c r="K3739"/>
    </row>
    <row r="3740" spans="6:11" x14ac:dyDescent="0.2">
      <c r="F3740" s="142"/>
      <c r="K3740"/>
    </row>
    <row r="3741" spans="6:11" x14ac:dyDescent="0.2">
      <c r="F3741" s="142"/>
      <c r="K3741"/>
    </row>
    <row r="3742" spans="6:11" x14ac:dyDescent="0.2">
      <c r="F3742" s="142"/>
      <c r="K3742"/>
    </row>
    <row r="3743" spans="6:11" x14ac:dyDescent="0.2">
      <c r="F3743" s="142"/>
      <c r="K3743"/>
    </row>
    <row r="3744" spans="6:11" x14ac:dyDescent="0.2">
      <c r="F3744" s="142"/>
      <c r="K3744"/>
    </row>
    <row r="3745" spans="6:11" x14ac:dyDescent="0.2">
      <c r="F3745" s="142"/>
      <c r="K3745"/>
    </row>
    <row r="3746" spans="6:11" x14ac:dyDescent="0.2">
      <c r="F3746" s="142"/>
      <c r="K3746"/>
    </row>
    <row r="3747" spans="6:11" x14ac:dyDescent="0.2">
      <c r="F3747" s="142"/>
      <c r="K3747"/>
    </row>
    <row r="3748" spans="6:11" x14ac:dyDescent="0.2">
      <c r="F3748" s="142"/>
      <c r="K3748"/>
    </row>
    <row r="3749" spans="6:11" x14ac:dyDescent="0.2">
      <c r="F3749" s="142"/>
      <c r="K3749"/>
    </row>
    <row r="3750" spans="6:11" x14ac:dyDescent="0.2">
      <c r="F3750" s="142"/>
      <c r="K3750"/>
    </row>
    <row r="3751" spans="6:11" x14ac:dyDescent="0.2">
      <c r="F3751" s="142"/>
      <c r="K3751"/>
    </row>
    <row r="3752" spans="6:11" x14ac:dyDescent="0.2">
      <c r="F3752" s="142"/>
      <c r="K3752"/>
    </row>
    <row r="3753" spans="6:11" x14ac:dyDescent="0.2">
      <c r="F3753" s="142"/>
      <c r="K3753"/>
    </row>
    <row r="3754" spans="6:11" x14ac:dyDescent="0.2">
      <c r="F3754" s="142"/>
      <c r="K3754"/>
    </row>
    <row r="3755" spans="6:11" x14ac:dyDescent="0.2">
      <c r="F3755" s="142"/>
      <c r="K3755"/>
    </row>
    <row r="3756" spans="6:11" x14ac:dyDescent="0.2">
      <c r="F3756" s="142"/>
      <c r="K3756"/>
    </row>
    <row r="3757" spans="6:11" x14ac:dyDescent="0.2">
      <c r="F3757" s="142"/>
      <c r="K3757"/>
    </row>
    <row r="3758" spans="6:11" x14ac:dyDescent="0.2">
      <c r="F3758" s="142"/>
      <c r="K3758"/>
    </row>
    <row r="3759" spans="6:11" x14ac:dyDescent="0.2">
      <c r="F3759" s="142"/>
      <c r="K3759"/>
    </row>
    <row r="3760" spans="6:11" x14ac:dyDescent="0.2">
      <c r="F3760" s="142"/>
      <c r="K3760"/>
    </row>
    <row r="3761" spans="6:11" x14ac:dyDescent="0.2">
      <c r="F3761" s="142"/>
      <c r="K3761"/>
    </row>
    <row r="3762" spans="6:11" x14ac:dyDescent="0.2">
      <c r="F3762" s="142"/>
      <c r="K3762"/>
    </row>
    <row r="3763" spans="6:11" x14ac:dyDescent="0.2">
      <c r="F3763" s="142"/>
      <c r="K3763"/>
    </row>
    <row r="3764" spans="6:11" x14ac:dyDescent="0.2">
      <c r="F3764" s="142"/>
      <c r="K3764"/>
    </row>
    <row r="3765" spans="6:11" x14ac:dyDescent="0.2">
      <c r="F3765" s="142"/>
      <c r="K3765"/>
    </row>
    <row r="3766" spans="6:11" x14ac:dyDescent="0.2">
      <c r="F3766" s="142"/>
      <c r="K3766"/>
    </row>
    <row r="3767" spans="6:11" x14ac:dyDescent="0.2">
      <c r="F3767" s="142"/>
      <c r="K3767"/>
    </row>
    <row r="3768" spans="6:11" x14ac:dyDescent="0.2">
      <c r="F3768" s="142"/>
      <c r="K3768"/>
    </row>
    <row r="3769" spans="6:11" x14ac:dyDescent="0.2">
      <c r="F3769" s="142"/>
      <c r="K3769"/>
    </row>
    <row r="3770" spans="6:11" x14ac:dyDescent="0.2">
      <c r="F3770" s="142"/>
      <c r="K3770"/>
    </row>
    <row r="3771" spans="6:11" x14ac:dyDescent="0.2">
      <c r="F3771" s="142"/>
      <c r="K3771"/>
    </row>
    <row r="3772" spans="6:11" x14ac:dyDescent="0.2">
      <c r="F3772" s="142"/>
      <c r="K3772"/>
    </row>
    <row r="3773" spans="6:11" x14ac:dyDescent="0.2">
      <c r="F3773" s="142"/>
      <c r="K3773"/>
    </row>
    <row r="3774" spans="6:11" x14ac:dyDescent="0.2">
      <c r="F3774" s="142"/>
      <c r="K3774"/>
    </row>
    <row r="3775" spans="6:11" x14ac:dyDescent="0.2">
      <c r="F3775" s="142"/>
      <c r="K3775"/>
    </row>
    <row r="3776" spans="6:11" x14ac:dyDescent="0.2">
      <c r="F3776" s="142"/>
      <c r="K3776"/>
    </row>
    <row r="3777" spans="6:11" x14ac:dyDescent="0.2">
      <c r="F3777" s="142"/>
      <c r="K3777"/>
    </row>
    <row r="3778" spans="6:11" x14ac:dyDescent="0.2">
      <c r="F3778" s="142"/>
      <c r="K3778"/>
    </row>
    <row r="3779" spans="6:11" x14ac:dyDescent="0.2">
      <c r="F3779" s="142"/>
      <c r="K3779"/>
    </row>
    <row r="3780" spans="6:11" x14ac:dyDescent="0.2">
      <c r="F3780" s="142"/>
      <c r="K3780"/>
    </row>
    <row r="3781" spans="6:11" x14ac:dyDescent="0.2">
      <c r="F3781" s="142"/>
      <c r="K3781"/>
    </row>
    <row r="3782" spans="6:11" x14ac:dyDescent="0.2">
      <c r="F3782" s="142"/>
      <c r="K3782"/>
    </row>
    <row r="3783" spans="6:11" x14ac:dyDescent="0.2">
      <c r="F3783" s="142"/>
      <c r="K3783"/>
    </row>
    <row r="3784" spans="6:11" x14ac:dyDescent="0.2">
      <c r="F3784" s="142"/>
      <c r="K3784"/>
    </row>
    <row r="3785" spans="6:11" x14ac:dyDescent="0.2">
      <c r="F3785" s="142"/>
      <c r="K3785"/>
    </row>
    <row r="3786" spans="6:11" x14ac:dyDescent="0.2">
      <c r="F3786" s="142"/>
      <c r="K3786"/>
    </row>
    <row r="3787" spans="6:11" x14ac:dyDescent="0.2">
      <c r="F3787" s="142"/>
      <c r="K3787"/>
    </row>
    <row r="3788" spans="6:11" x14ac:dyDescent="0.2">
      <c r="F3788" s="142"/>
      <c r="K3788"/>
    </row>
    <row r="3789" spans="6:11" x14ac:dyDescent="0.2">
      <c r="F3789" s="142"/>
      <c r="K3789"/>
    </row>
    <row r="3790" spans="6:11" x14ac:dyDescent="0.2">
      <c r="F3790" s="142"/>
      <c r="K3790"/>
    </row>
    <row r="3791" spans="6:11" x14ac:dyDescent="0.2">
      <c r="F3791" s="142"/>
      <c r="K3791"/>
    </row>
    <row r="3792" spans="6:11" x14ac:dyDescent="0.2">
      <c r="F3792" s="142"/>
      <c r="K3792"/>
    </row>
    <row r="3793" spans="6:11" x14ac:dyDescent="0.2">
      <c r="F3793" s="142"/>
      <c r="K3793"/>
    </row>
    <row r="3794" spans="6:11" x14ac:dyDescent="0.2">
      <c r="F3794" s="142"/>
      <c r="K3794"/>
    </row>
    <row r="3795" spans="6:11" x14ac:dyDescent="0.2">
      <c r="F3795" s="142"/>
      <c r="K3795"/>
    </row>
    <row r="3796" spans="6:11" x14ac:dyDescent="0.2">
      <c r="F3796" s="142"/>
      <c r="K3796"/>
    </row>
    <row r="3797" spans="6:11" x14ac:dyDescent="0.2">
      <c r="F3797" s="142"/>
      <c r="K3797"/>
    </row>
    <row r="3798" spans="6:11" x14ac:dyDescent="0.2">
      <c r="F3798" s="142"/>
      <c r="K3798"/>
    </row>
    <row r="3799" spans="6:11" x14ac:dyDescent="0.2">
      <c r="F3799" s="142"/>
      <c r="K3799"/>
    </row>
    <row r="3800" spans="6:11" x14ac:dyDescent="0.2">
      <c r="F3800" s="142"/>
      <c r="K3800"/>
    </row>
    <row r="3801" spans="6:11" x14ac:dyDescent="0.2">
      <c r="F3801" s="142"/>
      <c r="K3801"/>
    </row>
    <row r="3802" spans="6:11" x14ac:dyDescent="0.2">
      <c r="F3802" s="142"/>
      <c r="K3802"/>
    </row>
    <row r="3803" spans="6:11" x14ac:dyDescent="0.2">
      <c r="F3803" s="142"/>
      <c r="K3803"/>
    </row>
    <row r="3804" spans="6:11" x14ac:dyDescent="0.2">
      <c r="F3804" s="142"/>
      <c r="K3804"/>
    </row>
    <row r="3805" spans="6:11" x14ac:dyDescent="0.2">
      <c r="F3805" s="142"/>
      <c r="K3805"/>
    </row>
    <row r="3806" spans="6:11" x14ac:dyDescent="0.2">
      <c r="F3806" s="142"/>
      <c r="K3806"/>
    </row>
    <row r="3807" spans="6:11" x14ac:dyDescent="0.2">
      <c r="F3807" s="142"/>
      <c r="K3807"/>
    </row>
    <row r="3808" spans="6:11" x14ac:dyDescent="0.2">
      <c r="F3808" s="142"/>
      <c r="K3808"/>
    </row>
    <row r="3809" spans="6:11" x14ac:dyDescent="0.2">
      <c r="F3809" s="142"/>
      <c r="K3809"/>
    </row>
    <row r="3810" spans="6:11" x14ac:dyDescent="0.2">
      <c r="F3810" s="142"/>
      <c r="K3810"/>
    </row>
    <row r="3811" spans="6:11" x14ac:dyDescent="0.2">
      <c r="F3811" s="142"/>
      <c r="K3811"/>
    </row>
    <row r="3812" spans="6:11" x14ac:dyDescent="0.2">
      <c r="F3812" s="142"/>
      <c r="K3812"/>
    </row>
    <row r="3813" spans="6:11" x14ac:dyDescent="0.2">
      <c r="F3813" s="142"/>
      <c r="K3813"/>
    </row>
    <row r="3814" spans="6:11" x14ac:dyDescent="0.2">
      <c r="F3814" s="142"/>
      <c r="K3814"/>
    </row>
    <row r="3815" spans="6:11" x14ac:dyDescent="0.2">
      <c r="F3815" s="142"/>
      <c r="K3815"/>
    </row>
    <row r="3816" spans="6:11" x14ac:dyDescent="0.2">
      <c r="F3816" s="142"/>
      <c r="K3816"/>
    </row>
    <row r="3817" spans="6:11" x14ac:dyDescent="0.2">
      <c r="F3817" s="142"/>
      <c r="K3817"/>
    </row>
    <row r="3818" spans="6:11" x14ac:dyDescent="0.2">
      <c r="F3818" s="142"/>
      <c r="K3818"/>
    </row>
    <row r="3819" spans="6:11" x14ac:dyDescent="0.2">
      <c r="F3819" s="142"/>
      <c r="K3819"/>
    </row>
    <row r="3820" spans="6:11" x14ac:dyDescent="0.2">
      <c r="F3820" s="142"/>
      <c r="K3820"/>
    </row>
    <row r="3821" spans="6:11" x14ac:dyDescent="0.2">
      <c r="F3821" s="142"/>
      <c r="K3821"/>
    </row>
    <row r="3822" spans="6:11" x14ac:dyDescent="0.2">
      <c r="F3822" s="142"/>
      <c r="K3822"/>
    </row>
    <row r="3823" spans="6:11" x14ac:dyDescent="0.2">
      <c r="F3823" s="142"/>
      <c r="K3823"/>
    </row>
    <row r="3824" spans="6:11" x14ac:dyDescent="0.2">
      <c r="F3824" s="142"/>
      <c r="K3824"/>
    </row>
    <row r="3825" spans="6:11" x14ac:dyDescent="0.2">
      <c r="F3825" s="142"/>
      <c r="K3825"/>
    </row>
    <row r="3826" spans="6:11" x14ac:dyDescent="0.2">
      <c r="F3826" s="142"/>
      <c r="K3826"/>
    </row>
    <row r="3827" spans="6:11" x14ac:dyDescent="0.2">
      <c r="F3827" s="142"/>
      <c r="K3827"/>
    </row>
    <row r="3828" spans="6:11" x14ac:dyDescent="0.2">
      <c r="F3828" s="142"/>
      <c r="K3828"/>
    </row>
    <row r="3829" spans="6:11" x14ac:dyDescent="0.2">
      <c r="F3829" s="142"/>
      <c r="K3829"/>
    </row>
    <row r="3830" spans="6:11" x14ac:dyDescent="0.2">
      <c r="F3830" s="142"/>
      <c r="K3830"/>
    </row>
    <row r="3831" spans="6:11" x14ac:dyDescent="0.2">
      <c r="F3831" s="142"/>
      <c r="K3831"/>
    </row>
    <row r="3832" spans="6:11" x14ac:dyDescent="0.2">
      <c r="F3832" s="142"/>
      <c r="K3832"/>
    </row>
    <row r="3833" spans="6:11" x14ac:dyDescent="0.2">
      <c r="F3833" s="142"/>
      <c r="K3833"/>
    </row>
    <row r="3834" spans="6:11" x14ac:dyDescent="0.2">
      <c r="F3834" s="142"/>
      <c r="K3834"/>
    </row>
    <row r="3835" spans="6:11" x14ac:dyDescent="0.2">
      <c r="F3835" s="142"/>
      <c r="K3835"/>
    </row>
    <row r="3836" spans="6:11" x14ac:dyDescent="0.2">
      <c r="F3836" s="142"/>
      <c r="K3836"/>
    </row>
    <row r="3837" spans="6:11" x14ac:dyDescent="0.2">
      <c r="F3837" s="142"/>
      <c r="K3837"/>
    </row>
    <row r="3838" spans="6:11" x14ac:dyDescent="0.2">
      <c r="F3838" s="142"/>
      <c r="K3838"/>
    </row>
    <row r="3839" spans="6:11" x14ac:dyDescent="0.2">
      <c r="F3839" s="142"/>
      <c r="K3839"/>
    </row>
    <row r="3840" spans="6:11" x14ac:dyDescent="0.2">
      <c r="F3840" s="142"/>
      <c r="K3840"/>
    </row>
    <row r="3841" spans="6:11" x14ac:dyDescent="0.2">
      <c r="F3841" s="142"/>
      <c r="K3841"/>
    </row>
    <row r="3842" spans="6:11" x14ac:dyDescent="0.2">
      <c r="F3842" s="142"/>
      <c r="K3842"/>
    </row>
    <row r="3843" spans="6:11" x14ac:dyDescent="0.2">
      <c r="F3843" s="142"/>
      <c r="K3843"/>
    </row>
    <row r="3844" spans="6:11" x14ac:dyDescent="0.2">
      <c r="F3844" s="142"/>
      <c r="K3844"/>
    </row>
    <row r="3845" spans="6:11" x14ac:dyDescent="0.2">
      <c r="F3845" s="142"/>
      <c r="K3845"/>
    </row>
    <row r="3846" spans="6:11" x14ac:dyDescent="0.2">
      <c r="F3846" s="142"/>
      <c r="K3846"/>
    </row>
    <row r="3847" spans="6:11" x14ac:dyDescent="0.2">
      <c r="F3847" s="142"/>
      <c r="K3847"/>
    </row>
    <row r="3848" spans="6:11" x14ac:dyDescent="0.2">
      <c r="F3848" s="142"/>
      <c r="K3848"/>
    </row>
    <row r="3849" spans="6:11" x14ac:dyDescent="0.2">
      <c r="F3849" s="142"/>
      <c r="K3849"/>
    </row>
    <row r="3850" spans="6:11" x14ac:dyDescent="0.2">
      <c r="F3850" s="142"/>
      <c r="K3850"/>
    </row>
    <row r="3851" spans="6:11" x14ac:dyDescent="0.2">
      <c r="F3851" s="142"/>
      <c r="K3851"/>
    </row>
    <row r="3852" spans="6:11" x14ac:dyDescent="0.2">
      <c r="F3852" s="142"/>
      <c r="K3852"/>
    </row>
    <row r="3853" spans="6:11" x14ac:dyDescent="0.2">
      <c r="F3853" s="142"/>
      <c r="K3853"/>
    </row>
    <row r="3854" spans="6:11" x14ac:dyDescent="0.2">
      <c r="F3854" s="142"/>
      <c r="K3854"/>
    </row>
    <row r="3855" spans="6:11" x14ac:dyDescent="0.2">
      <c r="F3855" s="142"/>
      <c r="K3855"/>
    </row>
    <row r="3856" spans="6:11" x14ac:dyDescent="0.2">
      <c r="F3856" s="142"/>
      <c r="K3856"/>
    </row>
    <row r="3857" spans="6:11" x14ac:dyDescent="0.2">
      <c r="F3857" s="142"/>
      <c r="K3857"/>
    </row>
    <row r="3858" spans="6:11" x14ac:dyDescent="0.2">
      <c r="F3858" s="142"/>
      <c r="K3858"/>
    </row>
    <row r="3859" spans="6:11" x14ac:dyDescent="0.2">
      <c r="F3859" s="142"/>
      <c r="K3859"/>
    </row>
    <row r="3860" spans="6:11" x14ac:dyDescent="0.2">
      <c r="F3860" s="142"/>
      <c r="K3860"/>
    </row>
    <row r="3861" spans="6:11" x14ac:dyDescent="0.2">
      <c r="F3861" s="142"/>
      <c r="K3861"/>
    </row>
    <row r="3862" spans="6:11" x14ac:dyDescent="0.2">
      <c r="F3862" s="142"/>
      <c r="K3862"/>
    </row>
    <row r="3863" spans="6:11" x14ac:dyDescent="0.2">
      <c r="F3863" s="142"/>
      <c r="K3863"/>
    </row>
    <row r="3864" spans="6:11" x14ac:dyDescent="0.2">
      <c r="F3864" s="142"/>
      <c r="K3864"/>
    </row>
    <row r="3865" spans="6:11" x14ac:dyDescent="0.2">
      <c r="F3865" s="142"/>
      <c r="K3865"/>
    </row>
    <row r="3866" spans="6:11" x14ac:dyDescent="0.2">
      <c r="F3866" s="142"/>
      <c r="K3866"/>
    </row>
    <row r="3867" spans="6:11" x14ac:dyDescent="0.2">
      <c r="F3867" s="142"/>
      <c r="K3867"/>
    </row>
    <row r="3868" spans="6:11" x14ac:dyDescent="0.2">
      <c r="F3868" s="142"/>
      <c r="K3868"/>
    </row>
    <row r="3869" spans="6:11" x14ac:dyDescent="0.2">
      <c r="F3869" s="142"/>
      <c r="K3869"/>
    </row>
    <row r="3870" spans="6:11" x14ac:dyDescent="0.2">
      <c r="F3870" s="142"/>
      <c r="K3870"/>
    </row>
    <row r="3871" spans="6:11" x14ac:dyDescent="0.2">
      <c r="F3871" s="142"/>
      <c r="K3871"/>
    </row>
    <row r="3872" spans="6:11" x14ac:dyDescent="0.2">
      <c r="F3872" s="142"/>
      <c r="K3872"/>
    </row>
    <row r="3873" spans="6:11" x14ac:dyDescent="0.2">
      <c r="F3873" s="142"/>
      <c r="K3873"/>
    </row>
    <row r="3874" spans="6:11" x14ac:dyDescent="0.2">
      <c r="F3874" s="142"/>
      <c r="K3874"/>
    </row>
    <row r="3875" spans="6:11" x14ac:dyDescent="0.2">
      <c r="F3875" s="142"/>
      <c r="K3875"/>
    </row>
    <row r="3876" spans="6:11" x14ac:dyDescent="0.2">
      <c r="F3876" s="142"/>
      <c r="K3876"/>
    </row>
    <row r="3877" spans="6:11" x14ac:dyDescent="0.2">
      <c r="F3877" s="142"/>
      <c r="K3877"/>
    </row>
    <row r="3878" spans="6:11" x14ac:dyDescent="0.2">
      <c r="F3878" s="142"/>
      <c r="K3878"/>
    </row>
    <row r="3879" spans="6:11" x14ac:dyDescent="0.2">
      <c r="F3879" s="142"/>
      <c r="K3879"/>
    </row>
    <row r="3880" spans="6:11" x14ac:dyDescent="0.2">
      <c r="F3880" s="142"/>
      <c r="K3880"/>
    </row>
    <row r="3881" spans="6:11" x14ac:dyDescent="0.2">
      <c r="F3881" s="142"/>
      <c r="K3881"/>
    </row>
    <row r="3882" spans="6:11" x14ac:dyDescent="0.2">
      <c r="F3882" s="142"/>
      <c r="K3882"/>
    </row>
    <row r="3883" spans="6:11" x14ac:dyDescent="0.2">
      <c r="F3883" s="142"/>
      <c r="K3883"/>
    </row>
    <row r="3884" spans="6:11" x14ac:dyDescent="0.2">
      <c r="F3884" s="142"/>
      <c r="K3884"/>
    </row>
    <row r="3885" spans="6:11" x14ac:dyDescent="0.2">
      <c r="F3885" s="142"/>
      <c r="K3885"/>
    </row>
    <row r="3886" spans="6:11" x14ac:dyDescent="0.2">
      <c r="F3886" s="142"/>
      <c r="K3886"/>
    </row>
    <row r="3887" spans="6:11" x14ac:dyDescent="0.2">
      <c r="F3887" s="142"/>
      <c r="K3887"/>
    </row>
    <row r="3888" spans="6:11" x14ac:dyDescent="0.2">
      <c r="F3888" s="142"/>
      <c r="K3888"/>
    </row>
    <row r="3889" spans="6:11" x14ac:dyDescent="0.2">
      <c r="F3889" s="142"/>
      <c r="K3889"/>
    </row>
    <row r="3890" spans="6:11" x14ac:dyDescent="0.2">
      <c r="F3890" s="142"/>
      <c r="K3890"/>
    </row>
    <row r="3891" spans="6:11" x14ac:dyDescent="0.2">
      <c r="F3891" s="142"/>
      <c r="K3891"/>
    </row>
    <row r="3892" spans="6:11" x14ac:dyDescent="0.2">
      <c r="F3892" s="142"/>
      <c r="K3892"/>
    </row>
    <row r="3893" spans="6:11" x14ac:dyDescent="0.2">
      <c r="F3893" s="142"/>
      <c r="K3893"/>
    </row>
    <row r="3894" spans="6:11" x14ac:dyDescent="0.2">
      <c r="F3894" s="142"/>
      <c r="K3894"/>
    </row>
    <row r="3895" spans="6:11" x14ac:dyDescent="0.2">
      <c r="F3895" s="142"/>
      <c r="K3895"/>
    </row>
    <row r="3896" spans="6:11" x14ac:dyDescent="0.2">
      <c r="F3896" s="142"/>
      <c r="K3896"/>
    </row>
    <row r="3897" spans="6:11" x14ac:dyDescent="0.2">
      <c r="F3897" s="142"/>
      <c r="K3897"/>
    </row>
    <row r="3898" spans="6:11" x14ac:dyDescent="0.2">
      <c r="F3898" s="142"/>
      <c r="K3898"/>
    </row>
    <row r="3899" spans="6:11" x14ac:dyDescent="0.2">
      <c r="F3899" s="142"/>
      <c r="K3899"/>
    </row>
    <row r="3900" spans="6:11" x14ac:dyDescent="0.2">
      <c r="F3900" s="142"/>
      <c r="K3900"/>
    </row>
    <row r="3901" spans="6:11" x14ac:dyDescent="0.2">
      <c r="F3901" s="142"/>
      <c r="K3901"/>
    </row>
    <row r="3902" spans="6:11" x14ac:dyDescent="0.2">
      <c r="F3902" s="142"/>
      <c r="K3902"/>
    </row>
    <row r="3903" spans="6:11" x14ac:dyDescent="0.2">
      <c r="F3903" s="142"/>
      <c r="K3903"/>
    </row>
    <row r="3904" spans="6:11" x14ac:dyDescent="0.2">
      <c r="F3904" s="142"/>
      <c r="K3904"/>
    </row>
    <row r="3905" spans="6:11" x14ac:dyDescent="0.2">
      <c r="F3905" s="142"/>
      <c r="K3905"/>
    </row>
    <row r="3906" spans="6:11" x14ac:dyDescent="0.2">
      <c r="F3906" s="142"/>
      <c r="K3906"/>
    </row>
    <row r="3907" spans="6:11" x14ac:dyDescent="0.2">
      <c r="F3907" s="142"/>
      <c r="K3907"/>
    </row>
    <row r="3908" spans="6:11" x14ac:dyDescent="0.2">
      <c r="F3908" s="142"/>
      <c r="K3908"/>
    </row>
    <row r="3909" spans="6:11" x14ac:dyDescent="0.2">
      <c r="F3909" s="142"/>
      <c r="K3909"/>
    </row>
    <row r="3910" spans="6:11" x14ac:dyDescent="0.2">
      <c r="F3910" s="142"/>
      <c r="K3910"/>
    </row>
    <row r="3911" spans="6:11" x14ac:dyDescent="0.2">
      <c r="F3911" s="142"/>
      <c r="K3911"/>
    </row>
    <row r="3912" spans="6:11" x14ac:dyDescent="0.2">
      <c r="F3912" s="142"/>
      <c r="K3912"/>
    </row>
    <row r="3913" spans="6:11" x14ac:dyDescent="0.2">
      <c r="F3913" s="142"/>
      <c r="K3913"/>
    </row>
    <row r="3914" spans="6:11" x14ac:dyDescent="0.2">
      <c r="F3914" s="142"/>
      <c r="K3914"/>
    </row>
    <row r="3915" spans="6:11" x14ac:dyDescent="0.2">
      <c r="F3915" s="142"/>
      <c r="K3915"/>
    </row>
    <row r="3916" spans="6:11" x14ac:dyDescent="0.2">
      <c r="F3916" s="142"/>
      <c r="K3916"/>
    </row>
    <row r="3917" spans="6:11" x14ac:dyDescent="0.2">
      <c r="F3917" s="142"/>
      <c r="K3917"/>
    </row>
    <row r="3918" spans="6:11" x14ac:dyDescent="0.2">
      <c r="F3918" s="142"/>
      <c r="K3918"/>
    </row>
    <row r="3919" spans="6:11" x14ac:dyDescent="0.2">
      <c r="F3919" s="142"/>
      <c r="K3919"/>
    </row>
    <row r="3920" spans="6:11" x14ac:dyDescent="0.2">
      <c r="F3920" s="142"/>
      <c r="K3920"/>
    </row>
    <row r="3921" spans="6:11" x14ac:dyDescent="0.2">
      <c r="F3921" s="142"/>
      <c r="K3921"/>
    </row>
    <row r="3922" spans="6:11" x14ac:dyDescent="0.2">
      <c r="F3922" s="142"/>
      <c r="K3922"/>
    </row>
    <row r="3923" spans="6:11" x14ac:dyDescent="0.2">
      <c r="F3923" s="142"/>
      <c r="K3923"/>
    </row>
    <row r="3924" spans="6:11" x14ac:dyDescent="0.2">
      <c r="F3924" s="142"/>
      <c r="K3924"/>
    </row>
    <row r="3925" spans="6:11" x14ac:dyDescent="0.2">
      <c r="F3925" s="142"/>
      <c r="K3925"/>
    </row>
    <row r="3926" spans="6:11" x14ac:dyDescent="0.2">
      <c r="F3926" s="142"/>
      <c r="K3926"/>
    </row>
    <row r="3927" spans="6:11" x14ac:dyDescent="0.2">
      <c r="F3927" s="142"/>
      <c r="K3927"/>
    </row>
    <row r="3928" spans="6:11" x14ac:dyDescent="0.2">
      <c r="F3928" s="142"/>
      <c r="K3928"/>
    </row>
    <row r="3929" spans="6:11" x14ac:dyDescent="0.2">
      <c r="F3929" s="142"/>
      <c r="K3929"/>
    </row>
    <row r="3930" spans="6:11" x14ac:dyDescent="0.2">
      <c r="F3930" s="142"/>
      <c r="K3930"/>
    </row>
    <row r="3931" spans="6:11" x14ac:dyDescent="0.2">
      <c r="F3931" s="142"/>
      <c r="K3931"/>
    </row>
    <row r="3932" spans="6:11" x14ac:dyDescent="0.2">
      <c r="F3932" s="142"/>
      <c r="K3932"/>
    </row>
    <row r="3933" spans="6:11" x14ac:dyDescent="0.2">
      <c r="F3933" s="142"/>
      <c r="K3933"/>
    </row>
    <row r="3934" spans="6:11" x14ac:dyDescent="0.2">
      <c r="F3934" s="142"/>
      <c r="K3934"/>
    </row>
    <row r="3935" spans="6:11" x14ac:dyDescent="0.2">
      <c r="F3935" s="142"/>
      <c r="K3935"/>
    </row>
    <row r="3936" spans="6:11" x14ac:dyDescent="0.2">
      <c r="F3936" s="142"/>
      <c r="K3936"/>
    </row>
    <row r="3937" spans="6:11" x14ac:dyDescent="0.2">
      <c r="F3937" s="142"/>
      <c r="K3937"/>
    </row>
    <row r="3938" spans="6:11" x14ac:dyDescent="0.2">
      <c r="F3938" s="142"/>
      <c r="K3938"/>
    </row>
    <row r="3939" spans="6:11" x14ac:dyDescent="0.2">
      <c r="F3939" s="142"/>
      <c r="K3939"/>
    </row>
    <row r="3940" spans="6:11" x14ac:dyDescent="0.2">
      <c r="F3940" s="142"/>
      <c r="K3940"/>
    </row>
    <row r="3941" spans="6:11" x14ac:dyDescent="0.2">
      <c r="F3941" s="142"/>
      <c r="K3941"/>
    </row>
    <row r="3942" spans="6:11" x14ac:dyDescent="0.2">
      <c r="F3942" s="142"/>
      <c r="K3942"/>
    </row>
    <row r="3943" spans="6:11" x14ac:dyDescent="0.2">
      <c r="F3943" s="142"/>
      <c r="K3943"/>
    </row>
    <row r="3944" spans="6:11" x14ac:dyDescent="0.2">
      <c r="F3944" s="142"/>
      <c r="K3944"/>
    </row>
    <row r="3945" spans="6:11" x14ac:dyDescent="0.2">
      <c r="F3945" s="142"/>
      <c r="K3945"/>
    </row>
    <row r="3946" spans="6:11" x14ac:dyDescent="0.2">
      <c r="F3946" s="142"/>
      <c r="K3946"/>
    </row>
    <row r="3947" spans="6:11" x14ac:dyDescent="0.2">
      <c r="F3947" s="142"/>
      <c r="K3947"/>
    </row>
    <row r="3948" spans="6:11" x14ac:dyDescent="0.2">
      <c r="F3948" s="142"/>
      <c r="K3948"/>
    </row>
    <row r="3949" spans="6:11" x14ac:dyDescent="0.2">
      <c r="F3949" s="142"/>
      <c r="K3949"/>
    </row>
    <row r="3950" spans="6:11" x14ac:dyDescent="0.2">
      <c r="F3950" s="142"/>
      <c r="K3950"/>
    </row>
    <row r="3951" spans="6:11" x14ac:dyDescent="0.2">
      <c r="F3951" s="142"/>
      <c r="K3951"/>
    </row>
    <row r="3952" spans="6:11" x14ac:dyDescent="0.2">
      <c r="F3952" s="142"/>
      <c r="K3952"/>
    </row>
    <row r="3953" spans="6:11" x14ac:dyDescent="0.2">
      <c r="F3953" s="142"/>
      <c r="K3953"/>
    </row>
    <row r="3954" spans="6:11" x14ac:dyDescent="0.2">
      <c r="F3954" s="142"/>
      <c r="K3954"/>
    </row>
    <row r="3955" spans="6:11" x14ac:dyDescent="0.2">
      <c r="F3955" s="142"/>
      <c r="K3955"/>
    </row>
    <row r="3956" spans="6:11" x14ac:dyDescent="0.2">
      <c r="F3956" s="142"/>
      <c r="K3956"/>
    </row>
    <row r="3957" spans="6:11" x14ac:dyDescent="0.2">
      <c r="F3957" s="142"/>
      <c r="K3957"/>
    </row>
    <row r="3958" spans="6:11" x14ac:dyDescent="0.2">
      <c r="F3958" s="142"/>
      <c r="K3958"/>
    </row>
    <row r="3959" spans="6:11" x14ac:dyDescent="0.2">
      <c r="F3959" s="142"/>
      <c r="K3959"/>
    </row>
    <row r="3960" spans="6:11" x14ac:dyDescent="0.2">
      <c r="F3960" s="142"/>
      <c r="K3960"/>
    </row>
    <row r="3961" spans="6:11" x14ac:dyDescent="0.2">
      <c r="F3961" s="142"/>
      <c r="K3961"/>
    </row>
    <row r="3962" spans="6:11" x14ac:dyDescent="0.2">
      <c r="F3962" s="142"/>
      <c r="K3962"/>
    </row>
    <row r="3963" spans="6:11" x14ac:dyDescent="0.2">
      <c r="F3963" s="142"/>
      <c r="K3963"/>
    </row>
    <row r="3964" spans="6:11" x14ac:dyDescent="0.2">
      <c r="F3964" s="142"/>
      <c r="K3964"/>
    </row>
    <row r="3965" spans="6:11" x14ac:dyDescent="0.2">
      <c r="F3965" s="142"/>
      <c r="K3965"/>
    </row>
    <row r="3966" spans="6:11" x14ac:dyDescent="0.2">
      <c r="F3966" s="142"/>
      <c r="K3966"/>
    </row>
    <row r="3967" spans="6:11" x14ac:dyDescent="0.2">
      <c r="F3967" s="142"/>
      <c r="K3967"/>
    </row>
    <row r="3968" spans="6:11" x14ac:dyDescent="0.2">
      <c r="F3968" s="142"/>
      <c r="K3968"/>
    </row>
    <row r="3969" spans="6:11" x14ac:dyDescent="0.2">
      <c r="F3969" s="142"/>
      <c r="K3969"/>
    </row>
    <row r="3970" spans="6:11" x14ac:dyDescent="0.2">
      <c r="F3970" s="142"/>
      <c r="K3970"/>
    </row>
    <row r="3971" spans="6:11" x14ac:dyDescent="0.2">
      <c r="F3971" s="142"/>
      <c r="K3971"/>
    </row>
    <row r="3972" spans="6:11" x14ac:dyDescent="0.2">
      <c r="F3972" s="142"/>
      <c r="K3972"/>
    </row>
    <row r="3973" spans="6:11" x14ac:dyDescent="0.2">
      <c r="F3973" s="142"/>
      <c r="K3973"/>
    </row>
    <row r="3974" spans="6:11" x14ac:dyDescent="0.2">
      <c r="F3974" s="142"/>
      <c r="K3974"/>
    </row>
    <row r="3975" spans="6:11" x14ac:dyDescent="0.2">
      <c r="F3975" s="142"/>
      <c r="K3975"/>
    </row>
    <row r="3976" spans="6:11" x14ac:dyDescent="0.2">
      <c r="F3976" s="142"/>
      <c r="K3976"/>
    </row>
    <row r="3977" spans="6:11" x14ac:dyDescent="0.2">
      <c r="F3977" s="142"/>
      <c r="K3977"/>
    </row>
    <row r="3978" spans="6:11" x14ac:dyDescent="0.2">
      <c r="F3978" s="142"/>
      <c r="K3978"/>
    </row>
    <row r="3979" spans="6:11" x14ac:dyDescent="0.2">
      <c r="F3979" s="142"/>
      <c r="K3979"/>
    </row>
    <row r="3980" spans="6:11" x14ac:dyDescent="0.2">
      <c r="F3980" s="142"/>
      <c r="K3980"/>
    </row>
    <row r="3981" spans="6:11" x14ac:dyDescent="0.2">
      <c r="F3981" s="142"/>
      <c r="K3981"/>
    </row>
    <row r="3982" spans="6:11" x14ac:dyDescent="0.2">
      <c r="F3982" s="142"/>
      <c r="K3982"/>
    </row>
    <row r="3983" spans="6:11" x14ac:dyDescent="0.2">
      <c r="F3983" s="142"/>
      <c r="K3983"/>
    </row>
    <row r="3984" spans="6:11" x14ac:dyDescent="0.2">
      <c r="F3984" s="142"/>
      <c r="K3984"/>
    </row>
    <row r="3985" spans="6:11" x14ac:dyDescent="0.2">
      <c r="F3985" s="142"/>
      <c r="K3985"/>
    </row>
    <row r="3986" spans="6:11" x14ac:dyDescent="0.2">
      <c r="F3986" s="142"/>
      <c r="K3986"/>
    </row>
    <row r="3987" spans="6:11" x14ac:dyDescent="0.2">
      <c r="F3987" s="142"/>
      <c r="K3987"/>
    </row>
    <row r="3988" spans="6:11" x14ac:dyDescent="0.2">
      <c r="F3988" s="142"/>
      <c r="K3988"/>
    </row>
    <row r="3989" spans="6:11" x14ac:dyDescent="0.2">
      <c r="F3989" s="142"/>
      <c r="K3989"/>
    </row>
    <row r="3990" spans="6:11" x14ac:dyDescent="0.2">
      <c r="F3990" s="142"/>
      <c r="K3990"/>
    </row>
    <row r="3991" spans="6:11" x14ac:dyDescent="0.2">
      <c r="F3991" s="142"/>
      <c r="K3991"/>
    </row>
    <row r="3992" spans="6:11" x14ac:dyDescent="0.2">
      <c r="F3992" s="142"/>
      <c r="K3992"/>
    </row>
    <row r="3993" spans="6:11" x14ac:dyDescent="0.2">
      <c r="F3993" s="142"/>
      <c r="K3993"/>
    </row>
    <row r="3994" spans="6:11" x14ac:dyDescent="0.2">
      <c r="F3994" s="142"/>
      <c r="K3994"/>
    </row>
    <row r="3995" spans="6:11" x14ac:dyDescent="0.2">
      <c r="F3995" s="142"/>
      <c r="K3995"/>
    </row>
    <row r="3996" spans="6:11" x14ac:dyDescent="0.2">
      <c r="F3996" s="142"/>
      <c r="K3996"/>
    </row>
    <row r="3997" spans="6:11" x14ac:dyDescent="0.2">
      <c r="F3997" s="142"/>
      <c r="K3997"/>
    </row>
    <row r="3998" spans="6:11" x14ac:dyDescent="0.2">
      <c r="F3998" s="142"/>
      <c r="K3998"/>
    </row>
    <row r="3999" spans="6:11" x14ac:dyDescent="0.2">
      <c r="F3999" s="142"/>
      <c r="K3999"/>
    </row>
    <row r="4000" spans="6:11" x14ac:dyDescent="0.2">
      <c r="F4000" s="142"/>
      <c r="K4000"/>
    </row>
    <row r="4001" spans="6:11" x14ac:dyDescent="0.2">
      <c r="F4001" s="142"/>
      <c r="K4001"/>
    </row>
    <row r="4002" spans="6:11" x14ac:dyDescent="0.2">
      <c r="F4002" s="142"/>
      <c r="K4002"/>
    </row>
    <row r="4003" spans="6:11" x14ac:dyDescent="0.2">
      <c r="F4003" s="142"/>
      <c r="K4003"/>
    </row>
    <row r="4004" spans="6:11" x14ac:dyDescent="0.2">
      <c r="F4004" s="142"/>
      <c r="K4004"/>
    </row>
    <row r="4005" spans="6:11" x14ac:dyDescent="0.2">
      <c r="F4005" s="142"/>
      <c r="K4005"/>
    </row>
    <row r="4006" spans="6:11" x14ac:dyDescent="0.2">
      <c r="F4006" s="142"/>
      <c r="K4006"/>
    </row>
    <row r="4007" spans="6:11" x14ac:dyDescent="0.2">
      <c r="F4007" s="142"/>
      <c r="K4007"/>
    </row>
    <row r="4008" spans="6:11" x14ac:dyDescent="0.2">
      <c r="F4008" s="142"/>
      <c r="K4008"/>
    </row>
    <row r="4009" spans="6:11" x14ac:dyDescent="0.2">
      <c r="F4009" s="142"/>
      <c r="K4009"/>
    </row>
    <row r="4010" spans="6:11" x14ac:dyDescent="0.2">
      <c r="F4010" s="142"/>
      <c r="K4010"/>
    </row>
    <row r="4011" spans="6:11" x14ac:dyDescent="0.2">
      <c r="F4011" s="142"/>
      <c r="K4011"/>
    </row>
    <row r="4012" spans="6:11" x14ac:dyDescent="0.2">
      <c r="F4012" s="142"/>
      <c r="K4012"/>
    </row>
    <row r="4013" spans="6:11" x14ac:dyDescent="0.2">
      <c r="F4013" s="142"/>
      <c r="K4013"/>
    </row>
    <row r="4014" spans="6:11" x14ac:dyDescent="0.2">
      <c r="F4014" s="142"/>
      <c r="K4014"/>
    </row>
    <row r="4015" spans="6:11" x14ac:dyDescent="0.2">
      <c r="F4015" s="142"/>
      <c r="K4015"/>
    </row>
    <row r="4016" spans="6:11" x14ac:dyDescent="0.2">
      <c r="F4016" s="142"/>
      <c r="K4016"/>
    </row>
    <row r="4017" spans="6:11" x14ac:dyDescent="0.2">
      <c r="F4017" s="142"/>
      <c r="K4017"/>
    </row>
    <row r="4018" spans="6:11" x14ac:dyDescent="0.2">
      <c r="F4018" s="142"/>
      <c r="K4018"/>
    </row>
    <row r="4019" spans="6:11" x14ac:dyDescent="0.2">
      <c r="F4019" s="142"/>
      <c r="K4019"/>
    </row>
    <row r="4020" spans="6:11" x14ac:dyDescent="0.2">
      <c r="F4020" s="142"/>
      <c r="K4020"/>
    </row>
    <row r="4021" spans="6:11" x14ac:dyDescent="0.2">
      <c r="F4021" s="142"/>
      <c r="K4021"/>
    </row>
    <row r="4022" spans="6:11" x14ac:dyDescent="0.2">
      <c r="F4022" s="142"/>
      <c r="K4022"/>
    </row>
    <row r="4023" spans="6:11" x14ac:dyDescent="0.2">
      <c r="F4023" s="142"/>
      <c r="K4023"/>
    </row>
    <row r="4024" spans="6:11" x14ac:dyDescent="0.2">
      <c r="F4024" s="142"/>
      <c r="K4024"/>
    </row>
    <row r="4025" spans="6:11" x14ac:dyDescent="0.2">
      <c r="F4025" s="142"/>
      <c r="K4025"/>
    </row>
    <row r="4026" spans="6:11" x14ac:dyDescent="0.2">
      <c r="F4026" s="142"/>
      <c r="K4026"/>
    </row>
    <row r="4027" spans="6:11" x14ac:dyDescent="0.2">
      <c r="F4027" s="142"/>
      <c r="K4027"/>
    </row>
    <row r="4028" spans="6:11" x14ac:dyDescent="0.2">
      <c r="F4028" s="142"/>
      <c r="K4028"/>
    </row>
    <row r="4029" spans="6:11" x14ac:dyDescent="0.2">
      <c r="F4029" s="142"/>
      <c r="K4029"/>
    </row>
    <row r="4030" spans="6:11" x14ac:dyDescent="0.2">
      <c r="F4030" s="142"/>
      <c r="K4030"/>
    </row>
    <row r="4031" spans="6:11" x14ac:dyDescent="0.2">
      <c r="F4031" s="142"/>
      <c r="K4031"/>
    </row>
    <row r="4032" spans="6:11" x14ac:dyDescent="0.2">
      <c r="F4032" s="142"/>
      <c r="K4032"/>
    </row>
    <row r="4033" spans="6:11" x14ac:dyDescent="0.2">
      <c r="F4033" s="142"/>
      <c r="K4033"/>
    </row>
    <row r="4034" spans="6:11" x14ac:dyDescent="0.2">
      <c r="F4034" s="142"/>
      <c r="K4034"/>
    </row>
    <row r="4035" spans="6:11" x14ac:dyDescent="0.2">
      <c r="F4035" s="142"/>
      <c r="K4035"/>
    </row>
    <row r="4036" spans="6:11" x14ac:dyDescent="0.2">
      <c r="F4036" s="142"/>
      <c r="K4036"/>
    </row>
    <row r="4037" spans="6:11" x14ac:dyDescent="0.2">
      <c r="F4037" s="142"/>
      <c r="K4037"/>
    </row>
    <row r="4038" spans="6:11" x14ac:dyDescent="0.2">
      <c r="F4038" s="142"/>
      <c r="K4038"/>
    </row>
    <row r="4039" spans="6:11" x14ac:dyDescent="0.2">
      <c r="F4039" s="142"/>
      <c r="K4039"/>
    </row>
    <row r="4040" spans="6:11" x14ac:dyDescent="0.2">
      <c r="F4040" s="142"/>
      <c r="K4040"/>
    </row>
    <row r="4041" spans="6:11" x14ac:dyDescent="0.2">
      <c r="F4041" s="142"/>
      <c r="K4041"/>
    </row>
    <row r="4042" spans="6:11" x14ac:dyDescent="0.2">
      <c r="F4042" s="142"/>
      <c r="K4042"/>
    </row>
    <row r="4043" spans="6:11" x14ac:dyDescent="0.2">
      <c r="F4043" s="142"/>
      <c r="K4043"/>
    </row>
    <row r="4044" spans="6:11" x14ac:dyDescent="0.2">
      <c r="F4044" s="142"/>
      <c r="K4044"/>
    </row>
    <row r="4045" spans="6:11" x14ac:dyDescent="0.2">
      <c r="F4045" s="142"/>
      <c r="K4045"/>
    </row>
    <row r="4046" spans="6:11" x14ac:dyDescent="0.2">
      <c r="F4046" s="142"/>
      <c r="K4046"/>
    </row>
    <row r="4047" spans="6:11" x14ac:dyDescent="0.2">
      <c r="F4047" s="142"/>
      <c r="K4047"/>
    </row>
    <row r="4048" spans="6:11" x14ac:dyDescent="0.2">
      <c r="F4048" s="142"/>
      <c r="K4048"/>
    </row>
    <row r="4049" spans="6:11" x14ac:dyDescent="0.2">
      <c r="F4049" s="142"/>
      <c r="K4049"/>
    </row>
    <row r="4050" spans="6:11" x14ac:dyDescent="0.2">
      <c r="F4050" s="142"/>
      <c r="K4050"/>
    </row>
    <row r="4051" spans="6:11" x14ac:dyDescent="0.2">
      <c r="F4051" s="142"/>
      <c r="K4051"/>
    </row>
    <row r="4052" spans="6:11" x14ac:dyDescent="0.2">
      <c r="F4052" s="142"/>
      <c r="K4052"/>
    </row>
    <row r="4053" spans="6:11" x14ac:dyDescent="0.2">
      <c r="F4053" s="142"/>
      <c r="K4053"/>
    </row>
    <row r="4054" spans="6:11" x14ac:dyDescent="0.2">
      <c r="F4054" s="142"/>
      <c r="K4054"/>
    </row>
    <row r="4055" spans="6:11" x14ac:dyDescent="0.2">
      <c r="F4055" s="142"/>
      <c r="K4055"/>
    </row>
    <row r="4056" spans="6:11" x14ac:dyDescent="0.2">
      <c r="F4056" s="142"/>
      <c r="K4056"/>
    </row>
    <row r="4057" spans="6:11" x14ac:dyDescent="0.2">
      <c r="F4057" s="142"/>
      <c r="K4057"/>
    </row>
    <row r="4058" spans="6:11" x14ac:dyDescent="0.2">
      <c r="F4058" s="142"/>
      <c r="K4058"/>
    </row>
    <row r="4059" spans="6:11" x14ac:dyDescent="0.2">
      <c r="F4059" s="142"/>
      <c r="K4059"/>
    </row>
    <row r="4060" spans="6:11" x14ac:dyDescent="0.2">
      <c r="F4060" s="142"/>
      <c r="K4060"/>
    </row>
    <row r="4061" spans="6:11" x14ac:dyDescent="0.2">
      <c r="F4061" s="142"/>
      <c r="K4061"/>
    </row>
    <row r="4062" spans="6:11" x14ac:dyDescent="0.2">
      <c r="F4062" s="142"/>
      <c r="K4062"/>
    </row>
    <row r="4063" spans="6:11" x14ac:dyDescent="0.2">
      <c r="F4063" s="142"/>
      <c r="K4063"/>
    </row>
    <row r="4064" spans="6:11" x14ac:dyDescent="0.2">
      <c r="F4064" s="142"/>
      <c r="K4064"/>
    </row>
    <row r="4065" spans="6:11" x14ac:dyDescent="0.2">
      <c r="F4065" s="142"/>
      <c r="K4065"/>
    </row>
    <row r="4066" spans="6:11" x14ac:dyDescent="0.2">
      <c r="F4066" s="142"/>
      <c r="K4066"/>
    </row>
    <row r="4067" spans="6:11" x14ac:dyDescent="0.2">
      <c r="F4067" s="142"/>
      <c r="K4067"/>
    </row>
    <row r="4068" spans="6:11" x14ac:dyDescent="0.2">
      <c r="F4068" s="142"/>
      <c r="K4068"/>
    </row>
    <row r="4069" spans="6:11" x14ac:dyDescent="0.2">
      <c r="F4069" s="142"/>
      <c r="K4069"/>
    </row>
    <row r="4070" spans="6:11" x14ac:dyDescent="0.2">
      <c r="F4070" s="142"/>
      <c r="K4070"/>
    </row>
    <row r="4071" spans="6:11" x14ac:dyDescent="0.2">
      <c r="F4071" s="142"/>
      <c r="K4071"/>
    </row>
    <row r="4072" spans="6:11" x14ac:dyDescent="0.2">
      <c r="F4072" s="142"/>
      <c r="K4072"/>
    </row>
    <row r="4073" spans="6:11" x14ac:dyDescent="0.2">
      <c r="F4073" s="142"/>
      <c r="K4073"/>
    </row>
    <row r="4074" spans="6:11" x14ac:dyDescent="0.2">
      <c r="F4074" s="142"/>
      <c r="K4074"/>
    </row>
    <row r="4075" spans="6:11" x14ac:dyDescent="0.2">
      <c r="F4075" s="142"/>
      <c r="K4075"/>
    </row>
    <row r="4076" spans="6:11" x14ac:dyDescent="0.2">
      <c r="F4076" s="142"/>
      <c r="K4076"/>
    </row>
    <row r="4077" spans="6:11" x14ac:dyDescent="0.2">
      <c r="F4077" s="142"/>
      <c r="K4077"/>
    </row>
    <row r="4078" spans="6:11" x14ac:dyDescent="0.2">
      <c r="F4078" s="142"/>
      <c r="K4078"/>
    </row>
    <row r="4079" spans="6:11" x14ac:dyDescent="0.2">
      <c r="F4079" s="142"/>
      <c r="K4079"/>
    </row>
    <row r="4080" spans="6:11" x14ac:dyDescent="0.2">
      <c r="F4080" s="142"/>
      <c r="K4080"/>
    </row>
    <row r="4081" spans="6:11" x14ac:dyDescent="0.2">
      <c r="F4081" s="142"/>
      <c r="K4081"/>
    </row>
    <row r="4082" spans="6:11" x14ac:dyDescent="0.2">
      <c r="F4082" s="142"/>
      <c r="K4082"/>
    </row>
    <row r="4083" spans="6:11" x14ac:dyDescent="0.2">
      <c r="F4083" s="142"/>
      <c r="K4083"/>
    </row>
    <row r="4084" spans="6:11" x14ac:dyDescent="0.2">
      <c r="F4084" s="142"/>
      <c r="K4084"/>
    </row>
    <row r="4085" spans="6:11" x14ac:dyDescent="0.2">
      <c r="F4085" s="142"/>
      <c r="K4085"/>
    </row>
    <row r="4086" spans="6:11" x14ac:dyDescent="0.2">
      <c r="F4086" s="142"/>
      <c r="K4086"/>
    </row>
    <row r="4087" spans="6:11" x14ac:dyDescent="0.2">
      <c r="F4087" s="142"/>
      <c r="K4087"/>
    </row>
    <row r="4088" spans="6:11" x14ac:dyDescent="0.2">
      <c r="F4088" s="142"/>
      <c r="K4088"/>
    </row>
    <row r="4089" spans="6:11" x14ac:dyDescent="0.2">
      <c r="F4089" s="142"/>
      <c r="K4089"/>
    </row>
    <row r="4090" spans="6:11" x14ac:dyDescent="0.2">
      <c r="F4090" s="142"/>
      <c r="K4090"/>
    </row>
    <row r="4091" spans="6:11" x14ac:dyDescent="0.2">
      <c r="F4091" s="142"/>
      <c r="K4091"/>
    </row>
    <row r="4092" spans="6:11" x14ac:dyDescent="0.2">
      <c r="F4092" s="142"/>
      <c r="K4092"/>
    </row>
    <row r="4093" spans="6:11" x14ac:dyDescent="0.2">
      <c r="F4093" s="142"/>
      <c r="K4093"/>
    </row>
    <row r="4094" spans="6:11" x14ac:dyDescent="0.2">
      <c r="F4094" s="142"/>
      <c r="K4094"/>
    </row>
    <row r="4095" spans="6:11" x14ac:dyDescent="0.2">
      <c r="F4095" s="142"/>
      <c r="K4095"/>
    </row>
    <row r="4096" spans="6:11" x14ac:dyDescent="0.2">
      <c r="F4096" s="142"/>
      <c r="K4096"/>
    </row>
    <row r="4097" spans="6:11" x14ac:dyDescent="0.2">
      <c r="F4097" s="142"/>
      <c r="K4097"/>
    </row>
    <row r="4098" spans="6:11" x14ac:dyDescent="0.2">
      <c r="F4098" s="142"/>
      <c r="K4098"/>
    </row>
    <row r="4099" spans="6:11" x14ac:dyDescent="0.2">
      <c r="F4099" s="142"/>
      <c r="K4099"/>
    </row>
    <row r="4100" spans="6:11" x14ac:dyDescent="0.2">
      <c r="F4100" s="142"/>
      <c r="K4100"/>
    </row>
    <row r="4101" spans="6:11" x14ac:dyDescent="0.2">
      <c r="F4101" s="142"/>
      <c r="K4101"/>
    </row>
    <row r="4102" spans="6:11" x14ac:dyDescent="0.2">
      <c r="F4102" s="142"/>
      <c r="K4102"/>
    </row>
    <row r="4103" spans="6:11" x14ac:dyDescent="0.2">
      <c r="F4103" s="142"/>
      <c r="K4103"/>
    </row>
    <row r="4104" spans="6:11" x14ac:dyDescent="0.2">
      <c r="F4104" s="142"/>
      <c r="K4104"/>
    </row>
    <row r="4105" spans="6:11" x14ac:dyDescent="0.2">
      <c r="F4105" s="142"/>
      <c r="K4105"/>
    </row>
    <row r="4106" spans="6:11" x14ac:dyDescent="0.2">
      <c r="F4106" s="142"/>
      <c r="K4106"/>
    </row>
    <row r="4107" spans="6:11" x14ac:dyDescent="0.2">
      <c r="F4107" s="142"/>
      <c r="K4107"/>
    </row>
    <row r="4108" spans="6:11" x14ac:dyDescent="0.2">
      <c r="F4108" s="142"/>
      <c r="K4108"/>
    </row>
    <row r="4109" spans="6:11" x14ac:dyDescent="0.2">
      <c r="F4109" s="142"/>
      <c r="K4109"/>
    </row>
    <row r="4110" spans="6:11" x14ac:dyDescent="0.2">
      <c r="F4110" s="142"/>
      <c r="K4110"/>
    </row>
    <row r="4111" spans="6:11" x14ac:dyDescent="0.2">
      <c r="F4111" s="142"/>
      <c r="K4111"/>
    </row>
    <row r="4112" spans="6:11" x14ac:dyDescent="0.2">
      <c r="F4112" s="142"/>
      <c r="K4112"/>
    </row>
    <row r="4113" spans="6:11" x14ac:dyDescent="0.2">
      <c r="F4113" s="142"/>
      <c r="K4113"/>
    </row>
    <row r="4114" spans="6:11" x14ac:dyDescent="0.2">
      <c r="F4114" s="142"/>
      <c r="K4114"/>
    </row>
    <row r="4115" spans="6:11" x14ac:dyDescent="0.2">
      <c r="F4115" s="142"/>
      <c r="K4115"/>
    </row>
    <row r="4116" spans="6:11" x14ac:dyDescent="0.2">
      <c r="F4116" s="142"/>
      <c r="K4116"/>
    </row>
    <row r="4117" spans="6:11" x14ac:dyDescent="0.2">
      <c r="F4117" s="142"/>
      <c r="K4117"/>
    </row>
    <row r="4118" spans="6:11" x14ac:dyDescent="0.2">
      <c r="F4118" s="142"/>
      <c r="K4118"/>
    </row>
    <row r="4119" spans="6:11" x14ac:dyDescent="0.2">
      <c r="F4119" s="142"/>
      <c r="K4119"/>
    </row>
    <row r="4120" spans="6:11" x14ac:dyDescent="0.2">
      <c r="F4120" s="142"/>
      <c r="K4120"/>
    </row>
    <row r="4121" spans="6:11" x14ac:dyDescent="0.2">
      <c r="F4121" s="142"/>
      <c r="K4121"/>
    </row>
    <row r="4122" spans="6:11" x14ac:dyDescent="0.2">
      <c r="F4122" s="142"/>
      <c r="K4122"/>
    </row>
    <row r="4123" spans="6:11" x14ac:dyDescent="0.2">
      <c r="F4123" s="142"/>
      <c r="K4123"/>
    </row>
    <row r="4124" spans="6:11" x14ac:dyDescent="0.2">
      <c r="F4124" s="142"/>
      <c r="K4124"/>
    </row>
    <row r="4125" spans="6:11" x14ac:dyDescent="0.2">
      <c r="F4125" s="142"/>
      <c r="K4125"/>
    </row>
    <row r="4126" spans="6:11" x14ac:dyDescent="0.2">
      <c r="F4126" s="142"/>
      <c r="K4126"/>
    </row>
    <row r="4127" spans="6:11" x14ac:dyDescent="0.2">
      <c r="F4127" s="142"/>
      <c r="K4127"/>
    </row>
    <row r="4128" spans="6:11" x14ac:dyDescent="0.2">
      <c r="F4128" s="142"/>
      <c r="K4128"/>
    </row>
    <row r="4129" spans="6:11" x14ac:dyDescent="0.2">
      <c r="F4129" s="142"/>
      <c r="K4129"/>
    </row>
    <row r="4130" spans="6:11" x14ac:dyDescent="0.2">
      <c r="F4130" s="142"/>
      <c r="K4130"/>
    </row>
    <row r="4131" spans="6:11" x14ac:dyDescent="0.2">
      <c r="F4131" s="142"/>
      <c r="K4131"/>
    </row>
    <row r="4132" spans="6:11" x14ac:dyDescent="0.2">
      <c r="F4132" s="142"/>
      <c r="K4132"/>
    </row>
    <row r="4133" spans="6:11" x14ac:dyDescent="0.2">
      <c r="F4133" s="142"/>
      <c r="K4133"/>
    </row>
    <row r="4134" spans="6:11" x14ac:dyDescent="0.2">
      <c r="F4134" s="142"/>
      <c r="K4134"/>
    </row>
    <row r="4135" spans="6:11" x14ac:dyDescent="0.2">
      <c r="F4135" s="142"/>
      <c r="K4135"/>
    </row>
    <row r="4136" spans="6:11" x14ac:dyDescent="0.2">
      <c r="F4136" s="142"/>
      <c r="K4136"/>
    </row>
    <row r="4137" spans="6:11" x14ac:dyDescent="0.2">
      <c r="F4137" s="142"/>
      <c r="K4137"/>
    </row>
    <row r="4138" spans="6:11" x14ac:dyDescent="0.2">
      <c r="F4138" s="142"/>
      <c r="K4138"/>
    </row>
    <row r="4139" spans="6:11" x14ac:dyDescent="0.2">
      <c r="F4139" s="142"/>
      <c r="K4139"/>
    </row>
    <row r="4140" spans="6:11" x14ac:dyDescent="0.2">
      <c r="F4140" s="142"/>
      <c r="K4140"/>
    </row>
    <row r="4141" spans="6:11" x14ac:dyDescent="0.2">
      <c r="F4141" s="142"/>
      <c r="K4141"/>
    </row>
    <row r="4142" spans="6:11" x14ac:dyDescent="0.2">
      <c r="F4142" s="142"/>
      <c r="K4142"/>
    </row>
    <row r="4143" spans="6:11" x14ac:dyDescent="0.2">
      <c r="F4143" s="142"/>
      <c r="K4143"/>
    </row>
    <row r="4144" spans="6:11" x14ac:dyDescent="0.2">
      <c r="F4144" s="142"/>
      <c r="K4144"/>
    </row>
    <row r="4145" spans="6:11" x14ac:dyDescent="0.2">
      <c r="F4145" s="142"/>
      <c r="K4145"/>
    </row>
    <row r="4146" spans="6:11" x14ac:dyDescent="0.2">
      <c r="F4146" s="142"/>
      <c r="K4146"/>
    </row>
    <row r="4147" spans="6:11" x14ac:dyDescent="0.2">
      <c r="F4147" s="142"/>
      <c r="K4147"/>
    </row>
    <row r="4148" spans="6:11" x14ac:dyDescent="0.2">
      <c r="F4148" s="142"/>
      <c r="K4148"/>
    </row>
    <row r="4149" spans="6:11" x14ac:dyDescent="0.2">
      <c r="F4149" s="142"/>
      <c r="K4149"/>
    </row>
    <row r="4150" spans="6:11" x14ac:dyDescent="0.2">
      <c r="F4150" s="142"/>
      <c r="K4150"/>
    </row>
    <row r="4151" spans="6:11" x14ac:dyDescent="0.2">
      <c r="F4151" s="142"/>
      <c r="K4151"/>
    </row>
    <row r="4152" spans="6:11" x14ac:dyDescent="0.2">
      <c r="F4152" s="142"/>
      <c r="K4152"/>
    </row>
    <row r="4153" spans="6:11" x14ac:dyDescent="0.2">
      <c r="F4153" s="142"/>
      <c r="K4153"/>
    </row>
    <row r="4154" spans="6:11" x14ac:dyDescent="0.2">
      <c r="F4154" s="142"/>
      <c r="K4154"/>
    </row>
    <row r="4155" spans="6:11" x14ac:dyDescent="0.2">
      <c r="F4155" s="142"/>
      <c r="K4155"/>
    </row>
    <row r="4156" spans="6:11" x14ac:dyDescent="0.2">
      <c r="F4156" s="142"/>
      <c r="K4156"/>
    </row>
    <row r="4157" spans="6:11" x14ac:dyDescent="0.2">
      <c r="F4157" s="142"/>
      <c r="K4157"/>
    </row>
    <row r="4158" spans="6:11" x14ac:dyDescent="0.2">
      <c r="F4158" s="142"/>
      <c r="K4158"/>
    </row>
    <row r="4159" spans="6:11" x14ac:dyDescent="0.2">
      <c r="F4159" s="142"/>
      <c r="K4159"/>
    </row>
    <row r="4160" spans="6:11" x14ac:dyDescent="0.2">
      <c r="F4160" s="142"/>
      <c r="K4160"/>
    </row>
    <row r="4161" spans="6:11" x14ac:dyDescent="0.2">
      <c r="F4161" s="142"/>
      <c r="K4161"/>
    </row>
    <row r="4162" spans="6:11" x14ac:dyDescent="0.2">
      <c r="F4162" s="142"/>
      <c r="K4162"/>
    </row>
    <row r="4163" spans="6:11" x14ac:dyDescent="0.2">
      <c r="F4163" s="142"/>
      <c r="K4163"/>
    </row>
    <row r="4164" spans="6:11" x14ac:dyDescent="0.2">
      <c r="F4164" s="142"/>
      <c r="K4164"/>
    </row>
    <row r="4165" spans="6:11" x14ac:dyDescent="0.2">
      <c r="F4165" s="142"/>
      <c r="K4165"/>
    </row>
    <row r="4166" spans="6:11" x14ac:dyDescent="0.2">
      <c r="F4166" s="142"/>
      <c r="K4166"/>
    </row>
    <row r="4167" spans="6:11" x14ac:dyDescent="0.2">
      <c r="F4167" s="142"/>
      <c r="K4167"/>
    </row>
    <row r="4168" spans="6:11" x14ac:dyDescent="0.2">
      <c r="F4168" s="142"/>
      <c r="K4168"/>
    </row>
    <row r="4169" spans="6:11" x14ac:dyDescent="0.2">
      <c r="F4169" s="142"/>
      <c r="K4169"/>
    </row>
    <row r="4170" spans="6:11" x14ac:dyDescent="0.2">
      <c r="F4170" s="142"/>
      <c r="K4170"/>
    </row>
    <row r="4171" spans="6:11" x14ac:dyDescent="0.2">
      <c r="F4171" s="142"/>
      <c r="K4171"/>
    </row>
    <row r="4172" spans="6:11" x14ac:dyDescent="0.2">
      <c r="F4172" s="142"/>
      <c r="K4172"/>
    </row>
    <row r="4173" spans="6:11" x14ac:dyDescent="0.2">
      <c r="F4173" s="142"/>
      <c r="K4173"/>
    </row>
    <row r="4174" spans="6:11" x14ac:dyDescent="0.2">
      <c r="F4174" s="142"/>
      <c r="K4174"/>
    </row>
    <row r="4175" spans="6:11" x14ac:dyDescent="0.2">
      <c r="F4175" s="142"/>
      <c r="K4175"/>
    </row>
    <row r="4176" spans="6:11" x14ac:dyDescent="0.2">
      <c r="F4176" s="142"/>
      <c r="K4176"/>
    </row>
    <row r="4177" spans="6:11" x14ac:dyDescent="0.2">
      <c r="F4177" s="142"/>
      <c r="K4177"/>
    </row>
    <row r="4178" spans="6:11" x14ac:dyDescent="0.2">
      <c r="F4178" s="142"/>
      <c r="K4178"/>
    </row>
    <row r="4179" spans="6:11" x14ac:dyDescent="0.2">
      <c r="F4179" s="142"/>
      <c r="K4179"/>
    </row>
    <row r="4180" spans="6:11" x14ac:dyDescent="0.2">
      <c r="F4180" s="142"/>
      <c r="K4180"/>
    </row>
    <row r="4181" spans="6:11" x14ac:dyDescent="0.2">
      <c r="F4181" s="142"/>
      <c r="K4181"/>
    </row>
    <row r="4182" spans="6:11" x14ac:dyDescent="0.2">
      <c r="F4182" s="142"/>
      <c r="K4182"/>
    </row>
    <row r="4183" spans="6:11" x14ac:dyDescent="0.2">
      <c r="F4183" s="142"/>
      <c r="K4183"/>
    </row>
    <row r="4184" spans="6:11" x14ac:dyDescent="0.2">
      <c r="F4184" s="142"/>
      <c r="K4184"/>
    </row>
    <row r="4185" spans="6:11" x14ac:dyDescent="0.2">
      <c r="F4185" s="142"/>
      <c r="K4185"/>
    </row>
    <row r="4186" spans="6:11" x14ac:dyDescent="0.2">
      <c r="F4186" s="142"/>
      <c r="K4186"/>
    </row>
    <row r="4187" spans="6:11" x14ac:dyDescent="0.2">
      <c r="F4187" s="142"/>
      <c r="K4187"/>
    </row>
    <row r="4188" spans="6:11" x14ac:dyDescent="0.2">
      <c r="F4188" s="142"/>
      <c r="K4188"/>
    </row>
    <row r="4189" spans="6:11" x14ac:dyDescent="0.2">
      <c r="F4189" s="142"/>
      <c r="K4189"/>
    </row>
    <row r="4190" spans="6:11" x14ac:dyDescent="0.2">
      <c r="F4190" s="142"/>
      <c r="K4190"/>
    </row>
    <row r="4191" spans="6:11" x14ac:dyDescent="0.2">
      <c r="F4191" s="142"/>
      <c r="K4191"/>
    </row>
    <row r="4192" spans="6:11" x14ac:dyDescent="0.2">
      <c r="F4192" s="142"/>
      <c r="K4192"/>
    </row>
    <row r="4193" spans="6:11" x14ac:dyDescent="0.2">
      <c r="F4193" s="142"/>
      <c r="K4193"/>
    </row>
    <row r="4194" spans="6:11" x14ac:dyDescent="0.2">
      <c r="F4194" s="142"/>
      <c r="K4194"/>
    </row>
    <row r="4195" spans="6:11" x14ac:dyDescent="0.2">
      <c r="F4195" s="142"/>
      <c r="K4195"/>
    </row>
    <row r="4196" spans="6:11" x14ac:dyDescent="0.2">
      <c r="F4196" s="142"/>
      <c r="K4196"/>
    </row>
    <row r="4197" spans="6:11" x14ac:dyDescent="0.2">
      <c r="F4197" s="142"/>
      <c r="K4197"/>
    </row>
    <row r="4198" spans="6:11" x14ac:dyDescent="0.2">
      <c r="F4198" s="142"/>
      <c r="K4198"/>
    </row>
    <row r="4199" spans="6:11" x14ac:dyDescent="0.2">
      <c r="F4199" s="142"/>
      <c r="K4199"/>
    </row>
    <row r="4200" spans="6:11" x14ac:dyDescent="0.2">
      <c r="F4200" s="142"/>
      <c r="K4200"/>
    </row>
    <row r="4201" spans="6:11" x14ac:dyDescent="0.2">
      <c r="F4201" s="142"/>
      <c r="K4201"/>
    </row>
    <row r="4202" spans="6:11" x14ac:dyDescent="0.2">
      <c r="F4202" s="142"/>
      <c r="K4202"/>
    </row>
    <row r="4203" spans="6:11" x14ac:dyDescent="0.2">
      <c r="F4203" s="142"/>
      <c r="K4203"/>
    </row>
    <row r="4204" spans="6:11" x14ac:dyDescent="0.2">
      <c r="F4204" s="142"/>
      <c r="K4204"/>
    </row>
    <row r="4205" spans="6:11" x14ac:dyDescent="0.2">
      <c r="F4205" s="142"/>
      <c r="K4205"/>
    </row>
    <row r="4206" spans="6:11" x14ac:dyDescent="0.2">
      <c r="F4206" s="142"/>
      <c r="K4206"/>
    </row>
    <row r="4207" spans="6:11" x14ac:dyDescent="0.2">
      <c r="F4207" s="142"/>
      <c r="K4207"/>
    </row>
    <row r="4208" spans="6:11" x14ac:dyDescent="0.2">
      <c r="F4208" s="142"/>
      <c r="K4208"/>
    </row>
    <row r="4209" spans="6:11" x14ac:dyDescent="0.2">
      <c r="F4209" s="142"/>
      <c r="K4209"/>
    </row>
    <row r="4210" spans="6:11" x14ac:dyDescent="0.2">
      <c r="F4210" s="142"/>
      <c r="K4210"/>
    </row>
    <row r="4211" spans="6:11" x14ac:dyDescent="0.2">
      <c r="F4211" s="142"/>
      <c r="K4211"/>
    </row>
    <row r="4212" spans="6:11" x14ac:dyDescent="0.2">
      <c r="F4212" s="142"/>
      <c r="K4212"/>
    </row>
    <row r="4213" spans="6:11" x14ac:dyDescent="0.2">
      <c r="F4213" s="142"/>
      <c r="K4213"/>
    </row>
    <row r="4214" spans="6:11" x14ac:dyDescent="0.2">
      <c r="F4214" s="142"/>
      <c r="K4214"/>
    </row>
    <row r="4215" spans="6:11" x14ac:dyDescent="0.2">
      <c r="F4215" s="142"/>
      <c r="K4215"/>
    </row>
    <row r="4216" spans="6:11" x14ac:dyDescent="0.2">
      <c r="F4216" s="142"/>
      <c r="K4216"/>
    </row>
    <row r="4217" spans="6:11" x14ac:dyDescent="0.2">
      <c r="F4217" s="142"/>
      <c r="K4217"/>
    </row>
    <row r="4218" spans="6:11" x14ac:dyDescent="0.2">
      <c r="F4218" s="142"/>
      <c r="K4218"/>
    </row>
    <row r="4219" spans="6:11" x14ac:dyDescent="0.2">
      <c r="F4219" s="142"/>
      <c r="K4219"/>
    </row>
    <row r="4220" spans="6:11" x14ac:dyDescent="0.2">
      <c r="F4220" s="142"/>
      <c r="K4220"/>
    </row>
    <row r="4221" spans="6:11" x14ac:dyDescent="0.2">
      <c r="F4221" s="142"/>
      <c r="K4221"/>
    </row>
    <row r="4222" spans="6:11" x14ac:dyDescent="0.2">
      <c r="F4222" s="142"/>
      <c r="K4222"/>
    </row>
    <row r="4223" spans="6:11" x14ac:dyDescent="0.2">
      <c r="F4223" s="142"/>
      <c r="K4223"/>
    </row>
    <row r="4224" spans="6:11" x14ac:dyDescent="0.2">
      <c r="F4224" s="142"/>
      <c r="K4224"/>
    </row>
    <row r="4225" spans="6:11" x14ac:dyDescent="0.2">
      <c r="F4225" s="142"/>
      <c r="K4225"/>
    </row>
    <row r="4226" spans="6:11" x14ac:dyDescent="0.2">
      <c r="F4226" s="142"/>
      <c r="K4226"/>
    </row>
    <row r="4227" spans="6:11" x14ac:dyDescent="0.2">
      <c r="F4227" s="142"/>
      <c r="K4227"/>
    </row>
    <row r="4228" spans="6:11" x14ac:dyDescent="0.2">
      <c r="F4228" s="142"/>
      <c r="K4228"/>
    </row>
    <row r="4229" spans="6:11" x14ac:dyDescent="0.2">
      <c r="F4229" s="142"/>
      <c r="K4229"/>
    </row>
    <row r="4230" spans="6:11" x14ac:dyDescent="0.2">
      <c r="F4230" s="142"/>
      <c r="K4230"/>
    </row>
    <row r="4231" spans="6:11" x14ac:dyDescent="0.2">
      <c r="F4231" s="142"/>
      <c r="K4231"/>
    </row>
    <row r="4232" spans="6:11" x14ac:dyDescent="0.2">
      <c r="F4232" s="142"/>
      <c r="K4232"/>
    </row>
    <row r="4233" spans="6:11" x14ac:dyDescent="0.2">
      <c r="F4233" s="142"/>
      <c r="K4233"/>
    </row>
    <row r="4234" spans="6:11" x14ac:dyDescent="0.2">
      <c r="F4234" s="142"/>
      <c r="K4234"/>
    </row>
    <row r="4235" spans="6:11" x14ac:dyDescent="0.2">
      <c r="F4235" s="142"/>
      <c r="K4235"/>
    </row>
    <row r="4236" spans="6:11" x14ac:dyDescent="0.2">
      <c r="F4236" s="142"/>
      <c r="K4236"/>
    </row>
    <row r="4237" spans="6:11" x14ac:dyDescent="0.2">
      <c r="F4237" s="142"/>
      <c r="K4237"/>
    </row>
    <row r="4238" spans="6:11" x14ac:dyDescent="0.2">
      <c r="F4238" s="142"/>
      <c r="K4238"/>
    </row>
    <row r="4239" spans="6:11" x14ac:dyDescent="0.2">
      <c r="F4239" s="142"/>
      <c r="K4239"/>
    </row>
    <row r="4240" spans="6:11" x14ac:dyDescent="0.2">
      <c r="F4240" s="142"/>
      <c r="K4240"/>
    </row>
    <row r="4241" spans="6:11" x14ac:dyDescent="0.2">
      <c r="F4241" s="142"/>
      <c r="K4241"/>
    </row>
    <row r="4242" spans="6:11" x14ac:dyDescent="0.2">
      <c r="F4242" s="142"/>
      <c r="K4242"/>
    </row>
    <row r="4243" spans="6:11" x14ac:dyDescent="0.2">
      <c r="F4243" s="142"/>
      <c r="K4243"/>
    </row>
    <row r="4244" spans="6:11" x14ac:dyDescent="0.2">
      <c r="F4244" s="142"/>
      <c r="K4244"/>
    </row>
    <row r="4245" spans="6:11" x14ac:dyDescent="0.2">
      <c r="F4245" s="142"/>
      <c r="K4245"/>
    </row>
    <row r="4246" spans="6:11" x14ac:dyDescent="0.2">
      <c r="F4246" s="142"/>
      <c r="K4246"/>
    </row>
    <row r="4247" spans="6:11" x14ac:dyDescent="0.2">
      <c r="F4247" s="142"/>
      <c r="K4247"/>
    </row>
    <row r="4248" spans="6:11" x14ac:dyDescent="0.2">
      <c r="F4248" s="142"/>
      <c r="K4248"/>
    </row>
    <row r="4249" spans="6:11" x14ac:dyDescent="0.2">
      <c r="F4249" s="142"/>
      <c r="K4249"/>
    </row>
    <row r="4250" spans="6:11" x14ac:dyDescent="0.2">
      <c r="F4250" s="142"/>
      <c r="K4250"/>
    </row>
    <row r="4251" spans="6:11" x14ac:dyDescent="0.2">
      <c r="F4251" s="142"/>
      <c r="K4251"/>
    </row>
    <row r="4252" spans="6:11" x14ac:dyDescent="0.2">
      <c r="F4252" s="142"/>
      <c r="K4252"/>
    </row>
    <row r="4253" spans="6:11" x14ac:dyDescent="0.2">
      <c r="F4253" s="142"/>
      <c r="K4253"/>
    </row>
    <row r="4254" spans="6:11" x14ac:dyDescent="0.2">
      <c r="F4254" s="142"/>
      <c r="K4254"/>
    </row>
    <row r="4255" spans="6:11" x14ac:dyDescent="0.2">
      <c r="F4255" s="142"/>
      <c r="K4255"/>
    </row>
    <row r="4256" spans="6:11" x14ac:dyDescent="0.2">
      <c r="F4256" s="142"/>
      <c r="K4256"/>
    </row>
    <row r="4257" spans="6:11" x14ac:dyDescent="0.2">
      <c r="F4257" s="142"/>
      <c r="K4257"/>
    </row>
    <row r="4258" spans="6:11" x14ac:dyDescent="0.2">
      <c r="F4258" s="142"/>
      <c r="K4258"/>
    </row>
    <row r="4259" spans="6:11" x14ac:dyDescent="0.2">
      <c r="F4259" s="142"/>
      <c r="K4259"/>
    </row>
    <row r="4260" spans="6:11" x14ac:dyDescent="0.2">
      <c r="F4260" s="142"/>
      <c r="K4260"/>
    </row>
    <row r="4261" spans="6:11" x14ac:dyDescent="0.2">
      <c r="F4261" s="142"/>
      <c r="K4261"/>
    </row>
    <row r="4262" spans="6:11" x14ac:dyDescent="0.2">
      <c r="F4262" s="142"/>
      <c r="K4262"/>
    </row>
    <row r="4263" spans="6:11" x14ac:dyDescent="0.2">
      <c r="F4263" s="142"/>
      <c r="K4263"/>
    </row>
    <row r="4264" spans="6:11" x14ac:dyDescent="0.2">
      <c r="F4264" s="142"/>
      <c r="K4264"/>
    </row>
    <row r="4265" spans="6:11" x14ac:dyDescent="0.2">
      <c r="F4265" s="142"/>
      <c r="K4265"/>
    </row>
    <row r="4266" spans="6:11" x14ac:dyDescent="0.2">
      <c r="F4266" s="142"/>
      <c r="K4266"/>
    </row>
    <row r="4267" spans="6:11" x14ac:dyDescent="0.2">
      <c r="F4267" s="142"/>
      <c r="K4267"/>
    </row>
    <row r="4268" spans="6:11" x14ac:dyDescent="0.2">
      <c r="F4268" s="142"/>
      <c r="K4268"/>
    </row>
    <row r="4269" spans="6:11" x14ac:dyDescent="0.2">
      <c r="F4269" s="142"/>
      <c r="K4269"/>
    </row>
    <row r="4270" spans="6:11" x14ac:dyDescent="0.2">
      <c r="F4270" s="142"/>
      <c r="K4270"/>
    </row>
    <row r="4271" spans="6:11" x14ac:dyDescent="0.2">
      <c r="F4271" s="142"/>
      <c r="K4271"/>
    </row>
    <row r="4272" spans="6:11" x14ac:dyDescent="0.2">
      <c r="F4272" s="142"/>
      <c r="K4272"/>
    </row>
    <row r="4273" spans="6:11" x14ac:dyDescent="0.2">
      <c r="F4273" s="142"/>
      <c r="K4273"/>
    </row>
    <row r="4274" spans="6:11" x14ac:dyDescent="0.2">
      <c r="F4274" s="142"/>
      <c r="K4274"/>
    </row>
    <row r="4275" spans="6:11" x14ac:dyDescent="0.2">
      <c r="F4275" s="142"/>
      <c r="K4275"/>
    </row>
    <row r="4276" spans="6:11" x14ac:dyDescent="0.2">
      <c r="F4276" s="142"/>
      <c r="K4276"/>
    </row>
    <row r="4277" spans="6:11" x14ac:dyDescent="0.2">
      <c r="F4277" s="142"/>
      <c r="K4277"/>
    </row>
    <row r="4278" spans="6:11" x14ac:dyDescent="0.2">
      <c r="F4278" s="142"/>
      <c r="K4278"/>
    </row>
    <row r="4279" spans="6:11" x14ac:dyDescent="0.2">
      <c r="F4279" s="142"/>
      <c r="K4279"/>
    </row>
    <row r="4280" spans="6:11" x14ac:dyDescent="0.2">
      <c r="F4280" s="142"/>
      <c r="K4280"/>
    </row>
    <row r="4281" spans="6:11" x14ac:dyDescent="0.2">
      <c r="F4281" s="142"/>
      <c r="K4281"/>
    </row>
    <row r="4282" spans="6:11" x14ac:dyDescent="0.2">
      <c r="F4282" s="142"/>
      <c r="K4282"/>
    </row>
    <row r="4283" spans="6:11" x14ac:dyDescent="0.2">
      <c r="F4283" s="142"/>
      <c r="K4283"/>
    </row>
    <row r="4284" spans="6:11" x14ac:dyDescent="0.2">
      <c r="F4284" s="142"/>
      <c r="K4284"/>
    </row>
    <row r="4285" spans="6:11" x14ac:dyDescent="0.2">
      <c r="F4285" s="142"/>
      <c r="K4285"/>
    </row>
    <row r="4286" spans="6:11" x14ac:dyDescent="0.2">
      <c r="F4286" s="142"/>
      <c r="K4286"/>
    </row>
    <row r="4287" spans="6:11" x14ac:dyDescent="0.2">
      <c r="F4287" s="142"/>
      <c r="K4287"/>
    </row>
    <row r="4288" spans="6:11" x14ac:dyDescent="0.2">
      <c r="F4288" s="142"/>
      <c r="K4288"/>
    </row>
    <row r="4289" spans="6:11" x14ac:dyDescent="0.2">
      <c r="F4289" s="142"/>
      <c r="K4289"/>
    </row>
    <row r="4290" spans="6:11" x14ac:dyDescent="0.2">
      <c r="F4290" s="142"/>
      <c r="K4290"/>
    </row>
    <row r="4291" spans="6:11" x14ac:dyDescent="0.2">
      <c r="F4291" s="142"/>
      <c r="K4291"/>
    </row>
    <row r="4292" spans="6:11" x14ac:dyDescent="0.2">
      <c r="F4292" s="142"/>
      <c r="K4292"/>
    </row>
    <row r="4293" spans="6:11" x14ac:dyDescent="0.2">
      <c r="F4293" s="142"/>
      <c r="K4293"/>
    </row>
    <row r="4294" spans="6:11" x14ac:dyDescent="0.2">
      <c r="F4294" s="142"/>
      <c r="K4294"/>
    </row>
    <row r="4295" spans="6:11" x14ac:dyDescent="0.2">
      <c r="F4295" s="142"/>
      <c r="K4295"/>
    </row>
    <row r="4296" spans="6:11" x14ac:dyDescent="0.2">
      <c r="F4296" s="142"/>
      <c r="K4296"/>
    </row>
    <row r="4297" spans="6:11" x14ac:dyDescent="0.2">
      <c r="F4297" s="142"/>
      <c r="K4297"/>
    </row>
    <row r="4298" spans="6:11" x14ac:dyDescent="0.2">
      <c r="F4298" s="142"/>
      <c r="K4298"/>
    </row>
    <row r="4299" spans="6:11" x14ac:dyDescent="0.2">
      <c r="F4299" s="142"/>
      <c r="K4299"/>
    </row>
    <row r="4300" spans="6:11" x14ac:dyDescent="0.2">
      <c r="F4300" s="142"/>
      <c r="K4300"/>
    </row>
    <row r="4301" spans="6:11" x14ac:dyDescent="0.2">
      <c r="F4301" s="142"/>
      <c r="K4301"/>
    </row>
    <row r="4302" spans="6:11" x14ac:dyDescent="0.2">
      <c r="F4302" s="142"/>
      <c r="K4302"/>
    </row>
    <row r="4303" spans="6:11" x14ac:dyDescent="0.2">
      <c r="F4303" s="142"/>
      <c r="K4303"/>
    </row>
    <row r="4304" spans="6:11" x14ac:dyDescent="0.2">
      <c r="F4304" s="142"/>
      <c r="K4304"/>
    </row>
    <row r="4305" spans="6:11" x14ac:dyDescent="0.2">
      <c r="F4305" s="142"/>
      <c r="K4305"/>
    </row>
    <row r="4306" spans="6:11" x14ac:dyDescent="0.2">
      <c r="F4306" s="142"/>
      <c r="K4306"/>
    </row>
    <row r="4307" spans="6:11" x14ac:dyDescent="0.2">
      <c r="F4307" s="142"/>
      <c r="K4307"/>
    </row>
    <row r="4308" spans="6:11" x14ac:dyDescent="0.2">
      <c r="F4308" s="142"/>
      <c r="K4308"/>
    </row>
    <row r="4309" spans="6:11" x14ac:dyDescent="0.2">
      <c r="F4309" s="142"/>
      <c r="K4309"/>
    </row>
    <row r="4310" spans="6:11" x14ac:dyDescent="0.2">
      <c r="F4310" s="142"/>
      <c r="K4310"/>
    </row>
    <row r="4311" spans="6:11" x14ac:dyDescent="0.2">
      <c r="F4311" s="142"/>
      <c r="K4311"/>
    </row>
    <row r="4312" spans="6:11" x14ac:dyDescent="0.2">
      <c r="F4312" s="142"/>
      <c r="K4312"/>
    </row>
    <row r="4313" spans="6:11" x14ac:dyDescent="0.2">
      <c r="F4313" s="142"/>
      <c r="K4313"/>
    </row>
    <row r="4314" spans="6:11" x14ac:dyDescent="0.2">
      <c r="F4314" s="142"/>
      <c r="K4314"/>
    </row>
    <row r="4315" spans="6:11" x14ac:dyDescent="0.2">
      <c r="F4315" s="142"/>
      <c r="K4315"/>
    </row>
    <row r="4316" spans="6:11" x14ac:dyDescent="0.2">
      <c r="F4316" s="142"/>
      <c r="K4316"/>
    </row>
    <row r="4317" spans="6:11" x14ac:dyDescent="0.2">
      <c r="F4317" s="142"/>
      <c r="K4317"/>
    </row>
    <row r="4318" spans="6:11" x14ac:dyDescent="0.2">
      <c r="F4318" s="142"/>
      <c r="K4318"/>
    </row>
    <row r="4319" spans="6:11" x14ac:dyDescent="0.2">
      <c r="F4319" s="142"/>
      <c r="K4319"/>
    </row>
    <row r="4320" spans="6:11" x14ac:dyDescent="0.2">
      <c r="F4320" s="142"/>
      <c r="K4320"/>
    </row>
    <row r="4321" spans="6:11" x14ac:dyDescent="0.2">
      <c r="F4321" s="142"/>
      <c r="K4321"/>
    </row>
    <row r="4322" spans="6:11" x14ac:dyDescent="0.2">
      <c r="F4322" s="142"/>
      <c r="K4322"/>
    </row>
    <row r="4323" spans="6:11" x14ac:dyDescent="0.2">
      <c r="F4323" s="142"/>
      <c r="K4323"/>
    </row>
    <row r="4324" spans="6:11" x14ac:dyDescent="0.2">
      <c r="F4324" s="142"/>
      <c r="K4324"/>
    </row>
    <row r="4325" spans="6:11" x14ac:dyDescent="0.2">
      <c r="F4325" s="142"/>
      <c r="K4325"/>
    </row>
    <row r="4326" spans="6:11" x14ac:dyDescent="0.2">
      <c r="F4326" s="142"/>
      <c r="K4326"/>
    </row>
    <row r="4327" spans="6:11" x14ac:dyDescent="0.2">
      <c r="F4327" s="142"/>
      <c r="K4327"/>
    </row>
    <row r="4328" spans="6:11" x14ac:dyDescent="0.2">
      <c r="F4328" s="142"/>
      <c r="K4328"/>
    </row>
    <row r="4329" spans="6:11" x14ac:dyDescent="0.2">
      <c r="F4329" s="142"/>
      <c r="K4329"/>
    </row>
    <row r="4330" spans="6:11" x14ac:dyDescent="0.2">
      <c r="F4330" s="142"/>
      <c r="K4330"/>
    </row>
    <row r="4331" spans="6:11" x14ac:dyDescent="0.2">
      <c r="F4331" s="142"/>
      <c r="K4331"/>
    </row>
    <row r="4332" spans="6:11" x14ac:dyDescent="0.2">
      <c r="F4332" s="142"/>
      <c r="K4332"/>
    </row>
    <row r="4333" spans="6:11" x14ac:dyDescent="0.2">
      <c r="F4333" s="142"/>
      <c r="K4333"/>
    </row>
    <row r="4334" spans="6:11" x14ac:dyDescent="0.2">
      <c r="F4334" s="142"/>
      <c r="K4334"/>
    </row>
    <row r="4335" spans="6:11" x14ac:dyDescent="0.2">
      <c r="F4335" s="142"/>
      <c r="K4335"/>
    </row>
    <row r="4336" spans="6:11" x14ac:dyDescent="0.2">
      <c r="F4336" s="142"/>
      <c r="K4336"/>
    </row>
    <row r="4337" spans="6:11" x14ac:dyDescent="0.2">
      <c r="F4337" s="142"/>
      <c r="K4337"/>
    </row>
    <row r="4338" spans="6:11" x14ac:dyDescent="0.2">
      <c r="F4338" s="142"/>
      <c r="K4338"/>
    </row>
    <row r="4339" spans="6:11" x14ac:dyDescent="0.2">
      <c r="F4339" s="142"/>
      <c r="K4339"/>
    </row>
    <row r="4340" spans="6:11" x14ac:dyDescent="0.2">
      <c r="F4340" s="142"/>
      <c r="K4340"/>
    </row>
    <row r="4341" spans="6:11" x14ac:dyDescent="0.2">
      <c r="F4341" s="142"/>
      <c r="K4341"/>
    </row>
    <row r="4342" spans="6:11" x14ac:dyDescent="0.2">
      <c r="F4342" s="142"/>
      <c r="K4342"/>
    </row>
    <row r="4343" spans="6:11" x14ac:dyDescent="0.2">
      <c r="F4343" s="142"/>
      <c r="K4343"/>
    </row>
    <row r="4344" spans="6:11" x14ac:dyDescent="0.2">
      <c r="F4344" s="142"/>
      <c r="K4344"/>
    </row>
    <row r="4345" spans="6:11" x14ac:dyDescent="0.2">
      <c r="F4345" s="142"/>
      <c r="K4345"/>
    </row>
    <row r="4346" spans="6:11" x14ac:dyDescent="0.2">
      <c r="F4346" s="142"/>
      <c r="K4346"/>
    </row>
    <row r="4347" spans="6:11" x14ac:dyDescent="0.2">
      <c r="F4347" s="142"/>
      <c r="K4347"/>
    </row>
    <row r="4348" spans="6:11" x14ac:dyDescent="0.2">
      <c r="F4348" s="142"/>
      <c r="K4348"/>
    </row>
    <row r="4349" spans="6:11" x14ac:dyDescent="0.2">
      <c r="F4349" s="142"/>
      <c r="K4349"/>
    </row>
    <row r="4350" spans="6:11" x14ac:dyDescent="0.2">
      <c r="F4350" s="142"/>
      <c r="K4350"/>
    </row>
    <row r="4351" spans="6:11" x14ac:dyDescent="0.2">
      <c r="F4351" s="142"/>
      <c r="K4351"/>
    </row>
    <row r="4352" spans="6:11" x14ac:dyDescent="0.2">
      <c r="F4352" s="142"/>
      <c r="K4352"/>
    </row>
    <row r="4353" spans="6:11" x14ac:dyDescent="0.2">
      <c r="F4353" s="142"/>
      <c r="K4353"/>
    </row>
    <row r="4354" spans="6:11" x14ac:dyDescent="0.2">
      <c r="F4354" s="142"/>
      <c r="K4354"/>
    </row>
    <row r="4355" spans="6:11" x14ac:dyDescent="0.2">
      <c r="F4355" s="142"/>
      <c r="K4355"/>
    </row>
    <row r="4356" spans="6:11" x14ac:dyDescent="0.2">
      <c r="F4356" s="142"/>
      <c r="K4356"/>
    </row>
    <row r="4357" spans="6:11" x14ac:dyDescent="0.2">
      <c r="F4357" s="142"/>
      <c r="K4357"/>
    </row>
    <row r="4358" spans="6:11" x14ac:dyDescent="0.2">
      <c r="F4358" s="142"/>
      <c r="K4358"/>
    </row>
    <row r="4359" spans="6:11" x14ac:dyDescent="0.2">
      <c r="F4359" s="142"/>
      <c r="K4359"/>
    </row>
    <row r="4360" spans="6:11" x14ac:dyDescent="0.2">
      <c r="F4360" s="142"/>
      <c r="K4360"/>
    </row>
    <row r="4361" spans="6:11" x14ac:dyDescent="0.2">
      <c r="F4361" s="142"/>
      <c r="K4361"/>
    </row>
    <row r="4362" spans="6:11" x14ac:dyDescent="0.2">
      <c r="F4362" s="142"/>
      <c r="K4362"/>
    </row>
    <row r="4363" spans="6:11" x14ac:dyDescent="0.2">
      <c r="F4363" s="142"/>
      <c r="K4363"/>
    </row>
    <row r="4364" spans="6:11" x14ac:dyDescent="0.2">
      <c r="F4364" s="142"/>
      <c r="K4364"/>
    </row>
    <row r="4365" spans="6:11" x14ac:dyDescent="0.2">
      <c r="F4365" s="142"/>
      <c r="K4365"/>
    </row>
    <row r="4366" spans="6:11" x14ac:dyDescent="0.2">
      <c r="F4366" s="142"/>
      <c r="K4366"/>
    </row>
    <row r="4367" spans="6:11" x14ac:dyDescent="0.2">
      <c r="F4367" s="142"/>
      <c r="K4367"/>
    </row>
    <row r="4368" spans="6:11" x14ac:dyDescent="0.2">
      <c r="F4368" s="142"/>
      <c r="K4368"/>
    </row>
    <row r="4369" spans="6:11" x14ac:dyDescent="0.2">
      <c r="F4369" s="142"/>
      <c r="K4369"/>
    </row>
    <row r="4370" spans="6:11" x14ac:dyDescent="0.2">
      <c r="F4370" s="142"/>
      <c r="K4370"/>
    </row>
    <row r="4371" spans="6:11" x14ac:dyDescent="0.2">
      <c r="F4371" s="142"/>
      <c r="K4371"/>
    </row>
    <row r="4372" spans="6:11" x14ac:dyDescent="0.2">
      <c r="F4372" s="142"/>
      <c r="K4372"/>
    </row>
    <row r="4373" spans="6:11" x14ac:dyDescent="0.2">
      <c r="F4373" s="142"/>
      <c r="K4373"/>
    </row>
    <row r="4374" spans="6:11" x14ac:dyDescent="0.2">
      <c r="F4374" s="142"/>
      <c r="K4374"/>
    </row>
    <row r="4375" spans="6:11" x14ac:dyDescent="0.2">
      <c r="F4375" s="142"/>
      <c r="K4375"/>
    </row>
    <row r="4376" spans="6:11" x14ac:dyDescent="0.2">
      <c r="F4376" s="142"/>
      <c r="K4376"/>
    </row>
    <row r="4377" spans="6:11" x14ac:dyDescent="0.2">
      <c r="F4377" s="142"/>
      <c r="K4377"/>
    </row>
    <row r="4378" spans="6:11" x14ac:dyDescent="0.2">
      <c r="F4378" s="142"/>
      <c r="K4378"/>
    </row>
    <row r="4379" spans="6:11" x14ac:dyDescent="0.2">
      <c r="F4379" s="142"/>
      <c r="K4379"/>
    </row>
    <row r="4380" spans="6:11" x14ac:dyDescent="0.2">
      <c r="F4380" s="142"/>
      <c r="K4380"/>
    </row>
    <row r="4381" spans="6:11" x14ac:dyDescent="0.2">
      <c r="F4381" s="142"/>
      <c r="K4381"/>
    </row>
    <row r="4382" spans="6:11" x14ac:dyDescent="0.2">
      <c r="F4382" s="142"/>
      <c r="K4382"/>
    </row>
    <row r="4383" spans="6:11" x14ac:dyDescent="0.2">
      <c r="F4383" s="142"/>
      <c r="K4383"/>
    </row>
    <row r="4384" spans="6:11" x14ac:dyDescent="0.2">
      <c r="F4384" s="142"/>
      <c r="K4384"/>
    </row>
    <row r="4385" spans="6:11" x14ac:dyDescent="0.2">
      <c r="F4385" s="142"/>
      <c r="K4385"/>
    </row>
    <row r="4386" spans="6:11" x14ac:dyDescent="0.2">
      <c r="F4386" s="142"/>
      <c r="K4386"/>
    </row>
    <row r="4387" spans="6:11" x14ac:dyDescent="0.2">
      <c r="F4387" s="142"/>
      <c r="K4387"/>
    </row>
    <row r="4388" spans="6:11" x14ac:dyDescent="0.2">
      <c r="F4388" s="142"/>
      <c r="K4388"/>
    </row>
    <row r="4389" spans="6:11" x14ac:dyDescent="0.2">
      <c r="F4389" s="142"/>
      <c r="K4389"/>
    </row>
    <row r="4390" spans="6:11" x14ac:dyDescent="0.2">
      <c r="F4390" s="142"/>
      <c r="K4390"/>
    </row>
    <row r="4391" spans="6:11" x14ac:dyDescent="0.2">
      <c r="F4391" s="142"/>
      <c r="K4391"/>
    </row>
    <row r="4392" spans="6:11" x14ac:dyDescent="0.2">
      <c r="F4392" s="142"/>
      <c r="K4392"/>
    </row>
    <row r="4393" spans="6:11" x14ac:dyDescent="0.2">
      <c r="F4393" s="142"/>
      <c r="K4393"/>
    </row>
    <row r="4394" spans="6:11" x14ac:dyDescent="0.2">
      <c r="F4394" s="142"/>
      <c r="K4394"/>
    </row>
    <row r="4395" spans="6:11" x14ac:dyDescent="0.2">
      <c r="F4395" s="142"/>
      <c r="K4395"/>
    </row>
    <row r="4396" spans="6:11" x14ac:dyDescent="0.2">
      <c r="F4396" s="142"/>
      <c r="K4396"/>
    </row>
    <row r="4397" spans="6:11" x14ac:dyDescent="0.2">
      <c r="F4397" s="142"/>
      <c r="K4397"/>
    </row>
    <row r="4398" spans="6:11" x14ac:dyDescent="0.2">
      <c r="F4398" s="142"/>
      <c r="K4398"/>
    </row>
    <row r="4399" spans="6:11" x14ac:dyDescent="0.2">
      <c r="F4399" s="142"/>
      <c r="K4399"/>
    </row>
    <row r="4400" spans="6:11" x14ac:dyDescent="0.2">
      <c r="F4400" s="142"/>
      <c r="K4400"/>
    </row>
    <row r="4401" spans="6:11" x14ac:dyDescent="0.2">
      <c r="F4401" s="142"/>
      <c r="K4401"/>
    </row>
    <row r="4402" spans="6:11" x14ac:dyDescent="0.2">
      <c r="F4402" s="142"/>
      <c r="K4402"/>
    </row>
    <row r="4403" spans="6:11" x14ac:dyDescent="0.2">
      <c r="F4403" s="142"/>
      <c r="K4403"/>
    </row>
    <row r="4404" spans="6:11" x14ac:dyDescent="0.2">
      <c r="F4404" s="142"/>
      <c r="K4404"/>
    </row>
    <row r="4405" spans="6:11" x14ac:dyDescent="0.2">
      <c r="F4405" s="142"/>
      <c r="K4405"/>
    </row>
    <row r="4406" spans="6:11" x14ac:dyDescent="0.2">
      <c r="F4406" s="142"/>
      <c r="K4406"/>
    </row>
    <row r="4407" spans="6:11" x14ac:dyDescent="0.2">
      <c r="F4407" s="142"/>
      <c r="K4407"/>
    </row>
    <row r="4408" spans="6:11" x14ac:dyDescent="0.2">
      <c r="F4408" s="142"/>
      <c r="K4408"/>
    </row>
    <row r="4409" spans="6:11" x14ac:dyDescent="0.2">
      <c r="F4409" s="142"/>
      <c r="K4409"/>
    </row>
    <row r="4410" spans="6:11" x14ac:dyDescent="0.2">
      <c r="F4410" s="142"/>
      <c r="K4410"/>
    </row>
    <row r="4411" spans="6:11" x14ac:dyDescent="0.2">
      <c r="F4411" s="142"/>
      <c r="K4411"/>
    </row>
    <row r="4412" spans="6:11" x14ac:dyDescent="0.2">
      <c r="F4412" s="142"/>
      <c r="K4412"/>
    </row>
    <row r="4413" spans="6:11" x14ac:dyDescent="0.2">
      <c r="F4413" s="142"/>
      <c r="K4413"/>
    </row>
    <row r="4414" spans="6:11" x14ac:dyDescent="0.2">
      <c r="F4414" s="142"/>
      <c r="K4414"/>
    </row>
    <row r="4415" spans="6:11" x14ac:dyDescent="0.2">
      <c r="F4415" s="142"/>
      <c r="K4415"/>
    </row>
    <row r="4416" spans="6:11" x14ac:dyDescent="0.2">
      <c r="F4416" s="142"/>
      <c r="K4416"/>
    </row>
    <row r="4417" spans="6:11" x14ac:dyDescent="0.2">
      <c r="F4417" s="142"/>
      <c r="K4417"/>
    </row>
    <row r="4418" spans="6:11" x14ac:dyDescent="0.2">
      <c r="F4418" s="142"/>
      <c r="K4418"/>
    </row>
    <row r="4419" spans="6:11" x14ac:dyDescent="0.2">
      <c r="F4419" s="142"/>
      <c r="K4419"/>
    </row>
    <row r="4420" spans="6:11" x14ac:dyDescent="0.2">
      <c r="F4420" s="142"/>
      <c r="K4420"/>
    </row>
    <row r="4421" spans="6:11" x14ac:dyDescent="0.2">
      <c r="F4421" s="142"/>
      <c r="K4421"/>
    </row>
    <row r="4422" spans="6:11" x14ac:dyDescent="0.2">
      <c r="F4422" s="142"/>
      <c r="K4422"/>
    </row>
    <row r="4423" spans="6:11" x14ac:dyDescent="0.2">
      <c r="F4423" s="142"/>
      <c r="K4423"/>
    </row>
    <row r="4424" spans="6:11" x14ac:dyDescent="0.2">
      <c r="F4424" s="142"/>
      <c r="K4424"/>
    </row>
    <row r="4425" spans="6:11" x14ac:dyDescent="0.2">
      <c r="F4425" s="142"/>
      <c r="K4425"/>
    </row>
    <row r="4426" spans="6:11" x14ac:dyDescent="0.2">
      <c r="F4426" s="142"/>
      <c r="K4426"/>
    </row>
    <row r="4427" spans="6:11" x14ac:dyDescent="0.2">
      <c r="F4427" s="142"/>
      <c r="K4427"/>
    </row>
    <row r="4428" spans="6:11" x14ac:dyDescent="0.2">
      <c r="F4428" s="142"/>
      <c r="K4428"/>
    </row>
    <row r="4429" spans="6:11" x14ac:dyDescent="0.2">
      <c r="F4429" s="142"/>
      <c r="K4429"/>
    </row>
    <row r="4430" spans="6:11" x14ac:dyDescent="0.2">
      <c r="F4430" s="142"/>
      <c r="K4430"/>
    </row>
    <row r="4431" spans="6:11" x14ac:dyDescent="0.2">
      <c r="F4431" s="142"/>
      <c r="K4431"/>
    </row>
    <row r="4432" spans="6:11" x14ac:dyDescent="0.2">
      <c r="F4432" s="142"/>
      <c r="K4432"/>
    </row>
    <row r="4433" spans="6:11" x14ac:dyDescent="0.2">
      <c r="F4433" s="142"/>
      <c r="K4433"/>
    </row>
    <row r="4434" spans="6:11" x14ac:dyDescent="0.2">
      <c r="F4434" s="142"/>
      <c r="K4434"/>
    </row>
    <row r="4435" spans="6:11" x14ac:dyDescent="0.2">
      <c r="F4435" s="142"/>
      <c r="K4435"/>
    </row>
    <row r="4436" spans="6:11" x14ac:dyDescent="0.2">
      <c r="F4436" s="142"/>
      <c r="K4436"/>
    </row>
    <row r="4437" spans="6:11" x14ac:dyDescent="0.2">
      <c r="F4437" s="142"/>
      <c r="K4437"/>
    </row>
    <row r="4438" spans="6:11" x14ac:dyDescent="0.2">
      <c r="F4438" s="142"/>
      <c r="K4438"/>
    </row>
    <row r="4439" spans="6:11" x14ac:dyDescent="0.2">
      <c r="F4439" s="142"/>
      <c r="K4439"/>
    </row>
    <row r="4440" spans="6:11" x14ac:dyDescent="0.2">
      <c r="F4440" s="142"/>
      <c r="K4440"/>
    </row>
    <row r="4441" spans="6:11" x14ac:dyDescent="0.2">
      <c r="F4441" s="142"/>
      <c r="K4441"/>
    </row>
    <row r="4442" spans="6:11" x14ac:dyDescent="0.2">
      <c r="F4442" s="142"/>
      <c r="K4442"/>
    </row>
    <row r="4443" spans="6:11" x14ac:dyDescent="0.2">
      <c r="F4443" s="142"/>
      <c r="K4443"/>
    </row>
    <row r="4444" spans="6:11" x14ac:dyDescent="0.2">
      <c r="F4444" s="142"/>
      <c r="K4444"/>
    </row>
    <row r="4445" spans="6:11" x14ac:dyDescent="0.2">
      <c r="F4445" s="142"/>
      <c r="K4445"/>
    </row>
    <row r="4446" spans="6:11" x14ac:dyDescent="0.2">
      <c r="F4446" s="142"/>
      <c r="K4446"/>
    </row>
    <row r="4447" spans="6:11" x14ac:dyDescent="0.2">
      <c r="F4447" s="142"/>
      <c r="K4447"/>
    </row>
    <row r="4448" spans="6:11" x14ac:dyDescent="0.2">
      <c r="F4448" s="142"/>
      <c r="K4448"/>
    </row>
    <row r="4449" spans="6:11" x14ac:dyDescent="0.2">
      <c r="F4449" s="142"/>
      <c r="K4449"/>
    </row>
    <row r="4450" spans="6:11" x14ac:dyDescent="0.2">
      <c r="F4450" s="142"/>
      <c r="K4450"/>
    </row>
    <row r="4451" spans="6:11" x14ac:dyDescent="0.2">
      <c r="F4451" s="142"/>
      <c r="K4451"/>
    </row>
    <row r="4452" spans="6:11" x14ac:dyDescent="0.2">
      <c r="F4452" s="142"/>
      <c r="K4452"/>
    </row>
    <row r="4453" spans="6:11" x14ac:dyDescent="0.2">
      <c r="F4453" s="142"/>
      <c r="K4453"/>
    </row>
    <row r="4454" spans="6:11" x14ac:dyDescent="0.2">
      <c r="F4454" s="142"/>
      <c r="K4454"/>
    </row>
    <row r="4455" spans="6:11" x14ac:dyDescent="0.2">
      <c r="F4455" s="142"/>
      <c r="K4455"/>
    </row>
    <row r="4456" spans="6:11" x14ac:dyDescent="0.2">
      <c r="F4456" s="142"/>
      <c r="K4456"/>
    </row>
    <row r="4457" spans="6:11" x14ac:dyDescent="0.2">
      <c r="F4457" s="142"/>
      <c r="K4457"/>
    </row>
    <row r="4458" spans="6:11" x14ac:dyDescent="0.2">
      <c r="F4458" s="142"/>
      <c r="K4458"/>
    </row>
    <row r="4459" spans="6:11" x14ac:dyDescent="0.2">
      <c r="F4459" s="142"/>
      <c r="K4459"/>
    </row>
    <row r="4460" spans="6:11" x14ac:dyDescent="0.2">
      <c r="F4460" s="142"/>
      <c r="K4460"/>
    </row>
    <row r="4461" spans="6:11" x14ac:dyDescent="0.2">
      <c r="F4461" s="142"/>
      <c r="K4461"/>
    </row>
    <row r="4462" spans="6:11" x14ac:dyDescent="0.2">
      <c r="F4462" s="142"/>
      <c r="K4462"/>
    </row>
    <row r="4463" spans="6:11" x14ac:dyDescent="0.2">
      <c r="F4463" s="142"/>
      <c r="K4463"/>
    </row>
    <row r="4464" spans="6:11" x14ac:dyDescent="0.2">
      <c r="F4464" s="142"/>
      <c r="K4464"/>
    </row>
    <row r="4465" spans="6:11" x14ac:dyDescent="0.2">
      <c r="F4465" s="142"/>
      <c r="K4465"/>
    </row>
    <row r="4466" spans="6:11" x14ac:dyDescent="0.2">
      <c r="F4466" s="142"/>
      <c r="K4466"/>
    </row>
    <row r="4467" spans="6:11" x14ac:dyDescent="0.2">
      <c r="F4467" s="142"/>
      <c r="K4467"/>
    </row>
    <row r="4468" spans="6:11" x14ac:dyDescent="0.2">
      <c r="F4468" s="142"/>
      <c r="K4468"/>
    </row>
    <row r="4469" spans="6:11" x14ac:dyDescent="0.2">
      <c r="F4469" s="142"/>
      <c r="K4469"/>
    </row>
    <row r="4470" spans="6:11" x14ac:dyDescent="0.2">
      <c r="F4470" s="142"/>
      <c r="K4470"/>
    </row>
    <row r="4471" spans="6:11" x14ac:dyDescent="0.2">
      <c r="F4471" s="142"/>
      <c r="K4471"/>
    </row>
    <row r="4472" spans="6:11" x14ac:dyDescent="0.2">
      <c r="F4472" s="142"/>
      <c r="K4472"/>
    </row>
    <row r="4473" spans="6:11" x14ac:dyDescent="0.2">
      <c r="F4473" s="142"/>
      <c r="K4473"/>
    </row>
    <row r="4474" spans="6:11" x14ac:dyDescent="0.2">
      <c r="F4474" s="142"/>
      <c r="K4474"/>
    </row>
    <row r="4475" spans="6:11" x14ac:dyDescent="0.2">
      <c r="F4475" s="142"/>
      <c r="K4475"/>
    </row>
    <row r="4476" spans="6:11" x14ac:dyDescent="0.2">
      <c r="F4476" s="142"/>
      <c r="K4476"/>
    </row>
    <row r="4477" spans="6:11" x14ac:dyDescent="0.2">
      <c r="F4477" s="142"/>
      <c r="K4477"/>
    </row>
    <row r="4478" spans="6:11" x14ac:dyDescent="0.2">
      <c r="F4478" s="142"/>
      <c r="K4478"/>
    </row>
    <row r="4479" spans="6:11" x14ac:dyDescent="0.2">
      <c r="F4479" s="142"/>
      <c r="K4479"/>
    </row>
    <row r="4480" spans="6:11" x14ac:dyDescent="0.2">
      <c r="F4480" s="142"/>
      <c r="K4480"/>
    </row>
    <row r="4481" spans="6:11" x14ac:dyDescent="0.2">
      <c r="F4481" s="142"/>
      <c r="K4481"/>
    </row>
    <row r="4482" spans="6:11" x14ac:dyDescent="0.2">
      <c r="F4482" s="142"/>
      <c r="K4482"/>
    </row>
    <row r="4483" spans="6:11" x14ac:dyDescent="0.2">
      <c r="F4483" s="142"/>
      <c r="K4483"/>
    </row>
    <row r="4484" spans="6:11" x14ac:dyDescent="0.2">
      <c r="F4484" s="142"/>
      <c r="K4484"/>
    </row>
    <row r="4485" spans="6:11" x14ac:dyDescent="0.2">
      <c r="F4485" s="142"/>
      <c r="K4485"/>
    </row>
    <row r="4486" spans="6:11" x14ac:dyDescent="0.2">
      <c r="F4486" s="142"/>
      <c r="K4486"/>
    </row>
    <row r="4487" spans="6:11" x14ac:dyDescent="0.2">
      <c r="F4487" s="142"/>
      <c r="K4487"/>
    </row>
    <row r="4488" spans="6:11" x14ac:dyDescent="0.2">
      <c r="F4488" s="142"/>
      <c r="K4488"/>
    </row>
    <row r="4489" spans="6:11" x14ac:dyDescent="0.2">
      <c r="F4489" s="142"/>
      <c r="K4489"/>
    </row>
    <row r="4490" spans="6:11" x14ac:dyDescent="0.2">
      <c r="F4490" s="142"/>
      <c r="K4490"/>
    </row>
    <row r="4491" spans="6:11" x14ac:dyDescent="0.2">
      <c r="F4491" s="142"/>
      <c r="K4491"/>
    </row>
    <row r="4492" spans="6:11" x14ac:dyDescent="0.2">
      <c r="F4492" s="142"/>
      <c r="K4492"/>
    </row>
    <row r="4493" spans="6:11" x14ac:dyDescent="0.2">
      <c r="F4493" s="142"/>
      <c r="K4493"/>
    </row>
    <row r="4494" spans="6:11" x14ac:dyDescent="0.2">
      <c r="F4494" s="142"/>
      <c r="K4494"/>
    </row>
    <row r="4495" spans="6:11" x14ac:dyDescent="0.2">
      <c r="F4495" s="142"/>
      <c r="K4495"/>
    </row>
    <row r="4496" spans="6:11" x14ac:dyDescent="0.2">
      <c r="F4496" s="142"/>
      <c r="K4496"/>
    </row>
    <row r="4497" spans="6:11" x14ac:dyDescent="0.2">
      <c r="F4497" s="142"/>
      <c r="K4497"/>
    </row>
    <row r="4498" spans="6:11" x14ac:dyDescent="0.2">
      <c r="F4498" s="142"/>
      <c r="K4498"/>
    </row>
    <row r="4499" spans="6:11" x14ac:dyDescent="0.2">
      <c r="F4499" s="142"/>
      <c r="K4499"/>
    </row>
    <row r="4500" spans="6:11" x14ac:dyDescent="0.2">
      <c r="F4500" s="142"/>
      <c r="K4500"/>
    </row>
    <row r="4501" spans="6:11" x14ac:dyDescent="0.2">
      <c r="F4501" s="142"/>
      <c r="K4501"/>
    </row>
    <row r="4502" spans="6:11" x14ac:dyDescent="0.2">
      <c r="F4502" s="142"/>
      <c r="K4502"/>
    </row>
    <row r="4503" spans="6:11" x14ac:dyDescent="0.2">
      <c r="F4503" s="142"/>
      <c r="K4503"/>
    </row>
    <row r="4504" spans="6:11" x14ac:dyDescent="0.2">
      <c r="F4504" s="142"/>
      <c r="K4504"/>
    </row>
    <row r="4505" spans="6:11" x14ac:dyDescent="0.2">
      <c r="F4505" s="142"/>
      <c r="K4505"/>
    </row>
    <row r="4506" spans="6:11" x14ac:dyDescent="0.2">
      <c r="F4506" s="142"/>
      <c r="K4506"/>
    </row>
    <row r="4507" spans="6:11" x14ac:dyDescent="0.2">
      <c r="F4507" s="142"/>
      <c r="K4507"/>
    </row>
    <row r="4508" spans="6:11" x14ac:dyDescent="0.2">
      <c r="F4508" s="142"/>
      <c r="K4508"/>
    </row>
    <row r="4509" spans="6:11" x14ac:dyDescent="0.2">
      <c r="F4509" s="142"/>
      <c r="K4509"/>
    </row>
    <row r="4510" spans="6:11" x14ac:dyDescent="0.2">
      <c r="F4510" s="142"/>
      <c r="K4510"/>
    </row>
    <row r="4511" spans="6:11" x14ac:dyDescent="0.2">
      <c r="F4511" s="142"/>
      <c r="K4511"/>
    </row>
    <row r="4512" spans="6:11" x14ac:dyDescent="0.2">
      <c r="F4512" s="142"/>
      <c r="K4512"/>
    </row>
    <row r="4513" spans="6:11" x14ac:dyDescent="0.2">
      <c r="F4513" s="142"/>
      <c r="K4513"/>
    </row>
    <row r="4514" spans="6:11" x14ac:dyDescent="0.2">
      <c r="F4514" s="142"/>
      <c r="K4514"/>
    </row>
    <row r="4515" spans="6:11" x14ac:dyDescent="0.2">
      <c r="F4515" s="142"/>
      <c r="K4515"/>
    </row>
    <row r="4516" spans="6:11" x14ac:dyDescent="0.2">
      <c r="F4516" s="142"/>
      <c r="K4516"/>
    </row>
    <row r="4517" spans="6:11" x14ac:dyDescent="0.2">
      <c r="F4517" s="142"/>
      <c r="K4517"/>
    </row>
    <row r="4518" spans="6:11" x14ac:dyDescent="0.2">
      <c r="F4518" s="142"/>
      <c r="K4518"/>
    </row>
    <row r="4519" spans="6:11" x14ac:dyDescent="0.2">
      <c r="F4519" s="142"/>
      <c r="K4519"/>
    </row>
    <row r="4520" spans="6:11" x14ac:dyDescent="0.2">
      <c r="F4520" s="142"/>
      <c r="K4520"/>
    </row>
    <row r="4521" spans="6:11" x14ac:dyDescent="0.2">
      <c r="F4521" s="142"/>
      <c r="K4521"/>
    </row>
    <row r="4522" spans="6:11" x14ac:dyDescent="0.2">
      <c r="F4522" s="142"/>
      <c r="K4522"/>
    </row>
    <row r="4523" spans="6:11" x14ac:dyDescent="0.2">
      <c r="F4523" s="142"/>
      <c r="K4523"/>
    </row>
    <row r="4524" spans="6:11" x14ac:dyDescent="0.2">
      <c r="F4524" s="142"/>
      <c r="K4524"/>
    </row>
    <row r="4525" spans="6:11" x14ac:dyDescent="0.2">
      <c r="F4525" s="142"/>
      <c r="K4525"/>
    </row>
    <row r="4526" spans="6:11" x14ac:dyDescent="0.2">
      <c r="F4526" s="142"/>
      <c r="K4526"/>
    </row>
    <row r="4527" spans="6:11" x14ac:dyDescent="0.2">
      <c r="F4527" s="142"/>
      <c r="K4527"/>
    </row>
    <row r="4528" spans="6:11" x14ac:dyDescent="0.2">
      <c r="F4528" s="142"/>
      <c r="K4528"/>
    </row>
    <row r="4529" spans="6:11" x14ac:dyDescent="0.2">
      <c r="F4529" s="142"/>
      <c r="K4529"/>
    </row>
    <row r="4530" spans="6:11" x14ac:dyDescent="0.2">
      <c r="F4530" s="142"/>
      <c r="K4530"/>
    </row>
    <row r="4531" spans="6:11" x14ac:dyDescent="0.2">
      <c r="F4531" s="142"/>
      <c r="K4531"/>
    </row>
    <row r="4532" spans="6:11" x14ac:dyDescent="0.2">
      <c r="F4532" s="142"/>
      <c r="K4532"/>
    </row>
    <row r="4533" spans="6:11" x14ac:dyDescent="0.2">
      <c r="F4533" s="142"/>
      <c r="K4533"/>
    </row>
    <row r="4534" spans="6:11" x14ac:dyDescent="0.2">
      <c r="F4534" s="142"/>
      <c r="K4534"/>
    </row>
    <row r="4535" spans="6:11" x14ac:dyDescent="0.2">
      <c r="F4535" s="142"/>
      <c r="K4535"/>
    </row>
    <row r="4536" spans="6:11" x14ac:dyDescent="0.2">
      <c r="F4536" s="142"/>
      <c r="K4536"/>
    </row>
    <row r="4537" spans="6:11" x14ac:dyDescent="0.2">
      <c r="F4537" s="142"/>
      <c r="K4537"/>
    </row>
    <row r="4538" spans="6:11" x14ac:dyDescent="0.2">
      <c r="F4538" s="142"/>
      <c r="K4538"/>
    </row>
    <row r="4539" spans="6:11" x14ac:dyDescent="0.2">
      <c r="F4539" s="142"/>
      <c r="K4539"/>
    </row>
    <row r="4540" spans="6:11" x14ac:dyDescent="0.2">
      <c r="F4540" s="142"/>
      <c r="K4540"/>
    </row>
    <row r="4541" spans="6:11" x14ac:dyDescent="0.2">
      <c r="F4541" s="142"/>
      <c r="K4541"/>
    </row>
    <row r="4542" spans="6:11" x14ac:dyDescent="0.2">
      <c r="F4542" s="142"/>
      <c r="K4542"/>
    </row>
    <row r="4543" spans="6:11" x14ac:dyDescent="0.2">
      <c r="F4543" s="142"/>
      <c r="K4543"/>
    </row>
    <row r="4544" spans="6:11" x14ac:dyDescent="0.2">
      <c r="F4544" s="142"/>
      <c r="K4544"/>
    </row>
    <row r="4545" spans="6:11" x14ac:dyDescent="0.2">
      <c r="F4545" s="142"/>
      <c r="K4545"/>
    </row>
    <row r="4546" spans="6:11" x14ac:dyDescent="0.2">
      <c r="F4546" s="142"/>
      <c r="K4546"/>
    </row>
    <row r="4547" spans="6:11" x14ac:dyDescent="0.2">
      <c r="F4547" s="142"/>
      <c r="K4547"/>
    </row>
    <row r="4548" spans="6:11" x14ac:dyDescent="0.2">
      <c r="F4548" s="142"/>
      <c r="K4548"/>
    </row>
    <row r="4549" spans="6:11" x14ac:dyDescent="0.2">
      <c r="F4549" s="142"/>
      <c r="K4549"/>
    </row>
    <row r="4550" spans="6:11" x14ac:dyDescent="0.2">
      <c r="F4550" s="142"/>
      <c r="K4550"/>
    </row>
    <row r="4551" spans="6:11" x14ac:dyDescent="0.2">
      <c r="F4551" s="142"/>
      <c r="K4551"/>
    </row>
    <row r="4552" spans="6:11" x14ac:dyDescent="0.2">
      <c r="F4552" s="142"/>
      <c r="K4552"/>
    </row>
    <row r="4553" spans="6:11" x14ac:dyDescent="0.2">
      <c r="F4553" s="142"/>
      <c r="K4553"/>
    </row>
    <row r="4554" spans="6:11" x14ac:dyDescent="0.2">
      <c r="F4554" s="142"/>
      <c r="K4554"/>
    </row>
    <row r="4555" spans="6:11" x14ac:dyDescent="0.2">
      <c r="F4555" s="142"/>
      <c r="K4555"/>
    </row>
    <row r="4556" spans="6:11" x14ac:dyDescent="0.2">
      <c r="F4556" s="142"/>
      <c r="K4556"/>
    </row>
    <row r="4557" spans="6:11" x14ac:dyDescent="0.2">
      <c r="F4557" s="142"/>
      <c r="K4557"/>
    </row>
    <row r="4558" spans="6:11" x14ac:dyDescent="0.2">
      <c r="F4558" s="142"/>
      <c r="K4558"/>
    </row>
    <row r="4559" spans="6:11" x14ac:dyDescent="0.2">
      <c r="F4559" s="142"/>
      <c r="K4559"/>
    </row>
    <row r="4560" spans="6:11" x14ac:dyDescent="0.2">
      <c r="F4560" s="142"/>
      <c r="K4560"/>
    </row>
    <row r="4561" spans="6:11" x14ac:dyDescent="0.2">
      <c r="F4561" s="142"/>
      <c r="K4561"/>
    </row>
    <row r="4562" spans="6:11" x14ac:dyDescent="0.2">
      <c r="F4562" s="142"/>
      <c r="K4562"/>
    </row>
    <row r="4563" spans="6:11" x14ac:dyDescent="0.2">
      <c r="F4563" s="142"/>
      <c r="K4563"/>
    </row>
    <row r="4564" spans="6:11" x14ac:dyDescent="0.2">
      <c r="F4564" s="142"/>
      <c r="K4564"/>
    </row>
    <row r="4565" spans="6:11" x14ac:dyDescent="0.2">
      <c r="F4565" s="142"/>
      <c r="K4565"/>
    </row>
    <row r="4566" spans="6:11" x14ac:dyDescent="0.2">
      <c r="F4566" s="142"/>
      <c r="K4566"/>
    </row>
    <row r="4567" spans="6:11" x14ac:dyDescent="0.2">
      <c r="F4567" s="142"/>
      <c r="K4567"/>
    </row>
    <row r="4568" spans="6:11" x14ac:dyDescent="0.2">
      <c r="F4568" s="142"/>
      <c r="K4568"/>
    </row>
    <row r="4569" spans="6:11" x14ac:dyDescent="0.2">
      <c r="F4569" s="142"/>
      <c r="K4569"/>
    </row>
    <row r="4570" spans="6:11" x14ac:dyDescent="0.2">
      <c r="F4570" s="142"/>
      <c r="K4570"/>
    </row>
    <row r="4571" spans="6:11" x14ac:dyDescent="0.2">
      <c r="F4571" s="142"/>
      <c r="K4571"/>
    </row>
    <row r="4572" spans="6:11" x14ac:dyDescent="0.2">
      <c r="F4572" s="142"/>
      <c r="K4572"/>
    </row>
    <row r="4573" spans="6:11" x14ac:dyDescent="0.2">
      <c r="F4573" s="142"/>
      <c r="K4573"/>
    </row>
    <row r="4574" spans="6:11" x14ac:dyDescent="0.2">
      <c r="F4574" s="142"/>
      <c r="K4574"/>
    </row>
    <row r="4575" spans="6:11" x14ac:dyDescent="0.2">
      <c r="F4575" s="142"/>
      <c r="K4575"/>
    </row>
    <row r="4576" spans="6:11" x14ac:dyDescent="0.2">
      <c r="F4576" s="142"/>
      <c r="K4576"/>
    </row>
    <row r="4577" spans="6:11" x14ac:dyDescent="0.2">
      <c r="F4577" s="142"/>
      <c r="K4577"/>
    </row>
    <row r="4578" spans="6:11" x14ac:dyDescent="0.2">
      <c r="F4578" s="142"/>
      <c r="K4578"/>
    </row>
    <row r="4579" spans="6:11" x14ac:dyDescent="0.2">
      <c r="F4579" s="142"/>
      <c r="K4579"/>
    </row>
    <row r="4580" spans="6:11" x14ac:dyDescent="0.2">
      <c r="F4580" s="142"/>
      <c r="K4580"/>
    </row>
    <row r="4581" spans="6:11" x14ac:dyDescent="0.2">
      <c r="F4581" s="142"/>
      <c r="K4581"/>
    </row>
    <row r="4582" spans="6:11" x14ac:dyDescent="0.2">
      <c r="F4582" s="142"/>
      <c r="K4582"/>
    </row>
    <row r="4583" spans="6:11" x14ac:dyDescent="0.2">
      <c r="F4583" s="142"/>
      <c r="K4583"/>
    </row>
    <row r="4584" spans="6:11" x14ac:dyDescent="0.2">
      <c r="F4584" s="142"/>
      <c r="K4584"/>
    </row>
    <row r="4585" spans="6:11" x14ac:dyDescent="0.2">
      <c r="F4585" s="142"/>
      <c r="K4585"/>
    </row>
    <row r="4586" spans="6:11" x14ac:dyDescent="0.2">
      <c r="F4586" s="142"/>
      <c r="K4586"/>
    </row>
    <row r="4587" spans="6:11" x14ac:dyDescent="0.2">
      <c r="F4587" s="142"/>
      <c r="K4587"/>
    </row>
    <row r="4588" spans="6:11" x14ac:dyDescent="0.2">
      <c r="F4588" s="142"/>
      <c r="K4588"/>
    </row>
    <row r="4589" spans="6:11" x14ac:dyDescent="0.2">
      <c r="F4589" s="142"/>
      <c r="K4589"/>
    </row>
    <row r="4590" spans="6:11" x14ac:dyDescent="0.2">
      <c r="F4590" s="142"/>
      <c r="K4590"/>
    </row>
    <row r="4591" spans="6:11" x14ac:dyDescent="0.2">
      <c r="F4591" s="142"/>
      <c r="K4591"/>
    </row>
    <row r="4592" spans="6:11" x14ac:dyDescent="0.2">
      <c r="F4592" s="142"/>
      <c r="K4592"/>
    </row>
    <row r="4593" spans="6:11" x14ac:dyDescent="0.2">
      <c r="F4593" s="142"/>
      <c r="K4593"/>
    </row>
    <row r="4594" spans="6:11" x14ac:dyDescent="0.2">
      <c r="F4594" s="142"/>
      <c r="K4594"/>
    </row>
    <row r="4595" spans="6:11" x14ac:dyDescent="0.2">
      <c r="F4595" s="142"/>
      <c r="K4595"/>
    </row>
    <row r="4596" spans="6:11" x14ac:dyDescent="0.2">
      <c r="F4596" s="142"/>
      <c r="K4596"/>
    </row>
    <row r="4597" spans="6:11" x14ac:dyDescent="0.2">
      <c r="F4597" s="142"/>
      <c r="K4597"/>
    </row>
    <row r="4598" spans="6:11" x14ac:dyDescent="0.2">
      <c r="F4598" s="142"/>
      <c r="K4598"/>
    </row>
    <row r="4599" spans="6:11" x14ac:dyDescent="0.2">
      <c r="F4599" s="142"/>
      <c r="K4599"/>
    </row>
    <row r="4600" spans="6:11" x14ac:dyDescent="0.2">
      <c r="F4600" s="142"/>
      <c r="K4600"/>
    </row>
    <row r="4601" spans="6:11" x14ac:dyDescent="0.2">
      <c r="F4601" s="142"/>
      <c r="K4601"/>
    </row>
    <row r="4602" spans="6:11" x14ac:dyDescent="0.2">
      <c r="F4602" s="142"/>
      <c r="K4602"/>
    </row>
    <row r="4603" spans="6:11" x14ac:dyDescent="0.2">
      <c r="F4603" s="142"/>
      <c r="K4603"/>
    </row>
    <row r="4604" spans="6:11" x14ac:dyDescent="0.2">
      <c r="F4604" s="142"/>
      <c r="K4604"/>
    </row>
    <row r="4605" spans="6:11" x14ac:dyDescent="0.2">
      <c r="F4605" s="142"/>
      <c r="K4605"/>
    </row>
    <row r="4606" spans="6:11" x14ac:dyDescent="0.2">
      <c r="F4606" s="142"/>
      <c r="K4606"/>
    </row>
    <row r="4607" spans="6:11" x14ac:dyDescent="0.2">
      <c r="F4607" s="142"/>
      <c r="K4607"/>
    </row>
    <row r="4608" spans="6:11" x14ac:dyDescent="0.2">
      <c r="F4608" s="142"/>
      <c r="K4608"/>
    </row>
    <row r="4609" spans="6:11" x14ac:dyDescent="0.2">
      <c r="F4609" s="142"/>
      <c r="K4609"/>
    </row>
    <row r="4610" spans="6:11" x14ac:dyDescent="0.2">
      <c r="F4610" s="142"/>
      <c r="K4610"/>
    </row>
    <row r="4611" spans="6:11" x14ac:dyDescent="0.2">
      <c r="F4611" s="142"/>
      <c r="K4611"/>
    </row>
    <row r="4612" spans="6:11" x14ac:dyDescent="0.2">
      <c r="F4612" s="142"/>
      <c r="K4612"/>
    </row>
    <row r="4613" spans="6:11" x14ac:dyDescent="0.2">
      <c r="F4613" s="142"/>
      <c r="K4613"/>
    </row>
    <row r="4614" spans="6:11" x14ac:dyDescent="0.2">
      <c r="F4614" s="142"/>
      <c r="K4614"/>
    </row>
    <row r="4615" spans="6:11" x14ac:dyDescent="0.2">
      <c r="F4615" s="142"/>
      <c r="K4615"/>
    </row>
    <row r="4616" spans="6:11" x14ac:dyDescent="0.2">
      <c r="F4616" s="142"/>
      <c r="K4616"/>
    </row>
    <row r="4617" spans="6:11" x14ac:dyDescent="0.2">
      <c r="F4617" s="142"/>
      <c r="K4617"/>
    </row>
    <row r="4618" spans="6:11" x14ac:dyDescent="0.2">
      <c r="F4618" s="142"/>
      <c r="K4618"/>
    </row>
    <row r="4619" spans="6:11" x14ac:dyDescent="0.2">
      <c r="F4619" s="142"/>
      <c r="K4619"/>
    </row>
    <row r="4620" spans="6:11" x14ac:dyDescent="0.2">
      <c r="F4620" s="142"/>
      <c r="K4620"/>
    </row>
    <row r="4621" spans="6:11" x14ac:dyDescent="0.2">
      <c r="F4621" s="142"/>
      <c r="K4621"/>
    </row>
    <row r="4622" spans="6:11" x14ac:dyDescent="0.2">
      <c r="F4622" s="142"/>
      <c r="K4622"/>
    </row>
    <row r="4623" spans="6:11" x14ac:dyDescent="0.2">
      <c r="F4623" s="142"/>
      <c r="K4623"/>
    </row>
    <row r="4624" spans="6:11" x14ac:dyDescent="0.2">
      <c r="F4624" s="142"/>
      <c r="K4624"/>
    </row>
    <row r="4625" spans="6:11" x14ac:dyDescent="0.2">
      <c r="F4625" s="142"/>
      <c r="K4625"/>
    </row>
    <row r="4626" spans="6:11" x14ac:dyDescent="0.2">
      <c r="F4626" s="142"/>
      <c r="K4626"/>
    </row>
    <row r="4627" spans="6:11" x14ac:dyDescent="0.2">
      <c r="F4627" s="142"/>
      <c r="K4627"/>
    </row>
    <row r="4628" spans="6:11" x14ac:dyDescent="0.2">
      <c r="F4628" s="142"/>
      <c r="K4628"/>
    </row>
    <row r="4629" spans="6:11" x14ac:dyDescent="0.2">
      <c r="F4629" s="142"/>
      <c r="K4629"/>
    </row>
    <row r="4630" spans="6:11" x14ac:dyDescent="0.2">
      <c r="F4630" s="142"/>
      <c r="K4630"/>
    </row>
    <row r="4631" spans="6:11" x14ac:dyDescent="0.2">
      <c r="F4631" s="142"/>
      <c r="K4631"/>
    </row>
    <row r="4632" spans="6:11" x14ac:dyDescent="0.2">
      <c r="F4632" s="142"/>
      <c r="K4632"/>
    </row>
    <row r="4633" spans="6:11" x14ac:dyDescent="0.2">
      <c r="F4633" s="142"/>
      <c r="K4633"/>
    </row>
    <row r="4634" spans="6:11" x14ac:dyDescent="0.2">
      <c r="F4634" s="142"/>
      <c r="K4634"/>
    </row>
    <row r="4635" spans="6:11" x14ac:dyDescent="0.2">
      <c r="F4635" s="142"/>
      <c r="K4635"/>
    </row>
    <row r="4636" spans="6:11" x14ac:dyDescent="0.2">
      <c r="F4636" s="142"/>
      <c r="K4636"/>
    </row>
    <row r="4637" spans="6:11" x14ac:dyDescent="0.2">
      <c r="F4637" s="142"/>
      <c r="K4637"/>
    </row>
    <row r="4638" spans="6:11" x14ac:dyDescent="0.2">
      <c r="F4638" s="142"/>
      <c r="K4638"/>
    </row>
    <row r="4639" spans="6:11" x14ac:dyDescent="0.2">
      <c r="F4639" s="142"/>
      <c r="K4639"/>
    </row>
    <row r="4640" spans="6:11" x14ac:dyDescent="0.2">
      <c r="F4640" s="142"/>
      <c r="K4640"/>
    </row>
    <row r="4641" spans="6:11" x14ac:dyDescent="0.2">
      <c r="F4641" s="142"/>
      <c r="K4641"/>
    </row>
    <row r="4642" spans="6:11" x14ac:dyDescent="0.2">
      <c r="F4642" s="142"/>
      <c r="K4642"/>
    </row>
    <row r="4643" spans="6:11" x14ac:dyDescent="0.2">
      <c r="F4643" s="142"/>
      <c r="K4643"/>
    </row>
    <row r="4644" spans="6:11" x14ac:dyDescent="0.2">
      <c r="F4644" s="142"/>
      <c r="K4644"/>
    </row>
    <row r="4645" spans="6:11" x14ac:dyDescent="0.2">
      <c r="F4645" s="142"/>
      <c r="K4645"/>
    </row>
    <row r="4646" spans="6:11" x14ac:dyDescent="0.2">
      <c r="F4646" s="142"/>
      <c r="K4646"/>
    </row>
    <row r="4647" spans="6:11" x14ac:dyDescent="0.2">
      <c r="F4647" s="142"/>
      <c r="K4647"/>
    </row>
    <row r="4648" spans="6:11" x14ac:dyDescent="0.2">
      <c r="F4648" s="142"/>
      <c r="K4648"/>
    </row>
    <row r="4649" spans="6:11" x14ac:dyDescent="0.2">
      <c r="F4649" s="142"/>
      <c r="K4649"/>
    </row>
    <row r="4650" spans="6:11" x14ac:dyDescent="0.2">
      <c r="F4650" s="142"/>
      <c r="K4650"/>
    </row>
    <row r="4651" spans="6:11" x14ac:dyDescent="0.2">
      <c r="F4651" s="142"/>
      <c r="K4651"/>
    </row>
    <row r="4652" spans="6:11" x14ac:dyDescent="0.2">
      <c r="F4652" s="142"/>
      <c r="K4652"/>
    </row>
    <row r="4653" spans="6:11" x14ac:dyDescent="0.2">
      <c r="F4653" s="142"/>
      <c r="K4653"/>
    </row>
    <row r="4654" spans="6:11" x14ac:dyDescent="0.2">
      <c r="F4654" s="142"/>
      <c r="K4654"/>
    </row>
    <row r="4655" spans="6:11" x14ac:dyDescent="0.2">
      <c r="F4655" s="142"/>
      <c r="K4655"/>
    </row>
    <row r="4656" spans="6:11" x14ac:dyDescent="0.2">
      <c r="F4656" s="142"/>
      <c r="K4656"/>
    </row>
    <row r="4657" spans="6:11" x14ac:dyDescent="0.2">
      <c r="F4657" s="142"/>
      <c r="K4657"/>
    </row>
    <row r="4658" spans="6:11" x14ac:dyDescent="0.2">
      <c r="F4658" s="142"/>
      <c r="K4658"/>
    </row>
    <row r="4659" spans="6:11" x14ac:dyDescent="0.2">
      <c r="F4659" s="142"/>
      <c r="K4659"/>
    </row>
    <row r="4660" spans="6:11" x14ac:dyDescent="0.2">
      <c r="F4660" s="142"/>
      <c r="K4660"/>
    </row>
    <row r="4661" spans="6:11" x14ac:dyDescent="0.2">
      <c r="F4661" s="142"/>
      <c r="K4661"/>
    </row>
    <row r="4662" spans="6:11" x14ac:dyDescent="0.2">
      <c r="F4662" s="142"/>
      <c r="K4662"/>
    </row>
    <row r="4663" spans="6:11" x14ac:dyDescent="0.2">
      <c r="F4663" s="142"/>
      <c r="K4663"/>
    </row>
    <row r="4664" spans="6:11" x14ac:dyDescent="0.2">
      <c r="F4664" s="142"/>
      <c r="K4664"/>
    </row>
    <row r="4665" spans="6:11" x14ac:dyDescent="0.2">
      <c r="F4665" s="142"/>
      <c r="K4665"/>
    </row>
    <row r="4666" spans="6:11" x14ac:dyDescent="0.2">
      <c r="F4666" s="142"/>
      <c r="K4666"/>
    </row>
    <row r="4667" spans="6:11" x14ac:dyDescent="0.2">
      <c r="F4667" s="142"/>
      <c r="K4667"/>
    </row>
    <row r="4668" spans="6:11" x14ac:dyDescent="0.2">
      <c r="F4668" s="142"/>
      <c r="K4668"/>
    </row>
    <row r="4669" spans="6:11" x14ac:dyDescent="0.2">
      <c r="F4669" s="142"/>
      <c r="K4669"/>
    </row>
    <row r="4670" spans="6:11" x14ac:dyDescent="0.2">
      <c r="F4670" s="142"/>
      <c r="K4670"/>
    </row>
    <row r="4671" spans="6:11" x14ac:dyDescent="0.2">
      <c r="F4671" s="142"/>
      <c r="K4671"/>
    </row>
    <row r="4672" spans="6:11" x14ac:dyDescent="0.2">
      <c r="F4672" s="142"/>
      <c r="K4672"/>
    </row>
    <row r="4673" spans="6:11" x14ac:dyDescent="0.2">
      <c r="F4673" s="142"/>
      <c r="K4673"/>
    </row>
    <row r="4674" spans="6:11" x14ac:dyDescent="0.2">
      <c r="F4674" s="142"/>
      <c r="K4674"/>
    </row>
    <row r="4675" spans="6:11" x14ac:dyDescent="0.2">
      <c r="F4675" s="142"/>
      <c r="K4675"/>
    </row>
    <row r="4676" spans="6:11" x14ac:dyDescent="0.2">
      <c r="F4676" s="142"/>
      <c r="K4676"/>
    </row>
    <row r="4677" spans="6:11" x14ac:dyDescent="0.2">
      <c r="F4677" s="142"/>
      <c r="K4677"/>
    </row>
    <row r="4678" spans="6:11" x14ac:dyDescent="0.2">
      <c r="F4678" s="142"/>
      <c r="K4678"/>
    </row>
    <row r="4679" spans="6:11" x14ac:dyDescent="0.2">
      <c r="F4679" s="142"/>
      <c r="K4679"/>
    </row>
    <row r="4680" spans="6:11" x14ac:dyDescent="0.2">
      <c r="F4680" s="142"/>
      <c r="K4680"/>
    </row>
    <row r="4681" spans="6:11" x14ac:dyDescent="0.2">
      <c r="F4681" s="142"/>
      <c r="K4681"/>
    </row>
    <row r="4682" spans="6:11" x14ac:dyDescent="0.2">
      <c r="F4682" s="142"/>
      <c r="K4682"/>
    </row>
    <row r="4683" spans="6:11" x14ac:dyDescent="0.2">
      <c r="F4683" s="142"/>
      <c r="K4683"/>
    </row>
    <row r="4684" spans="6:11" x14ac:dyDescent="0.2">
      <c r="F4684" s="142"/>
      <c r="K4684"/>
    </row>
    <row r="4685" spans="6:11" x14ac:dyDescent="0.2">
      <c r="F4685" s="142"/>
      <c r="K4685"/>
    </row>
    <row r="4686" spans="6:11" x14ac:dyDescent="0.2">
      <c r="F4686" s="142"/>
      <c r="K4686"/>
    </row>
    <row r="4687" spans="6:11" x14ac:dyDescent="0.2">
      <c r="F4687" s="142"/>
      <c r="K4687"/>
    </row>
    <row r="4688" spans="6:11" x14ac:dyDescent="0.2">
      <c r="F4688" s="142"/>
      <c r="K4688"/>
    </row>
    <row r="4689" spans="6:11" x14ac:dyDescent="0.2">
      <c r="F4689" s="142"/>
      <c r="K4689"/>
    </row>
    <row r="4690" spans="6:11" x14ac:dyDescent="0.2">
      <c r="F4690" s="142"/>
      <c r="K4690"/>
    </row>
    <row r="4691" spans="6:11" x14ac:dyDescent="0.2">
      <c r="F4691" s="142"/>
      <c r="K4691"/>
    </row>
    <row r="4692" spans="6:11" x14ac:dyDescent="0.2">
      <c r="F4692" s="142"/>
      <c r="K4692"/>
    </row>
    <row r="4693" spans="6:11" x14ac:dyDescent="0.2">
      <c r="F4693" s="142"/>
      <c r="K4693"/>
    </row>
    <row r="4694" spans="6:11" x14ac:dyDescent="0.2">
      <c r="F4694" s="142"/>
      <c r="K4694"/>
    </row>
    <row r="4695" spans="6:11" x14ac:dyDescent="0.2">
      <c r="F4695" s="142"/>
      <c r="K4695"/>
    </row>
    <row r="4696" spans="6:11" x14ac:dyDescent="0.2">
      <c r="F4696" s="142"/>
      <c r="K4696"/>
    </row>
    <row r="4697" spans="6:11" x14ac:dyDescent="0.2">
      <c r="F4697" s="142"/>
      <c r="K4697"/>
    </row>
    <row r="4698" spans="6:11" x14ac:dyDescent="0.2">
      <c r="F4698" s="142"/>
      <c r="K4698"/>
    </row>
    <row r="4699" spans="6:11" x14ac:dyDescent="0.2">
      <c r="F4699" s="142"/>
      <c r="K4699"/>
    </row>
    <row r="4700" spans="6:11" x14ac:dyDescent="0.2">
      <c r="F4700" s="142"/>
      <c r="K4700"/>
    </row>
    <row r="4701" spans="6:11" x14ac:dyDescent="0.2">
      <c r="F4701" s="142"/>
      <c r="K4701"/>
    </row>
    <row r="4702" spans="6:11" x14ac:dyDescent="0.2">
      <c r="F4702" s="142"/>
      <c r="K4702"/>
    </row>
    <row r="4703" spans="6:11" x14ac:dyDescent="0.2">
      <c r="F4703" s="142"/>
      <c r="K4703"/>
    </row>
    <row r="4704" spans="6:11" x14ac:dyDescent="0.2">
      <c r="F4704" s="142"/>
      <c r="K4704"/>
    </row>
    <row r="4705" spans="6:11" x14ac:dyDescent="0.2">
      <c r="F4705" s="142"/>
      <c r="K4705"/>
    </row>
    <row r="4706" spans="6:11" x14ac:dyDescent="0.2">
      <c r="F4706" s="142"/>
      <c r="K4706"/>
    </row>
    <row r="4707" spans="6:11" x14ac:dyDescent="0.2">
      <c r="F4707" s="142"/>
      <c r="K4707"/>
    </row>
  </sheetData>
  <mergeCells count="9">
    <mergeCell ref="S1:T1"/>
    <mergeCell ref="S2:T2"/>
    <mergeCell ref="U2:AA2"/>
    <mergeCell ref="L2:R2"/>
    <mergeCell ref="A1:B1"/>
    <mergeCell ref="A2:B2"/>
    <mergeCell ref="C2:H2"/>
    <mergeCell ref="J1:K1"/>
    <mergeCell ref="J2:K2"/>
  </mergeCells>
  <phoneticPr fontId="6" type="noConversion"/>
  <printOptions horizontalCentered="1"/>
  <pageMargins left="0.75" right="0.75" top="1" bottom="1" header="0.5" footer="0.5"/>
  <pageSetup scale="66" fitToWidth="2" orientation="portrait" r:id="rId1"/>
  <headerFooter alignWithMargins="0">
    <oddHeader>&amp;L
Schedule 10
&amp;CMinneapolis-St. Paul International Airport
&amp;"Arial,Bold"&amp;A
May 2020</oddHeader>
    <oddFooter>&amp;LPrinted on &amp;D&amp;RPage &amp;P of &amp;N</oddFooter>
  </headerFooter>
  <colBreaks count="2" manualBreakCount="2">
    <brk id="9" max="67" man="1"/>
    <brk id="18" max="6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1"/>
  <sheetViews>
    <sheetView zoomScaleNormal="100" zoomScaleSheetLayoutView="100" workbookViewId="0">
      <selection activeCell="D8" sqref="D8"/>
    </sheetView>
  </sheetViews>
  <sheetFormatPr defaultRowHeight="12.75" x14ac:dyDescent="0.2"/>
  <cols>
    <col min="1" max="1" width="25.28515625" bestFit="1" customWidth="1"/>
    <col min="2" max="2" width="9.7109375" bestFit="1" customWidth="1"/>
    <col min="3" max="3" width="11.85546875" bestFit="1" customWidth="1"/>
    <col min="4" max="4" width="9.85546875" bestFit="1" customWidth="1"/>
    <col min="5" max="9" width="12.140625" customWidth="1"/>
    <col min="10" max="10" width="13.28515625" bestFit="1" customWidth="1"/>
    <col min="11" max="11" width="12.42578125" customWidth="1"/>
  </cols>
  <sheetData>
    <row r="1" spans="1:20" ht="26.25" thickBot="1" x14ac:dyDescent="0.25">
      <c r="A1" s="257">
        <v>43952</v>
      </c>
      <c r="B1" s="427" t="s">
        <v>17</v>
      </c>
      <c r="C1" s="427" t="s">
        <v>18</v>
      </c>
      <c r="D1" s="427" t="s">
        <v>19</v>
      </c>
      <c r="E1" s="427" t="s">
        <v>156</v>
      </c>
      <c r="F1" s="304" t="s">
        <v>162</v>
      </c>
      <c r="G1" s="304" t="s">
        <v>157</v>
      </c>
      <c r="H1" s="428" t="s">
        <v>201</v>
      </c>
      <c r="I1" s="350" t="s">
        <v>194</v>
      </c>
      <c r="J1" s="304" t="s">
        <v>20</v>
      </c>
      <c r="K1" s="303" t="s">
        <v>21</v>
      </c>
    </row>
    <row r="2" spans="1:20" ht="15" x14ac:dyDescent="0.25">
      <c r="A2" s="40" t="s">
        <v>3</v>
      </c>
      <c r="B2" s="34"/>
      <c r="C2" s="34"/>
      <c r="D2" s="34"/>
      <c r="E2" s="34"/>
      <c r="F2" s="34"/>
      <c r="G2" s="34"/>
      <c r="H2" s="349"/>
      <c r="I2" s="349"/>
      <c r="J2" s="34"/>
      <c r="K2" s="370"/>
    </row>
    <row r="3" spans="1:20" x14ac:dyDescent="0.2">
      <c r="A3" s="38" t="s">
        <v>29</v>
      </c>
      <c r="K3" s="38"/>
    </row>
    <row r="4" spans="1:20" x14ac:dyDescent="0.2">
      <c r="A4" s="38" t="s">
        <v>30</v>
      </c>
      <c r="B4" s="12">
        <f>[3]American!$GT$22</f>
        <v>12480</v>
      </c>
      <c r="C4" s="12">
        <f>[3]Delta!$GT$22+[3]Delta!$GT$32</f>
        <v>54872</v>
      </c>
      <c r="D4" s="12">
        <f>[3]United!$GT$22</f>
        <v>1780</v>
      </c>
      <c r="E4" s="12">
        <f>[3]Spirit!$GT$22</f>
        <v>68</v>
      </c>
      <c r="F4" s="12">
        <f>[3]Condor!$GT$22</f>
        <v>0</v>
      </c>
      <c r="G4" s="12">
        <f>'[3]Air France'!$GT$22</f>
        <v>0</v>
      </c>
      <c r="H4" s="12">
        <f>'[3]Jet Blue'!$GT$22</f>
        <v>33</v>
      </c>
      <c r="I4" s="12">
        <f>[3]KLM!$GT$22+[3]KLM!$GT$32</f>
        <v>0</v>
      </c>
      <c r="J4" s="12">
        <f>'Other Major Airline Stats'!J5</f>
        <v>29944</v>
      </c>
      <c r="K4" s="371">
        <f>SUM(B4:J4)</f>
        <v>99177</v>
      </c>
    </row>
    <row r="5" spans="1:20" x14ac:dyDescent="0.2">
      <c r="A5" s="38" t="s">
        <v>31</v>
      </c>
      <c r="B5" s="7">
        <f>[3]American!$GT$23</f>
        <v>11877</v>
      </c>
      <c r="C5" s="7">
        <f>[3]Delta!$GT$23+[3]Delta!$GT$33</f>
        <v>50950</v>
      </c>
      <c r="D5" s="7">
        <f>[3]United!$GT$23</f>
        <v>1447</v>
      </c>
      <c r="E5" s="7">
        <f>[3]Spirit!$GT$23</f>
        <v>87</v>
      </c>
      <c r="F5" s="7">
        <f>[3]Condor!$GT$23</f>
        <v>0</v>
      </c>
      <c r="G5" s="7">
        <f>'[3]Air France'!$GT$23</f>
        <v>0</v>
      </c>
      <c r="H5" s="7">
        <f>'[3]Jet Blue'!$GT$23</f>
        <v>25</v>
      </c>
      <c r="I5" s="7">
        <f>[3]KLM!$GT$23+[3]KLM!$GT$33</f>
        <v>0</v>
      </c>
      <c r="J5" s="7">
        <f>'Other Major Airline Stats'!J6</f>
        <v>27112</v>
      </c>
      <c r="K5" s="372">
        <f>SUM(B5:J5)</f>
        <v>91498</v>
      </c>
      <c r="M5" s="203"/>
      <c r="N5" s="203"/>
      <c r="O5" s="203"/>
      <c r="P5" s="203"/>
      <c r="Q5" s="203"/>
      <c r="R5" s="203"/>
      <c r="S5" s="203"/>
      <c r="T5" s="203"/>
    </row>
    <row r="6" spans="1:20" ht="15" x14ac:dyDescent="0.25">
      <c r="A6" s="36" t="s">
        <v>7</v>
      </c>
      <c r="B6" s="18">
        <f t="shared" ref="B6:J6" si="0">SUM(B4:B5)</f>
        <v>24357</v>
      </c>
      <c r="C6" s="18">
        <f t="shared" si="0"/>
        <v>105822</v>
      </c>
      <c r="D6" s="18">
        <f t="shared" si="0"/>
        <v>3227</v>
      </c>
      <c r="E6" s="18">
        <f t="shared" si="0"/>
        <v>155</v>
      </c>
      <c r="F6" s="18">
        <f t="shared" ref="F6:I6" si="1">SUM(F4:F5)</f>
        <v>0</v>
      </c>
      <c r="G6" s="18">
        <f t="shared" si="1"/>
        <v>0</v>
      </c>
      <c r="H6" s="18">
        <f t="shared" ref="H6" si="2">SUM(H4:H5)</f>
        <v>58</v>
      </c>
      <c r="I6" s="18">
        <f t="shared" si="1"/>
        <v>0</v>
      </c>
      <c r="J6" s="18">
        <f t="shared" si="0"/>
        <v>57056</v>
      </c>
      <c r="K6" s="373">
        <f>SUM(B6:J6)</f>
        <v>190675</v>
      </c>
    </row>
    <row r="7" spans="1:20" x14ac:dyDescent="0.2">
      <c r="A7" s="38"/>
      <c r="B7" s="12"/>
      <c r="C7" s="12"/>
      <c r="D7" s="12"/>
      <c r="E7" s="12"/>
      <c r="F7" s="12"/>
      <c r="G7" s="12"/>
      <c r="H7" s="12"/>
      <c r="I7" s="12"/>
      <c r="J7" s="12"/>
      <c r="K7" s="371"/>
    </row>
    <row r="8" spans="1:20" x14ac:dyDescent="0.2">
      <c r="A8" s="38" t="s">
        <v>32</v>
      </c>
      <c r="B8" s="12"/>
      <c r="C8" s="12"/>
      <c r="D8" s="12"/>
      <c r="E8" s="12"/>
      <c r="F8" s="12"/>
      <c r="G8" s="12"/>
      <c r="H8" s="12"/>
      <c r="I8" s="12"/>
      <c r="J8" s="12"/>
      <c r="K8" s="371">
        <f>SUM(B8:J8)</f>
        <v>0</v>
      </c>
    </row>
    <row r="9" spans="1:20" x14ac:dyDescent="0.2">
      <c r="A9" s="38" t="s">
        <v>30</v>
      </c>
      <c r="B9" s="12">
        <f>[3]American!$GT$27</f>
        <v>850</v>
      </c>
      <c r="C9" s="12">
        <f>[3]Delta!$GT$27+[3]Delta!$GT$37</f>
        <v>8151</v>
      </c>
      <c r="D9" s="12">
        <f>[3]United!$GT$27</f>
        <v>273</v>
      </c>
      <c r="E9" s="12">
        <f>[3]Spirit!$GT$27</f>
        <v>0</v>
      </c>
      <c r="F9" s="12">
        <f>[3]Condor!$GT$27</f>
        <v>0</v>
      </c>
      <c r="G9" s="12">
        <f>'[3]Air France'!$GT$27</f>
        <v>0</v>
      </c>
      <c r="H9" s="12">
        <f>'[3]Jet Blue'!$GT$27</f>
        <v>6</v>
      </c>
      <c r="I9" s="12">
        <f>[3]KLM!$GT$27+[3]KLM!$GT$37</f>
        <v>0</v>
      </c>
      <c r="J9" s="12">
        <f>'Other Major Airline Stats'!J10</f>
        <v>1531</v>
      </c>
      <c r="K9" s="371">
        <f>SUM(B9:J9)</f>
        <v>10811</v>
      </c>
    </row>
    <row r="10" spans="1:20" x14ac:dyDescent="0.2">
      <c r="A10" s="38" t="s">
        <v>33</v>
      </c>
      <c r="B10" s="7">
        <f>[3]American!$GT$28</f>
        <v>900</v>
      </c>
      <c r="C10" s="7">
        <f>[3]Delta!$GT$28+[3]Delta!$GT$38</f>
        <v>8260</v>
      </c>
      <c r="D10" s="7">
        <f>[3]United!$GT$28</f>
        <v>337</v>
      </c>
      <c r="E10" s="7">
        <f>[3]Spirit!$GT$28</f>
        <v>0</v>
      </c>
      <c r="F10" s="7">
        <f>[3]Condor!$GT$28</f>
        <v>0</v>
      </c>
      <c r="G10" s="7">
        <f>'[3]Air France'!$GT$28</f>
        <v>0</v>
      </c>
      <c r="H10" s="7">
        <f>'[3]Jet Blue'!$GT$28</f>
        <v>2</v>
      </c>
      <c r="I10" s="7">
        <f>[3]KLM!$GT$28+[3]KLM!$GT$38</f>
        <v>0</v>
      </c>
      <c r="J10" s="7">
        <f>'Other Major Airline Stats'!J11</f>
        <v>1449</v>
      </c>
      <c r="K10" s="372">
        <f>SUM(B10:J10)</f>
        <v>10948</v>
      </c>
    </row>
    <row r="11" spans="1:20" ht="15.75" thickBot="1" x14ac:dyDescent="0.3">
      <c r="A11" s="39" t="s">
        <v>34</v>
      </c>
      <c r="B11" s="186">
        <f t="shared" ref="B11:J11" si="3">SUM(B9:B10)</f>
        <v>1750</v>
      </c>
      <c r="C11" s="186">
        <f t="shared" si="3"/>
        <v>16411</v>
      </c>
      <c r="D11" s="186">
        <f t="shared" si="3"/>
        <v>610</v>
      </c>
      <c r="E11" s="186">
        <f t="shared" si="3"/>
        <v>0</v>
      </c>
      <c r="F11" s="186">
        <f t="shared" ref="F11:I11" si="4">SUM(F9:F10)</f>
        <v>0</v>
      </c>
      <c r="G11" s="186">
        <f t="shared" si="4"/>
        <v>0</v>
      </c>
      <c r="H11" s="186">
        <f t="shared" ref="H11" si="5">SUM(H9:H10)</f>
        <v>8</v>
      </c>
      <c r="I11" s="186">
        <f t="shared" si="4"/>
        <v>0</v>
      </c>
      <c r="J11" s="186">
        <f t="shared" si="3"/>
        <v>2980</v>
      </c>
      <c r="K11" s="374">
        <f>SUM(B11:J11)</f>
        <v>21759</v>
      </c>
    </row>
    <row r="13" spans="1:20" ht="13.5" thickBot="1" x14ac:dyDescent="0.25"/>
    <row r="14" spans="1:20" ht="15.75" thickTop="1" x14ac:dyDescent="0.25">
      <c r="A14" s="37" t="s">
        <v>9</v>
      </c>
      <c r="B14" s="15"/>
      <c r="C14" s="15"/>
      <c r="D14" s="15"/>
      <c r="E14" s="15"/>
      <c r="F14" s="15"/>
      <c r="G14" s="15"/>
      <c r="H14" s="15"/>
      <c r="I14" s="15"/>
      <c r="J14" s="15"/>
      <c r="K14" s="375"/>
    </row>
    <row r="15" spans="1:20" x14ac:dyDescent="0.2">
      <c r="A15" s="38" t="s">
        <v>22</v>
      </c>
      <c r="B15" s="12">
        <f>[3]American!$GT$4</f>
        <v>152</v>
      </c>
      <c r="C15" s="12">
        <f>[3]Delta!$GT$4+[3]Delta!$GT$15</f>
        <v>1006</v>
      </c>
      <c r="D15" s="12">
        <f>[3]United!$GT$4</f>
        <v>31</v>
      </c>
      <c r="E15" s="12">
        <f>[3]Spirit!$GT$4</f>
        <v>3</v>
      </c>
      <c r="F15" s="12">
        <f>[3]Condor!$GT$4</f>
        <v>0</v>
      </c>
      <c r="G15" s="12">
        <f>'[3]Air France'!$GT$4</f>
        <v>0</v>
      </c>
      <c r="H15" s="12">
        <f>'[3]Jet Blue'!$GT$4</f>
        <v>5</v>
      </c>
      <c r="I15" s="12">
        <f>[3]KLM!$GT$4+[3]KLM!$GT$15</f>
        <v>0</v>
      </c>
      <c r="J15" s="12">
        <f>'Other Major Airline Stats'!J16</f>
        <v>615</v>
      </c>
      <c r="K15" s="371">
        <f>SUM(B15:J15)</f>
        <v>1812</v>
      </c>
    </row>
    <row r="16" spans="1:20" x14ac:dyDescent="0.2">
      <c r="A16" s="38" t="s">
        <v>23</v>
      </c>
      <c r="B16" s="7">
        <f>[3]American!$GT$5</f>
        <v>151</v>
      </c>
      <c r="C16" s="7">
        <f>[3]Delta!$GT$5+[3]Delta!$GT$16</f>
        <v>1013</v>
      </c>
      <c r="D16" s="7">
        <f>[3]United!$GT$5</f>
        <v>31</v>
      </c>
      <c r="E16" s="7">
        <f>[3]Spirit!$GT$5</f>
        <v>3</v>
      </c>
      <c r="F16" s="7">
        <f>[3]Condor!$GT$5</f>
        <v>0</v>
      </c>
      <c r="G16" s="7">
        <f>'[3]Air France'!$GT$5</f>
        <v>0</v>
      </c>
      <c r="H16" s="7">
        <f>'[3]Jet Blue'!$GT$5</f>
        <v>5</v>
      </c>
      <c r="I16" s="7">
        <f>[3]KLM!$GT$5+[3]KLM!$GT$16</f>
        <v>0</v>
      </c>
      <c r="J16" s="7">
        <f>'Other Major Airline Stats'!J17</f>
        <v>624</v>
      </c>
      <c r="K16" s="372">
        <f>SUM(B16:J16)</f>
        <v>1827</v>
      </c>
    </row>
    <row r="17" spans="1:11" x14ac:dyDescent="0.2">
      <c r="A17" s="38" t="s">
        <v>24</v>
      </c>
      <c r="B17" s="188">
        <f t="shared" ref="B17:J17" si="6">SUM(B15:B16)</f>
        <v>303</v>
      </c>
      <c r="C17" s="187">
        <f t="shared" si="6"/>
        <v>2019</v>
      </c>
      <c r="D17" s="187">
        <f t="shared" si="6"/>
        <v>62</v>
      </c>
      <c r="E17" s="187">
        <f t="shared" si="6"/>
        <v>6</v>
      </c>
      <c r="F17" s="187">
        <f t="shared" ref="F17:I17" si="7">SUM(F15:F16)</f>
        <v>0</v>
      </c>
      <c r="G17" s="187">
        <f t="shared" si="7"/>
        <v>0</v>
      </c>
      <c r="H17" s="187">
        <f t="shared" ref="H17" si="8">SUM(H15:H16)</f>
        <v>10</v>
      </c>
      <c r="I17" s="187">
        <f t="shared" si="7"/>
        <v>0</v>
      </c>
      <c r="J17" s="187">
        <f t="shared" si="6"/>
        <v>1239</v>
      </c>
      <c r="K17" s="376">
        <f>SUM(B17:J17)</f>
        <v>3639</v>
      </c>
    </row>
    <row r="18" spans="1:11" x14ac:dyDescent="0.2">
      <c r="A18" s="38"/>
      <c r="B18" s="12"/>
      <c r="C18" s="12"/>
      <c r="D18" s="12"/>
      <c r="E18" s="12"/>
      <c r="F18" s="12"/>
      <c r="G18" s="12"/>
      <c r="H18" s="12"/>
      <c r="I18" s="12"/>
      <c r="J18" s="12"/>
      <c r="K18" s="371"/>
    </row>
    <row r="19" spans="1:11" x14ac:dyDescent="0.2">
      <c r="A19" s="38" t="s">
        <v>25</v>
      </c>
      <c r="B19" s="12">
        <f>[3]American!$GT$8</f>
        <v>0</v>
      </c>
      <c r="C19" s="12">
        <f>[3]Delta!$GT$8</f>
        <v>0</v>
      </c>
      <c r="D19" s="12">
        <f>[3]United!$GT$8</f>
        <v>0</v>
      </c>
      <c r="E19" s="12">
        <f>[3]Spirit!$GT$8</f>
        <v>0</v>
      </c>
      <c r="F19" s="12">
        <f>[3]Condor!$GT$8</f>
        <v>0</v>
      </c>
      <c r="G19" s="12">
        <f>'[3]Air France'!$GT$8</f>
        <v>0</v>
      </c>
      <c r="H19" s="12">
        <f>'[3]Jet Blue'!$GT$8</f>
        <v>0</v>
      </c>
      <c r="I19" s="12">
        <f>[3]KLM!$GT$8</f>
        <v>0</v>
      </c>
      <c r="J19" s="12">
        <f>'Other Major Airline Stats'!J20</f>
        <v>41</v>
      </c>
      <c r="K19" s="371">
        <f>SUM(B19:J19)</f>
        <v>41</v>
      </c>
    </row>
    <row r="20" spans="1:11" x14ac:dyDescent="0.2">
      <c r="A20" s="38" t="s">
        <v>26</v>
      </c>
      <c r="B20" s="7">
        <f>[3]American!$GT$9</f>
        <v>0</v>
      </c>
      <c r="C20" s="7">
        <f>[3]Delta!$GT$9</f>
        <v>2</v>
      </c>
      <c r="D20" s="7">
        <f>[3]United!$GT$9</f>
        <v>0</v>
      </c>
      <c r="E20" s="7">
        <f>[3]Spirit!$GT$9</f>
        <v>0</v>
      </c>
      <c r="F20" s="7">
        <f>[3]Condor!$GT$9</f>
        <v>0</v>
      </c>
      <c r="G20" s="7">
        <f>'[3]Air France'!$GT$9</f>
        <v>0</v>
      </c>
      <c r="H20" s="7">
        <f>'[3]Jet Blue'!$GT$9</f>
        <v>0</v>
      </c>
      <c r="I20" s="7">
        <f>[3]KLM!$GT$9</f>
        <v>0</v>
      </c>
      <c r="J20" s="7">
        <f>'Other Major Airline Stats'!J21</f>
        <v>40</v>
      </c>
      <c r="K20" s="372">
        <f>SUM(B20:J20)</f>
        <v>42</v>
      </c>
    </row>
    <row r="21" spans="1:11" x14ac:dyDescent="0.2">
      <c r="A21" s="38" t="s">
        <v>27</v>
      </c>
      <c r="B21" s="188">
        <f t="shared" ref="B21:J21" si="9">SUM(B19:B20)</f>
        <v>0</v>
      </c>
      <c r="C21" s="187">
        <f t="shared" si="9"/>
        <v>2</v>
      </c>
      <c r="D21" s="187">
        <f t="shared" si="9"/>
        <v>0</v>
      </c>
      <c r="E21" s="187">
        <f t="shared" si="9"/>
        <v>0</v>
      </c>
      <c r="F21" s="187">
        <f t="shared" ref="F21:I21" si="10">SUM(F19:F20)</f>
        <v>0</v>
      </c>
      <c r="G21" s="187">
        <f t="shared" si="10"/>
        <v>0</v>
      </c>
      <c r="H21" s="187">
        <f t="shared" ref="H21" si="11">SUM(H19:H20)</f>
        <v>0</v>
      </c>
      <c r="I21" s="187">
        <f t="shared" si="10"/>
        <v>0</v>
      </c>
      <c r="J21" s="187">
        <f t="shared" si="9"/>
        <v>81</v>
      </c>
      <c r="K21" s="377">
        <f>SUM(B21:J21)</f>
        <v>83</v>
      </c>
    </row>
    <row r="22" spans="1:11" x14ac:dyDescent="0.2">
      <c r="A22" s="38"/>
      <c r="B22" s="12"/>
      <c r="C22" s="12"/>
      <c r="D22" s="12"/>
      <c r="E22" s="12"/>
      <c r="F22" s="12"/>
      <c r="G22" s="12"/>
      <c r="H22" s="12"/>
      <c r="I22" s="12"/>
      <c r="J22" s="12"/>
      <c r="K22" s="371"/>
    </row>
    <row r="23" spans="1:11" ht="15.75" thickBot="1" x14ac:dyDescent="0.3">
      <c r="A23" s="39" t="s">
        <v>28</v>
      </c>
      <c r="B23" s="16">
        <f t="shared" ref="B23:J23" si="12">B17+B21</f>
        <v>303</v>
      </c>
      <c r="C23" s="16">
        <f t="shared" si="12"/>
        <v>2021</v>
      </c>
      <c r="D23" s="16">
        <f t="shared" si="12"/>
        <v>62</v>
      </c>
      <c r="E23" s="16">
        <f>E17+E21</f>
        <v>6</v>
      </c>
      <c r="F23" s="16">
        <f t="shared" ref="F23:I23" si="13">F17+F21</f>
        <v>0</v>
      </c>
      <c r="G23" s="16">
        <f t="shared" si="13"/>
        <v>0</v>
      </c>
      <c r="H23" s="16">
        <f t="shared" ref="H23" si="14">H17+H21</f>
        <v>10</v>
      </c>
      <c r="I23" s="16">
        <f t="shared" si="13"/>
        <v>0</v>
      </c>
      <c r="J23" s="16">
        <f t="shared" si="12"/>
        <v>1320</v>
      </c>
      <c r="K23" s="374">
        <f>SUM(B23:J23)</f>
        <v>3722</v>
      </c>
    </row>
    <row r="25" spans="1:11" ht="13.5" thickBot="1" x14ac:dyDescent="0.25">
      <c r="B25" s="288"/>
      <c r="C25" s="288"/>
      <c r="D25" s="288"/>
      <c r="E25" s="288"/>
      <c r="F25" s="288"/>
      <c r="G25" s="288"/>
      <c r="H25" s="288"/>
      <c r="I25" s="288"/>
      <c r="J25" s="288"/>
    </row>
    <row r="26" spans="1:11" ht="15.75" thickTop="1" x14ac:dyDescent="0.25">
      <c r="A26" s="41" t="s">
        <v>35</v>
      </c>
      <c r="B26" s="17"/>
      <c r="C26" s="17"/>
      <c r="D26" s="17"/>
      <c r="E26" s="17"/>
      <c r="F26" s="17"/>
      <c r="G26" s="17"/>
      <c r="H26" s="17"/>
      <c r="I26" s="17"/>
      <c r="J26" s="17"/>
      <c r="K26" s="378"/>
    </row>
    <row r="27" spans="1:11" x14ac:dyDescent="0.2">
      <c r="A27" s="38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38"/>
    </row>
    <row r="28" spans="1:11" x14ac:dyDescent="0.2">
      <c r="A28" s="38" t="s">
        <v>37</v>
      </c>
      <c r="B28" s="12">
        <f>[3]American!$GT$47</f>
        <v>9368</v>
      </c>
      <c r="C28" s="12">
        <f>[3]Delta!$GT$47</f>
        <v>328289</v>
      </c>
      <c r="D28" s="12">
        <f>[3]United!$GT$47</f>
        <v>2644</v>
      </c>
      <c r="E28" s="12">
        <f>[3]Spirit!$GT$47</f>
        <v>0</v>
      </c>
      <c r="F28" s="12">
        <f>[3]Condor!$GT$47</f>
        <v>0</v>
      </c>
      <c r="G28" s="12">
        <f>'[3]Air France'!$GT$47</f>
        <v>0</v>
      </c>
      <c r="H28" s="12">
        <f>'[3]Jet Blue'!$GT$47</f>
        <v>0</v>
      </c>
      <c r="I28" s="12">
        <f>[3]KLM!$GT$47</f>
        <v>0</v>
      </c>
      <c r="J28" s="12">
        <f>'Other Major Airline Stats'!J28</f>
        <v>56216</v>
      </c>
      <c r="K28" s="371">
        <f>SUM(B28:J28)</f>
        <v>396517</v>
      </c>
    </row>
    <row r="29" spans="1:11" x14ac:dyDescent="0.2">
      <c r="A29" s="38" t="s">
        <v>38</v>
      </c>
      <c r="B29" s="7">
        <f>[3]American!$GT$48</f>
        <v>104017</v>
      </c>
      <c r="C29" s="7">
        <f>[3]Delta!$GT$48</f>
        <v>564545</v>
      </c>
      <c r="D29" s="7">
        <f>[3]United!$GT$48</f>
        <v>44</v>
      </c>
      <c r="E29" s="7">
        <f>[3]Spirit!$GT$48</f>
        <v>0</v>
      </c>
      <c r="F29" s="7">
        <f>[3]Condor!$GT$48</f>
        <v>0</v>
      </c>
      <c r="G29" s="7">
        <f>'[3]Air France'!$GT$48</f>
        <v>0</v>
      </c>
      <c r="H29" s="7">
        <f>'[3]Jet Blue'!$GT$48</f>
        <v>0</v>
      </c>
      <c r="I29" s="7">
        <f>[3]KLM!$GT$48</f>
        <v>0</v>
      </c>
      <c r="J29" s="7">
        <f>'Other Major Airline Stats'!J29</f>
        <v>27894</v>
      </c>
      <c r="K29" s="372">
        <f>SUM(B29:J29)</f>
        <v>696500</v>
      </c>
    </row>
    <row r="30" spans="1:11" x14ac:dyDescent="0.2">
      <c r="A30" s="42" t="s">
        <v>39</v>
      </c>
      <c r="B30" s="188">
        <f t="shared" ref="B30:J30" si="15">SUM(B28:B29)</f>
        <v>113385</v>
      </c>
      <c r="C30" s="188">
        <f t="shared" si="15"/>
        <v>892834</v>
      </c>
      <c r="D30" s="188">
        <f t="shared" si="15"/>
        <v>2688</v>
      </c>
      <c r="E30" s="188">
        <f t="shared" si="15"/>
        <v>0</v>
      </c>
      <c r="F30" s="188">
        <f t="shared" ref="F30:I30" si="16">SUM(F28:F29)</f>
        <v>0</v>
      </c>
      <c r="G30" s="188">
        <f t="shared" si="16"/>
        <v>0</v>
      </c>
      <c r="H30" s="188">
        <f t="shared" ref="H30" si="17">SUM(H28:H29)</f>
        <v>0</v>
      </c>
      <c r="I30" s="188">
        <f t="shared" si="16"/>
        <v>0</v>
      </c>
      <c r="J30" s="188">
        <f t="shared" si="15"/>
        <v>84110</v>
      </c>
      <c r="K30" s="371">
        <f>SUM(B30:J30)</f>
        <v>1093017</v>
      </c>
    </row>
    <row r="31" spans="1:11" x14ac:dyDescent="0.2">
      <c r="A31" s="38"/>
      <c r="B31" s="12"/>
      <c r="C31" s="12"/>
      <c r="D31" s="12"/>
      <c r="E31" s="12"/>
      <c r="F31" s="12"/>
      <c r="G31" s="12"/>
      <c r="H31" s="12"/>
      <c r="I31" s="12"/>
      <c r="J31" s="12"/>
      <c r="K31" s="371"/>
    </row>
    <row r="32" spans="1:11" x14ac:dyDescent="0.2">
      <c r="A32" s="38" t="s">
        <v>40</v>
      </c>
      <c r="B32" s="12"/>
      <c r="C32" s="12"/>
      <c r="D32" s="12"/>
      <c r="E32" s="12"/>
      <c r="F32" s="12"/>
      <c r="G32" s="12"/>
      <c r="H32" s="12"/>
      <c r="I32" s="12"/>
      <c r="J32" s="12"/>
      <c r="K32" s="371">
        <f t="shared" ref="K32:K40" si="18">SUM(B32:J32)</f>
        <v>0</v>
      </c>
    </row>
    <row r="33" spans="1:11" x14ac:dyDescent="0.2">
      <c r="A33" s="38" t="s">
        <v>37</v>
      </c>
      <c r="B33" s="12">
        <f>[3]American!$GT$52</f>
        <v>3094</v>
      </c>
      <c r="C33" s="12">
        <f>[3]Delta!$GT$52</f>
        <v>212907</v>
      </c>
      <c r="D33" s="12">
        <f>[3]United!$GT$52</f>
        <v>62</v>
      </c>
      <c r="E33" s="12">
        <f>[3]Spirit!$GT$52</f>
        <v>0</v>
      </c>
      <c r="F33" s="12">
        <f>[3]Condor!$GT$52</f>
        <v>0</v>
      </c>
      <c r="G33" s="12">
        <f>'[3]Air France'!$GT$52</f>
        <v>0</v>
      </c>
      <c r="H33" s="12">
        <f>'[3]Jet Blue'!$GT$52</f>
        <v>0</v>
      </c>
      <c r="I33" s="12">
        <f>[3]KLM!$GT$52</f>
        <v>0</v>
      </c>
      <c r="J33" s="12">
        <f>'Other Major Airline Stats'!J33</f>
        <v>7440</v>
      </c>
      <c r="K33" s="371">
        <f t="shared" si="18"/>
        <v>223503</v>
      </c>
    </row>
    <row r="34" spans="1:11" x14ac:dyDescent="0.2">
      <c r="A34" s="38" t="s">
        <v>38</v>
      </c>
      <c r="B34" s="7">
        <f>[3]American!$GT$53</f>
        <v>143534</v>
      </c>
      <c r="C34" s="7">
        <f>[3]Delta!$GT$53</f>
        <v>563170</v>
      </c>
      <c r="D34" s="7">
        <f>[3]United!$GT$53</f>
        <v>0</v>
      </c>
      <c r="E34" s="7">
        <f>[3]Spirit!$GT$53</f>
        <v>0</v>
      </c>
      <c r="F34" s="7">
        <f>[3]Condor!$GT$53</f>
        <v>0</v>
      </c>
      <c r="G34" s="7">
        <f>'[3]Air France'!$GT$53</f>
        <v>0</v>
      </c>
      <c r="H34" s="7">
        <f>'[3]Jet Blue'!$GT$53</f>
        <v>0</v>
      </c>
      <c r="I34" s="7">
        <f>[3]KLM!$GT$53</f>
        <v>0</v>
      </c>
      <c r="J34" s="7">
        <f>'Other Major Airline Stats'!J34</f>
        <v>30981</v>
      </c>
      <c r="K34" s="372">
        <f t="shared" si="18"/>
        <v>737685</v>
      </c>
    </row>
    <row r="35" spans="1:11" x14ac:dyDescent="0.2">
      <c r="A35" s="42" t="s">
        <v>41</v>
      </c>
      <c r="B35" s="188">
        <f t="shared" ref="B35:J35" si="19">SUM(B33:B34)</f>
        <v>146628</v>
      </c>
      <c r="C35" s="188">
        <f t="shared" si="19"/>
        <v>776077</v>
      </c>
      <c r="D35" s="188">
        <f t="shared" si="19"/>
        <v>62</v>
      </c>
      <c r="E35" s="188">
        <f t="shared" si="19"/>
        <v>0</v>
      </c>
      <c r="F35" s="188">
        <f t="shared" ref="F35:I35" si="20">SUM(F33:F34)</f>
        <v>0</v>
      </c>
      <c r="G35" s="188">
        <f t="shared" si="20"/>
        <v>0</v>
      </c>
      <c r="H35" s="188">
        <f t="shared" ref="H35" si="21">SUM(H33:H34)</f>
        <v>0</v>
      </c>
      <c r="I35" s="188">
        <f t="shared" si="20"/>
        <v>0</v>
      </c>
      <c r="J35" s="188">
        <f t="shared" si="19"/>
        <v>38421</v>
      </c>
      <c r="K35" s="371">
        <f t="shared" si="18"/>
        <v>961188</v>
      </c>
    </row>
    <row r="36" spans="1:11" hidden="1" x14ac:dyDescent="0.2">
      <c r="A36" s="38"/>
      <c r="B36" s="12"/>
      <c r="C36" s="12"/>
      <c r="D36" s="12"/>
      <c r="E36" s="12"/>
      <c r="F36" s="12"/>
      <c r="G36" s="12"/>
      <c r="H36" s="12"/>
      <c r="I36" s="12"/>
      <c r="J36" s="12"/>
      <c r="K36" s="371">
        <f t="shared" si="18"/>
        <v>0</v>
      </c>
    </row>
    <row r="37" spans="1:11" hidden="1" x14ac:dyDescent="0.2">
      <c r="A37" s="38" t="s">
        <v>42</v>
      </c>
      <c r="B37" s="12"/>
      <c r="C37" s="12"/>
      <c r="D37" s="12"/>
      <c r="E37" s="12"/>
      <c r="F37" s="12"/>
      <c r="G37" s="12"/>
      <c r="H37" s="12"/>
      <c r="I37" s="12"/>
      <c r="J37" s="12"/>
      <c r="K37" s="371">
        <f t="shared" si="18"/>
        <v>0</v>
      </c>
    </row>
    <row r="38" spans="1:11" hidden="1" x14ac:dyDescent="0.2">
      <c r="A38" s="38" t="s">
        <v>37</v>
      </c>
      <c r="B38" s="12">
        <f>[3]American!$GT$57</f>
        <v>0</v>
      </c>
      <c r="C38" s="12">
        <f>[3]Delta!$GT$57</f>
        <v>0</v>
      </c>
      <c r="D38" s="12">
        <f>[3]United!$GT$57</f>
        <v>0</v>
      </c>
      <c r="E38" s="12">
        <f>[3]Spirit!$GT$57</f>
        <v>0</v>
      </c>
      <c r="F38" s="12">
        <f>[3]Condor!$GT$57</f>
        <v>0</v>
      </c>
      <c r="G38" s="12">
        <f>'[3]Air France'!$GT$57</f>
        <v>0</v>
      </c>
      <c r="H38" s="12">
        <f>'[3]Jet Blue'!$GT$57</f>
        <v>0</v>
      </c>
      <c r="I38" s="12">
        <f>[3]KLM!$GT$57</f>
        <v>0</v>
      </c>
      <c r="J38" s="12">
        <f>'Other Major Airline Stats'!J38</f>
        <v>0</v>
      </c>
      <c r="K38" s="371">
        <f t="shared" si="18"/>
        <v>0</v>
      </c>
    </row>
    <row r="39" spans="1:11" hidden="1" x14ac:dyDescent="0.2">
      <c r="A39" s="38" t="s">
        <v>38</v>
      </c>
      <c r="B39" s="7">
        <f>[3]American!$GT$58</f>
        <v>0</v>
      </c>
      <c r="C39" s="7">
        <f>[3]Delta!$GT$58</f>
        <v>0</v>
      </c>
      <c r="D39" s="7">
        <f>[3]United!$GT$58</f>
        <v>0</v>
      </c>
      <c r="E39" s="7">
        <f>[3]Spirit!$GT$58</f>
        <v>0</v>
      </c>
      <c r="F39" s="7">
        <f>[3]Condor!$GT$58</f>
        <v>0</v>
      </c>
      <c r="G39" s="7">
        <f>'[3]Air France'!$GT$58</f>
        <v>0</v>
      </c>
      <c r="H39" s="7">
        <f>'[3]Jet Blue'!$GT$58</f>
        <v>0</v>
      </c>
      <c r="I39" s="7">
        <f>[3]KLM!$GT$58</f>
        <v>0</v>
      </c>
      <c r="J39" s="7">
        <f>'Other Major Airline Stats'!J39</f>
        <v>0</v>
      </c>
      <c r="K39" s="372">
        <f t="shared" si="18"/>
        <v>0</v>
      </c>
    </row>
    <row r="40" spans="1:11" hidden="1" x14ac:dyDescent="0.2">
      <c r="A40" s="42" t="s">
        <v>43</v>
      </c>
      <c r="B40" s="188">
        <f t="shared" ref="B40:J40" si="22">SUM(B38:B39)</f>
        <v>0</v>
      </c>
      <c r="C40" s="188">
        <f t="shared" si="22"/>
        <v>0</v>
      </c>
      <c r="D40" s="188">
        <f t="shared" si="22"/>
        <v>0</v>
      </c>
      <c r="E40" s="188">
        <f t="shared" si="22"/>
        <v>0</v>
      </c>
      <c r="F40" s="188">
        <f t="shared" ref="F40:I40" si="23">SUM(F38:F39)</f>
        <v>0</v>
      </c>
      <c r="G40" s="188">
        <f t="shared" si="23"/>
        <v>0</v>
      </c>
      <c r="H40" s="188">
        <f t="shared" ref="H40" si="24">SUM(H38:H39)</f>
        <v>0</v>
      </c>
      <c r="I40" s="188">
        <f t="shared" si="23"/>
        <v>0</v>
      </c>
      <c r="J40" s="188">
        <f t="shared" si="22"/>
        <v>0</v>
      </c>
      <c r="K40" s="371">
        <f t="shared" si="18"/>
        <v>0</v>
      </c>
    </row>
    <row r="41" spans="1:11" x14ac:dyDescent="0.2">
      <c r="A41" s="38"/>
      <c r="B41" s="12"/>
      <c r="C41" s="12"/>
      <c r="D41" s="12"/>
      <c r="E41" s="12"/>
      <c r="F41" s="12"/>
      <c r="G41" s="12"/>
      <c r="H41" s="12"/>
      <c r="I41" s="12"/>
      <c r="J41" s="12"/>
      <c r="K41" s="371"/>
    </row>
    <row r="42" spans="1:11" x14ac:dyDescent="0.2">
      <c r="A42" s="38" t="s">
        <v>44</v>
      </c>
      <c r="B42" s="12"/>
      <c r="C42" s="12"/>
      <c r="D42" s="12"/>
      <c r="E42" s="12"/>
      <c r="F42" s="12"/>
      <c r="G42" s="12"/>
      <c r="H42" s="12"/>
      <c r="I42" s="12"/>
      <c r="J42" s="12"/>
      <c r="K42" s="371">
        <f>SUM(B42:J42)</f>
        <v>0</v>
      </c>
    </row>
    <row r="43" spans="1:11" x14ac:dyDescent="0.2">
      <c r="A43" s="38" t="s">
        <v>45</v>
      </c>
      <c r="B43" s="12">
        <f t="shared" ref="B43:J44" si="25">B28+B33+B38</f>
        <v>12462</v>
      </c>
      <c r="C43" s="12">
        <f t="shared" si="25"/>
        <v>541196</v>
      </c>
      <c r="D43" s="12">
        <f t="shared" si="25"/>
        <v>2706</v>
      </c>
      <c r="E43" s="12">
        <f>E28+E33+E38</f>
        <v>0</v>
      </c>
      <c r="F43" s="12">
        <f t="shared" ref="F43:I43" si="26">F28+F33+F38</f>
        <v>0</v>
      </c>
      <c r="G43" s="12">
        <f t="shared" si="26"/>
        <v>0</v>
      </c>
      <c r="H43" s="12">
        <f t="shared" ref="H43" si="27">H28+H33+H38</f>
        <v>0</v>
      </c>
      <c r="I43" s="12">
        <f t="shared" si="26"/>
        <v>0</v>
      </c>
      <c r="J43" s="12">
        <f t="shared" si="25"/>
        <v>63656</v>
      </c>
      <c r="K43" s="371">
        <f>SUM(B43:J43)</f>
        <v>620020</v>
      </c>
    </row>
    <row r="44" spans="1:11" x14ac:dyDescent="0.2">
      <c r="A44" s="38" t="s">
        <v>38</v>
      </c>
      <c r="B44" s="7">
        <f t="shared" si="25"/>
        <v>247551</v>
      </c>
      <c r="C44" s="7">
        <f t="shared" si="25"/>
        <v>1127715</v>
      </c>
      <c r="D44" s="7">
        <f t="shared" si="25"/>
        <v>44</v>
      </c>
      <c r="E44" s="7">
        <f>E29+E34+E39</f>
        <v>0</v>
      </c>
      <c r="F44" s="7">
        <f t="shared" ref="F44:I44" si="28">F29+F34+F39</f>
        <v>0</v>
      </c>
      <c r="G44" s="7">
        <f t="shared" si="28"/>
        <v>0</v>
      </c>
      <c r="H44" s="7">
        <f t="shared" ref="H44" si="29">H29+H34+H39</f>
        <v>0</v>
      </c>
      <c r="I44" s="7">
        <f t="shared" si="28"/>
        <v>0</v>
      </c>
      <c r="J44" s="7">
        <f t="shared" si="25"/>
        <v>58875</v>
      </c>
      <c r="K44" s="371">
        <f>SUM(B44:J44)</f>
        <v>1434185</v>
      </c>
    </row>
    <row r="45" spans="1:11" ht="15.75" thickBot="1" x14ac:dyDescent="0.3">
      <c r="A45" s="39" t="s">
        <v>46</v>
      </c>
      <c r="B45" s="189">
        <f t="shared" ref="B45:J45" si="30">SUM(B43:B44)</f>
        <v>260013</v>
      </c>
      <c r="C45" s="189">
        <f t="shared" si="30"/>
        <v>1668911</v>
      </c>
      <c r="D45" s="189">
        <f t="shared" si="30"/>
        <v>2750</v>
      </c>
      <c r="E45" s="189">
        <f t="shared" si="30"/>
        <v>0</v>
      </c>
      <c r="F45" s="189">
        <f t="shared" ref="F45:I45" si="31">SUM(F43:F44)</f>
        <v>0</v>
      </c>
      <c r="G45" s="189">
        <f t="shared" si="31"/>
        <v>0</v>
      </c>
      <c r="H45" s="189">
        <f t="shared" ref="H45" si="32">SUM(H43:H44)</f>
        <v>0</v>
      </c>
      <c r="I45" s="189">
        <f t="shared" si="31"/>
        <v>0</v>
      </c>
      <c r="J45" s="189">
        <f t="shared" si="30"/>
        <v>122531</v>
      </c>
      <c r="K45" s="379">
        <f>SUM(B45:J45)</f>
        <v>2054205</v>
      </c>
    </row>
    <row r="46" spans="1:11" x14ac:dyDescent="0.2">
      <c r="B46" s="1"/>
      <c r="C46" s="1"/>
      <c r="D46" s="1"/>
      <c r="E46" s="1"/>
      <c r="F46" s="1"/>
      <c r="G46" s="1"/>
      <c r="H46" s="1"/>
      <c r="I46" s="1"/>
      <c r="J46" s="1"/>
    </row>
    <row r="47" spans="1:11" hidden="1" x14ac:dyDescent="0.2">
      <c r="A47" s="254" t="s">
        <v>122</v>
      </c>
      <c r="C47" s="212">
        <f>[3]Delta!$GT$70+[3]Delta!$GT$73</f>
        <v>29103</v>
      </c>
      <c r="D47" s="200"/>
      <c r="E47" s="200"/>
      <c r="F47" s="200"/>
      <c r="G47" s="200"/>
      <c r="H47" s="200"/>
      <c r="I47" s="200"/>
      <c r="J47" s="200"/>
      <c r="K47" s="201">
        <f>SUM(B47:J47)</f>
        <v>29103</v>
      </c>
    </row>
    <row r="48" spans="1:11" hidden="1" x14ac:dyDescent="0.2">
      <c r="A48" s="255" t="s">
        <v>123</v>
      </c>
      <c r="C48" s="212">
        <f>[3]Delta!$GT$71+[3]Delta!$GT$74</f>
        <v>21847</v>
      </c>
      <c r="D48" s="200"/>
      <c r="E48" s="200"/>
      <c r="F48" s="200"/>
      <c r="G48" s="200"/>
      <c r="H48" s="200"/>
      <c r="I48" s="200"/>
      <c r="J48" s="200"/>
      <c r="K48" s="201">
        <f>SUM(B48:J48)</f>
        <v>21847</v>
      </c>
    </row>
    <row r="49" spans="1:11" hidden="1" x14ac:dyDescent="0.2">
      <c r="A49" s="256" t="s">
        <v>124</v>
      </c>
      <c r="C49" s="213">
        <f>SUM(C47:C48)</f>
        <v>50950</v>
      </c>
      <c r="K49" s="201">
        <f>SUM(B49:J49)</f>
        <v>50950</v>
      </c>
    </row>
    <row r="50" spans="1:11" x14ac:dyDescent="0.2">
      <c r="A50" s="254" t="s">
        <v>122</v>
      </c>
      <c r="B50" s="264"/>
      <c r="C50" s="215">
        <f>[3]Delta!$GT$70+[3]Delta!$GT$73</f>
        <v>29103</v>
      </c>
      <c r="D50" s="264"/>
      <c r="E50" s="215">
        <f>[3]Spirit!$GT$70+[3]Spirit!$GT$73</f>
        <v>0</v>
      </c>
      <c r="F50" s="264"/>
      <c r="G50" s="264"/>
      <c r="H50" s="264"/>
      <c r="I50" s="264"/>
      <c r="J50" s="214">
        <f>'Other Major Airline Stats'!J48</f>
        <v>23554</v>
      </c>
      <c r="K50" s="204">
        <f>SUM(B50:J50)</f>
        <v>52657</v>
      </c>
    </row>
    <row r="51" spans="1:11" x14ac:dyDescent="0.2">
      <c r="A51" s="266" t="s">
        <v>123</v>
      </c>
      <c r="B51" s="264"/>
      <c r="C51" s="215">
        <f>[3]Delta!$GT$71+[3]Delta!$GT$74</f>
        <v>21847</v>
      </c>
      <c r="D51" s="264"/>
      <c r="E51" s="215">
        <f>[3]Spirit!$GT$71+[3]Spirit!$GT$74</f>
        <v>0</v>
      </c>
      <c r="F51" s="264"/>
      <c r="G51" s="264"/>
      <c r="H51" s="264"/>
      <c r="I51" s="264"/>
      <c r="J51" s="214">
        <f>+'Other Major Airline Stats'!J49</f>
        <v>10</v>
      </c>
      <c r="K51" s="204">
        <f>SUM(B51:J51)</f>
        <v>21857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May 2020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W49"/>
  <sheetViews>
    <sheetView zoomScaleNormal="100" workbookViewId="0">
      <selection activeCell="G20" sqref="G20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5" width="11.85546875" customWidth="1"/>
    <col min="6" max="6" width="10.28515625" bestFit="1" customWidth="1"/>
    <col min="7" max="7" width="13.28515625" bestFit="1" customWidth="1"/>
    <col min="8" max="8" width="12.7109375" bestFit="1" customWidth="1"/>
    <col min="9" max="9" width="11.85546875" bestFit="1" customWidth="1"/>
    <col min="10" max="10" width="12.5703125" bestFit="1" customWidth="1"/>
  </cols>
  <sheetData>
    <row r="2" spans="1:13" ht="26.25" thickBot="1" x14ac:dyDescent="0.25">
      <c r="A2" s="257">
        <v>43952</v>
      </c>
      <c r="B2" s="427" t="s">
        <v>47</v>
      </c>
      <c r="C2" s="429" t="s">
        <v>179</v>
      </c>
      <c r="D2" s="429" t="s">
        <v>211</v>
      </c>
      <c r="E2" s="429" t="s">
        <v>180</v>
      </c>
      <c r="F2" s="427" t="s">
        <v>48</v>
      </c>
      <c r="G2" s="429" t="s">
        <v>130</v>
      </c>
      <c r="H2" s="429" t="s">
        <v>49</v>
      </c>
      <c r="I2" s="429" t="s">
        <v>129</v>
      </c>
      <c r="J2" s="113" t="s">
        <v>61</v>
      </c>
    </row>
    <row r="3" spans="1:13" ht="15.75" thickTop="1" x14ac:dyDescent="0.25">
      <c r="A3" s="40" t="s">
        <v>3</v>
      </c>
      <c r="B3" s="87"/>
      <c r="C3" s="87"/>
      <c r="D3" s="87"/>
      <c r="E3" s="87"/>
      <c r="F3" s="87"/>
      <c r="G3" s="87"/>
      <c r="H3" s="87"/>
      <c r="I3" s="87"/>
      <c r="J3" s="380"/>
    </row>
    <row r="4" spans="1:13" x14ac:dyDescent="0.2">
      <c r="A4" s="38" t="s">
        <v>29</v>
      </c>
      <c r="B4" s="83"/>
      <c r="C4" s="83"/>
      <c r="D4" s="83"/>
      <c r="E4" s="83"/>
      <c r="F4" s="83"/>
      <c r="G4" s="83"/>
      <c r="H4" s="83"/>
      <c r="I4" s="83"/>
      <c r="J4" s="381"/>
    </row>
    <row r="5" spans="1:13" x14ac:dyDescent="0.2">
      <c r="A5" s="38" t="s">
        <v>30</v>
      </c>
      <c r="B5" s="83">
        <f>[3]Frontier!$GT$22</f>
        <v>1814</v>
      </c>
      <c r="C5" s="83">
        <f>'[3]Air Choice One'!$GT$22</f>
        <v>82</v>
      </c>
      <c r="D5" s="83">
        <f>'[3]Aer Lingus'!$GT$32</f>
        <v>0</v>
      </c>
      <c r="E5" s="83">
        <f>'[3]Boutique Air'!$GT$22</f>
        <v>77</v>
      </c>
      <c r="F5" s="83">
        <f>[3]Icelandair!$GT$32</f>
        <v>0</v>
      </c>
      <c r="G5" s="83">
        <f>[3]Southwest!$GT$22</f>
        <v>8723</v>
      </c>
      <c r="H5" s="83">
        <f>'[3]Sun Country'!$GT$22+'[3]Sun Country'!$GT$32</f>
        <v>17442</v>
      </c>
      <c r="I5" s="83">
        <f>[3]Alaska!$GT$22</f>
        <v>1806</v>
      </c>
      <c r="J5" s="382">
        <f>SUM(B5:I5)</f>
        <v>29944</v>
      </c>
      <c r="M5" s="83"/>
    </row>
    <row r="6" spans="1:13" x14ac:dyDescent="0.2">
      <c r="A6" s="38" t="s">
        <v>31</v>
      </c>
      <c r="B6" s="83">
        <f>[3]Frontier!$GT$23</f>
        <v>1616</v>
      </c>
      <c r="C6" s="83">
        <f>'[3]Air Choice One'!$GT$23</f>
        <v>98</v>
      </c>
      <c r="D6" s="83">
        <f>'[3]Aer Lingus'!$GT$33</f>
        <v>0</v>
      </c>
      <c r="E6" s="83">
        <f>'[3]Boutique Air'!$GT$23</f>
        <v>0</v>
      </c>
      <c r="F6" s="83">
        <f>[3]Icelandair!$GT$33</f>
        <v>0</v>
      </c>
      <c r="G6" s="83">
        <f>[3]Southwest!$GT$23</f>
        <v>7809</v>
      </c>
      <c r="H6" s="83">
        <f>'[3]Sun Country'!$GT$23+'[3]Sun Country'!$GT$33</f>
        <v>15755</v>
      </c>
      <c r="I6" s="83">
        <f>[3]Alaska!$GT$23</f>
        <v>1834</v>
      </c>
      <c r="J6" s="382">
        <f>SUM(B6:I6)</f>
        <v>27112</v>
      </c>
    </row>
    <row r="7" spans="1:13" ht="15" x14ac:dyDescent="0.25">
      <c r="A7" s="36" t="s">
        <v>7</v>
      </c>
      <c r="B7" s="101">
        <f t="shared" ref="B7:I7" si="0">SUM(B5:B6)</f>
        <v>3430</v>
      </c>
      <c r="C7" s="101">
        <f t="shared" ref="C7:E7" si="1">SUM(C5:C6)</f>
        <v>180</v>
      </c>
      <c r="D7" s="101">
        <f t="shared" si="1"/>
        <v>0</v>
      </c>
      <c r="E7" s="101">
        <f t="shared" si="1"/>
        <v>77</v>
      </c>
      <c r="F7" s="101">
        <f t="shared" si="0"/>
        <v>0</v>
      </c>
      <c r="G7" s="101">
        <f t="shared" si="0"/>
        <v>16532</v>
      </c>
      <c r="H7" s="101">
        <f>SUM(H5:H6)</f>
        <v>33197</v>
      </c>
      <c r="I7" s="101">
        <f t="shared" si="0"/>
        <v>3640</v>
      </c>
      <c r="J7" s="383">
        <f>SUM(B7:I7)</f>
        <v>57056</v>
      </c>
    </row>
    <row r="8" spans="1:13" x14ac:dyDescent="0.2">
      <c r="A8" s="38"/>
      <c r="B8" s="100"/>
      <c r="C8" s="100"/>
      <c r="D8" s="100"/>
      <c r="E8" s="100"/>
      <c r="F8" s="100"/>
      <c r="G8" s="100"/>
      <c r="H8" s="100"/>
      <c r="I8" s="100"/>
      <c r="J8" s="382"/>
    </row>
    <row r="9" spans="1:13" x14ac:dyDescent="0.2">
      <c r="A9" s="38" t="s">
        <v>32</v>
      </c>
      <c r="B9" s="100"/>
      <c r="C9" s="100"/>
      <c r="D9" s="100"/>
      <c r="E9" s="100"/>
      <c r="F9" s="100"/>
      <c r="G9" s="100"/>
      <c r="H9" s="100"/>
      <c r="I9" s="100"/>
      <c r="J9" s="382"/>
    </row>
    <row r="10" spans="1:13" x14ac:dyDescent="0.2">
      <c r="A10" s="38" t="s">
        <v>30</v>
      </c>
      <c r="B10" s="100">
        <f>[3]Frontier!$GT$27</f>
        <v>41</v>
      </c>
      <c r="C10" s="100">
        <f>'[3]Air Choice One'!$GT$27</f>
        <v>0</v>
      </c>
      <c r="D10" s="100">
        <f>'[3]Aer Lingus'!$GT$37</f>
        <v>0</v>
      </c>
      <c r="E10" s="100">
        <f>'[3]Boutique Air'!$GT$27</f>
        <v>0</v>
      </c>
      <c r="F10" s="100">
        <f>[3]Icelandair!$GT$37</f>
        <v>0</v>
      </c>
      <c r="G10" s="100">
        <f>[3]Southwest!$GT$27</f>
        <v>871</v>
      </c>
      <c r="H10" s="100">
        <f>'[3]Sun Country'!$GT$27+'[3]Sun Country'!$GT$37</f>
        <v>462</v>
      </c>
      <c r="I10" s="100">
        <f>[3]Alaska!$GT$27</f>
        <v>157</v>
      </c>
      <c r="J10" s="382">
        <f>SUM(B10:I10)</f>
        <v>1531</v>
      </c>
    </row>
    <row r="11" spans="1:13" x14ac:dyDescent="0.2">
      <c r="A11" s="38" t="s">
        <v>33</v>
      </c>
      <c r="B11" s="102">
        <f>[3]Frontier!$GT$28</f>
        <v>27</v>
      </c>
      <c r="C11" s="102">
        <f>'[3]Air Choice One'!$GT$28</f>
        <v>0</v>
      </c>
      <c r="D11" s="102">
        <f>'[3]Aer Lingus'!$GT$38</f>
        <v>0</v>
      </c>
      <c r="E11" s="102">
        <f>'[3]Boutique Air'!$GT$28</f>
        <v>0</v>
      </c>
      <c r="F11" s="102">
        <f>[3]Icelandair!$GT$38</f>
        <v>0</v>
      </c>
      <c r="G11" s="102">
        <f>[3]Southwest!$GT$28</f>
        <v>873</v>
      </c>
      <c r="H11" s="102">
        <f>'[3]Sun Country'!$GT$28+'[3]Sun Country'!$GT$38</f>
        <v>432</v>
      </c>
      <c r="I11" s="102">
        <f>[3]Alaska!$GT$28</f>
        <v>117</v>
      </c>
      <c r="J11" s="382">
        <f>SUM(B11:I11)</f>
        <v>1449</v>
      </c>
    </row>
    <row r="12" spans="1:13" ht="15.75" thickBot="1" x14ac:dyDescent="0.3">
      <c r="A12" s="39" t="s">
        <v>34</v>
      </c>
      <c r="B12" s="99">
        <f t="shared" ref="B12:I12" si="2">SUM(B10:B11)</f>
        <v>68</v>
      </c>
      <c r="C12" s="99">
        <f t="shared" ref="C12:E12" si="3">SUM(C10:C11)</f>
        <v>0</v>
      </c>
      <c r="D12" s="99">
        <f t="shared" si="3"/>
        <v>0</v>
      </c>
      <c r="E12" s="99">
        <f t="shared" si="3"/>
        <v>0</v>
      </c>
      <c r="F12" s="99">
        <f t="shared" si="2"/>
        <v>0</v>
      </c>
      <c r="G12" s="99">
        <f t="shared" si="2"/>
        <v>1744</v>
      </c>
      <c r="H12" s="99">
        <f>SUM(H10:H11)</f>
        <v>894</v>
      </c>
      <c r="I12" s="99">
        <f t="shared" si="2"/>
        <v>274</v>
      </c>
      <c r="J12" s="384">
        <f>SUM(B12:I12)</f>
        <v>2980</v>
      </c>
      <c r="M12" s="83"/>
    </row>
    <row r="13" spans="1:13" ht="15" x14ac:dyDescent="0.25">
      <c r="A13" s="35"/>
      <c r="B13" s="190"/>
      <c r="C13" s="190"/>
      <c r="D13" s="190"/>
      <c r="E13" s="190"/>
      <c r="F13" s="190"/>
      <c r="G13" s="190"/>
      <c r="H13" s="190"/>
      <c r="I13" s="190"/>
      <c r="J13" s="191"/>
    </row>
    <row r="14" spans="1:13" ht="13.5" thickBot="1" x14ac:dyDescent="0.25"/>
    <row r="15" spans="1:13" ht="15.75" thickTop="1" x14ac:dyDescent="0.25">
      <c r="A15" s="37" t="s">
        <v>9</v>
      </c>
      <c r="B15" s="97"/>
      <c r="C15" s="97"/>
      <c r="D15" s="97"/>
      <c r="E15" s="97"/>
      <c r="F15" s="97"/>
      <c r="G15" s="97"/>
      <c r="H15" s="97"/>
      <c r="I15" s="97"/>
      <c r="J15" s="385"/>
    </row>
    <row r="16" spans="1:13" x14ac:dyDescent="0.2">
      <c r="A16" s="38" t="s">
        <v>22</v>
      </c>
      <c r="B16" s="83">
        <f>[3]Frontier!$GT$4</f>
        <v>17</v>
      </c>
      <c r="C16" s="76">
        <f>'[3]Air Choice One'!$GT$4</f>
        <v>94</v>
      </c>
      <c r="D16" s="83">
        <f>'[3]Aer Lingus'!$GT$15</f>
        <v>0</v>
      </c>
      <c r="E16" s="76">
        <f>'[3]Boutique Air'!$GT$4</f>
        <v>75</v>
      </c>
      <c r="F16" s="83">
        <f>[3]Icelandair!$GT$15</f>
        <v>0</v>
      </c>
      <c r="G16" s="76">
        <f>[3]Southwest!$GT$4</f>
        <v>181</v>
      </c>
      <c r="H16" s="83">
        <f>'[3]Sun Country'!$GT$4+'[3]Sun Country'!$GT$15</f>
        <v>187</v>
      </c>
      <c r="I16" s="83">
        <f>[3]Alaska!$GT$4</f>
        <v>61</v>
      </c>
      <c r="J16" s="382">
        <f>SUM(B16:I16)</f>
        <v>615</v>
      </c>
    </row>
    <row r="17" spans="1:257" x14ac:dyDescent="0.2">
      <c r="A17" s="38" t="s">
        <v>23</v>
      </c>
      <c r="B17" s="83">
        <f>[3]Frontier!$GT$5</f>
        <v>17</v>
      </c>
      <c r="C17" s="76">
        <f>'[3]Air Choice One'!$GT$5</f>
        <v>94</v>
      </c>
      <c r="D17" s="83">
        <f>'[3]Aer Lingus'!$GT$16</f>
        <v>0</v>
      </c>
      <c r="E17" s="76">
        <f>'[3]Boutique Air'!$GT$5</f>
        <v>77</v>
      </c>
      <c r="F17" s="83">
        <f>[3]Icelandair!$GT$16</f>
        <v>0</v>
      </c>
      <c r="G17" s="76">
        <f>[3]Southwest!$GT$5</f>
        <v>189</v>
      </c>
      <c r="H17" s="83">
        <f>'[3]Sun Country'!$GT$5+'[3]Sun Country'!$GT$16</f>
        <v>186</v>
      </c>
      <c r="I17" s="83">
        <f>[3]Alaska!$GT$5</f>
        <v>61</v>
      </c>
      <c r="J17" s="382">
        <f>SUM(B17:I17)</f>
        <v>624</v>
      </c>
    </row>
    <row r="18" spans="1:257" x14ac:dyDescent="0.2">
      <c r="A18" s="42" t="s">
        <v>24</v>
      </c>
      <c r="B18" s="98">
        <f t="shared" ref="B18:I18" si="4">SUM(B16:B17)</f>
        <v>34</v>
      </c>
      <c r="C18" s="98">
        <f t="shared" ref="C18:E18" si="5">SUM(C16:C17)</f>
        <v>188</v>
      </c>
      <c r="D18" s="98">
        <f t="shared" si="5"/>
        <v>0</v>
      </c>
      <c r="E18" s="98">
        <f t="shared" si="5"/>
        <v>152</v>
      </c>
      <c r="F18" s="98">
        <f t="shared" si="4"/>
        <v>0</v>
      </c>
      <c r="G18" s="98">
        <f t="shared" si="4"/>
        <v>370</v>
      </c>
      <c r="H18" s="98">
        <f t="shared" si="4"/>
        <v>373</v>
      </c>
      <c r="I18" s="98">
        <f t="shared" si="4"/>
        <v>122</v>
      </c>
      <c r="J18" s="386">
        <f>SUM(B18:I18)</f>
        <v>1239</v>
      </c>
    </row>
    <row r="19" spans="1:257" x14ac:dyDescent="0.2">
      <c r="A19" s="42"/>
      <c r="B19" s="82"/>
      <c r="C19" s="82"/>
      <c r="D19" s="82"/>
      <c r="E19" s="82"/>
      <c r="F19" s="82"/>
      <c r="G19" s="82"/>
      <c r="H19" s="82"/>
      <c r="I19" s="82"/>
      <c r="J19" s="382"/>
    </row>
    <row r="20" spans="1:257" x14ac:dyDescent="0.2">
      <c r="A20" s="38" t="s">
        <v>25</v>
      </c>
      <c r="B20" s="83">
        <f>[3]Frontier!$GT$8</f>
        <v>0</v>
      </c>
      <c r="C20" s="83">
        <f>'[3]Air Choice One'!$GT$8</f>
        <v>0</v>
      </c>
      <c r="D20" s="83">
        <f>'[3]Aer Lingus'!$GT$8</f>
        <v>0</v>
      </c>
      <c r="E20" s="83">
        <f>'[3]Boutique Air'!$GT$8</f>
        <v>0</v>
      </c>
      <c r="F20" s="83">
        <f>[3]Icelandair!$GT$8</f>
        <v>0</v>
      </c>
      <c r="G20" s="83">
        <f>[3]Southwest!$GT$8</f>
        <v>0</v>
      </c>
      <c r="H20" s="83">
        <f>'[3]Sun Country'!$GT$8</f>
        <v>41</v>
      </c>
      <c r="I20" s="83">
        <f>[3]Alaska!$GT$8</f>
        <v>0</v>
      </c>
      <c r="J20" s="382">
        <f>SUM(B20:I20)</f>
        <v>41</v>
      </c>
    </row>
    <row r="21" spans="1:257" x14ac:dyDescent="0.2">
      <c r="A21" s="38" t="s">
        <v>26</v>
      </c>
      <c r="B21" s="83">
        <f>[3]Frontier!$GT$9</f>
        <v>0</v>
      </c>
      <c r="C21" s="83">
        <f>'[3]Air Choice One'!$GT$9</f>
        <v>0</v>
      </c>
      <c r="D21" s="83">
        <f>'[3]Aer Lingus'!$GT$9</f>
        <v>0</v>
      </c>
      <c r="E21" s="83">
        <f>'[3]Boutique Air'!$GT$9</f>
        <v>0</v>
      </c>
      <c r="F21" s="83">
        <f>[3]Icelandair!$GT$9</f>
        <v>0</v>
      </c>
      <c r="G21" s="83">
        <f>[3]Southwest!$GT$9</f>
        <v>0</v>
      </c>
      <c r="H21" s="83">
        <f>'[3]Sun Country'!$GT$9</f>
        <v>40</v>
      </c>
      <c r="I21" s="83">
        <f>[3]Alaska!$GT$9</f>
        <v>0</v>
      </c>
      <c r="J21" s="382">
        <f>SUM(B21:I21)</f>
        <v>40</v>
      </c>
    </row>
    <row r="22" spans="1:257" x14ac:dyDescent="0.2">
      <c r="A22" s="42" t="s">
        <v>27</v>
      </c>
      <c r="B22" s="98">
        <f t="shared" ref="B22:I22" si="6">SUM(B20:B21)</f>
        <v>0</v>
      </c>
      <c r="C22" s="98">
        <f t="shared" ref="C22:E22" si="7">SUM(C20:C21)</f>
        <v>0</v>
      </c>
      <c r="D22" s="98">
        <f t="shared" si="7"/>
        <v>0</v>
      </c>
      <c r="E22" s="98">
        <f t="shared" si="7"/>
        <v>0</v>
      </c>
      <c r="F22" s="98">
        <f t="shared" si="6"/>
        <v>0</v>
      </c>
      <c r="G22" s="98">
        <f t="shared" si="6"/>
        <v>0</v>
      </c>
      <c r="H22" s="98">
        <f t="shared" si="6"/>
        <v>81</v>
      </c>
      <c r="I22" s="98">
        <f t="shared" si="6"/>
        <v>0</v>
      </c>
      <c r="J22" s="386">
        <f>SUM(B22:I22)</f>
        <v>81</v>
      </c>
    </row>
    <row r="23" spans="1:257" ht="15.75" thickBot="1" x14ac:dyDescent="0.3">
      <c r="A23" s="39" t="s">
        <v>28</v>
      </c>
      <c r="B23" s="99">
        <f t="shared" ref="B23:I23" si="8">B22+B18</f>
        <v>34</v>
      </c>
      <c r="C23" s="99">
        <f t="shared" ref="C23:E23" si="9">C22+C18</f>
        <v>188</v>
      </c>
      <c r="D23" s="99">
        <f t="shared" si="9"/>
        <v>0</v>
      </c>
      <c r="E23" s="99">
        <f t="shared" si="9"/>
        <v>152</v>
      </c>
      <c r="F23" s="99">
        <f t="shared" si="8"/>
        <v>0</v>
      </c>
      <c r="G23" s="99">
        <f t="shared" si="8"/>
        <v>370</v>
      </c>
      <c r="H23" s="99">
        <f t="shared" si="8"/>
        <v>454</v>
      </c>
      <c r="I23" s="99">
        <f t="shared" si="8"/>
        <v>122</v>
      </c>
      <c r="J23" s="387">
        <f>SUM(B23:I23)</f>
        <v>1320</v>
      </c>
    </row>
    <row r="24" spans="1:257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</row>
    <row r="25" spans="1:257" ht="13.5" thickBot="1" x14ac:dyDescent="0.25">
      <c r="B25" s="288"/>
      <c r="C25" s="288"/>
      <c r="D25" s="288"/>
      <c r="E25" s="288"/>
      <c r="F25" s="288"/>
      <c r="G25" s="288"/>
      <c r="H25" s="288"/>
      <c r="I25" s="288"/>
      <c r="J25" s="83"/>
    </row>
    <row r="26" spans="1:257" ht="15.75" thickTop="1" x14ac:dyDescent="0.25">
      <c r="A26" s="41" t="s">
        <v>35</v>
      </c>
      <c r="B26" s="103"/>
      <c r="C26" s="103"/>
      <c r="D26" s="103"/>
      <c r="E26" s="433"/>
      <c r="F26" s="103"/>
      <c r="G26" s="103"/>
      <c r="H26" s="103"/>
      <c r="I26" s="103"/>
      <c r="J26" s="388"/>
    </row>
    <row r="27" spans="1:257" x14ac:dyDescent="0.2">
      <c r="A27" s="38" t="s">
        <v>36</v>
      </c>
      <c r="B27" s="104"/>
      <c r="C27" s="104"/>
      <c r="D27" s="104"/>
      <c r="E27" s="104"/>
      <c r="F27" s="104"/>
      <c r="G27" s="104"/>
      <c r="H27" s="104"/>
      <c r="I27" s="104"/>
      <c r="J27" s="381"/>
    </row>
    <row r="28" spans="1:257" x14ac:dyDescent="0.2">
      <c r="A28" s="38" t="s">
        <v>37</v>
      </c>
      <c r="B28" s="83">
        <f>[3]Frontier!$GT$47</f>
        <v>0</v>
      </c>
      <c r="C28" s="83">
        <f>'[3]Air Choice One'!$GT$47</f>
        <v>0</v>
      </c>
      <c r="D28" s="83">
        <f>'[3]Aer Lingus'!$GT$47</f>
        <v>0</v>
      </c>
      <c r="E28" s="83">
        <f>'[3]Boutique Air'!$GT$47</f>
        <v>0</v>
      </c>
      <c r="F28" s="83">
        <f>[3]Icelandair!$GT$47</f>
        <v>0</v>
      </c>
      <c r="G28" s="83">
        <f>[3]Southwest!$GT$47</f>
        <v>5357</v>
      </c>
      <c r="H28" s="83">
        <f>'[3]Sun Country'!$GT$47</f>
        <v>18479</v>
      </c>
      <c r="I28" s="83">
        <f>[3]Alaska!$GT$47</f>
        <v>32380</v>
      </c>
      <c r="J28" s="382">
        <f>SUM(B28:I28)</f>
        <v>56216</v>
      </c>
    </row>
    <row r="29" spans="1:257" x14ac:dyDescent="0.2">
      <c r="A29" s="38" t="s">
        <v>38</v>
      </c>
      <c r="B29" s="83">
        <f>[3]Frontier!$GT$48</f>
        <v>0</v>
      </c>
      <c r="C29" s="83">
        <f>'[3]Air Choice One'!$GT$48</f>
        <v>0</v>
      </c>
      <c r="D29" s="83">
        <f>'[3]Aer Lingus'!$GT$48</f>
        <v>0</v>
      </c>
      <c r="E29" s="83">
        <f>'[3]Boutique Air'!$GT$48</f>
        <v>0</v>
      </c>
      <c r="F29" s="83">
        <f>[3]Icelandair!$GT$48</f>
        <v>0</v>
      </c>
      <c r="G29" s="83">
        <f>[3]Southwest!$GT$48</f>
        <v>0</v>
      </c>
      <c r="H29" s="83">
        <f>'[3]Sun Country'!$GT$48</f>
        <v>25756</v>
      </c>
      <c r="I29" s="83">
        <f>[3]Alaska!$GT$48</f>
        <v>2138</v>
      </c>
      <c r="J29" s="382">
        <f>SUM(B29:I29)</f>
        <v>27894</v>
      </c>
    </row>
    <row r="30" spans="1:257" x14ac:dyDescent="0.2">
      <c r="A30" s="42" t="s">
        <v>39</v>
      </c>
      <c r="B30" s="105">
        <f t="shared" ref="B30:I30" si="10">SUM(B28:B29)</f>
        <v>0</v>
      </c>
      <c r="C30" s="105">
        <f t="shared" ref="C30:E30" si="11">SUM(C28:C29)</f>
        <v>0</v>
      </c>
      <c r="D30" s="105">
        <f t="shared" si="11"/>
        <v>0</v>
      </c>
      <c r="E30" s="105">
        <f t="shared" si="11"/>
        <v>0</v>
      </c>
      <c r="F30" s="105">
        <f t="shared" si="10"/>
        <v>0</v>
      </c>
      <c r="G30" s="105">
        <f t="shared" si="10"/>
        <v>5357</v>
      </c>
      <c r="H30" s="105">
        <f t="shared" si="10"/>
        <v>44235</v>
      </c>
      <c r="I30" s="105">
        <f t="shared" si="10"/>
        <v>34518</v>
      </c>
      <c r="J30" s="389">
        <f>SUM(B30:I30)</f>
        <v>84110</v>
      </c>
    </row>
    <row r="31" spans="1:257" x14ac:dyDescent="0.2">
      <c r="A31" s="38"/>
      <c r="B31" s="100"/>
      <c r="C31" s="100"/>
      <c r="D31" s="100"/>
      <c r="E31" s="100"/>
      <c r="F31" s="100"/>
      <c r="G31" s="100"/>
      <c r="H31" s="100"/>
      <c r="I31" s="100"/>
      <c r="J31" s="382"/>
    </row>
    <row r="32" spans="1:257" x14ac:dyDescent="0.2">
      <c r="A32" s="38" t="s">
        <v>40</v>
      </c>
      <c r="B32" s="83"/>
      <c r="C32" s="83"/>
      <c r="D32" s="83"/>
      <c r="E32" s="83"/>
      <c r="F32" s="83"/>
      <c r="G32" s="83"/>
      <c r="H32" s="83"/>
      <c r="I32" s="83"/>
      <c r="J32" s="382"/>
    </row>
    <row r="33" spans="1:10" x14ac:dyDescent="0.2">
      <c r="A33" s="38" t="s">
        <v>37</v>
      </c>
      <c r="B33" s="83">
        <f>[3]Frontier!$GT$52</f>
        <v>0</v>
      </c>
      <c r="C33" s="83">
        <f>'[3]Air Choice One'!$GT$52</f>
        <v>0</v>
      </c>
      <c r="D33" s="83">
        <f>'[3]Aer Lingus'!$GT$52</f>
        <v>0</v>
      </c>
      <c r="E33" s="83">
        <f>'[3]Boutique Air'!$GT$52</f>
        <v>0</v>
      </c>
      <c r="F33" s="83">
        <f>[3]Icelandair!$GT$52</f>
        <v>0</v>
      </c>
      <c r="G33" s="83">
        <f>[3]Southwest!$GT$52</f>
        <v>2690</v>
      </c>
      <c r="H33" s="83">
        <f>'[3]Sun Country'!$GT$52</f>
        <v>130</v>
      </c>
      <c r="I33" s="83">
        <f>[3]Alaska!$GT$52</f>
        <v>4620</v>
      </c>
      <c r="J33" s="382">
        <f>SUM(B33:I33)</f>
        <v>7440</v>
      </c>
    </row>
    <row r="34" spans="1:10" x14ac:dyDescent="0.2">
      <c r="A34" s="38" t="s">
        <v>38</v>
      </c>
      <c r="B34" s="83">
        <f>[3]Frontier!$GT$53</f>
        <v>0</v>
      </c>
      <c r="C34" s="83">
        <f>'[3]Air Choice One'!$GT$53</f>
        <v>0</v>
      </c>
      <c r="D34" s="83">
        <f>'[3]Aer Lingus'!$GT$53</f>
        <v>0</v>
      </c>
      <c r="E34" s="83">
        <f>'[3]Boutique Air'!$GT$53</f>
        <v>0</v>
      </c>
      <c r="F34" s="83">
        <f>[3]Icelandair!$GT$53</f>
        <v>0</v>
      </c>
      <c r="G34" s="83">
        <f>[3]Southwest!$GT$53</f>
        <v>0</v>
      </c>
      <c r="H34" s="83">
        <f>'[3]Sun Country'!$GT$53</f>
        <v>30981</v>
      </c>
      <c r="I34" s="83">
        <f>[3]Alaska!$GT$53</f>
        <v>0</v>
      </c>
      <c r="J34" s="390">
        <f>SUM(B34:I34)</f>
        <v>30981</v>
      </c>
    </row>
    <row r="35" spans="1:10" x14ac:dyDescent="0.2">
      <c r="A35" s="42" t="s">
        <v>41</v>
      </c>
      <c r="B35" s="98">
        <f t="shared" ref="B35:I35" si="12">SUM(B33:B34)</f>
        <v>0</v>
      </c>
      <c r="C35" s="98">
        <f t="shared" ref="C35:E35" si="13">SUM(C33:C34)</f>
        <v>0</v>
      </c>
      <c r="D35" s="98">
        <f t="shared" si="13"/>
        <v>0</v>
      </c>
      <c r="E35" s="98">
        <f t="shared" si="13"/>
        <v>0</v>
      </c>
      <c r="F35" s="98">
        <f t="shared" si="12"/>
        <v>0</v>
      </c>
      <c r="G35" s="98">
        <f t="shared" si="12"/>
        <v>2690</v>
      </c>
      <c r="H35" s="98">
        <f t="shared" si="12"/>
        <v>31111</v>
      </c>
      <c r="I35" s="98">
        <f t="shared" si="12"/>
        <v>4620</v>
      </c>
      <c r="J35" s="389">
        <f>SUM(B35:I35)</f>
        <v>38421</v>
      </c>
    </row>
    <row r="36" spans="1:10" hidden="1" x14ac:dyDescent="0.2">
      <c r="A36" s="38"/>
      <c r="B36" s="100"/>
      <c r="C36" s="100"/>
      <c r="D36" s="100"/>
      <c r="E36" s="100"/>
      <c r="F36" s="100"/>
      <c r="G36" s="100"/>
      <c r="H36" s="100"/>
      <c r="I36" s="100"/>
      <c r="J36" s="382"/>
    </row>
    <row r="37" spans="1:10" hidden="1" x14ac:dyDescent="0.2">
      <c r="A37" s="38" t="s">
        <v>42</v>
      </c>
      <c r="B37" s="100"/>
      <c r="C37" s="100"/>
      <c r="D37" s="100"/>
      <c r="E37" s="100"/>
      <c r="F37" s="100"/>
      <c r="G37" s="100"/>
      <c r="H37" s="100"/>
      <c r="I37" s="100"/>
      <c r="J37" s="382"/>
    </row>
    <row r="38" spans="1:10" hidden="1" x14ac:dyDescent="0.2">
      <c r="A38" s="38" t="s">
        <v>37</v>
      </c>
      <c r="B38" s="100">
        <f>[3]Frontier!$GT$57</f>
        <v>0</v>
      </c>
      <c r="C38" s="100">
        <f>'[3]Air Choice One'!$GT$57</f>
        <v>0</v>
      </c>
      <c r="D38" s="100">
        <f>'[3]Aer Lingus'!$GT$57</f>
        <v>0</v>
      </c>
      <c r="E38" s="100">
        <f>'[3]Boutique Air'!$GT$57</f>
        <v>0</v>
      </c>
      <c r="F38" s="100">
        <f>[3]Icelandair!$GT$57</f>
        <v>0</v>
      </c>
      <c r="G38" s="100">
        <f>[3]Southwest!$GT$57</f>
        <v>0</v>
      </c>
      <c r="H38" s="100">
        <f>'[3]Sun Country'!$GT$57</f>
        <v>0</v>
      </c>
      <c r="I38" s="100">
        <f>[3]Alaska!$GT$57</f>
        <v>0</v>
      </c>
      <c r="J38" s="382">
        <f>SUM(B38:H38)</f>
        <v>0</v>
      </c>
    </row>
    <row r="39" spans="1:10" hidden="1" x14ac:dyDescent="0.2">
      <c r="A39" s="38" t="s">
        <v>38</v>
      </c>
      <c r="B39" s="102">
        <f>[3]Frontier!$GT$58</f>
        <v>0</v>
      </c>
      <c r="C39" s="102">
        <f>'[3]Air Choice One'!$GT$58</f>
        <v>0</v>
      </c>
      <c r="D39" s="102">
        <f>'[3]Aer Lingus'!$GT$58</f>
        <v>0</v>
      </c>
      <c r="E39" s="102">
        <f>'[3]Boutique Air'!$GT$58</f>
        <v>0</v>
      </c>
      <c r="F39" s="102">
        <f>[3]Icelandair!$GT$58</f>
        <v>0</v>
      </c>
      <c r="G39" s="102">
        <f>[3]Southwest!$GT$58</f>
        <v>0</v>
      </c>
      <c r="H39" s="102">
        <f>'[3]Sun Country'!$GT$58</f>
        <v>0</v>
      </c>
      <c r="I39" s="102">
        <f>[3]Alaska!$GT$58</f>
        <v>0</v>
      </c>
      <c r="J39" s="390">
        <f>SUM(B39:H39)</f>
        <v>0</v>
      </c>
    </row>
    <row r="40" spans="1:10" hidden="1" x14ac:dyDescent="0.2">
      <c r="A40" s="42" t="s">
        <v>43</v>
      </c>
      <c r="B40" s="106">
        <f t="shared" ref="B40:I40" si="14">SUM(B38:B39)</f>
        <v>0</v>
      </c>
      <c r="C40" s="106">
        <f t="shared" ref="C40:E40" si="15">SUM(C38:C39)</f>
        <v>0</v>
      </c>
      <c r="D40" s="106">
        <f t="shared" si="15"/>
        <v>0</v>
      </c>
      <c r="E40" s="106">
        <f t="shared" si="15"/>
        <v>0</v>
      </c>
      <c r="F40" s="106">
        <f t="shared" si="14"/>
        <v>0</v>
      </c>
      <c r="G40" s="106">
        <f t="shared" si="14"/>
        <v>0</v>
      </c>
      <c r="H40" s="106">
        <f t="shared" si="14"/>
        <v>0</v>
      </c>
      <c r="I40" s="106">
        <f t="shared" si="14"/>
        <v>0</v>
      </c>
      <c r="J40" s="382">
        <f>SUM(B40:H40)</f>
        <v>0</v>
      </c>
    </row>
    <row r="41" spans="1:10" x14ac:dyDescent="0.2">
      <c r="A41" s="38"/>
      <c r="B41" s="100"/>
      <c r="C41" s="100"/>
      <c r="D41" s="100"/>
      <c r="E41" s="100"/>
      <c r="F41" s="100"/>
      <c r="G41" s="100"/>
      <c r="H41" s="100"/>
      <c r="I41" s="100"/>
      <c r="J41" s="382"/>
    </row>
    <row r="42" spans="1:10" x14ac:dyDescent="0.2">
      <c r="A42" s="38" t="s">
        <v>44</v>
      </c>
      <c r="B42" s="100"/>
      <c r="C42" s="100"/>
      <c r="D42" s="100"/>
      <c r="E42" s="100"/>
      <c r="F42" s="100"/>
      <c r="G42" s="100"/>
      <c r="H42" s="100"/>
      <c r="I42" s="100"/>
      <c r="J42" s="382"/>
    </row>
    <row r="43" spans="1:10" x14ac:dyDescent="0.2">
      <c r="A43" s="38" t="s">
        <v>45</v>
      </c>
      <c r="B43" s="100">
        <f t="shared" ref="B43:I43" si="16">B28+B33+B38</f>
        <v>0</v>
      </c>
      <c r="C43" s="100">
        <f t="shared" ref="C43:E43" si="17">C28+C33+C38</f>
        <v>0</v>
      </c>
      <c r="D43" s="100">
        <f t="shared" si="17"/>
        <v>0</v>
      </c>
      <c r="E43" s="100">
        <f t="shared" si="17"/>
        <v>0</v>
      </c>
      <c r="F43" s="100">
        <f t="shared" si="16"/>
        <v>0</v>
      </c>
      <c r="G43" s="100">
        <f t="shared" si="16"/>
        <v>8047</v>
      </c>
      <c r="H43" s="100">
        <f t="shared" si="16"/>
        <v>18609</v>
      </c>
      <c r="I43" s="100">
        <f t="shared" si="16"/>
        <v>37000</v>
      </c>
      <c r="J43" s="382">
        <f>SUM(B43:I43)</f>
        <v>63656</v>
      </c>
    </row>
    <row r="44" spans="1:10" x14ac:dyDescent="0.2">
      <c r="A44" s="38" t="s">
        <v>38</v>
      </c>
      <c r="B44" s="102">
        <f t="shared" ref="B44:I44" si="18">+B39+B34+B29</f>
        <v>0</v>
      </c>
      <c r="C44" s="102">
        <f t="shared" ref="C44:E44" si="19">+C39+C34+C29</f>
        <v>0</v>
      </c>
      <c r="D44" s="102">
        <f t="shared" si="19"/>
        <v>0</v>
      </c>
      <c r="E44" s="102">
        <f t="shared" si="19"/>
        <v>0</v>
      </c>
      <c r="F44" s="102">
        <f t="shared" si="18"/>
        <v>0</v>
      </c>
      <c r="G44" s="102">
        <f t="shared" si="18"/>
        <v>0</v>
      </c>
      <c r="H44" s="102">
        <f t="shared" si="18"/>
        <v>56737</v>
      </c>
      <c r="I44" s="102">
        <f t="shared" si="18"/>
        <v>2138</v>
      </c>
      <c r="J44" s="382">
        <f>SUM(B44:I44)</f>
        <v>58875</v>
      </c>
    </row>
    <row r="45" spans="1:10" ht="15.75" thickBot="1" x14ac:dyDescent="0.3">
      <c r="A45" s="39" t="s">
        <v>46</v>
      </c>
      <c r="B45" s="107">
        <f t="shared" ref="B45:I45" si="20">B43+B44</f>
        <v>0</v>
      </c>
      <c r="C45" s="107">
        <f t="shared" ref="C45:E45" si="21">C43+C44</f>
        <v>0</v>
      </c>
      <c r="D45" s="107">
        <f t="shared" si="21"/>
        <v>0</v>
      </c>
      <c r="E45" s="107">
        <f t="shared" si="21"/>
        <v>0</v>
      </c>
      <c r="F45" s="107">
        <f t="shared" si="20"/>
        <v>0</v>
      </c>
      <c r="G45" s="107">
        <f t="shared" si="20"/>
        <v>8047</v>
      </c>
      <c r="H45" s="107">
        <f t="shared" si="20"/>
        <v>75346</v>
      </c>
      <c r="I45" s="107">
        <f t="shared" si="20"/>
        <v>39138</v>
      </c>
      <c r="J45" s="391">
        <f>SUM(B45:I45)</f>
        <v>122531</v>
      </c>
    </row>
    <row r="48" spans="1:10" x14ac:dyDescent="0.2">
      <c r="A48" s="254" t="s">
        <v>122</v>
      </c>
      <c r="B48" s="264"/>
      <c r="C48" s="264"/>
      <c r="D48" s="264"/>
      <c r="E48" s="264"/>
      <c r="G48" s="215">
        <f>[3]Southwest!$GT$70+[3]Southwest!$GT$73</f>
        <v>7799</v>
      </c>
      <c r="H48" s="215">
        <f>'[3]Sun Country'!$GT$70+'[3]Sun Country'!$GT$73</f>
        <v>15755</v>
      </c>
      <c r="I48" s="264"/>
      <c r="J48" s="204">
        <f>SUM(B48:I48)</f>
        <v>23554</v>
      </c>
    </row>
    <row r="49" spans="1:10" x14ac:dyDescent="0.2">
      <c r="A49" s="266" t="s">
        <v>123</v>
      </c>
      <c r="B49" s="264"/>
      <c r="C49" s="264"/>
      <c r="D49" s="264"/>
      <c r="E49" s="264"/>
      <c r="G49" s="215">
        <f>[3]Southwest!$GT$71+[3]Southwest!$GT$74</f>
        <v>10</v>
      </c>
      <c r="H49" s="215">
        <f>'[3]Sun Country'!$GT$71+'[3]Sun Country'!$GT$74</f>
        <v>0</v>
      </c>
      <c r="I49" s="264"/>
      <c r="J49" s="204">
        <f>SUM(B49:I49)</f>
        <v>10</v>
      </c>
    </row>
  </sheetData>
  <phoneticPr fontId="6" type="noConversion"/>
  <printOptions horizontalCentered="1"/>
  <pageMargins left="0.75" right="0.75" top="1" bottom="1" header="0.5" footer="0.5"/>
  <pageSetup scale="80" orientation="landscape" r:id="rId1"/>
  <headerFooter alignWithMargins="0">
    <oddHeader>&amp;L
Schedule 3
&amp;CMinneapolis-St. Paul International Airport
&amp;"Arial,Bold"&amp;A
May 2020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7"/>
  <sheetViews>
    <sheetView zoomScaleNormal="100" zoomScaleSheetLayoutView="115" workbookViewId="0">
      <selection activeCell="E10" sqref="E10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7" width="10" customWidth="1"/>
    <col min="8" max="10" width="10.7109375" customWidth="1"/>
    <col min="11" max="11" width="10" customWidth="1"/>
    <col min="12" max="12" width="10.42578125" bestFit="1" customWidth="1"/>
    <col min="13" max="13" width="12.140625" bestFit="1" customWidth="1"/>
  </cols>
  <sheetData>
    <row r="1" spans="1:13" x14ac:dyDescent="0.2">
      <c r="A1" s="262"/>
    </row>
    <row r="2" spans="1:13" ht="51.75" thickBot="1" x14ac:dyDescent="0.25">
      <c r="A2" s="257">
        <v>43952</v>
      </c>
      <c r="B2" s="430" t="s">
        <v>158</v>
      </c>
      <c r="C2" s="430" t="s">
        <v>161</v>
      </c>
      <c r="D2" s="430" t="s">
        <v>169</v>
      </c>
      <c r="E2" s="430" t="s">
        <v>168</v>
      </c>
      <c r="F2" s="430" t="s">
        <v>170</v>
      </c>
      <c r="G2" s="430" t="s">
        <v>198</v>
      </c>
      <c r="H2" s="430" t="s">
        <v>174</v>
      </c>
      <c r="I2" s="430" t="s">
        <v>181</v>
      </c>
      <c r="J2" s="430" t="s">
        <v>196</v>
      </c>
      <c r="K2" s="430" t="s">
        <v>173</v>
      </c>
      <c r="L2" s="302" t="s">
        <v>116</v>
      </c>
      <c r="M2" s="398" t="s">
        <v>21</v>
      </c>
    </row>
    <row r="3" spans="1:13" ht="15.75" thickTop="1" x14ac:dyDescent="0.25">
      <c r="A3" s="185" t="s">
        <v>3</v>
      </c>
      <c r="B3" s="87"/>
      <c r="C3" s="88"/>
      <c r="D3" s="87"/>
      <c r="E3" s="87"/>
      <c r="F3" s="87"/>
      <c r="G3" s="87"/>
      <c r="H3" s="87"/>
      <c r="I3" s="87"/>
      <c r="J3" s="87"/>
      <c r="K3" s="87"/>
      <c r="L3" s="87"/>
      <c r="M3" s="392"/>
    </row>
    <row r="4" spans="1:13" x14ac:dyDescent="0.2">
      <c r="A4" s="38" t="s">
        <v>29</v>
      </c>
      <c r="B4" s="83"/>
      <c r="C4" s="78"/>
      <c r="D4" s="83"/>
      <c r="E4" s="83"/>
      <c r="F4" s="83"/>
      <c r="G4" s="83"/>
      <c r="H4" s="83"/>
      <c r="I4" s="83"/>
      <c r="J4" s="83"/>
      <c r="K4" s="83"/>
      <c r="L4" s="83"/>
      <c r="M4" s="393"/>
    </row>
    <row r="5" spans="1:13" x14ac:dyDescent="0.2">
      <c r="A5" s="38" t="s">
        <v>30</v>
      </c>
      <c r="B5" s="78">
        <f>[3]Pinnacle!$GT$22+[3]Pinnacle!$GT$32</f>
        <v>15783</v>
      </c>
      <c r="C5" s="78">
        <f>[3]MESA_UA!$GT$22</f>
        <v>87</v>
      </c>
      <c r="D5" s="83">
        <f>'[3]Sky West'!$GT$22+'[3]Sky West'!$GT$32</f>
        <v>12562</v>
      </c>
      <c r="E5" s="83">
        <f>'[3]Sky West_UA'!$GT$22</f>
        <v>938</v>
      </c>
      <c r="F5" s="83">
        <f>'[3]Sky West_AS'!$GT$22</f>
        <v>159</v>
      </c>
      <c r="G5" s="83">
        <f>'[3]Sky West_AA'!$GT$22</f>
        <v>0</v>
      </c>
      <c r="H5" s="83">
        <f>[3]Republic!$GT$22</f>
        <v>791</v>
      </c>
      <c r="I5" s="83">
        <f>[3]Republic_UA!$GT$22</f>
        <v>60</v>
      </c>
      <c r="J5" s="83">
        <f>'[3]Sky Regional'!$GT$32</f>
        <v>0</v>
      </c>
      <c r="K5" s="83">
        <f>'[3]American Eagle'!$GT$22</f>
        <v>1558</v>
      </c>
      <c r="L5" s="83">
        <f>'Other Regional'!J5</f>
        <v>0</v>
      </c>
      <c r="M5" s="393">
        <f>SUM(B5:L5)</f>
        <v>31938</v>
      </c>
    </row>
    <row r="6" spans="1:13" s="6" customFormat="1" x14ac:dyDescent="0.2">
      <c r="A6" s="38" t="s">
        <v>31</v>
      </c>
      <c r="B6" s="78">
        <f>[3]Pinnacle!$GT$23+[3]Pinnacle!$GT$33</f>
        <v>15411</v>
      </c>
      <c r="C6" s="78">
        <f>[3]MESA_UA!$GT$23</f>
        <v>42</v>
      </c>
      <c r="D6" s="83">
        <f>'[3]Sky West'!$GT$23+'[3]Sky West'!$GT$33</f>
        <v>13450</v>
      </c>
      <c r="E6" s="83">
        <f>'[3]Sky West_UA'!$GT$23</f>
        <v>1047</v>
      </c>
      <c r="F6" s="83">
        <f>'[3]Sky West_AS'!$GT$23</f>
        <v>206</v>
      </c>
      <c r="G6" s="83">
        <f>'[3]Sky West_AA'!$GT$23</f>
        <v>0</v>
      </c>
      <c r="H6" s="83">
        <f>[3]Republic!$GT$23</f>
        <v>836</v>
      </c>
      <c r="I6" s="83">
        <f>[3]Republic_UA!$GT$23</f>
        <v>81</v>
      </c>
      <c r="J6" s="83">
        <f>'[3]Sky Regional'!$GT$33</f>
        <v>0</v>
      </c>
      <c r="K6" s="83">
        <f>'[3]American Eagle'!$GT$23</f>
        <v>1761</v>
      </c>
      <c r="L6" s="83">
        <f>'Other Regional'!J6</f>
        <v>0</v>
      </c>
      <c r="M6" s="394">
        <f>SUM(B6:L6)</f>
        <v>32834</v>
      </c>
    </row>
    <row r="7" spans="1:13" ht="15" thickBot="1" x14ac:dyDescent="0.25">
      <c r="A7" s="47" t="s">
        <v>7</v>
      </c>
      <c r="B7" s="91">
        <f>SUM(B5:B6)</f>
        <v>31194</v>
      </c>
      <c r="C7" s="91">
        <f t="shared" ref="C7:L7" si="0">SUM(C5:C6)</f>
        <v>129</v>
      </c>
      <c r="D7" s="91">
        <f t="shared" si="0"/>
        <v>26012</v>
      </c>
      <c r="E7" s="91">
        <f t="shared" si="0"/>
        <v>1985</v>
      </c>
      <c r="F7" s="91">
        <f t="shared" ref="F7:G7" si="1">SUM(F5:F6)</f>
        <v>365</v>
      </c>
      <c r="G7" s="91">
        <f t="shared" si="1"/>
        <v>0</v>
      </c>
      <c r="H7" s="91">
        <f t="shared" si="0"/>
        <v>1627</v>
      </c>
      <c r="I7" s="91">
        <f t="shared" si="0"/>
        <v>141</v>
      </c>
      <c r="J7" s="91">
        <f t="shared" si="0"/>
        <v>0</v>
      </c>
      <c r="K7" s="91">
        <f t="shared" si="0"/>
        <v>3319</v>
      </c>
      <c r="L7" s="91">
        <f t="shared" si="0"/>
        <v>0</v>
      </c>
      <c r="M7" s="395">
        <f>SUM(B7:L7)</f>
        <v>64772</v>
      </c>
    </row>
    <row r="8" spans="1:13" ht="13.5" thickTop="1" x14ac:dyDescent="0.2">
      <c r="A8" s="38"/>
      <c r="B8" s="83"/>
      <c r="C8" s="78"/>
      <c r="D8" s="83"/>
      <c r="E8" s="83"/>
      <c r="F8" s="83"/>
      <c r="G8" s="83"/>
      <c r="H8" s="83"/>
      <c r="I8" s="83"/>
      <c r="J8" s="83"/>
      <c r="K8" s="83"/>
      <c r="L8" s="83"/>
      <c r="M8" s="396"/>
    </row>
    <row r="9" spans="1:13" s="6" customFormat="1" x14ac:dyDescent="0.2">
      <c r="A9" s="38" t="s">
        <v>32</v>
      </c>
      <c r="B9" s="83"/>
      <c r="C9" s="78"/>
      <c r="D9" s="83"/>
      <c r="E9" s="83"/>
      <c r="F9" s="83"/>
      <c r="G9" s="83"/>
      <c r="H9" s="83"/>
      <c r="I9" s="83"/>
      <c r="J9" s="83"/>
      <c r="K9" s="83"/>
      <c r="L9" s="83"/>
      <c r="M9" s="393"/>
    </row>
    <row r="10" spans="1:13" x14ac:dyDescent="0.2">
      <c r="A10" s="38" t="s">
        <v>30</v>
      </c>
      <c r="B10" s="78">
        <f>[3]Pinnacle!$GT$27+[3]Pinnacle!$GT$37</f>
        <v>1532</v>
      </c>
      <c r="C10" s="78">
        <f>[3]MESA_UA!$GT$27</f>
        <v>12</v>
      </c>
      <c r="D10" s="83">
        <f>'[3]Sky West'!$GT$27+'[3]Sky West'!$GT$37</f>
        <v>1444</v>
      </c>
      <c r="E10" s="83">
        <f>'[3]Sky West_UA'!$GT$27</f>
        <v>132</v>
      </c>
      <c r="F10" s="83">
        <f>'[3]Sky West_AS'!$GT$27</f>
        <v>18</v>
      </c>
      <c r="G10" s="83">
        <f>'[3]Sky West_AA'!$GT$27</f>
        <v>0</v>
      </c>
      <c r="H10" s="83">
        <f>[3]Republic!$GT$27</f>
        <v>39</v>
      </c>
      <c r="I10" s="83">
        <f>[3]Republic_UA!$GT$27</f>
        <v>5</v>
      </c>
      <c r="J10" s="83">
        <f>'[3]Sky Regional'!$GT$37</f>
        <v>0</v>
      </c>
      <c r="K10" s="83">
        <f>'[3]American Eagle'!$GT$27</f>
        <v>202</v>
      </c>
      <c r="L10" s="83">
        <f>'Other Regional'!J10</f>
        <v>0</v>
      </c>
      <c r="M10" s="393">
        <f>SUM(B10:L10)</f>
        <v>3384</v>
      </c>
    </row>
    <row r="11" spans="1:13" x14ac:dyDescent="0.2">
      <c r="A11" s="38" t="s">
        <v>33</v>
      </c>
      <c r="B11" s="78">
        <f>[3]Pinnacle!$GT$28+[3]Pinnacle!$GT$38</f>
        <v>1417</v>
      </c>
      <c r="C11" s="78">
        <f>[3]MESA_UA!$GT$28</f>
        <v>12</v>
      </c>
      <c r="D11" s="83">
        <f>'[3]Sky West'!$GT$28+'[3]Sky West'!$GT$38</f>
        <v>1584</v>
      </c>
      <c r="E11" s="83">
        <f>'[3]Sky West_UA'!$GT$28</f>
        <v>174</v>
      </c>
      <c r="F11" s="83">
        <f>'[3]Sky West_AS'!$GT$28</f>
        <v>26</v>
      </c>
      <c r="G11" s="83">
        <f>'[3]Sky West_AA'!$GT$28</f>
        <v>0</v>
      </c>
      <c r="H11" s="83">
        <f>[3]Republic!$GT$28</f>
        <v>53</v>
      </c>
      <c r="I11" s="83">
        <f>[3]Republic_UA!$GT$28</f>
        <v>30</v>
      </c>
      <c r="J11" s="83">
        <f>'[3]Sky Regional'!$GT$38</f>
        <v>0</v>
      </c>
      <c r="K11" s="83">
        <f>'[3]American Eagle'!$GT$28</f>
        <v>184</v>
      </c>
      <c r="L11" s="83">
        <f>'Other Regional'!J11</f>
        <v>0</v>
      </c>
      <c r="M11" s="394">
        <f>SUM(B11:L11)</f>
        <v>3480</v>
      </c>
    </row>
    <row r="12" spans="1:13" ht="15" thickBot="1" x14ac:dyDescent="0.25">
      <c r="A12" s="48" t="s">
        <v>34</v>
      </c>
      <c r="B12" s="92">
        <f t="shared" ref="B12:L12" si="2">SUM(B10:B11)</f>
        <v>2949</v>
      </c>
      <c r="C12" s="92">
        <f t="shared" si="2"/>
        <v>24</v>
      </c>
      <c r="D12" s="92">
        <f t="shared" si="2"/>
        <v>3028</v>
      </c>
      <c r="E12" s="92">
        <f t="shared" si="2"/>
        <v>306</v>
      </c>
      <c r="F12" s="92">
        <f t="shared" ref="F12:G12" si="3">SUM(F10:F11)</f>
        <v>44</v>
      </c>
      <c r="G12" s="92">
        <f t="shared" si="3"/>
        <v>0</v>
      </c>
      <c r="H12" s="92">
        <f t="shared" si="2"/>
        <v>92</v>
      </c>
      <c r="I12" s="92">
        <f t="shared" si="2"/>
        <v>35</v>
      </c>
      <c r="J12" s="92">
        <f t="shared" si="2"/>
        <v>0</v>
      </c>
      <c r="K12" s="92">
        <f t="shared" si="2"/>
        <v>386</v>
      </c>
      <c r="L12" s="92">
        <f t="shared" si="2"/>
        <v>0</v>
      </c>
      <c r="M12" s="397">
        <f>SUM(B12:L12)</f>
        <v>6864</v>
      </c>
    </row>
    <row r="13" spans="1:13" ht="13.5" thickBot="1" x14ac:dyDescent="0.25"/>
    <row r="14" spans="1:13" ht="15.75" thickTop="1" x14ac:dyDescent="0.25">
      <c r="A14" s="37" t="s">
        <v>9</v>
      </c>
      <c r="B14" s="74"/>
      <c r="C14" s="75"/>
      <c r="D14" s="74"/>
      <c r="E14" s="74"/>
      <c r="F14" s="74"/>
      <c r="G14" s="74"/>
      <c r="H14" s="74"/>
      <c r="I14" s="74"/>
      <c r="J14" s="74"/>
      <c r="K14" s="74"/>
      <c r="L14" s="74"/>
      <c r="M14" s="399">
        <f t="shared" ref="M14" si="4">SUM(B14:L14)</f>
        <v>0</v>
      </c>
    </row>
    <row r="15" spans="1:13" x14ac:dyDescent="0.2">
      <c r="A15" s="38" t="s">
        <v>53</v>
      </c>
      <c r="B15" s="12">
        <f>[3]Pinnacle!$GT$4+[3]Pinnacle!$GT$15</f>
        <v>751</v>
      </c>
      <c r="C15" s="77">
        <f>[3]MESA_UA!$GT$4</f>
        <v>3</v>
      </c>
      <c r="D15" s="76">
        <f>'[3]Sky West'!$GT$4+'[3]Sky West'!$GT$15</f>
        <v>777</v>
      </c>
      <c r="E15" s="76">
        <f>'[3]Sky West_UA'!$GT$4</f>
        <v>30</v>
      </c>
      <c r="F15" s="76">
        <f>'[3]Sky West_AS'!$GT$4</f>
        <v>7</v>
      </c>
      <c r="G15" s="76">
        <f>'[3]Sky West_AA'!$GT$4</f>
        <v>0</v>
      </c>
      <c r="H15" s="78">
        <f>[3]Republic!$GT$4</f>
        <v>21</v>
      </c>
      <c r="I15" s="311">
        <f>[3]Republic_UA!$GT$4</f>
        <v>4</v>
      </c>
      <c r="J15" s="311">
        <f>'[3]Sky Regional'!$GT$15</f>
        <v>0</v>
      </c>
      <c r="K15" s="432">
        <f>'[3]American Eagle'!$GT$4</f>
        <v>38</v>
      </c>
      <c r="L15" s="77">
        <f>'Other Regional'!J15</f>
        <v>0</v>
      </c>
      <c r="M15" s="393">
        <f t="shared" ref="M15:M21" si="5">SUM(B15:L15)</f>
        <v>1631</v>
      </c>
    </row>
    <row r="16" spans="1:13" x14ac:dyDescent="0.2">
      <c r="A16" s="38" t="s">
        <v>54</v>
      </c>
      <c r="B16" s="7">
        <f>[3]Pinnacle!$GT$5+[3]Pinnacle!$GT$16</f>
        <v>747</v>
      </c>
      <c r="C16" s="80">
        <f>[3]MESA_UA!$GT$5</f>
        <v>3</v>
      </c>
      <c r="D16" s="79">
        <f>'[3]Sky West'!$GT$5+'[3]Sky West'!$GT$16</f>
        <v>773</v>
      </c>
      <c r="E16" s="79">
        <f>'[3]Sky West_UA'!$GT$5</f>
        <v>30</v>
      </c>
      <c r="F16" s="79">
        <f>'[3]Sky West_AS'!$GT$5</f>
        <v>6</v>
      </c>
      <c r="G16" s="79">
        <f>'[3]Sky West_AA'!$GT$5</f>
        <v>0</v>
      </c>
      <c r="H16" s="81">
        <f>[3]Republic!$GT$5</f>
        <v>21</v>
      </c>
      <c r="I16" s="193">
        <f>[3]Republic_UA!$GT$5</f>
        <v>4</v>
      </c>
      <c r="J16" s="193">
        <f>'[3]Sky Regional'!$GT$16</f>
        <v>0</v>
      </c>
      <c r="K16" s="81">
        <f>'[3]American Eagle'!$GT$5</f>
        <v>37</v>
      </c>
      <c r="L16" s="80">
        <f>'Other Regional'!J16</f>
        <v>0</v>
      </c>
      <c r="M16" s="394">
        <f t="shared" si="5"/>
        <v>1621</v>
      </c>
    </row>
    <row r="17" spans="1:13" x14ac:dyDescent="0.2">
      <c r="A17" s="42" t="s">
        <v>55</v>
      </c>
      <c r="B17" s="82">
        <f t="shared" ref="B17:K17" si="6">SUM(B15:B16)</f>
        <v>1498</v>
      </c>
      <c r="C17" s="82">
        <f t="shared" si="6"/>
        <v>6</v>
      </c>
      <c r="D17" s="82">
        <f t="shared" si="6"/>
        <v>1550</v>
      </c>
      <c r="E17" s="82">
        <f>SUM(E15:E16)</f>
        <v>60</v>
      </c>
      <c r="F17" s="82">
        <f>SUM(F15:F16)</f>
        <v>13</v>
      </c>
      <c r="G17" s="82">
        <f>SUM(G15:G16)</f>
        <v>0</v>
      </c>
      <c r="H17" s="82">
        <f>SUM(H15:H16)</f>
        <v>42</v>
      </c>
      <c r="I17" s="82">
        <f t="shared" ref="I17" si="7">SUM(I15:I16)</f>
        <v>8</v>
      </c>
      <c r="J17" s="82">
        <f>SUM(J15:J16)</f>
        <v>0</v>
      </c>
      <c r="K17" s="82">
        <f t="shared" si="6"/>
        <v>75</v>
      </c>
      <c r="L17" s="82">
        <f>SUM(L15:L16)</f>
        <v>0</v>
      </c>
      <c r="M17" s="400">
        <f t="shared" si="5"/>
        <v>3252</v>
      </c>
    </row>
    <row r="18" spans="1:13" x14ac:dyDescent="0.2">
      <c r="A18" s="38" t="s">
        <v>56</v>
      </c>
      <c r="B18" s="83">
        <f>[3]Pinnacle!$GT$8</f>
        <v>0</v>
      </c>
      <c r="C18" s="78">
        <f>[3]MESA_UA!$GT$8</f>
        <v>0</v>
      </c>
      <c r="D18" s="83">
        <f>'[3]Sky West'!$GT$8</f>
        <v>0</v>
      </c>
      <c r="E18" s="83">
        <f>'[3]Sky West_UA'!$GT$8</f>
        <v>0</v>
      </c>
      <c r="F18" s="83">
        <f>'[3]Sky West_AS'!$GT$8</f>
        <v>0</v>
      </c>
      <c r="G18" s="83">
        <f>'[3]Sky West_AA'!$GT$8</f>
        <v>0</v>
      </c>
      <c r="H18" s="83">
        <f>[3]Republic!$GT$8</f>
        <v>0</v>
      </c>
      <c r="I18" s="83">
        <f>[3]Republic_UA!$GT$8</f>
        <v>0</v>
      </c>
      <c r="J18" s="83">
        <f>'[3]Sky Regional'!$GT$8</f>
        <v>0</v>
      </c>
      <c r="K18" s="83">
        <f>'[3]American Eagle'!$GT$8</f>
        <v>0</v>
      </c>
      <c r="L18" s="83">
        <f>'Other Regional'!J18</f>
        <v>0</v>
      </c>
      <c r="M18" s="393">
        <f t="shared" si="5"/>
        <v>0</v>
      </c>
    </row>
    <row r="19" spans="1:13" x14ac:dyDescent="0.2">
      <c r="A19" s="38" t="s">
        <v>57</v>
      </c>
      <c r="B19" s="84">
        <f>[3]Pinnacle!$GT$9</f>
        <v>0</v>
      </c>
      <c r="C19" s="81">
        <f>[3]MESA_UA!$GT$9</f>
        <v>0</v>
      </c>
      <c r="D19" s="84">
        <f>'[3]Sky West'!$GT$9</f>
        <v>0</v>
      </c>
      <c r="E19" s="84">
        <f>'[3]Sky West_UA'!$GT$9</f>
        <v>0</v>
      </c>
      <c r="F19" s="84">
        <f>'[3]Sky West_AS'!$GT$9</f>
        <v>0</v>
      </c>
      <c r="G19" s="84">
        <f>'[3]Sky West_AA'!$GT$9</f>
        <v>0</v>
      </c>
      <c r="H19" s="84">
        <f>[3]Republic!$GT$9</f>
        <v>0</v>
      </c>
      <c r="I19" s="84">
        <f>[3]Republic_UA!$GT$9</f>
        <v>0</v>
      </c>
      <c r="J19" s="84">
        <f>'[3]Sky Regional'!$GT$9</f>
        <v>0</v>
      </c>
      <c r="K19" s="84">
        <f>'[3]American Eagle'!$GT$9</f>
        <v>0</v>
      </c>
      <c r="L19" s="84">
        <f>'Other Regional'!J19</f>
        <v>0</v>
      </c>
      <c r="M19" s="394">
        <f t="shared" si="5"/>
        <v>0</v>
      </c>
    </row>
    <row r="20" spans="1:13" x14ac:dyDescent="0.2">
      <c r="A20" s="42" t="s">
        <v>58</v>
      </c>
      <c r="B20" s="82">
        <f t="shared" ref="B20:L20" si="8">SUM(B18:B19)</f>
        <v>0</v>
      </c>
      <c r="C20" s="82">
        <f t="shared" si="8"/>
        <v>0</v>
      </c>
      <c r="D20" s="82">
        <f t="shared" si="8"/>
        <v>0</v>
      </c>
      <c r="E20" s="82">
        <f t="shared" si="8"/>
        <v>0</v>
      </c>
      <c r="F20" s="82">
        <f t="shared" ref="F20:G20" si="9">SUM(F18:F19)</f>
        <v>0</v>
      </c>
      <c r="G20" s="82">
        <f t="shared" si="9"/>
        <v>0</v>
      </c>
      <c r="H20" s="82">
        <f t="shared" si="8"/>
        <v>0</v>
      </c>
      <c r="I20" s="82">
        <f t="shared" si="8"/>
        <v>0</v>
      </c>
      <c r="J20" s="82">
        <f t="shared" si="8"/>
        <v>0</v>
      </c>
      <c r="K20" s="82">
        <f t="shared" si="8"/>
        <v>0</v>
      </c>
      <c r="L20" s="82">
        <f t="shared" si="8"/>
        <v>0</v>
      </c>
      <c r="M20" s="400">
        <f t="shared" si="5"/>
        <v>0</v>
      </c>
    </row>
    <row r="21" spans="1:13" ht="15.75" thickBot="1" x14ac:dyDescent="0.3">
      <c r="A21" s="46" t="s">
        <v>28</v>
      </c>
      <c r="B21" s="85">
        <f t="shared" ref="B21:K21" si="10">SUM(B20,B17)</f>
        <v>1498</v>
      </c>
      <c r="C21" s="85">
        <f t="shared" si="10"/>
        <v>6</v>
      </c>
      <c r="D21" s="85">
        <f t="shared" si="10"/>
        <v>1550</v>
      </c>
      <c r="E21" s="85">
        <f t="shared" si="10"/>
        <v>60</v>
      </c>
      <c r="F21" s="85">
        <f t="shared" ref="F21:G21" si="11">SUM(F20,F17)</f>
        <v>13</v>
      </c>
      <c r="G21" s="85">
        <f t="shared" si="11"/>
        <v>0</v>
      </c>
      <c r="H21" s="85">
        <f t="shared" si="10"/>
        <v>42</v>
      </c>
      <c r="I21" s="85">
        <f t="shared" si="10"/>
        <v>8</v>
      </c>
      <c r="J21" s="85">
        <f t="shared" si="10"/>
        <v>0</v>
      </c>
      <c r="K21" s="85">
        <f t="shared" si="10"/>
        <v>75</v>
      </c>
      <c r="L21" s="85">
        <f>SUM(L20,L17)</f>
        <v>0</v>
      </c>
      <c r="M21" s="401">
        <f t="shared" si="5"/>
        <v>3252</v>
      </c>
    </row>
    <row r="22" spans="1:13" ht="13.5" thickBot="1" x14ac:dyDescent="0.25"/>
    <row r="23" spans="1:13" ht="15.75" thickTop="1" x14ac:dyDescent="0.25">
      <c r="A23" s="41" t="s">
        <v>115</v>
      </c>
      <c r="B23" s="93"/>
      <c r="C23" s="94"/>
      <c r="D23" s="93"/>
      <c r="E23" s="93"/>
      <c r="F23" s="93"/>
      <c r="G23" s="93"/>
      <c r="H23" s="93"/>
      <c r="I23" s="93"/>
      <c r="J23" s="93"/>
      <c r="K23" s="93"/>
      <c r="L23" s="93"/>
      <c r="M23" s="402"/>
    </row>
    <row r="24" spans="1:13" x14ac:dyDescent="0.2">
      <c r="A24" s="38" t="s">
        <v>36</v>
      </c>
      <c r="B24" s="83"/>
      <c r="C24" s="78"/>
      <c r="D24" s="83"/>
      <c r="E24" s="83"/>
      <c r="F24" s="83"/>
      <c r="G24" s="83"/>
      <c r="H24" s="83"/>
      <c r="I24" s="83"/>
      <c r="J24" s="83"/>
      <c r="K24" s="83"/>
      <c r="L24" s="83"/>
      <c r="M24" s="393"/>
    </row>
    <row r="25" spans="1:13" x14ac:dyDescent="0.2">
      <c r="A25" s="38" t="s">
        <v>37</v>
      </c>
      <c r="B25" s="83">
        <f>[3]Pinnacle!$GT$47</f>
        <v>0</v>
      </c>
      <c r="C25" s="78">
        <f>[3]MESA_UA!$GT$47</f>
        <v>0</v>
      </c>
      <c r="D25" s="83">
        <f>'[3]Sky West'!$GT$47</f>
        <v>0</v>
      </c>
      <c r="E25" s="83">
        <f>'[3]Sky West_UA'!$GT$47</f>
        <v>0</v>
      </c>
      <c r="F25" s="83">
        <f>'[3]Sky West_AS'!$GT$47</f>
        <v>0</v>
      </c>
      <c r="G25" s="83">
        <f>'[3]Sky West_AA'!$GT$47</f>
        <v>0</v>
      </c>
      <c r="H25" s="83">
        <f>[3]Republic!$GT$47</f>
        <v>471</v>
      </c>
      <c r="I25" s="83">
        <f>[3]Republic_UA!$GT$47</f>
        <v>0</v>
      </c>
      <c r="J25" s="83">
        <f>'[3]Sky Regional'!$GT$47</f>
        <v>0</v>
      </c>
      <c r="K25" s="83">
        <f>'[3]American Eagle'!$GT$47</f>
        <v>2621</v>
      </c>
      <c r="L25" s="83">
        <f>'Other Regional'!J25</f>
        <v>0</v>
      </c>
      <c r="M25" s="393">
        <f>SUM(B25:L25)</f>
        <v>3092</v>
      </c>
    </row>
    <row r="26" spans="1:13" x14ac:dyDescent="0.2">
      <c r="A26" s="38" t="s">
        <v>38</v>
      </c>
      <c r="B26" s="83">
        <f>[3]Pinnacle!$GT$48</f>
        <v>0</v>
      </c>
      <c r="C26" s="78">
        <f>[3]MESA_UA!$GT$48</f>
        <v>0</v>
      </c>
      <c r="D26" s="83">
        <f>'[3]Sky West'!$GT$48</f>
        <v>0</v>
      </c>
      <c r="E26" s="83">
        <f>'[3]Sky West_UA'!$GT$48</f>
        <v>0</v>
      </c>
      <c r="F26" s="83">
        <f>'[3]Sky West_AS'!$GT$48</f>
        <v>0</v>
      </c>
      <c r="G26" s="83">
        <f>'[3]Sky West_AA'!$GT$48</f>
        <v>0</v>
      </c>
      <c r="H26" s="83">
        <f>[3]Republic!$GT$48</f>
        <v>0</v>
      </c>
      <c r="I26" s="83">
        <f>[3]Republic_UA!$GT$48</f>
        <v>0</v>
      </c>
      <c r="J26" s="83">
        <f>'[3]Sky Regional'!$GT$48</f>
        <v>0</v>
      </c>
      <c r="K26" s="83">
        <f>'[3]American Eagle'!$GT$48</f>
        <v>0</v>
      </c>
      <c r="L26" s="83">
        <f>'Other Regional'!J26</f>
        <v>0</v>
      </c>
      <c r="M26" s="393">
        <f>SUM(B26:L26)</f>
        <v>0</v>
      </c>
    </row>
    <row r="27" spans="1:13" ht="15" thickBot="1" x14ac:dyDescent="0.25">
      <c r="A27" s="47" t="s">
        <v>39</v>
      </c>
      <c r="B27" s="91">
        <f t="shared" ref="B27:L27" si="12">SUM(B25:B26)</f>
        <v>0</v>
      </c>
      <c r="C27" s="91">
        <f t="shared" si="12"/>
        <v>0</v>
      </c>
      <c r="D27" s="91">
        <f t="shared" si="12"/>
        <v>0</v>
      </c>
      <c r="E27" s="91">
        <f t="shared" si="12"/>
        <v>0</v>
      </c>
      <c r="F27" s="91">
        <f t="shared" ref="F27:G27" si="13">SUM(F25:F26)</f>
        <v>0</v>
      </c>
      <c r="G27" s="91">
        <f t="shared" si="13"/>
        <v>0</v>
      </c>
      <c r="H27" s="91">
        <f t="shared" si="12"/>
        <v>471</v>
      </c>
      <c r="I27" s="91">
        <f t="shared" si="12"/>
        <v>0</v>
      </c>
      <c r="J27" s="91">
        <f t="shared" si="12"/>
        <v>0</v>
      </c>
      <c r="K27" s="91">
        <f t="shared" si="12"/>
        <v>2621</v>
      </c>
      <c r="L27" s="91">
        <f t="shared" si="12"/>
        <v>0</v>
      </c>
      <c r="M27" s="395">
        <f>SUM(B27:L27)</f>
        <v>3092</v>
      </c>
    </row>
    <row r="28" spans="1:13" ht="13.5" thickTop="1" x14ac:dyDescent="0.2">
      <c r="A28" s="38"/>
      <c r="B28" s="83"/>
      <c r="C28" s="78"/>
      <c r="D28" s="83"/>
      <c r="E28" s="83"/>
      <c r="F28" s="83"/>
      <c r="G28" s="83"/>
      <c r="H28" s="83"/>
      <c r="I28" s="83"/>
      <c r="J28" s="83"/>
      <c r="K28" s="83"/>
      <c r="L28" s="83"/>
      <c r="M28" s="393"/>
    </row>
    <row r="29" spans="1:13" x14ac:dyDescent="0.2">
      <c r="A29" s="38" t="s">
        <v>40</v>
      </c>
      <c r="B29" s="83"/>
      <c r="C29" s="78"/>
      <c r="D29" s="83"/>
      <c r="E29" s="83"/>
      <c r="F29" s="83"/>
      <c r="G29" s="83"/>
      <c r="H29" s="83"/>
      <c r="I29" s="83"/>
      <c r="J29" s="83"/>
      <c r="K29" s="83"/>
      <c r="M29" s="393"/>
    </row>
    <row r="30" spans="1:13" x14ac:dyDescent="0.2">
      <c r="A30" s="38" t="s">
        <v>59</v>
      </c>
      <c r="B30" s="83">
        <f>[3]Pinnacle!$GT$52</f>
        <v>0</v>
      </c>
      <c r="C30" s="78">
        <f>[3]MESA_UA!$GT$52</f>
        <v>0</v>
      </c>
      <c r="D30" s="83">
        <f>'[3]Sky West'!$GT$52</f>
        <v>0</v>
      </c>
      <c r="E30" s="83">
        <f>'[3]Sky West_UA'!$GT$52</f>
        <v>0</v>
      </c>
      <c r="F30" s="83">
        <f>'[3]Sky West_AS'!$GT$52</f>
        <v>70</v>
      </c>
      <c r="G30" s="83">
        <f>'[3]Sky West_AA'!$GT$52</f>
        <v>0</v>
      </c>
      <c r="H30" s="83">
        <f>[3]Republic!$GT$52</f>
        <v>0</v>
      </c>
      <c r="I30" s="83">
        <f>[3]Republic_UA!$GT$52</f>
        <v>0</v>
      </c>
      <c r="J30" s="83">
        <f>'[3]Sky Regional'!$GT$52</f>
        <v>0</v>
      </c>
      <c r="K30" s="83">
        <f>'[3]American Eagle'!$GT$52</f>
        <v>898</v>
      </c>
      <c r="L30" s="83">
        <f>'Other Regional'!J30</f>
        <v>0</v>
      </c>
      <c r="M30" s="393">
        <f t="shared" ref="M30:M37" si="14">SUM(B30:L30)</f>
        <v>968</v>
      </c>
    </row>
    <row r="31" spans="1:13" x14ac:dyDescent="0.2">
      <c r="A31" s="38" t="s">
        <v>60</v>
      </c>
      <c r="B31" s="83">
        <f>[3]Pinnacle!$GT$53</f>
        <v>0</v>
      </c>
      <c r="C31" s="78">
        <f>[3]MESA_UA!$GT$53</f>
        <v>0</v>
      </c>
      <c r="D31" s="83">
        <f>'[3]Sky West'!$GT$53</f>
        <v>0</v>
      </c>
      <c r="E31" s="83">
        <f>'[3]Sky West_UA'!$GT$53</f>
        <v>0</v>
      </c>
      <c r="F31" s="83">
        <f>'[3]Sky West_AS'!$GT$53</f>
        <v>0</v>
      </c>
      <c r="G31" s="83">
        <f>'[3]Sky West_AA'!$GT$53</f>
        <v>0</v>
      </c>
      <c r="H31" s="83">
        <f>[3]Republic!$GT$53</f>
        <v>0</v>
      </c>
      <c r="I31" s="83">
        <f>[3]Republic_UA!$GT$53</f>
        <v>0</v>
      </c>
      <c r="J31" s="83">
        <f>'[3]Sky Regional'!$GT$53</f>
        <v>0</v>
      </c>
      <c r="K31" s="83">
        <f>'[3]American Eagle'!$GT$53</f>
        <v>0</v>
      </c>
      <c r="L31" s="83">
        <f>'Other Regional'!J31</f>
        <v>0</v>
      </c>
      <c r="M31" s="393">
        <f t="shared" si="14"/>
        <v>0</v>
      </c>
    </row>
    <row r="32" spans="1:13" ht="15" thickBot="1" x14ac:dyDescent="0.25">
      <c r="A32" s="47" t="s">
        <v>41</v>
      </c>
      <c r="B32" s="91">
        <f t="shared" ref="B32:K32" si="15">SUM(B30:B31)</f>
        <v>0</v>
      </c>
      <c r="C32" s="91">
        <f t="shared" si="15"/>
        <v>0</v>
      </c>
      <c r="D32" s="91">
        <f t="shared" si="15"/>
        <v>0</v>
      </c>
      <c r="E32" s="91">
        <f t="shared" si="15"/>
        <v>0</v>
      </c>
      <c r="F32" s="91">
        <f t="shared" ref="F32:G32" si="16">SUM(F30:F31)</f>
        <v>70</v>
      </c>
      <c r="G32" s="91">
        <f t="shared" si="16"/>
        <v>0</v>
      </c>
      <c r="H32" s="91">
        <f t="shared" si="15"/>
        <v>0</v>
      </c>
      <c r="I32" s="91">
        <f t="shared" si="15"/>
        <v>0</v>
      </c>
      <c r="J32" s="91">
        <f t="shared" si="15"/>
        <v>0</v>
      </c>
      <c r="K32" s="91">
        <f t="shared" si="15"/>
        <v>898</v>
      </c>
      <c r="L32" s="91">
        <f>SUM(L30:L31)</f>
        <v>0</v>
      </c>
      <c r="M32" s="395">
        <f t="shared" si="14"/>
        <v>968</v>
      </c>
    </row>
    <row r="33" spans="1:13" ht="13.5" hidden="1" thickTop="1" x14ac:dyDescent="0.2">
      <c r="A33" s="38"/>
      <c r="B33" s="83"/>
      <c r="C33" s="78"/>
      <c r="D33" s="83"/>
      <c r="E33" s="83"/>
      <c r="F33" s="83"/>
      <c r="G33" s="83"/>
      <c r="H33" s="83"/>
      <c r="I33" s="83"/>
      <c r="J33" s="83"/>
      <c r="K33" s="83"/>
      <c r="L33" s="83"/>
      <c r="M33" s="393">
        <f t="shared" si="14"/>
        <v>0</v>
      </c>
    </row>
    <row r="34" spans="1:13" ht="13.5" hidden="1" thickTop="1" x14ac:dyDescent="0.2">
      <c r="A34" s="38" t="s">
        <v>42</v>
      </c>
      <c r="B34" s="83"/>
      <c r="C34" s="78"/>
      <c r="D34" s="83"/>
      <c r="E34" s="83"/>
      <c r="F34" s="83"/>
      <c r="G34" s="83"/>
      <c r="H34" s="83"/>
      <c r="I34" s="83"/>
      <c r="J34" s="83"/>
      <c r="K34" s="83"/>
      <c r="L34" s="83"/>
      <c r="M34" s="393">
        <f t="shared" si="14"/>
        <v>0</v>
      </c>
    </row>
    <row r="35" spans="1:13" ht="13.5" hidden="1" thickTop="1" x14ac:dyDescent="0.2">
      <c r="A35" s="38" t="s">
        <v>37</v>
      </c>
      <c r="B35" s="83">
        <f>[3]Pinnacle!$GT$57</f>
        <v>0</v>
      </c>
      <c r="C35" s="78">
        <f>[3]MESA_UA!$GT$57</f>
        <v>0</v>
      </c>
      <c r="D35" s="83">
        <f>'[3]Sky West'!$GT$57</f>
        <v>0</v>
      </c>
      <c r="E35" s="83">
        <f>'[3]Sky West_UA'!$GT$57</f>
        <v>0</v>
      </c>
      <c r="F35" s="83">
        <f>'[3]Sky West_AS'!$GT$57</f>
        <v>0</v>
      </c>
      <c r="G35" s="83">
        <f>'[3]Sky West_AA'!$GT$57</f>
        <v>0</v>
      </c>
      <c r="H35" s="83">
        <f>[3]Republic!$GT$57</f>
        <v>0</v>
      </c>
      <c r="I35" s="83">
        <f>[3]Republic!$GT$57</f>
        <v>0</v>
      </c>
      <c r="J35" s="83">
        <f>[3]Republic!$GT$57</f>
        <v>0</v>
      </c>
      <c r="K35" s="83">
        <f>'[3]American Eagle'!$GT$57</f>
        <v>0</v>
      </c>
      <c r="L35" s="83">
        <f>'Other Regional'!J35</f>
        <v>0</v>
      </c>
      <c r="M35" s="393">
        <f t="shared" si="14"/>
        <v>0</v>
      </c>
    </row>
    <row r="36" spans="1:13" ht="13.5" hidden="1" thickTop="1" x14ac:dyDescent="0.2">
      <c r="A36" s="38" t="s">
        <v>38</v>
      </c>
      <c r="B36" s="83">
        <f>[3]Pinnacle!$GT$58</f>
        <v>0</v>
      </c>
      <c r="C36" s="78">
        <f>[3]MESA_UA!$GT$58</f>
        <v>0</v>
      </c>
      <c r="D36" s="83">
        <f>'[3]Sky West'!$GT$58</f>
        <v>0</v>
      </c>
      <c r="E36" s="83">
        <f>'[3]Sky West_UA'!$GT$58</f>
        <v>0</v>
      </c>
      <c r="F36" s="83">
        <f>'[3]Sky West_AS'!$GT$58</f>
        <v>0</v>
      </c>
      <c r="G36" s="83">
        <f>'[3]Sky West_AA'!$GT$58</f>
        <v>0</v>
      </c>
      <c r="H36" s="83">
        <f>[3]Republic!$GT$58</f>
        <v>0</v>
      </c>
      <c r="I36" s="83">
        <f>[3]Republic!$GT$58</f>
        <v>0</v>
      </c>
      <c r="J36" s="83">
        <f>[3]Republic!$GT$58</f>
        <v>0</v>
      </c>
      <c r="K36" s="83">
        <f>'[3]American Eagle'!$GT$58</f>
        <v>0</v>
      </c>
      <c r="L36" s="83">
        <f>'Other Regional'!J36</f>
        <v>0</v>
      </c>
      <c r="M36" s="393">
        <f t="shared" si="14"/>
        <v>0</v>
      </c>
    </row>
    <row r="37" spans="1:13" ht="13.5" hidden="1" thickTop="1" x14ac:dyDescent="0.2">
      <c r="A37" s="49" t="s">
        <v>43</v>
      </c>
      <c r="B37" s="95">
        <f t="shared" ref="B37:K37" si="17">SUM(B35:B36)</f>
        <v>0</v>
      </c>
      <c r="C37" s="95">
        <f t="shared" si="17"/>
        <v>0</v>
      </c>
      <c r="D37" s="95">
        <f t="shared" si="17"/>
        <v>0</v>
      </c>
      <c r="E37" s="95">
        <f t="shared" si="17"/>
        <v>0</v>
      </c>
      <c r="F37" s="95">
        <f t="shared" ref="F37:G37" si="18">SUM(F35:F36)</f>
        <v>0</v>
      </c>
      <c r="G37" s="95">
        <f t="shared" si="18"/>
        <v>0</v>
      </c>
      <c r="H37" s="95">
        <f t="shared" si="17"/>
        <v>0</v>
      </c>
      <c r="I37" s="95">
        <f t="shared" si="17"/>
        <v>0</v>
      </c>
      <c r="J37" s="95">
        <f t="shared" si="17"/>
        <v>0</v>
      </c>
      <c r="K37" s="95">
        <f t="shared" si="17"/>
        <v>0</v>
      </c>
      <c r="L37" s="95">
        <f>SUM(L35:L36)</f>
        <v>0</v>
      </c>
      <c r="M37" s="403">
        <f t="shared" si="14"/>
        <v>0</v>
      </c>
    </row>
    <row r="38" spans="1:13" ht="13.5" thickTop="1" x14ac:dyDescent="0.2">
      <c r="A38" s="38"/>
      <c r="B38" s="83"/>
      <c r="C38" s="78"/>
      <c r="D38" s="83"/>
      <c r="E38" s="83"/>
      <c r="F38" s="83"/>
      <c r="G38" s="83"/>
      <c r="H38" s="83"/>
      <c r="I38" s="83"/>
      <c r="J38" s="83"/>
      <c r="K38" s="83"/>
      <c r="L38" s="83"/>
      <c r="M38" s="393"/>
    </row>
    <row r="39" spans="1:13" x14ac:dyDescent="0.2">
      <c r="A39" s="38" t="s">
        <v>44</v>
      </c>
      <c r="B39" s="83"/>
      <c r="C39" s="78"/>
      <c r="D39" s="83"/>
      <c r="E39" s="83"/>
      <c r="F39" s="83"/>
      <c r="G39" s="83"/>
      <c r="H39" s="83"/>
      <c r="I39" s="83"/>
      <c r="J39" s="83"/>
      <c r="K39" s="83"/>
      <c r="L39" s="83"/>
      <c r="M39" s="393"/>
    </row>
    <row r="40" spans="1:13" x14ac:dyDescent="0.2">
      <c r="A40" s="38" t="s">
        <v>45</v>
      </c>
      <c r="B40" s="83">
        <f t="shared" ref="B40:J42" si="19">SUM(B35,B30,B25)</f>
        <v>0</v>
      </c>
      <c r="C40" s="83">
        <f>SUM(C35,C30,C25)</f>
        <v>0</v>
      </c>
      <c r="D40" s="83">
        <f t="shared" si="19"/>
        <v>0</v>
      </c>
      <c r="E40" s="83">
        <f t="shared" ref="E40:F42" si="20">SUM(E35,E30,E25)</f>
        <v>0</v>
      </c>
      <c r="F40" s="83">
        <f t="shared" si="20"/>
        <v>70</v>
      </c>
      <c r="G40" s="83">
        <f t="shared" ref="G40" si="21">SUM(G35,G30,G25)</f>
        <v>0</v>
      </c>
      <c r="H40" s="83">
        <f t="shared" si="19"/>
        <v>471</v>
      </c>
      <c r="I40" s="83">
        <f t="shared" si="19"/>
        <v>0</v>
      </c>
      <c r="J40" s="83">
        <f t="shared" si="19"/>
        <v>0</v>
      </c>
      <c r="K40" s="83">
        <f>SUM(K35,K30,K25)</f>
        <v>3519</v>
      </c>
      <c r="L40" s="83">
        <f>L35+L30+L25</f>
        <v>0</v>
      </c>
      <c r="M40" s="393">
        <f>SUM(B40:L40)</f>
        <v>4060</v>
      </c>
    </row>
    <row r="41" spans="1:13" x14ac:dyDescent="0.2">
      <c r="A41" s="38" t="s">
        <v>38</v>
      </c>
      <c r="B41" s="83">
        <f t="shared" si="19"/>
        <v>0</v>
      </c>
      <c r="C41" s="83">
        <f>SUM(C36,C31,C26)</f>
        <v>0</v>
      </c>
      <c r="D41" s="83">
        <f t="shared" si="19"/>
        <v>0</v>
      </c>
      <c r="E41" s="83">
        <f t="shared" si="20"/>
        <v>0</v>
      </c>
      <c r="F41" s="83">
        <f t="shared" si="20"/>
        <v>0</v>
      </c>
      <c r="G41" s="83">
        <f t="shared" ref="G41" si="22">SUM(G36,G31,G26)</f>
        <v>0</v>
      </c>
      <c r="H41" s="83">
        <f t="shared" si="19"/>
        <v>0</v>
      </c>
      <c r="I41" s="83">
        <f t="shared" si="19"/>
        <v>0</v>
      </c>
      <c r="J41" s="83">
        <f t="shared" si="19"/>
        <v>0</v>
      </c>
      <c r="K41" s="83">
        <f>SUM(K36,K31,K26)</f>
        <v>0</v>
      </c>
      <c r="L41" s="83">
        <f>L36+L31+L26</f>
        <v>0</v>
      </c>
      <c r="M41" s="393">
        <f>SUM(B41:L41)</f>
        <v>0</v>
      </c>
    </row>
    <row r="42" spans="1:13" ht="15" thickBot="1" x14ac:dyDescent="0.25">
      <c r="A42" s="48" t="s">
        <v>46</v>
      </c>
      <c r="B42" s="92">
        <f t="shared" si="19"/>
        <v>0</v>
      </c>
      <c r="C42" s="92">
        <f>SUM(C37,C32,C27)</f>
        <v>0</v>
      </c>
      <c r="D42" s="92">
        <f t="shared" si="19"/>
        <v>0</v>
      </c>
      <c r="E42" s="92">
        <f t="shared" si="20"/>
        <v>0</v>
      </c>
      <c r="F42" s="92">
        <f t="shared" si="20"/>
        <v>70</v>
      </c>
      <c r="G42" s="92">
        <f t="shared" ref="G42" si="23">SUM(G37,G32,G27)</f>
        <v>0</v>
      </c>
      <c r="H42" s="92">
        <f t="shared" si="19"/>
        <v>471</v>
      </c>
      <c r="I42" s="92">
        <f t="shared" si="19"/>
        <v>0</v>
      </c>
      <c r="J42" s="92">
        <f t="shared" si="19"/>
        <v>0</v>
      </c>
      <c r="K42" s="92">
        <f>SUM(K37,K32,K27)</f>
        <v>3519</v>
      </c>
      <c r="L42" s="92">
        <f>SUM(L37,L32,L27)</f>
        <v>0</v>
      </c>
      <c r="M42" s="397">
        <f>SUM(B42:L42)</f>
        <v>4060</v>
      </c>
    </row>
    <row r="44" spans="1:13" x14ac:dyDescent="0.2">
      <c r="A44" s="254" t="s">
        <v>122</v>
      </c>
      <c r="B44" s="214">
        <f>[3]Pinnacle!$GT$70+[3]Pinnacle!$GT$73</f>
        <v>4215</v>
      </c>
      <c r="D44" s="215">
        <f>'[3]Sky West'!$GT$70+'[3]Sky West'!$GT$73</f>
        <v>4086</v>
      </c>
      <c r="E44" s="2"/>
      <c r="F44" s="2"/>
      <c r="G44" s="2"/>
      <c r="L44" s="215">
        <f>+'Other Regional'!J46</f>
        <v>0</v>
      </c>
      <c r="M44" s="204">
        <f>SUM(B44:L44)</f>
        <v>8301</v>
      </c>
    </row>
    <row r="45" spans="1:13" x14ac:dyDescent="0.2">
      <c r="A45" s="266" t="s">
        <v>123</v>
      </c>
      <c r="B45" s="214">
        <f>[3]Pinnacle!$GT$71+[3]Pinnacle!$GT$74</f>
        <v>11196</v>
      </c>
      <c r="D45" s="215">
        <f>'[3]Sky West'!$GT$71+'[3]Sky West'!$GT$74</f>
        <v>9364</v>
      </c>
      <c r="E45" s="2"/>
      <c r="F45" s="2"/>
      <c r="G45" s="2"/>
      <c r="L45" s="215">
        <f>+'Other Regional'!J47</f>
        <v>0</v>
      </c>
      <c r="M45" s="204">
        <f>SUM(B45:L45)</f>
        <v>20560</v>
      </c>
    </row>
    <row r="46" spans="1:13" x14ac:dyDescent="0.2">
      <c r="A46" s="205" t="s">
        <v>124</v>
      </c>
      <c r="B46" s="206">
        <f>SUM(B44:B45)</f>
        <v>15411</v>
      </c>
      <c r="L46" s="2"/>
      <c r="M46" s="192"/>
    </row>
    <row r="47" spans="1:13" x14ac:dyDescent="0.2">
      <c r="A47" s="207"/>
      <c r="B47" s="208" t="b">
        <f>IF(B46=B6,TRUE,FALSE)</f>
        <v>1</v>
      </c>
    </row>
  </sheetData>
  <phoneticPr fontId="6" type="noConversion"/>
  <pageMargins left="0.75" right="0.75" top="1" bottom="1" header="0.5" footer="0.5"/>
  <pageSetup scale="80" orientation="landscape" r:id="rId1"/>
  <headerFooter alignWithMargins="0">
    <oddHeader>&amp;L
Schedule 4
&amp;CMinneapolis-St. Paul International Airport
&amp;"Arial,Bold"Regional Major
May 2020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7"/>
  <sheetViews>
    <sheetView zoomScaleNormal="100" zoomScaleSheetLayoutView="100" workbookViewId="0">
      <selection sqref="A1:XFD1048576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4" width="12.140625" customWidth="1"/>
    <col min="5" max="5" width="10" customWidth="1"/>
    <col min="6" max="6" width="9.7109375" customWidth="1"/>
    <col min="7" max="7" width="10.140625" customWidth="1"/>
    <col min="8" max="8" width="9.5703125" customWidth="1"/>
    <col min="9" max="9" width="9.28515625" bestFit="1" customWidth="1"/>
    <col min="10" max="10" width="12.140625" customWidth="1"/>
  </cols>
  <sheetData>
    <row r="1" spans="1:10" ht="30" customHeight="1" x14ac:dyDescent="0.2">
      <c r="A1" s="262"/>
    </row>
    <row r="2" spans="1:10" ht="55.5" customHeight="1" thickBot="1" x14ac:dyDescent="0.25">
      <c r="A2" s="257">
        <v>43952</v>
      </c>
      <c r="B2" s="351" t="s">
        <v>172</v>
      </c>
      <c r="C2" s="351" t="s">
        <v>171</v>
      </c>
      <c r="D2" s="431" t="s">
        <v>197</v>
      </c>
      <c r="E2" s="431" t="s">
        <v>222</v>
      </c>
      <c r="F2" s="431" t="s">
        <v>176</v>
      </c>
      <c r="G2" s="431" t="s">
        <v>175</v>
      </c>
      <c r="H2" s="351" t="s">
        <v>160</v>
      </c>
      <c r="I2" s="351" t="s">
        <v>163</v>
      </c>
      <c r="J2" s="351" t="s">
        <v>21</v>
      </c>
    </row>
    <row r="3" spans="1:10" ht="15" x14ac:dyDescent="0.25">
      <c r="A3" s="185" t="s">
        <v>3</v>
      </c>
      <c r="B3" s="278"/>
      <c r="C3" s="278"/>
      <c r="D3" s="278"/>
      <c r="E3" s="278"/>
      <c r="F3" s="279"/>
      <c r="G3" s="279"/>
      <c r="H3" s="279"/>
      <c r="I3" s="279"/>
      <c r="J3" s="392"/>
    </row>
    <row r="4" spans="1:10" x14ac:dyDescent="0.2">
      <c r="A4" s="38" t="s">
        <v>29</v>
      </c>
      <c r="B4" s="89"/>
      <c r="C4" s="89"/>
      <c r="D4" s="89"/>
      <c r="E4" s="90"/>
      <c r="F4" s="78"/>
      <c r="G4" s="78"/>
      <c r="H4" s="78"/>
      <c r="I4" s="78"/>
      <c r="J4" s="393"/>
    </row>
    <row r="5" spans="1:10" x14ac:dyDescent="0.2">
      <c r="A5" s="38" t="s">
        <v>30</v>
      </c>
      <c r="B5" s="78">
        <f>'[3]Shuttle America'!$GT$22</f>
        <v>0</v>
      </c>
      <c r="C5" s="78">
        <f>'[3]Shuttle America_Delta'!$GT$22</f>
        <v>0</v>
      </c>
      <c r="D5" s="311">
        <f>[3]Horizon_AS!$GT$22</f>
        <v>0</v>
      </c>
      <c r="E5" s="311">
        <f>'[3]Air Wisconsin'!$GT$22</f>
        <v>0</v>
      </c>
      <c r="F5" s="78">
        <f>'[3]Atlantic Southeast'!$GT$22+'[3]Atlantic Southeast'!$GT$32</f>
        <v>0</v>
      </c>
      <c r="G5" s="78">
        <f>'[3]Continental Express'!$GT$22</f>
        <v>0</v>
      </c>
      <c r="H5" s="83">
        <f>'[3]Go Jet_UA'!$GT$22</f>
        <v>0</v>
      </c>
      <c r="I5" s="12">
        <f>'[3]Go Jet'!$GT$22+'[3]Go Jet'!$GT$32</f>
        <v>0</v>
      </c>
      <c r="J5" s="393">
        <f>SUM(B5:I5)</f>
        <v>0</v>
      </c>
    </row>
    <row r="6" spans="1:10" s="6" customFormat="1" x14ac:dyDescent="0.2">
      <c r="A6" s="38" t="s">
        <v>31</v>
      </c>
      <c r="B6" s="78">
        <f>'[3]Shuttle America'!$GT$23</f>
        <v>0</v>
      </c>
      <c r="C6" s="78">
        <f>'[3]Shuttle America_Delta'!$GT$23</f>
        <v>0</v>
      </c>
      <c r="D6" s="311">
        <f>[3]Horizon_AS!$GT$23</f>
        <v>0</v>
      </c>
      <c r="E6" s="311">
        <f>'[3]Air Wisconsin'!$GT$23</f>
        <v>0</v>
      </c>
      <c r="F6" s="78">
        <f>'[3]Atlantic Southeast'!$GT$23+'[3]Atlantic Southeast'!$GT$33</f>
        <v>0</v>
      </c>
      <c r="G6" s="78">
        <f>'[3]Continental Express'!$GT$23</f>
        <v>0</v>
      </c>
      <c r="H6" s="83">
        <f>'[3]Go Jet_UA'!$GT$23</f>
        <v>0</v>
      </c>
      <c r="I6" s="7">
        <f>'[3]Go Jet'!$GT$23+'[3]Go Jet'!$GT$33</f>
        <v>0</v>
      </c>
      <c r="J6" s="394">
        <f>SUM(B6:I6)</f>
        <v>0</v>
      </c>
    </row>
    <row r="7" spans="1:10" ht="15" thickBot="1" x14ac:dyDescent="0.25">
      <c r="A7" s="47" t="s">
        <v>7</v>
      </c>
      <c r="B7" s="91">
        <f t="shared" ref="B7:H7" si="0">SUM(B5:B6)</f>
        <v>0</v>
      </c>
      <c r="C7" s="91">
        <f t="shared" si="0"/>
        <v>0</v>
      </c>
      <c r="D7" s="91">
        <f t="shared" ref="D7" si="1">SUM(D5:D6)</f>
        <v>0</v>
      </c>
      <c r="E7" s="91">
        <f t="shared" si="0"/>
        <v>0</v>
      </c>
      <c r="F7" s="91">
        <f t="shared" si="0"/>
        <v>0</v>
      </c>
      <c r="G7" s="91">
        <f t="shared" si="0"/>
        <v>0</v>
      </c>
      <c r="H7" s="91">
        <f t="shared" si="0"/>
        <v>0</v>
      </c>
      <c r="I7" s="91">
        <f>SUM(I5:I6)</f>
        <v>0</v>
      </c>
      <c r="J7" s="395">
        <f>SUM(B7:I7)</f>
        <v>0</v>
      </c>
    </row>
    <row r="8" spans="1:10" ht="13.5" thickTop="1" x14ac:dyDescent="0.2">
      <c r="A8" s="38"/>
      <c r="B8" s="78"/>
      <c r="C8" s="78"/>
      <c r="D8" s="311"/>
      <c r="E8" s="311"/>
      <c r="F8" s="78"/>
      <c r="G8" s="78"/>
      <c r="H8" s="83"/>
      <c r="I8" s="229"/>
      <c r="J8" s="396"/>
    </row>
    <row r="9" spans="1:10" s="6" customFormat="1" x14ac:dyDescent="0.2">
      <c r="A9" s="38" t="s">
        <v>32</v>
      </c>
      <c r="B9" s="78"/>
      <c r="C9" s="78"/>
      <c r="D9" s="311"/>
      <c r="E9" s="311"/>
      <c r="F9" s="78"/>
      <c r="G9" s="78"/>
      <c r="H9" s="83"/>
      <c r="I9" s="12"/>
      <c r="J9" s="393"/>
    </row>
    <row r="10" spans="1:10" x14ac:dyDescent="0.2">
      <c r="A10" s="38" t="s">
        <v>30</v>
      </c>
      <c r="B10" s="78">
        <f>'[3]Shuttle America'!$GT$27</f>
        <v>0</v>
      </c>
      <c r="C10" s="78">
        <f>'[3]Shuttle America_Delta'!$GT$27</f>
        <v>0</v>
      </c>
      <c r="D10" s="311">
        <f>[3]Horizon_AS!$GT$27</f>
        <v>0</v>
      </c>
      <c r="E10" s="311">
        <f>'[3]Air Wisconsin'!$GT$27</f>
        <v>0</v>
      </c>
      <c r="F10" s="12">
        <f>'[3]Atlantic Southeast'!$GT$27+'[3]Atlantic Southeast'!$GT$37</f>
        <v>0</v>
      </c>
      <c r="G10" s="78">
        <f>'[3]Continental Express'!$GT$27</f>
        <v>0</v>
      </c>
      <c r="H10" s="83">
        <f>'[3]Go Jet_UA'!$GT$27</f>
        <v>0</v>
      </c>
      <c r="I10" s="12">
        <f>'[3]Go Jet'!$GT$27+'[3]Go Jet'!$GT$37</f>
        <v>0</v>
      </c>
      <c r="J10" s="393">
        <f>SUM(B10:I10)</f>
        <v>0</v>
      </c>
    </row>
    <row r="11" spans="1:10" x14ac:dyDescent="0.2">
      <c r="A11" s="38" t="s">
        <v>33</v>
      </c>
      <c r="B11" s="78">
        <f>'[3]Shuttle America'!$GT$28</f>
        <v>0</v>
      </c>
      <c r="C11" s="78">
        <f>'[3]Shuttle America_Delta'!$GT$28</f>
        <v>0</v>
      </c>
      <c r="D11" s="311">
        <f>[3]Horizon_AS!$GT$28</f>
        <v>0</v>
      </c>
      <c r="E11" s="311">
        <f>'[3]Air Wisconsin'!$GT$28</f>
        <v>0</v>
      </c>
      <c r="F11" s="7">
        <f>'[3]Atlantic Southeast'!$GT$28+'[3]Atlantic Southeast'!$GT$38</f>
        <v>0</v>
      </c>
      <c r="G11" s="78">
        <f>'[3]Continental Express'!$GT$28</f>
        <v>0</v>
      </c>
      <c r="H11" s="83">
        <f>'[3]Go Jet_UA'!$GT$28</f>
        <v>0</v>
      </c>
      <c r="I11" s="7">
        <f>'[3]Go Jet'!$GT$28+'[3]Go Jet'!$GT$38</f>
        <v>0</v>
      </c>
      <c r="J11" s="394">
        <f>SUM(B11:I11)</f>
        <v>0</v>
      </c>
    </row>
    <row r="12" spans="1:10" ht="15" thickBot="1" x14ac:dyDescent="0.25">
      <c r="A12" s="48" t="s">
        <v>34</v>
      </c>
      <c r="B12" s="92">
        <f>SUM(B10:B11)</f>
        <v>0</v>
      </c>
      <c r="C12" s="92">
        <f>SUM(C10:C11)</f>
        <v>0</v>
      </c>
      <c r="D12" s="92">
        <f t="shared" ref="D12:E12" si="2">SUM(D10:D11)</f>
        <v>0</v>
      </c>
      <c r="E12" s="92">
        <f t="shared" si="2"/>
        <v>0</v>
      </c>
      <c r="F12" s="92">
        <f t="shared" ref="F12:H12" si="3">SUM(F10:F11)</f>
        <v>0</v>
      </c>
      <c r="G12" s="92">
        <f t="shared" si="3"/>
        <v>0</v>
      </c>
      <c r="H12" s="92">
        <f t="shared" si="3"/>
        <v>0</v>
      </c>
      <c r="I12" s="92">
        <f t="shared" ref="I12" si="4">SUM(I10:I11)</f>
        <v>0</v>
      </c>
      <c r="J12" s="397">
        <f>SUM(B12:I12)</f>
        <v>0</v>
      </c>
    </row>
    <row r="13" spans="1:10" ht="6" customHeight="1" thickBot="1" x14ac:dyDescent="0.25"/>
    <row r="14" spans="1:10" ht="15.75" thickTop="1" x14ac:dyDescent="0.25">
      <c r="A14" s="37" t="s">
        <v>9</v>
      </c>
      <c r="B14" s="74"/>
      <c r="C14" s="74"/>
      <c r="D14" s="74"/>
      <c r="E14" s="74"/>
      <c r="F14" s="75"/>
      <c r="G14" s="75"/>
      <c r="H14" s="74"/>
      <c r="I14" s="74"/>
      <c r="J14" s="399"/>
    </row>
    <row r="15" spans="1:10" x14ac:dyDescent="0.2">
      <c r="A15" s="38" t="s">
        <v>53</v>
      </c>
      <c r="B15" s="76">
        <f>'[3]Shuttle America'!$GT$4</f>
        <v>0</v>
      </c>
      <c r="C15" s="76">
        <f>'[3]Shuttle America_Delta'!$GT$4</f>
        <v>0</v>
      </c>
      <c r="D15" s="312">
        <f>[3]Horizon_AS!$GT$4</f>
        <v>0</v>
      </c>
      <c r="E15" s="312">
        <f>'[3]Air Wisconsin'!$GT$4</f>
        <v>0</v>
      </c>
      <c r="F15" s="77">
        <f>'[3]Atlantic Southeast'!$GT$4+'[3]Atlantic Southeast'!$GT$15</f>
        <v>0</v>
      </c>
      <c r="G15" s="77">
        <f>'[3]Continental Express'!$GT$4</f>
        <v>0</v>
      </c>
      <c r="H15" s="76">
        <f>'[3]Go Jet_UA'!$GT$4</f>
        <v>0</v>
      </c>
      <c r="I15" s="12">
        <f>'[3]Go Jet'!$GT$4+'[3]Go Jet'!$GT$15</f>
        <v>0</v>
      </c>
      <c r="J15" s="393">
        <f t="shared" ref="J15:J21" si="5">SUM(B15:I15)</f>
        <v>0</v>
      </c>
    </row>
    <row r="16" spans="1:10" x14ac:dyDescent="0.2">
      <c r="A16" s="38" t="s">
        <v>54</v>
      </c>
      <c r="B16" s="79">
        <f>'[3]Shuttle America'!$GT$5</f>
        <v>0</v>
      </c>
      <c r="C16" s="79">
        <f>'[3]Shuttle America_Delta'!$GT$5</f>
        <v>0</v>
      </c>
      <c r="D16" s="313">
        <f>[3]Horizon_AS!$GT$5</f>
        <v>0</v>
      </c>
      <c r="E16" s="313">
        <f>'[3]Air Wisconsin'!$GT$5</f>
        <v>0</v>
      </c>
      <c r="F16" s="80">
        <f>'[3]Atlantic Southeast'!$GT$5+'[3]Atlantic Southeast'!$GT$16</f>
        <v>0</v>
      </c>
      <c r="G16" s="80">
        <f>'[3]Continental Express'!$GT$5</f>
        <v>0</v>
      </c>
      <c r="H16" s="79">
        <f>'[3]Go Jet_UA'!$GT$5</f>
        <v>0</v>
      </c>
      <c r="I16" s="7">
        <f>'[3]Go Jet'!$GT$5+'[3]Go Jet'!$GT$16</f>
        <v>0</v>
      </c>
      <c r="J16" s="394">
        <f t="shared" si="5"/>
        <v>0</v>
      </c>
    </row>
    <row r="17" spans="1:10" x14ac:dyDescent="0.2">
      <c r="A17" s="42" t="s">
        <v>55</v>
      </c>
      <c r="B17" s="82">
        <f>SUM(B15:B16)</f>
        <v>0</v>
      </c>
      <c r="C17" s="82">
        <f>SUM(C15:C16)</f>
        <v>0</v>
      </c>
      <c r="D17" s="82">
        <f t="shared" ref="D17:E17" si="6">SUM(D15:D16)</f>
        <v>0</v>
      </c>
      <c r="E17" s="82">
        <f t="shared" si="6"/>
        <v>0</v>
      </c>
      <c r="F17" s="82">
        <f t="shared" ref="F17:H17" si="7">SUM(F15:F16)</f>
        <v>0</v>
      </c>
      <c r="G17" s="82">
        <f t="shared" si="7"/>
        <v>0</v>
      </c>
      <c r="H17" s="82">
        <f t="shared" si="7"/>
        <v>0</v>
      </c>
      <c r="I17" s="187">
        <f>SUM(I15:I16)</f>
        <v>0</v>
      </c>
      <c r="J17" s="400">
        <f t="shared" si="5"/>
        <v>0</v>
      </c>
    </row>
    <row r="18" spans="1:10" x14ac:dyDescent="0.2">
      <c r="A18" s="38" t="s">
        <v>56</v>
      </c>
      <c r="B18" s="83">
        <f>'[3]Shuttle America'!$GT$8</f>
        <v>0</v>
      </c>
      <c r="C18" s="83">
        <f>'[3]Shuttle America_Delta'!$GT$8</f>
        <v>0</v>
      </c>
      <c r="D18" s="83">
        <f>[3]Horizon_AS!$GT$8</f>
        <v>0</v>
      </c>
      <c r="E18" s="83">
        <f>'[3]Air Wisconsin'!$GT$8</f>
        <v>0</v>
      </c>
      <c r="F18" s="78">
        <f>'[3]Atlantic Southeast'!$GT$8</f>
        <v>0</v>
      </c>
      <c r="G18" s="78">
        <f>'[3]Continental Express'!$GT$8</f>
        <v>0</v>
      </c>
      <c r="H18" s="83">
        <f>'[3]Go Jet_UA'!$GT$8</f>
        <v>0</v>
      </c>
      <c r="I18" s="12">
        <f>'[3]Go Jet'!$GT$8</f>
        <v>0</v>
      </c>
      <c r="J18" s="393">
        <f t="shared" si="5"/>
        <v>0</v>
      </c>
    </row>
    <row r="19" spans="1:10" x14ac:dyDescent="0.2">
      <c r="A19" s="38" t="s">
        <v>57</v>
      </c>
      <c r="B19" s="84">
        <f>'[3]Shuttle America'!$GT$9</f>
        <v>0</v>
      </c>
      <c r="C19" s="84">
        <f>'[3]Shuttle America_Delta'!$GT$9</f>
        <v>0</v>
      </c>
      <c r="D19" s="84">
        <f>[3]Horizon_AS!$GT$9</f>
        <v>0</v>
      </c>
      <c r="E19" s="84">
        <f>'[3]Air Wisconsin'!$GT$9</f>
        <v>0</v>
      </c>
      <c r="F19" s="81">
        <f>'[3]Atlantic Southeast'!$GT$9</f>
        <v>0</v>
      </c>
      <c r="G19" s="81">
        <f>'[3]Continental Express'!$GT$9</f>
        <v>0</v>
      </c>
      <c r="H19" s="84">
        <f>'[3]Go Jet_UA'!$GT$9</f>
        <v>0</v>
      </c>
      <c r="I19" s="7">
        <f>'[3]Go Jet'!$GT$9</f>
        <v>0</v>
      </c>
      <c r="J19" s="394">
        <f t="shared" si="5"/>
        <v>0</v>
      </c>
    </row>
    <row r="20" spans="1:10" x14ac:dyDescent="0.2">
      <c r="A20" s="42" t="s">
        <v>58</v>
      </c>
      <c r="B20" s="82">
        <f>SUM(B18:B19)</f>
        <v>0</v>
      </c>
      <c r="C20" s="82">
        <f>SUM(C18:C19)</f>
        <v>0</v>
      </c>
      <c r="D20" s="82">
        <f t="shared" ref="D20:E20" si="8">SUM(D18:D19)</f>
        <v>0</v>
      </c>
      <c r="E20" s="82">
        <f t="shared" si="8"/>
        <v>0</v>
      </c>
      <c r="F20" s="82">
        <f t="shared" ref="F20:H20" si="9">SUM(F18:F19)</f>
        <v>0</v>
      </c>
      <c r="G20" s="82">
        <f t="shared" si="9"/>
        <v>0</v>
      </c>
      <c r="H20" s="82">
        <f t="shared" si="9"/>
        <v>0</v>
      </c>
      <c r="I20" s="187">
        <f>SUM(I18:I19)</f>
        <v>0</v>
      </c>
      <c r="J20" s="400">
        <f t="shared" si="5"/>
        <v>0</v>
      </c>
    </row>
    <row r="21" spans="1:10" ht="15.75" thickBot="1" x14ac:dyDescent="0.3">
      <c r="A21" s="46" t="s">
        <v>28</v>
      </c>
      <c r="B21" s="85">
        <f>SUM(B20,B17)</f>
        <v>0</v>
      </c>
      <c r="C21" s="85">
        <f>SUM(C20,C17)</f>
        <v>0</v>
      </c>
      <c r="D21" s="85">
        <f t="shared" ref="D21:E21" si="10">SUM(D20,D17)</f>
        <v>0</v>
      </c>
      <c r="E21" s="85">
        <f t="shared" si="10"/>
        <v>0</v>
      </c>
      <c r="F21" s="85">
        <f t="shared" ref="F21:H21" si="11">SUM(F20,F17)</f>
        <v>0</v>
      </c>
      <c r="G21" s="85">
        <f t="shared" si="11"/>
        <v>0</v>
      </c>
      <c r="H21" s="85">
        <f t="shared" si="11"/>
        <v>0</v>
      </c>
      <c r="I21" s="85">
        <f t="shared" ref="I21" si="12">SUM(I20,I17)</f>
        <v>0</v>
      </c>
      <c r="J21" s="401">
        <f t="shared" si="5"/>
        <v>0</v>
      </c>
    </row>
    <row r="22" spans="1:10" ht="3.75" customHeight="1" thickBot="1" x14ac:dyDescent="0.25"/>
    <row r="23" spans="1:10" ht="15.75" thickTop="1" x14ac:dyDescent="0.25">
      <c r="A23" s="41" t="s">
        <v>115</v>
      </c>
      <c r="B23" s="93"/>
      <c r="C23" s="93"/>
      <c r="D23" s="93"/>
      <c r="E23" s="93"/>
      <c r="F23" s="94"/>
      <c r="G23" s="94"/>
      <c r="H23" s="93"/>
      <c r="I23" s="93"/>
      <c r="J23" s="402"/>
    </row>
    <row r="24" spans="1:10" x14ac:dyDescent="0.2">
      <c r="A24" s="38" t="s">
        <v>36</v>
      </c>
      <c r="B24" s="83"/>
      <c r="C24" s="83"/>
      <c r="D24" s="83"/>
      <c r="E24" s="83"/>
      <c r="F24" s="78"/>
      <c r="G24" s="78"/>
      <c r="H24" s="83"/>
      <c r="J24" s="393"/>
    </row>
    <row r="25" spans="1:10" x14ac:dyDescent="0.2">
      <c r="A25" s="38" t="s">
        <v>37</v>
      </c>
      <c r="B25" s="83">
        <f>'[3]Shuttle America'!$GT$47</f>
        <v>0</v>
      </c>
      <c r="C25" s="83">
        <f>'[3]Shuttle America_Delta'!$GT$47</f>
        <v>0</v>
      </c>
      <c r="D25" s="83">
        <f>[3]Horizon_AS!$GT$47</f>
        <v>0</v>
      </c>
      <c r="E25" s="83">
        <f>'[3]Air Wisconsin'!$GT$47</f>
        <v>0</v>
      </c>
      <c r="F25" s="78">
        <f>'[3]Atlantic Southeast'!$GT$47</f>
        <v>0</v>
      </c>
      <c r="G25" s="78">
        <f>'[3]Continental Express'!$GT$47</f>
        <v>0</v>
      </c>
      <c r="H25" s="83">
        <f>'[3]Go Jet_UA'!$GT$47</f>
        <v>0</v>
      </c>
      <c r="I25" s="83">
        <f>'[3]Go Jet'!$GT$47</f>
        <v>0</v>
      </c>
      <c r="J25" s="393">
        <f>SUM(B25:I25)</f>
        <v>0</v>
      </c>
    </row>
    <row r="26" spans="1:10" x14ac:dyDescent="0.2">
      <c r="A26" s="38" t="s">
        <v>38</v>
      </c>
      <c r="B26" s="83">
        <f>'[3]Shuttle America'!$GT$48</f>
        <v>0</v>
      </c>
      <c r="C26" s="83">
        <f>'[3]Shuttle America_Delta'!$GT$48</f>
        <v>0</v>
      </c>
      <c r="D26" s="83">
        <f>[3]Horizon_AS!$GT$48</f>
        <v>0</v>
      </c>
      <c r="E26" s="83">
        <f>'[3]Air Wisconsin'!$GT$48</f>
        <v>0</v>
      </c>
      <c r="F26" s="78">
        <f>'[3]Atlantic Southeast'!$GT$48</f>
        <v>0</v>
      </c>
      <c r="G26" s="78">
        <f>'[3]Continental Express'!$GT$48</f>
        <v>0</v>
      </c>
      <c r="H26" s="83">
        <f>'[3]Go Jet_UA'!$GT$48</f>
        <v>0</v>
      </c>
      <c r="I26" s="83">
        <f>'[3]Go Jet'!$GT$48</f>
        <v>0</v>
      </c>
      <c r="J26" s="393">
        <f>SUM(B26:I26)</f>
        <v>0</v>
      </c>
    </row>
    <row r="27" spans="1:10" ht="15" thickBot="1" x14ac:dyDescent="0.25">
      <c r="A27" s="47" t="s">
        <v>39</v>
      </c>
      <c r="B27" s="91">
        <f>SUM(B25:B26)</f>
        <v>0</v>
      </c>
      <c r="C27" s="91">
        <f>SUM(C25:C26)</f>
        <v>0</v>
      </c>
      <c r="D27" s="91">
        <f t="shared" ref="D27:E27" si="13">SUM(D25:D26)</f>
        <v>0</v>
      </c>
      <c r="E27" s="91">
        <f t="shared" si="13"/>
        <v>0</v>
      </c>
      <c r="F27" s="91">
        <f t="shared" ref="F27:H27" si="14">SUM(F25:F26)</f>
        <v>0</v>
      </c>
      <c r="G27" s="91">
        <f t="shared" si="14"/>
        <v>0</v>
      </c>
      <c r="H27" s="91">
        <f t="shared" si="14"/>
        <v>0</v>
      </c>
      <c r="I27" s="91">
        <f>SUM(I25:I26)</f>
        <v>0</v>
      </c>
      <c r="J27" s="395">
        <f>SUM(B27:I27)</f>
        <v>0</v>
      </c>
    </row>
    <row r="28" spans="1:10" ht="7.5" customHeight="1" thickTop="1" x14ac:dyDescent="0.2">
      <c r="A28" s="38"/>
      <c r="B28" s="83"/>
      <c r="C28" s="83"/>
      <c r="D28" s="83"/>
      <c r="E28" s="83"/>
      <c r="F28" s="78"/>
      <c r="G28" s="78"/>
      <c r="H28" s="83"/>
      <c r="I28" s="83"/>
      <c r="J28" s="393"/>
    </row>
    <row r="29" spans="1:10" x14ac:dyDescent="0.2">
      <c r="A29" s="38" t="s">
        <v>40</v>
      </c>
      <c r="B29" s="83"/>
      <c r="C29" s="83"/>
      <c r="D29" s="83"/>
      <c r="E29" s="83"/>
      <c r="F29" s="78"/>
      <c r="G29" s="78"/>
      <c r="H29" s="83"/>
      <c r="I29" s="83"/>
      <c r="J29" s="393"/>
    </row>
    <row r="30" spans="1:10" x14ac:dyDescent="0.2">
      <c r="A30" s="38" t="s">
        <v>59</v>
      </c>
      <c r="B30" s="83">
        <f>'[3]Shuttle America'!$GT$52</f>
        <v>0</v>
      </c>
      <c r="C30" s="83">
        <f>'[3]Shuttle America_Delta'!$GT$52</f>
        <v>0</v>
      </c>
      <c r="D30" s="83">
        <f>[3]Horizon_AS!$GT$52</f>
        <v>0</v>
      </c>
      <c r="E30" s="83">
        <f>'[3]Air Wisconsin'!$GT$52</f>
        <v>0</v>
      </c>
      <c r="F30" s="78">
        <f>'[3]Atlantic Southeast'!$GT$52</f>
        <v>0</v>
      </c>
      <c r="G30" s="78">
        <f>'[3]Continental Express'!$GT$52</f>
        <v>0</v>
      </c>
      <c r="H30" s="83">
        <f>'[3]Go Jet_UA'!$GT$52</f>
        <v>0</v>
      </c>
      <c r="I30" s="83">
        <f>'[3]Go Jet'!$GT$52</f>
        <v>0</v>
      </c>
      <c r="J30" s="393">
        <f>SUM(B30:I30)</f>
        <v>0</v>
      </c>
    </row>
    <row r="31" spans="1:10" x14ac:dyDescent="0.2">
      <c r="A31" s="38" t="s">
        <v>60</v>
      </c>
      <c r="B31" s="83">
        <f>'[3]Shuttle America'!$GT$53</f>
        <v>0</v>
      </c>
      <c r="C31" s="83">
        <f>'[3]Shuttle America_Delta'!$GT$53</f>
        <v>0</v>
      </c>
      <c r="D31" s="83">
        <f>[3]Horizon_AS!$GT$53</f>
        <v>0</v>
      </c>
      <c r="E31" s="83">
        <f>'[3]Air Wisconsin'!$GT$53</f>
        <v>0</v>
      </c>
      <c r="F31" s="78">
        <f>'[3]Atlantic Southeast'!$GT$53</f>
        <v>0</v>
      </c>
      <c r="G31" s="78">
        <f>'[3]Continental Express'!$GT$53</f>
        <v>0</v>
      </c>
      <c r="H31" s="83">
        <f>'[3]Go Jet_UA'!$GT$53</f>
        <v>0</v>
      </c>
      <c r="I31" s="83">
        <f>'[3]Go Jet'!$GT$53</f>
        <v>0</v>
      </c>
      <c r="J31" s="393">
        <f>SUM(B31:I31)</f>
        <v>0</v>
      </c>
    </row>
    <row r="32" spans="1:10" ht="15" thickBot="1" x14ac:dyDescent="0.25">
      <c r="A32" s="47" t="s">
        <v>41</v>
      </c>
      <c r="B32" s="91">
        <f t="shared" ref="B32:H32" si="15">SUM(B30:B31)</f>
        <v>0</v>
      </c>
      <c r="C32" s="91">
        <f t="shared" si="15"/>
        <v>0</v>
      </c>
      <c r="D32" s="91">
        <f t="shared" ref="D32" si="16">SUM(D30:D31)</f>
        <v>0</v>
      </c>
      <c r="E32" s="91">
        <f t="shared" si="15"/>
        <v>0</v>
      </c>
      <c r="F32" s="91">
        <f t="shared" si="15"/>
        <v>0</v>
      </c>
      <c r="G32" s="91">
        <f t="shared" si="15"/>
        <v>0</v>
      </c>
      <c r="H32" s="91">
        <f t="shared" si="15"/>
        <v>0</v>
      </c>
      <c r="I32" s="91">
        <f t="shared" ref="I32" si="17">SUM(I30:I31)</f>
        <v>0</v>
      </c>
      <c r="J32" s="395">
        <f>SUM(B32:I32)</f>
        <v>0</v>
      </c>
    </row>
    <row r="33" spans="1:10" ht="13.5" hidden="1" thickTop="1" x14ac:dyDescent="0.2">
      <c r="A33" s="38"/>
      <c r="B33" s="83"/>
      <c r="C33" s="83"/>
      <c r="D33" s="83"/>
      <c r="E33" s="83"/>
      <c r="F33" s="78"/>
      <c r="G33" s="78"/>
      <c r="H33" s="83"/>
      <c r="I33" s="83"/>
      <c r="J33" s="393"/>
    </row>
    <row r="34" spans="1:10" ht="13.5" hidden="1" thickTop="1" x14ac:dyDescent="0.2">
      <c r="A34" s="38" t="s">
        <v>42</v>
      </c>
      <c r="B34" s="83"/>
      <c r="C34" s="83"/>
      <c r="D34" s="83"/>
      <c r="E34" s="83"/>
      <c r="F34" s="78"/>
      <c r="G34" s="78"/>
      <c r="H34" s="83"/>
      <c r="I34" s="83"/>
      <c r="J34" s="393"/>
    </row>
    <row r="35" spans="1:10" ht="13.5" hidden="1" thickTop="1" x14ac:dyDescent="0.2">
      <c r="A35" s="38" t="s">
        <v>37</v>
      </c>
      <c r="B35" s="83">
        <f>'[3]Shuttle America'!$GT$57</f>
        <v>0</v>
      </c>
      <c r="C35" s="83">
        <f>'[3]Shuttle America_Delta'!$GT$57</f>
        <v>0</v>
      </c>
      <c r="D35" s="83">
        <f>[3]Horizon_AS!$GT$57</f>
        <v>0</v>
      </c>
      <c r="E35" s="83">
        <f>'[3]Air Wisconsin'!$GT$57</f>
        <v>0</v>
      </c>
      <c r="F35" s="78">
        <f>'[3]Atlantic Southeast'!$GT$57</f>
        <v>0</v>
      </c>
      <c r="G35" s="78">
        <f>'[3]Continental Express'!$GT$57</f>
        <v>0</v>
      </c>
      <c r="H35" s="83">
        <f>'[3]Go Jet_UA'!$AJ$57</f>
        <v>0</v>
      </c>
      <c r="I35" s="83">
        <f>'[3]Go Jet'!$GT$57</f>
        <v>0</v>
      </c>
      <c r="J35" s="393">
        <f>SUM(B35:I35)</f>
        <v>0</v>
      </c>
    </row>
    <row r="36" spans="1:10" ht="13.5" hidden="1" thickTop="1" x14ac:dyDescent="0.2">
      <c r="A36" s="38" t="s">
        <v>38</v>
      </c>
      <c r="B36" s="83">
        <f>'[3]Shuttle America'!BG$58</f>
        <v>0</v>
      </c>
      <c r="C36" s="83">
        <f>'[3]Shuttle America_Delta'!BH$58</f>
        <v>0</v>
      </c>
      <c r="D36" s="83">
        <f>[3]Horizon_AS!BF$58</f>
        <v>0</v>
      </c>
      <c r="E36" s="83">
        <f>'[3]Air Wisconsin'!BG$58</f>
        <v>0</v>
      </c>
      <c r="F36" s="78">
        <f>'[3]Atlantic Southeast'!BG$58</f>
        <v>0</v>
      </c>
      <c r="G36" s="78">
        <f>'[3]Continental Express'!BG$58</f>
        <v>0</v>
      </c>
      <c r="H36" s="83">
        <f>'[3]Go Jet_UA'!$AJ$58</f>
        <v>0</v>
      </c>
      <c r="I36" s="83">
        <f>'[3]Go Jet'!BK$58</f>
        <v>0</v>
      </c>
      <c r="J36" s="393">
        <f>SUM(B36:I36)</f>
        <v>0</v>
      </c>
    </row>
    <row r="37" spans="1:10" ht="13.5" hidden="1" thickTop="1" x14ac:dyDescent="0.2">
      <c r="A37" s="49" t="s">
        <v>43</v>
      </c>
      <c r="B37" s="95">
        <f>SUM(B35:B36)</f>
        <v>0</v>
      </c>
      <c r="C37" s="95">
        <f>SUM(C35:C36)</f>
        <v>0</v>
      </c>
      <c r="D37" s="95">
        <f t="shared" ref="D37:E37" si="18">SUM(D35:D36)</f>
        <v>0</v>
      </c>
      <c r="E37" s="95">
        <f t="shared" si="18"/>
        <v>0</v>
      </c>
      <c r="F37" s="96">
        <f t="shared" ref="F37:H37" si="19">SUM(F35:F36)</f>
        <v>0</v>
      </c>
      <c r="G37" s="96">
        <f t="shared" si="19"/>
        <v>0</v>
      </c>
      <c r="H37" s="95">
        <f t="shared" si="19"/>
        <v>0</v>
      </c>
      <c r="I37" s="95">
        <f>SUM(I35:I36)</f>
        <v>0</v>
      </c>
      <c r="J37" s="403">
        <f>SUM(B37:I37)</f>
        <v>0</v>
      </c>
    </row>
    <row r="38" spans="1:10" ht="6.75" customHeight="1" thickTop="1" x14ac:dyDescent="0.2">
      <c r="A38" s="38"/>
      <c r="B38" s="83"/>
      <c r="C38" s="83"/>
      <c r="D38" s="83"/>
      <c r="E38" s="83"/>
      <c r="F38" s="78"/>
      <c r="G38" s="78"/>
      <c r="H38" s="83"/>
      <c r="I38" s="83"/>
      <c r="J38" s="393"/>
    </row>
    <row r="39" spans="1:10" x14ac:dyDescent="0.2">
      <c r="A39" s="38" t="s">
        <v>44</v>
      </c>
      <c r="B39" s="83"/>
      <c r="C39" s="83"/>
      <c r="D39" s="83"/>
      <c r="E39" s="83"/>
      <c r="F39" s="78"/>
      <c r="G39" s="78"/>
      <c r="H39" s="83"/>
      <c r="I39" s="83"/>
      <c r="J39" s="393"/>
    </row>
    <row r="40" spans="1:10" x14ac:dyDescent="0.2">
      <c r="A40" s="38" t="s">
        <v>45</v>
      </c>
      <c r="B40" s="83">
        <f t="shared" ref="B40:G40" si="20">SUM(B35,B30,B25)</f>
        <v>0</v>
      </c>
      <c r="C40" s="83">
        <f>SUM(C35,C30,C25)</f>
        <v>0</v>
      </c>
      <c r="D40" s="83">
        <f t="shared" ref="D40:E41" si="21">SUM(D35,D30,D25)</f>
        <v>0</v>
      </c>
      <c r="E40" s="83">
        <f t="shared" si="21"/>
        <v>0</v>
      </c>
      <c r="F40" s="83">
        <f t="shared" si="20"/>
        <v>0</v>
      </c>
      <c r="G40" s="83">
        <f t="shared" si="20"/>
        <v>0</v>
      </c>
      <c r="H40" s="83">
        <f>SUM(H35,H30,H25)</f>
        <v>0</v>
      </c>
      <c r="I40" s="83">
        <f t="shared" ref="I40" si="22">SUM(I35,I30,I25)</f>
        <v>0</v>
      </c>
      <c r="J40" s="393">
        <f>SUM(B40:I40)</f>
        <v>0</v>
      </c>
    </row>
    <row r="41" spans="1:10" x14ac:dyDescent="0.2">
      <c r="A41" s="38" t="s">
        <v>38</v>
      </c>
      <c r="B41" s="83">
        <f>SUM(B36,B31,B26)</f>
        <v>0</v>
      </c>
      <c r="C41" s="83">
        <f>SUM(C36,C31,C26)</f>
        <v>0</v>
      </c>
      <c r="D41" s="83">
        <f t="shared" si="21"/>
        <v>0</v>
      </c>
      <c r="E41" s="83">
        <f t="shared" si="21"/>
        <v>0</v>
      </c>
      <c r="F41" s="83">
        <f t="shared" ref="F41:G41" si="23">SUM(F36,F31,F26)</f>
        <v>0</v>
      </c>
      <c r="G41" s="83">
        <f t="shared" si="23"/>
        <v>0</v>
      </c>
      <c r="H41" s="83">
        <f>SUM(H36,H31,H26)</f>
        <v>0</v>
      </c>
      <c r="I41" s="83">
        <f t="shared" ref="I41" si="24">SUM(I36,I31,I26)</f>
        <v>0</v>
      </c>
      <c r="J41" s="393">
        <f>SUM(B41:I41)</f>
        <v>0</v>
      </c>
    </row>
    <row r="42" spans="1:10" ht="15" thickBot="1" x14ac:dyDescent="0.25">
      <c r="A42" s="48" t="s">
        <v>46</v>
      </c>
      <c r="B42" s="92">
        <f>SUM(B40:B41)</f>
        <v>0</v>
      </c>
      <c r="C42" s="92">
        <f>SUM(C40:C41)</f>
        <v>0</v>
      </c>
      <c r="D42" s="92">
        <f t="shared" ref="D42:E42" si="25">SUM(D40:D41)</f>
        <v>0</v>
      </c>
      <c r="E42" s="92">
        <f t="shared" si="25"/>
        <v>0</v>
      </c>
      <c r="F42" s="92">
        <f t="shared" ref="F42:H42" si="26">SUM(F40:F41)</f>
        <v>0</v>
      </c>
      <c r="G42" s="92">
        <f t="shared" si="26"/>
        <v>0</v>
      </c>
      <c r="H42" s="92">
        <f t="shared" si="26"/>
        <v>0</v>
      </c>
      <c r="I42" s="92">
        <f t="shared" ref="I42" si="27">SUM(I40:I41)</f>
        <v>0</v>
      </c>
      <c r="J42" s="397">
        <f>SUM(B42:I42)</f>
        <v>0</v>
      </c>
    </row>
    <row r="43" spans="1:10" ht="4.5" customHeight="1" x14ac:dyDescent="0.2"/>
    <row r="44" spans="1:10" hidden="1" x14ac:dyDescent="0.2">
      <c r="A44" s="216" t="s">
        <v>125</v>
      </c>
      <c r="F44" s="202"/>
      <c r="I44" s="215">
        <f>'[3]Go Jet'!BK$70+'[3]Go Jet'!BK$73</f>
        <v>0</v>
      </c>
      <c r="J44" s="204" t="e">
        <f>SUM(#REF!)</f>
        <v>#REF!</v>
      </c>
    </row>
    <row r="45" spans="1:10" hidden="1" x14ac:dyDescent="0.2">
      <c r="A45" s="216" t="s">
        <v>126</v>
      </c>
      <c r="F45" s="219"/>
      <c r="I45" s="215">
        <f>'[3]Go Jet'!BK$71+'[3]Go Jet'!BK$74</f>
        <v>0</v>
      </c>
      <c r="J45" s="204" t="e">
        <f>SUM(#REF!)</f>
        <v>#REF!</v>
      </c>
    </row>
    <row r="46" spans="1:10" x14ac:dyDescent="0.2">
      <c r="A46" s="254" t="s">
        <v>122</v>
      </c>
      <c r="C46" s="215">
        <f>'[3]Shuttle America_Delta'!$GT$70+'[3]Shuttle America_Delta'!$GT$73</f>
        <v>0</v>
      </c>
      <c r="D46" s="2"/>
      <c r="F46" s="215">
        <f>'[3]Atlantic Southeast'!$GT$70+'[3]Atlantic Southeast'!$GT$73</f>
        <v>0</v>
      </c>
      <c r="I46" s="215">
        <f>'[3]Go Jet'!$GT$70+'[3]Go Jet'!$GT$73</f>
        <v>0</v>
      </c>
      <c r="J46" s="265">
        <f>SUM(B46:I46)</f>
        <v>0</v>
      </c>
    </row>
    <row r="47" spans="1:10" x14ac:dyDescent="0.2">
      <c r="A47" s="266" t="s">
        <v>123</v>
      </c>
      <c r="C47" s="215">
        <f>'[3]Shuttle America_Delta'!$GT$71+'[3]Shuttle America_Delta'!$GT$74</f>
        <v>0</v>
      </c>
      <c r="D47" s="2"/>
      <c r="F47" s="215">
        <f>'[3]Atlantic Southeast'!$GT$71+'[3]Atlantic Southeast'!$GT$74</f>
        <v>0</v>
      </c>
      <c r="I47" s="215">
        <f>'[3]Go Jet'!$GT$71+'[3]Go Jet'!$GT$74</f>
        <v>0</v>
      </c>
      <c r="J47" s="265">
        <f>SUM(B47:I47)</f>
        <v>0</v>
      </c>
    </row>
  </sheetData>
  <phoneticPr fontId="6" type="noConversion"/>
  <printOptions horizontalCentered="1"/>
  <pageMargins left="0.25" right="0.25" top="0.75" bottom="0.75" header="0.3" footer="0.3"/>
  <pageSetup scale="91" orientation="landscape" r:id="rId1"/>
  <headerFooter alignWithMargins="0">
    <oddHeader>&amp;L
Schedule 5
&amp;CMinneapolis-St. Paul International Airport
&amp;"Arial,Bold"Other Regional
May 2020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Q37"/>
  <sheetViews>
    <sheetView topLeftCell="A7" zoomScale="115" zoomScaleNormal="115" workbookViewId="0">
      <selection activeCell="I26" sqref="I26"/>
    </sheetView>
  </sheetViews>
  <sheetFormatPr defaultColWidth="9.7109375" defaultRowHeight="12.75" x14ac:dyDescent="0.2"/>
  <cols>
    <col min="1" max="1" width="21" bestFit="1" customWidth="1"/>
    <col min="2" max="2" width="10.42578125" bestFit="1" customWidth="1"/>
    <col min="3" max="3" width="10" bestFit="1" customWidth="1"/>
    <col min="4" max="4" width="10.140625" bestFit="1" customWidth="1"/>
    <col min="5" max="5" width="11.5703125" customWidth="1"/>
    <col min="6" max="6" width="11.28515625" customWidth="1"/>
    <col min="7" max="8" width="11" bestFit="1" customWidth="1"/>
    <col min="9" max="9" width="12" customWidth="1"/>
    <col min="10" max="10" width="11" bestFit="1" customWidth="1"/>
    <col min="11" max="11" width="9.7109375" customWidth="1"/>
    <col min="12" max="13" width="11" bestFit="1" customWidth="1"/>
    <col min="14" max="14" width="11.28515625" bestFit="1" customWidth="1"/>
    <col min="15" max="15" width="12.140625" bestFit="1" customWidth="1"/>
    <col min="16" max="16" width="8.5703125" bestFit="1" customWidth="1"/>
  </cols>
  <sheetData>
    <row r="2" spans="1:17" ht="26.25" thickBot="1" x14ac:dyDescent="0.25">
      <c r="A2" s="257">
        <v>43952</v>
      </c>
      <c r="B2" s="357" t="s">
        <v>117</v>
      </c>
      <c r="C2" s="357" t="s">
        <v>153</v>
      </c>
      <c r="D2" s="358" t="s">
        <v>78</v>
      </c>
      <c r="E2" s="358" t="s">
        <v>154</v>
      </c>
      <c r="F2" s="357" t="s">
        <v>131</v>
      </c>
      <c r="G2" s="303" t="s">
        <v>79</v>
      </c>
    </row>
    <row r="3" spans="1:17" x14ac:dyDescent="0.2">
      <c r="A3" s="184" t="s">
        <v>3</v>
      </c>
      <c r="B3" s="121"/>
      <c r="C3" s="120"/>
      <c r="D3" s="120"/>
      <c r="E3" s="120"/>
      <c r="F3" s="120"/>
      <c r="G3" s="404"/>
    </row>
    <row r="4" spans="1:17" x14ac:dyDescent="0.2">
      <c r="A4" s="38" t="s">
        <v>29</v>
      </c>
      <c r="B4" s="290"/>
      <c r="C4" s="119"/>
      <c r="D4" s="119"/>
      <c r="E4" s="119"/>
      <c r="F4" s="119"/>
      <c r="G4" s="405"/>
    </row>
    <row r="5" spans="1:17" x14ac:dyDescent="0.2">
      <c r="A5" s="38" t="s">
        <v>30</v>
      </c>
      <c r="B5" s="290">
        <f>'[3]Charter Misc'!$GT$22</f>
        <v>0</v>
      </c>
      <c r="C5" s="119">
        <f>[3]Ryan!$GT$22</f>
        <v>0</v>
      </c>
      <c r="D5" s="119">
        <f>'[3]Charter Misc'!$GT$32</f>
        <v>0</v>
      </c>
      <c r="E5" s="119">
        <f>[3]Omni!$GT$32</f>
        <v>0</v>
      </c>
      <c r="F5" s="119">
        <f>[3]Xtra!$GT$32+[3]Xtra!$GT$22</f>
        <v>0</v>
      </c>
      <c r="G5" s="406">
        <f>SUM(B5:F5)</f>
        <v>0</v>
      </c>
    </row>
    <row r="6" spans="1:17" x14ac:dyDescent="0.2">
      <c r="A6" s="38" t="s">
        <v>31</v>
      </c>
      <c r="B6" s="291">
        <f>'[3]Charter Misc'!$GT$23</f>
        <v>0</v>
      </c>
      <c r="C6" s="122">
        <f>[3]Ryan!$GT$23</f>
        <v>0</v>
      </c>
      <c r="D6" s="122">
        <f>'[3]Charter Misc'!$GT$33</f>
        <v>0</v>
      </c>
      <c r="E6" s="122">
        <f>[3]Omni!$GT$33+[3]Omni!$GT$23</f>
        <v>0</v>
      </c>
      <c r="F6" s="122">
        <f>[3]Xtra!$GT$33+[3]Xtra!$GT$23</f>
        <v>0</v>
      </c>
      <c r="G6" s="407">
        <f>SUM(B6:F6)</f>
        <v>0</v>
      </c>
    </row>
    <row r="7" spans="1:17" ht="15.75" thickBot="1" x14ac:dyDescent="0.3">
      <c r="A7" s="118" t="s">
        <v>7</v>
      </c>
      <c r="B7" s="292">
        <f>SUM(B5:B6)</f>
        <v>0</v>
      </c>
      <c r="C7" s="194">
        <f>SUM(C5:C6)</f>
        <v>0</v>
      </c>
      <c r="D7" s="194">
        <f>SUM(D5:D6)</f>
        <v>0</v>
      </c>
      <c r="E7" s="194">
        <f>SUM(E5:E6)</f>
        <v>0</v>
      </c>
      <c r="F7" s="194">
        <f>SUM(F5:F6)</f>
        <v>0</v>
      </c>
      <c r="G7" s="408">
        <f>SUM(B7:F7)</f>
        <v>0</v>
      </c>
    </row>
    <row r="8" spans="1:17" ht="13.5" thickBot="1" x14ac:dyDescent="0.25">
      <c r="G8" s="38"/>
    </row>
    <row r="9" spans="1:17" x14ac:dyDescent="0.2">
      <c r="A9" s="116" t="s">
        <v>9</v>
      </c>
      <c r="B9" s="293"/>
      <c r="C9" s="23"/>
      <c r="D9" s="23"/>
      <c r="E9" s="23"/>
      <c r="F9" s="23"/>
      <c r="G9" s="409"/>
    </row>
    <row r="10" spans="1:17" x14ac:dyDescent="0.2">
      <c r="A10" s="117" t="s">
        <v>80</v>
      </c>
      <c r="B10" s="290">
        <f>'[3]Charter Misc'!$GT$4</f>
        <v>0</v>
      </c>
      <c r="C10" s="119">
        <f>[3]Ryan!$GT$4</f>
        <v>0</v>
      </c>
      <c r="D10" s="119">
        <f>'[3]Charter Misc'!$GT$15</f>
        <v>0</v>
      </c>
      <c r="E10" s="119">
        <f>[3]Omni!$GT$15+[3]Omni!$GT$4+[3]Omni!$GT$8</f>
        <v>0</v>
      </c>
      <c r="F10" s="119">
        <f>[3]Xtra!$GT$15+[3]Xtra!$GT$4+[3]Omni!$GT$8</f>
        <v>0</v>
      </c>
      <c r="G10" s="407">
        <f>SUM(B10:F10)</f>
        <v>0</v>
      </c>
    </row>
    <row r="11" spans="1:17" x14ac:dyDescent="0.2">
      <c r="A11" s="117" t="s">
        <v>81</v>
      </c>
      <c r="B11" s="290">
        <f>'[3]Charter Misc'!$GT$5</f>
        <v>0</v>
      </c>
      <c r="C11" s="119">
        <f>[3]Ryan!$GT$5</f>
        <v>0</v>
      </c>
      <c r="D11" s="119">
        <f>'[3]Charter Misc'!$GT$16</f>
        <v>0</v>
      </c>
      <c r="E11" s="119">
        <f>[3]Omni!$GT$16+[3]Omni!$GT$5+[3]Omni!$GT$9</f>
        <v>0</v>
      </c>
      <c r="F11" s="119">
        <f>[3]Xtra!$GT$16+[3]Xtra!$GT$5+[3]Omni!$GT$9</f>
        <v>0</v>
      </c>
      <c r="G11" s="407">
        <f>SUM(B11:F11)</f>
        <v>0</v>
      </c>
    </row>
    <row r="12" spans="1:17" ht="15.75" thickBot="1" x14ac:dyDescent="0.3">
      <c r="A12" s="183" t="s">
        <v>28</v>
      </c>
      <c r="B12" s="294">
        <f>SUM(B10:B11)</f>
        <v>0</v>
      </c>
      <c r="C12" s="195">
        <f>SUM(C10:C11)</f>
        <v>0</v>
      </c>
      <c r="D12" s="195">
        <f>SUM(D10:D11)</f>
        <v>0</v>
      </c>
      <c r="E12" s="195">
        <f>SUM(E10:E11)</f>
        <v>0</v>
      </c>
      <c r="F12" s="195">
        <f>SUM(F10:F11)</f>
        <v>0</v>
      </c>
      <c r="G12" s="410">
        <f>SUM(B12:F12)</f>
        <v>0</v>
      </c>
      <c r="Q12" s="83"/>
    </row>
    <row r="17" spans="1:16" x14ac:dyDescent="0.2">
      <c r="B17" s="461" t="s">
        <v>151</v>
      </c>
      <c r="C17" s="462"/>
      <c r="D17" s="462"/>
      <c r="E17" s="462"/>
      <c r="F17" s="462"/>
      <c r="G17" s="462"/>
      <c r="H17" s="462"/>
      <c r="I17" s="462"/>
      <c r="J17" s="462"/>
      <c r="K17" s="462"/>
      <c r="L17" s="462"/>
      <c r="M17" s="462"/>
      <c r="N17" s="462"/>
      <c r="O17" s="462"/>
      <c r="P17" s="463"/>
    </row>
    <row r="18" spans="1:16" ht="13.5" thickBot="1" x14ac:dyDescent="0.25">
      <c r="A18" s="210"/>
      <c r="E18" s="140"/>
      <c r="G18" s="140"/>
      <c r="H18" s="140"/>
      <c r="L18" s="144"/>
      <c r="N18" s="4"/>
    </row>
    <row r="19" spans="1:16" ht="13.5" customHeight="1" thickBot="1" x14ac:dyDescent="0.25">
      <c r="A19" s="280"/>
      <c r="B19" s="464" t="s">
        <v>119</v>
      </c>
      <c r="C19" s="465"/>
      <c r="D19" s="465"/>
      <c r="E19" s="466"/>
      <c r="G19" s="464" t="s">
        <v>120</v>
      </c>
      <c r="H19" s="467"/>
      <c r="I19" s="467"/>
      <c r="J19" s="468"/>
      <c r="L19" s="469" t="s">
        <v>121</v>
      </c>
      <c r="M19" s="470"/>
      <c r="N19" s="470"/>
      <c r="O19" s="471"/>
    </row>
    <row r="20" spans="1:16" ht="13.5" thickBot="1" x14ac:dyDescent="0.25">
      <c r="A20" s="147" t="s">
        <v>100</v>
      </c>
      <c r="B20" s="418" t="s">
        <v>101</v>
      </c>
      <c r="C20" s="426" t="s">
        <v>102</v>
      </c>
      <c r="D20" s="5" t="s">
        <v>215</v>
      </c>
      <c r="E20" s="5" t="s">
        <v>202</v>
      </c>
      <c r="F20" s="153" t="s">
        <v>97</v>
      </c>
      <c r="G20" s="5" t="s">
        <v>101</v>
      </c>
      <c r="H20" s="5" t="s">
        <v>102</v>
      </c>
      <c r="I20" s="5" t="s">
        <v>215</v>
      </c>
      <c r="J20" s="5" t="s">
        <v>202</v>
      </c>
      <c r="K20" s="153" t="s">
        <v>97</v>
      </c>
      <c r="L20" s="152" t="s">
        <v>101</v>
      </c>
      <c r="M20" s="146" t="s">
        <v>102</v>
      </c>
      <c r="N20" s="5" t="s">
        <v>215</v>
      </c>
      <c r="O20" s="5" t="s">
        <v>202</v>
      </c>
      <c r="P20" s="153" t="s">
        <v>97</v>
      </c>
    </row>
    <row r="21" spans="1:16" ht="14.1" customHeight="1" x14ac:dyDescent="0.2">
      <c r="A21" s="156" t="s">
        <v>103</v>
      </c>
      <c r="B21" s="419">
        <f>+[4]Charter!$B$21</f>
        <v>154018</v>
      </c>
      <c r="C21" s="420">
        <f>+[4]Charter!$C$21</f>
        <v>145053</v>
      </c>
      <c r="D21" s="355">
        <f t="shared" ref="D21:D32" si="0">SUM(B21:C21)</f>
        <v>299071</v>
      </c>
      <c r="E21" s="356">
        <f>[5]Charter!$D$21</f>
        <v>266711</v>
      </c>
      <c r="F21" s="228">
        <f t="shared" ref="F21:F32" si="1">(D21-E21)/E21</f>
        <v>0.12132982891594273</v>
      </c>
      <c r="G21" s="224">
        <f t="shared" ref="G21:H23" si="2">L21-B21</f>
        <v>1288852</v>
      </c>
      <c r="H21" s="225">
        <f t="shared" si="2"/>
        <v>1327520</v>
      </c>
      <c r="I21" s="225">
        <f>SUM(G21:H21)</f>
        <v>2616372</v>
      </c>
      <c r="J21" s="226">
        <f>[5]Charter!$I$21</f>
        <v>2470130</v>
      </c>
      <c r="K21" s="157">
        <f t="shared" ref="K21:K32" si="3">(I21-J21)/J21</f>
        <v>5.9204171440369532E-2</v>
      </c>
      <c r="L21" s="224">
        <f>+[4]Charter!$L$21</f>
        <v>1442870</v>
      </c>
      <c r="M21" s="225">
        <f>+[4]Charter!$M$21</f>
        <v>1472573</v>
      </c>
      <c r="N21" s="225">
        <f t="shared" ref="N21:N32" si="4">SUM(L21:M21)</f>
        <v>2915443</v>
      </c>
      <c r="O21" s="226">
        <f>[5]Charter!$N$21</f>
        <v>2736841</v>
      </c>
      <c r="P21" s="157">
        <f>(N21-O21)/O21</f>
        <v>6.5258449431296883E-2</v>
      </c>
    </row>
    <row r="22" spans="1:16" ht="14.1" customHeight="1" x14ac:dyDescent="0.2">
      <c r="A22" s="158" t="s">
        <v>104</v>
      </c>
      <c r="B22" s="421">
        <f>+[6]Charter!$B$22</f>
        <v>152114</v>
      </c>
      <c r="C22" s="422">
        <f>+[6]Charter!$C$22</f>
        <v>153672</v>
      </c>
      <c r="D22" s="423">
        <f t="shared" ref="D22" si="5">SUM(B22:C22)</f>
        <v>305786</v>
      </c>
      <c r="E22" s="352">
        <f>[7]Charter!$D22</f>
        <v>274882</v>
      </c>
      <c r="F22" s="223">
        <f t="shared" si="1"/>
        <v>0.11242642297422166</v>
      </c>
      <c r="G22" s="353">
        <f t="shared" si="2"/>
        <v>1270024</v>
      </c>
      <c r="H22" s="354">
        <f t="shared" si="2"/>
        <v>1284803</v>
      </c>
      <c r="I22" s="354">
        <f>SUM(G22:H22)</f>
        <v>2554827</v>
      </c>
      <c r="J22" s="227">
        <f>[7]Charter!$I22</f>
        <v>2350129</v>
      </c>
      <c r="K22" s="160">
        <f t="shared" si="3"/>
        <v>8.7100750639645744E-2</v>
      </c>
      <c r="L22" s="353">
        <f>+[6]Charter!$L$22</f>
        <v>1422138</v>
      </c>
      <c r="M22" s="354">
        <f>+[6]Charter!$M$22</f>
        <v>1438475</v>
      </c>
      <c r="N22" s="354">
        <f t="shared" ref="N22" si="6">SUM(L22:M22)</f>
        <v>2860613</v>
      </c>
      <c r="O22" s="227">
        <f>[7]Charter!$N22</f>
        <v>2625011</v>
      </c>
      <c r="P22" s="159">
        <f t="shared" ref="P22:P32" si="7">(N22-O22)/O22</f>
        <v>8.9752766750310756E-2</v>
      </c>
    </row>
    <row r="23" spans="1:16" ht="14.1" customHeight="1" x14ac:dyDescent="0.2">
      <c r="A23" s="158" t="s">
        <v>105</v>
      </c>
      <c r="B23" s="421">
        <f>+[8]Charter!$B$23</f>
        <v>102884</v>
      </c>
      <c r="C23" s="422">
        <f>+[8]Charter!$C$23</f>
        <v>82442</v>
      </c>
      <c r="D23" s="423">
        <f t="shared" ref="D23" si="8">SUM(B23:C23)</f>
        <v>185326</v>
      </c>
      <c r="E23" s="352">
        <f>[9]Charter!$D23</f>
        <v>366937</v>
      </c>
      <c r="F23" s="159">
        <f t="shared" si="1"/>
        <v>-0.49493782311404955</v>
      </c>
      <c r="G23" s="353">
        <f t="shared" si="2"/>
        <v>853906</v>
      </c>
      <c r="H23" s="354">
        <f t="shared" si="2"/>
        <v>748879</v>
      </c>
      <c r="I23" s="354">
        <f>SUM(G23:H23)</f>
        <v>1602785</v>
      </c>
      <c r="J23" s="227">
        <f>[9]Charter!$I23</f>
        <v>3170467</v>
      </c>
      <c r="K23" s="160">
        <f t="shared" si="3"/>
        <v>-0.49446406475765242</v>
      </c>
      <c r="L23" s="353">
        <f>+[8]Charter!$L$23</f>
        <v>956790</v>
      </c>
      <c r="M23" s="354">
        <f>+[8]Charter!$M$23</f>
        <v>831321</v>
      </c>
      <c r="N23" s="354">
        <f t="shared" ref="N23" si="9">SUM(L23:M23)</f>
        <v>1788111</v>
      </c>
      <c r="O23" s="227">
        <f>[9]Charter!$N23</f>
        <v>3537404</v>
      </c>
      <c r="P23" s="159">
        <f t="shared" si="7"/>
        <v>-0.49451320799094478</v>
      </c>
    </row>
    <row r="24" spans="1:16" ht="14.1" customHeight="1" x14ac:dyDescent="0.2">
      <c r="A24" s="158" t="s">
        <v>106</v>
      </c>
      <c r="B24" s="421">
        <f>+[2]Charter!$B$24</f>
        <v>347</v>
      </c>
      <c r="C24" s="422">
        <f>+[2]Charter!$C$24</f>
        <v>541</v>
      </c>
      <c r="D24" s="423">
        <f t="shared" ref="D24" si="10">SUM(B24:C24)</f>
        <v>888</v>
      </c>
      <c r="E24" s="352">
        <f>[10]Charter!$D24</f>
        <v>249952</v>
      </c>
      <c r="F24" s="159">
        <f t="shared" si="1"/>
        <v>-0.99644731788503393</v>
      </c>
      <c r="G24" s="353">
        <f t="shared" ref="G24" si="11">L24-B24</f>
        <v>80644</v>
      </c>
      <c r="H24" s="354">
        <f t="shared" ref="H24" si="12">M24-C24</f>
        <v>69951</v>
      </c>
      <c r="I24" s="354">
        <f>SUM(G24:H24)</f>
        <v>150595</v>
      </c>
      <c r="J24" s="227">
        <f>[10]Charter!$I24</f>
        <v>2886078</v>
      </c>
      <c r="K24" s="160">
        <f t="shared" si="3"/>
        <v>-0.94782019058389966</v>
      </c>
      <c r="L24" s="353">
        <f>+[2]Charter!$L$24</f>
        <v>80991</v>
      </c>
      <c r="M24" s="354">
        <f>+[2]Charter!$M$24</f>
        <v>70492</v>
      </c>
      <c r="N24" s="354">
        <f t="shared" ref="N24" si="13">SUM(L24:M24)</f>
        <v>151483</v>
      </c>
      <c r="O24" s="227">
        <f>[10]Charter!$N24</f>
        <v>3136030</v>
      </c>
      <c r="P24" s="159">
        <f t="shared" si="7"/>
        <v>-0.95169593403124331</v>
      </c>
    </row>
    <row r="25" spans="1:16" ht="14.1" customHeight="1" x14ac:dyDescent="0.2">
      <c r="A25" s="145" t="s">
        <v>76</v>
      </c>
      <c r="B25" s="424">
        <f>'Intl Detail'!$P$4+'Intl Detail'!$P$9</f>
        <v>965</v>
      </c>
      <c r="C25" s="425">
        <f>'Intl Detail'!$P$5+'Intl Detail'!$P$10</f>
        <v>487</v>
      </c>
      <c r="D25" s="221">
        <f t="shared" ref="D25" si="14">SUM(B25:C25)</f>
        <v>1452</v>
      </c>
      <c r="E25" s="352">
        <f>[1]Charter!$D25</f>
        <v>253273</v>
      </c>
      <c r="F25" s="148">
        <f t="shared" si="1"/>
        <v>-0.99426705570668805</v>
      </c>
      <c r="G25" s="353">
        <f t="shared" ref="G25" si="15">L25-B25</f>
        <v>144345</v>
      </c>
      <c r="H25" s="354">
        <f t="shared" ref="H25" si="16">M25-C25</f>
        <v>138273</v>
      </c>
      <c r="I25" s="354">
        <f>SUM(G25:H25)</f>
        <v>282618</v>
      </c>
      <c r="J25" s="227">
        <f>[1]Charter!$I25</f>
        <v>3087539</v>
      </c>
      <c r="K25" s="154">
        <f t="shared" si="3"/>
        <v>-0.90846496190007642</v>
      </c>
      <c r="L25" s="353">
        <f>'Monthly Summary'!$B$11</f>
        <v>145310</v>
      </c>
      <c r="M25" s="354">
        <f>'Monthly Summary'!$C$11</f>
        <v>138760</v>
      </c>
      <c r="N25" s="354">
        <f t="shared" ref="N25" si="17">SUM(L25:M25)</f>
        <v>284070</v>
      </c>
      <c r="O25" s="227">
        <f>[1]Charter!$N25</f>
        <v>3340812</v>
      </c>
      <c r="P25" s="148">
        <f t="shared" si="7"/>
        <v>-0.91496977381546762</v>
      </c>
    </row>
    <row r="26" spans="1:16" ht="14.1" customHeight="1" x14ac:dyDescent="0.2">
      <c r="A26" s="158" t="s">
        <v>107</v>
      </c>
      <c r="B26" s="220"/>
      <c r="C26" s="222"/>
      <c r="D26" s="221">
        <f t="shared" si="0"/>
        <v>0</v>
      </c>
      <c r="E26" s="227"/>
      <c r="F26" s="159" t="e">
        <f t="shared" si="1"/>
        <v>#DIV/0!</v>
      </c>
      <c r="G26" s="220"/>
      <c r="H26" s="222"/>
      <c r="I26" s="221">
        <f t="shared" ref="I26:I32" si="18">SUM(G26:H26)</f>
        <v>0</v>
      </c>
      <c r="J26" s="227"/>
      <c r="K26" s="160" t="e">
        <f t="shared" si="3"/>
        <v>#DIV/0!</v>
      </c>
      <c r="L26" s="220"/>
      <c r="M26" s="222"/>
      <c r="N26" s="221">
        <f t="shared" si="4"/>
        <v>0</v>
      </c>
      <c r="O26" s="227"/>
      <c r="P26" s="159" t="e">
        <f t="shared" si="7"/>
        <v>#DIV/0!</v>
      </c>
    </row>
    <row r="27" spans="1:16" ht="14.1" customHeight="1" x14ac:dyDescent="0.2">
      <c r="A27" s="145" t="s">
        <v>108</v>
      </c>
      <c r="B27" s="220"/>
      <c r="C27" s="222"/>
      <c r="D27" s="221">
        <f t="shared" si="0"/>
        <v>0</v>
      </c>
      <c r="E27" s="227"/>
      <c r="F27" s="148" t="e">
        <f t="shared" si="1"/>
        <v>#DIV/0!</v>
      </c>
      <c r="G27" s="220"/>
      <c r="H27" s="222"/>
      <c r="I27" s="221">
        <f t="shared" si="18"/>
        <v>0</v>
      </c>
      <c r="J27" s="227"/>
      <c r="K27" s="154" t="e">
        <f t="shared" si="3"/>
        <v>#DIV/0!</v>
      </c>
      <c r="L27" s="220"/>
      <c r="M27" s="222"/>
      <c r="N27" s="221">
        <f t="shared" si="4"/>
        <v>0</v>
      </c>
      <c r="O27" s="227"/>
      <c r="P27" s="148" t="e">
        <f t="shared" si="7"/>
        <v>#DIV/0!</v>
      </c>
    </row>
    <row r="28" spans="1:16" ht="14.1" customHeight="1" x14ac:dyDescent="0.2">
      <c r="A28" s="158" t="s">
        <v>109</v>
      </c>
      <c r="B28" s="220"/>
      <c r="C28" s="222"/>
      <c r="D28" s="221">
        <f t="shared" si="0"/>
        <v>0</v>
      </c>
      <c r="E28" s="227"/>
      <c r="F28" s="159" t="e">
        <f t="shared" si="1"/>
        <v>#DIV/0!</v>
      </c>
      <c r="G28" s="220"/>
      <c r="H28" s="222"/>
      <c r="I28" s="221">
        <f t="shared" si="18"/>
        <v>0</v>
      </c>
      <c r="J28" s="227"/>
      <c r="K28" s="160" t="e">
        <f t="shared" si="3"/>
        <v>#DIV/0!</v>
      </c>
      <c r="L28" s="220"/>
      <c r="M28" s="222"/>
      <c r="N28" s="221">
        <f t="shared" si="4"/>
        <v>0</v>
      </c>
      <c r="O28" s="227"/>
      <c r="P28" s="159" t="e">
        <f t="shared" si="7"/>
        <v>#DIV/0!</v>
      </c>
    </row>
    <row r="29" spans="1:16" ht="14.1" customHeight="1" x14ac:dyDescent="0.2">
      <c r="A29" s="145" t="s">
        <v>110</v>
      </c>
      <c r="B29" s="220"/>
      <c r="C29" s="222"/>
      <c r="D29" s="221">
        <f t="shared" si="0"/>
        <v>0</v>
      </c>
      <c r="E29" s="227"/>
      <c r="F29" s="148" t="e">
        <f t="shared" si="1"/>
        <v>#DIV/0!</v>
      </c>
      <c r="G29" s="220"/>
      <c r="H29" s="222"/>
      <c r="I29" s="221">
        <f t="shared" si="18"/>
        <v>0</v>
      </c>
      <c r="J29" s="227"/>
      <c r="K29" s="154" t="e">
        <f t="shared" si="3"/>
        <v>#DIV/0!</v>
      </c>
      <c r="L29" s="220"/>
      <c r="M29" s="222"/>
      <c r="N29" s="221">
        <f t="shared" si="4"/>
        <v>0</v>
      </c>
      <c r="O29" s="227"/>
      <c r="P29" s="148" t="e">
        <f t="shared" si="7"/>
        <v>#DIV/0!</v>
      </c>
    </row>
    <row r="30" spans="1:16" ht="14.1" customHeight="1" x14ac:dyDescent="0.2">
      <c r="A30" s="158" t="s">
        <v>111</v>
      </c>
      <c r="B30" s="220"/>
      <c r="C30" s="222"/>
      <c r="D30" s="221">
        <f>SUM(B30:C30)</f>
        <v>0</v>
      </c>
      <c r="E30" s="227"/>
      <c r="F30" s="159" t="e">
        <f t="shared" si="1"/>
        <v>#DIV/0!</v>
      </c>
      <c r="G30" s="220"/>
      <c r="H30" s="222"/>
      <c r="I30" s="221">
        <f>SUM(G30:H30)</f>
        <v>0</v>
      </c>
      <c r="J30" s="227"/>
      <c r="K30" s="160" t="e">
        <f t="shared" si="3"/>
        <v>#DIV/0!</v>
      </c>
      <c r="L30" s="220"/>
      <c r="M30" s="222"/>
      <c r="N30" s="221">
        <f>SUM(L30:M30)</f>
        <v>0</v>
      </c>
      <c r="O30" s="227"/>
      <c r="P30" s="159" t="e">
        <f t="shared" si="7"/>
        <v>#DIV/0!</v>
      </c>
    </row>
    <row r="31" spans="1:16" ht="14.1" customHeight="1" x14ac:dyDescent="0.2">
      <c r="A31" s="145" t="s">
        <v>112</v>
      </c>
      <c r="B31" s="220"/>
      <c r="C31" s="222"/>
      <c r="D31" s="221">
        <f>SUM(B31:C31)</f>
        <v>0</v>
      </c>
      <c r="E31" s="227"/>
      <c r="F31" s="148" t="e">
        <f t="shared" si="1"/>
        <v>#DIV/0!</v>
      </c>
      <c r="G31" s="220"/>
      <c r="H31" s="222"/>
      <c r="I31" s="221">
        <f t="shared" si="18"/>
        <v>0</v>
      </c>
      <c r="J31" s="227"/>
      <c r="K31" s="154" t="e">
        <f t="shared" si="3"/>
        <v>#DIV/0!</v>
      </c>
      <c r="L31" s="220"/>
      <c r="M31" s="222"/>
      <c r="N31" s="221">
        <f>SUM(L31:M31)</f>
        <v>0</v>
      </c>
      <c r="O31" s="227"/>
      <c r="P31" s="148" t="e">
        <f t="shared" si="7"/>
        <v>#DIV/0!</v>
      </c>
    </row>
    <row r="32" spans="1:16" ht="14.1" customHeight="1" x14ac:dyDescent="0.2">
      <c r="A32" s="161" t="s">
        <v>113</v>
      </c>
      <c r="B32" s="220"/>
      <c r="C32" s="222"/>
      <c r="D32" s="104">
        <f t="shared" si="0"/>
        <v>0</v>
      </c>
      <c r="E32" s="227"/>
      <c r="F32" s="162" t="e">
        <f t="shared" si="1"/>
        <v>#DIV/0!</v>
      </c>
      <c r="G32" s="163"/>
      <c r="H32" s="104"/>
      <c r="I32" s="104">
        <f t="shared" si="18"/>
        <v>0</v>
      </c>
      <c r="J32" s="227"/>
      <c r="K32" s="162" t="e">
        <f t="shared" si="3"/>
        <v>#DIV/0!</v>
      </c>
      <c r="L32" s="220"/>
      <c r="M32" s="222"/>
      <c r="N32" s="104">
        <f t="shared" si="4"/>
        <v>0</v>
      </c>
      <c r="O32" s="227"/>
      <c r="P32" s="162" t="e">
        <f t="shared" si="7"/>
        <v>#DIV/0!</v>
      </c>
    </row>
    <row r="33" spans="1:16" ht="13.5" thickBot="1" x14ac:dyDescent="0.25">
      <c r="A33" s="155" t="s">
        <v>77</v>
      </c>
      <c r="B33" s="164">
        <f>SUM(B21:B32)</f>
        <v>410328</v>
      </c>
      <c r="C33" s="165">
        <f>SUM(C21:C32)</f>
        <v>382195</v>
      </c>
      <c r="D33" s="165">
        <f>SUM(D21:D32)</f>
        <v>792523</v>
      </c>
      <c r="E33" s="166">
        <f>SUM(E21:E32)</f>
        <v>1411755</v>
      </c>
      <c r="F33" s="150">
        <f>(D33-E33)/E33</f>
        <v>-0.43862568221823189</v>
      </c>
      <c r="G33" s="167">
        <f>SUM(G21:G32)</f>
        <v>3637771</v>
      </c>
      <c r="H33" s="165">
        <f>SUM(H21:H32)</f>
        <v>3569426</v>
      </c>
      <c r="I33" s="165">
        <f>SUM(I21:I32)</f>
        <v>7207197</v>
      </c>
      <c r="J33" s="168">
        <f>SUM(J21:J32)</f>
        <v>13964343</v>
      </c>
      <c r="K33" s="151">
        <f>(I33-J33)/J33</f>
        <v>-0.48388570804942271</v>
      </c>
      <c r="L33" s="167">
        <f>SUM(L21:L32)</f>
        <v>4048099</v>
      </c>
      <c r="M33" s="165">
        <f>SUM(M21:M32)</f>
        <v>3951621</v>
      </c>
      <c r="N33" s="165">
        <f>SUM(N21:N32)</f>
        <v>7999720</v>
      </c>
      <c r="O33" s="166">
        <f>SUM(O21:O32)</f>
        <v>15376098</v>
      </c>
      <c r="P33" s="149">
        <f>(N33-O33)/O33</f>
        <v>-0.47973016301014731</v>
      </c>
    </row>
    <row r="35" spans="1:16" x14ac:dyDescent="0.2">
      <c r="N35" s="83"/>
      <c r="O35" s="83"/>
    </row>
    <row r="36" spans="1:16" x14ac:dyDescent="0.2">
      <c r="O36" s="83"/>
    </row>
    <row r="37" spans="1:16" x14ac:dyDescent="0.2">
      <c r="N37" s="83"/>
      <c r="O37" s="83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6" orientation="landscape" r:id="rId1"/>
  <headerFooter alignWithMargins="0">
    <oddHeader>&amp;L
Schedule 6
&amp;CMinneapolis-St. Paul International Airport
&amp;"Arial,Bold"Charters and Passenger Summary
May 2020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38"/>
  <sheetViews>
    <sheetView zoomScaleNormal="100" workbookViewId="0">
      <selection activeCell="P16" sqref="P16"/>
    </sheetView>
  </sheetViews>
  <sheetFormatPr defaultRowHeight="12.75" x14ac:dyDescent="0.2"/>
  <cols>
    <col min="1" max="1" width="24.85546875" bestFit="1" customWidth="1"/>
    <col min="2" max="2" width="10" customWidth="1"/>
    <col min="3" max="3" width="10.28515625" bestFit="1" customWidth="1"/>
    <col min="4" max="6" width="10.28515625" customWidth="1"/>
    <col min="7" max="7" width="11.28515625" bestFit="1" customWidth="1"/>
    <col min="8" max="13" width="10.28515625" customWidth="1"/>
    <col min="14" max="14" width="11.28515625" bestFit="1" customWidth="1"/>
    <col min="15" max="15" width="10.28515625" bestFit="1" customWidth="1"/>
    <col min="16" max="16" width="11.28515625" bestFit="1" customWidth="1"/>
    <col min="19" max="19" width="14.7109375" bestFit="1" customWidth="1"/>
    <col min="20" max="20" width="10.140625" bestFit="1" customWidth="1"/>
  </cols>
  <sheetData>
    <row r="1" spans="1:20" s="35" customFormat="1" ht="16.5" thickBot="1" x14ac:dyDescent="0.3">
      <c r="B1" s="472" t="s">
        <v>228</v>
      </c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4"/>
    </row>
    <row r="2" spans="1:20" s="21" customFormat="1" ht="39" customHeight="1" thickBot="1" x14ac:dyDescent="0.25">
      <c r="A2" s="442">
        <v>43952</v>
      </c>
      <c r="B2" s="303" t="s">
        <v>204</v>
      </c>
      <c r="C2" s="303" t="s">
        <v>177</v>
      </c>
      <c r="D2" s="358" t="s">
        <v>84</v>
      </c>
      <c r="E2" s="303" t="s">
        <v>229</v>
      </c>
      <c r="F2" s="357" t="s">
        <v>209</v>
      </c>
      <c r="G2" s="304" t="s">
        <v>82</v>
      </c>
      <c r="H2" s="357" t="s">
        <v>178</v>
      </c>
      <c r="I2" s="303" t="s">
        <v>230</v>
      </c>
      <c r="J2" s="357" t="s">
        <v>86</v>
      </c>
      <c r="K2" s="303" t="s">
        <v>231</v>
      </c>
      <c r="L2" s="303" t="s">
        <v>232</v>
      </c>
      <c r="M2" s="303" t="s">
        <v>226</v>
      </c>
      <c r="N2" s="304" t="s">
        <v>83</v>
      </c>
      <c r="O2" s="357" t="s">
        <v>128</v>
      </c>
      <c r="P2" s="357" t="s">
        <v>21</v>
      </c>
    </row>
    <row r="3" spans="1:20" ht="15" x14ac:dyDescent="0.25">
      <c r="A3" s="127" t="s">
        <v>9</v>
      </c>
      <c r="B3" s="443"/>
      <c r="C3" s="128"/>
      <c r="D3" s="23"/>
      <c r="E3" s="128"/>
      <c r="F3" s="23"/>
      <c r="G3" s="128"/>
      <c r="H3" s="23"/>
      <c r="I3" s="128"/>
      <c r="J3" s="23"/>
      <c r="K3" s="128"/>
      <c r="L3" s="128"/>
      <c r="M3" s="128"/>
      <c r="N3" s="128"/>
      <c r="O3" s="23"/>
      <c r="P3" s="411"/>
      <c r="R3" s="322"/>
      <c r="S3" s="322"/>
      <c r="T3" s="322"/>
    </row>
    <row r="4" spans="1:20" x14ac:dyDescent="0.2">
      <c r="A4" s="31" t="s">
        <v>53</v>
      </c>
      <c r="B4" s="163">
        <f>'[3]Atlas Air'!$GT$4</f>
        <v>20</v>
      </c>
      <c r="C4" s="104">
        <f>[3]DHL!$GT$4+[3]DHL_Atlas!$GT$4+[3]DHL_Atlas!$GT$8+[3]DHL_Atlas!$GT$15</f>
        <v>2</v>
      </c>
      <c r="D4" s="83">
        <f>[3]Bemidji!$GT$4</f>
        <v>192</v>
      </c>
      <c r="E4" s="104">
        <f>[3]DHL_Encore!$GT$4+[3]DHL_Encore!$GT$15</f>
        <v>42</v>
      </c>
      <c r="F4" s="104">
        <f>[3]Encore!$GT$4+[3]Encore!$GT$15</f>
        <v>0</v>
      </c>
      <c r="G4" s="104">
        <f>[3]FedEx!$GT$4+[3]FedEx!$GT$15</f>
        <v>118</v>
      </c>
      <c r="H4" s="104">
        <f>[3]IFL!$GT$4+[3]IFL!$GT$15</f>
        <v>15</v>
      </c>
      <c r="I4" s="104">
        <f>[3]DHL_Kalitta!$GT$4+[3]DHL_Kalitta!$GT$15</f>
        <v>0</v>
      </c>
      <c r="J4" s="83">
        <f>'[3]Mountain Cargo'!$GT$4</f>
        <v>21</v>
      </c>
      <c r="K4" s="104">
        <f>[3]DHL_Southair!$GT$4+[3]DHL_Southair!$GT$15</f>
        <v>0</v>
      </c>
      <c r="L4" s="104">
        <f>[3]DHL_Swift!$GT$4+[3]DHL_Swift!$GT$15</f>
        <v>19</v>
      </c>
      <c r="M4" s="104">
        <f>+'[3]Sun Country Cargo'!$GT$4+'[3]Sun Country Cargo'!$GT$8+'[3]Sun Country Cargo'!$GT$15</f>
        <v>19</v>
      </c>
      <c r="N4" s="104">
        <f>[3]UPS!$GT$4+[3]UPS!$GT$15</f>
        <v>132</v>
      </c>
      <c r="O4" s="83">
        <f>'[3]Misc Cargo'!$GT$4</f>
        <v>0</v>
      </c>
      <c r="P4" s="412">
        <f>SUM(B4:O4)</f>
        <v>580</v>
      </c>
      <c r="R4" s="322"/>
      <c r="S4" s="322"/>
      <c r="T4" s="192"/>
    </row>
    <row r="5" spans="1:20" x14ac:dyDescent="0.2">
      <c r="A5" s="31" t="s">
        <v>54</v>
      </c>
      <c r="B5" s="444">
        <f>'[3]Atlas Air'!$GT$5</f>
        <v>20</v>
      </c>
      <c r="C5" s="126">
        <f>[3]DHL!$GT$5+[3]DHL_Atlas!$GT$5+[3]DHL_Atlas!$GT$9+[3]DHL_Atlas!$GT$16</f>
        <v>2</v>
      </c>
      <c r="D5" s="84">
        <f>[3]Bemidji!$GT$5</f>
        <v>192</v>
      </c>
      <c r="E5" s="126">
        <f>[3]DHL_Encore!$GT$5</f>
        <v>42</v>
      </c>
      <c r="F5" s="126">
        <f>[3]Encore!$GT$5</f>
        <v>0</v>
      </c>
      <c r="G5" s="126">
        <f>[3]FedEx!$GT$5</f>
        <v>118</v>
      </c>
      <c r="H5" s="126">
        <f>[3]IFL!$GT$5</f>
        <v>15</v>
      </c>
      <c r="I5" s="126">
        <f>[3]DHL_Kalitta!$GT$5</f>
        <v>0</v>
      </c>
      <c r="J5" s="84">
        <f>'[3]Mountain Cargo'!$GT$5</f>
        <v>21</v>
      </c>
      <c r="K5" s="126">
        <f>[3]DHL_Southair!$GT$5</f>
        <v>0</v>
      </c>
      <c r="L5" s="126">
        <f>[3]DHL_Swift!$GT$5</f>
        <v>19</v>
      </c>
      <c r="M5" s="126">
        <f>+'[3]Sun Country Cargo'!$GT$5+'[3]Sun Country Cargo'!$GT$9+'[3]Sun Country Cargo'!$GT$16</f>
        <v>19</v>
      </c>
      <c r="N5" s="126">
        <f>[3]UPS!$GT$5+[3]UPS!$GT$16</f>
        <v>132</v>
      </c>
      <c r="O5" s="84">
        <f>'[3]Misc Cargo'!$GT$5</f>
        <v>0</v>
      </c>
      <c r="P5" s="412">
        <f t="shared" ref="P5:P10" si="0">SUM(B5:O5)</f>
        <v>580</v>
      </c>
      <c r="R5" s="322"/>
      <c r="S5" s="322"/>
      <c r="T5" s="192"/>
    </row>
    <row r="6" spans="1:20" s="123" customFormat="1" x14ac:dyDescent="0.2">
      <c r="A6" s="129" t="s">
        <v>55</v>
      </c>
      <c r="B6" s="445">
        <f t="shared" ref="B6:O6" si="1">SUM(B4:B5)</f>
        <v>40</v>
      </c>
      <c r="C6" s="130">
        <f t="shared" si="1"/>
        <v>4</v>
      </c>
      <c r="D6" s="82">
        <f t="shared" si="1"/>
        <v>384</v>
      </c>
      <c r="E6" s="130">
        <f t="shared" si="1"/>
        <v>84</v>
      </c>
      <c r="F6" s="130">
        <f t="shared" si="1"/>
        <v>0</v>
      </c>
      <c r="G6" s="130">
        <f t="shared" si="1"/>
        <v>236</v>
      </c>
      <c r="H6" s="130">
        <f t="shared" si="1"/>
        <v>30</v>
      </c>
      <c r="I6" s="130">
        <f t="shared" si="1"/>
        <v>0</v>
      </c>
      <c r="J6" s="82">
        <f t="shared" si="1"/>
        <v>42</v>
      </c>
      <c r="K6" s="130">
        <f t="shared" si="1"/>
        <v>0</v>
      </c>
      <c r="L6" s="130">
        <f t="shared" si="1"/>
        <v>38</v>
      </c>
      <c r="M6" s="130">
        <f t="shared" si="1"/>
        <v>38</v>
      </c>
      <c r="N6" s="130">
        <f t="shared" si="1"/>
        <v>264</v>
      </c>
      <c r="O6" s="82">
        <f t="shared" si="1"/>
        <v>0</v>
      </c>
      <c r="P6" s="412">
        <f t="shared" si="0"/>
        <v>1160</v>
      </c>
      <c r="T6" s="264"/>
    </row>
    <row r="7" spans="1:20" x14ac:dyDescent="0.2">
      <c r="A7" s="31"/>
      <c r="B7" s="163"/>
      <c r="C7" s="104"/>
      <c r="D7" s="83"/>
      <c r="E7" s="104"/>
      <c r="F7" s="104"/>
      <c r="G7" s="104"/>
      <c r="H7" s="104"/>
      <c r="I7" s="104"/>
      <c r="J7" s="83"/>
      <c r="K7" s="104"/>
      <c r="L7" s="104"/>
      <c r="M7" s="104"/>
      <c r="N7" s="104"/>
      <c r="O7" s="83"/>
      <c r="P7" s="412"/>
      <c r="R7" s="300"/>
      <c r="S7" s="322"/>
      <c r="T7" s="192"/>
    </row>
    <row r="8" spans="1:20" x14ac:dyDescent="0.2">
      <c r="A8" s="31" t="s">
        <v>56</v>
      </c>
      <c r="B8" s="163"/>
      <c r="C8" s="104"/>
      <c r="D8" s="83"/>
      <c r="E8" s="104"/>
      <c r="F8" s="104"/>
      <c r="G8" s="104"/>
      <c r="H8" s="104"/>
      <c r="I8" s="104"/>
      <c r="J8" s="83"/>
      <c r="K8" s="104"/>
      <c r="L8" s="104"/>
      <c r="M8" s="104"/>
      <c r="N8" s="104"/>
      <c r="O8" s="83">
        <f>'[3]Misc Cargo'!$GT$8</f>
        <v>0</v>
      </c>
      <c r="P8" s="412">
        <f t="shared" si="0"/>
        <v>0</v>
      </c>
      <c r="R8" s="322"/>
      <c r="S8" s="322"/>
      <c r="T8" s="192"/>
    </row>
    <row r="9" spans="1:20" ht="15" x14ac:dyDescent="0.25">
      <c r="A9" s="31" t="s">
        <v>57</v>
      </c>
      <c r="B9" s="444"/>
      <c r="C9" s="126"/>
      <c r="D9" s="84"/>
      <c r="E9" s="126"/>
      <c r="F9" s="126"/>
      <c r="G9" s="126"/>
      <c r="H9" s="126"/>
      <c r="I9" s="126"/>
      <c r="J9" s="84"/>
      <c r="K9" s="126"/>
      <c r="L9" s="126"/>
      <c r="M9" s="126"/>
      <c r="N9" s="126"/>
      <c r="O9" s="84">
        <f>'[3]Misc Cargo'!$GT$9</f>
        <v>0</v>
      </c>
      <c r="P9" s="412">
        <f t="shared" si="0"/>
        <v>0</v>
      </c>
      <c r="R9" s="322"/>
      <c r="S9" s="8"/>
      <c r="T9" s="192"/>
    </row>
    <row r="10" spans="1:20" s="123" customFormat="1" x14ac:dyDescent="0.2">
      <c r="A10" s="129" t="s">
        <v>58</v>
      </c>
      <c r="B10" s="445">
        <f t="shared" ref="B10:O10" si="2">SUM(B8:B9)</f>
        <v>0</v>
      </c>
      <c r="C10" s="130">
        <f t="shared" si="2"/>
        <v>0</v>
      </c>
      <c r="D10" s="82">
        <f t="shared" si="2"/>
        <v>0</v>
      </c>
      <c r="E10" s="130">
        <f t="shared" si="2"/>
        <v>0</v>
      </c>
      <c r="F10" s="130">
        <f t="shared" si="2"/>
        <v>0</v>
      </c>
      <c r="G10" s="130">
        <f t="shared" si="2"/>
        <v>0</v>
      </c>
      <c r="H10" s="130">
        <f t="shared" si="2"/>
        <v>0</v>
      </c>
      <c r="I10" s="130">
        <f t="shared" si="2"/>
        <v>0</v>
      </c>
      <c r="J10" s="82">
        <f t="shared" si="2"/>
        <v>0</v>
      </c>
      <c r="K10" s="130">
        <f t="shared" si="2"/>
        <v>0</v>
      </c>
      <c r="L10" s="130">
        <f t="shared" si="2"/>
        <v>0</v>
      </c>
      <c r="M10" s="130">
        <f t="shared" si="2"/>
        <v>0</v>
      </c>
      <c r="N10" s="130">
        <f t="shared" si="2"/>
        <v>0</v>
      </c>
      <c r="O10" s="82">
        <f t="shared" si="2"/>
        <v>0</v>
      </c>
      <c r="P10" s="412">
        <f t="shared" si="0"/>
        <v>0</v>
      </c>
      <c r="T10" s="264"/>
    </row>
    <row r="11" spans="1:20" x14ac:dyDescent="0.2">
      <c r="A11" s="31"/>
      <c r="B11" s="163"/>
      <c r="C11" s="104"/>
      <c r="D11" s="83"/>
      <c r="E11" s="104"/>
      <c r="F11" s="104"/>
      <c r="G11" s="104"/>
      <c r="H11" s="104"/>
      <c r="I11" s="104"/>
      <c r="J11" s="83"/>
      <c r="K11" s="104"/>
      <c r="L11" s="104"/>
      <c r="M11" s="104"/>
      <c r="N11" s="104"/>
      <c r="O11" s="83"/>
      <c r="P11" s="381"/>
      <c r="R11" s="322"/>
      <c r="S11" s="322"/>
      <c r="T11" s="192"/>
    </row>
    <row r="12" spans="1:20" ht="18" customHeight="1" thickBot="1" x14ac:dyDescent="0.25">
      <c r="A12" s="131" t="s">
        <v>28</v>
      </c>
      <c r="B12" s="446">
        <f t="shared" ref="B12:O12" si="3">B6+B10</f>
        <v>40</v>
      </c>
      <c r="C12" s="132">
        <f t="shared" si="3"/>
        <v>4</v>
      </c>
      <c r="D12" s="133">
        <f t="shared" si="3"/>
        <v>384</v>
      </c>
      <c r="E12" s="132">
        <f t="shared" si="3"/>
        <v>84</v>
      </c>
      <c r="F12" s="132">
        <f t="shared" si="3"/>
        <v>0</v>
      </c>
      <c r="G12" s="132">
        <f t="shared" si="3"/>
        <v>236</v>
      </c>
      <c r="H12" s="132">
        <f t="shared" si="3"/>
        <v>30</v>
      </c>
      <c r="I12" s="132">
        <f t="shared" si="3"/>
        <v>0</v>
      </c>
      <c r="J12" s="133">
        <f t="shared" si="3"/>
        <v>42</v>
      </c>
      <c r="K12" s="132">
        <f t="shared" si="3"/>
        <v>0</v>
      </c>
      <c r="L12" s="132">
        <f t="shared" si="3"/>
        <v>38</v>
      </c>
      <c r="M12" s="132">
        <f t="shared" si="3"/>
        <v>38</v>
      </c>
      <c r="N12" s="132">
        <f t="shared" si="3"/>
        <v>264</v>
      </c>
      <c r="O12" s="133">
        <f t="shared" si="3"/>
        <v>0</v>
      </c>
      <c r="P12" s="414">
        <f>SUM(B12:O12)</f>
        <v>1160</v>
      </c>
      <c r="R12" s="322"/>
      <c r="S12" s="322"/>
      <c r="T12" s="192"/>
    </row>
    <row r="13" spans="1:20" ht="18" customHeight="1" thickBot="1" x14ac:dyDescent="0.25">
      <c r="A13" s="114"/>
      <c r="B13" s="447"/>
      <c r="C13" s="124"/>
      <c r="D13" s="115"/>
      <c r="E13" s="124"/>
      <c r="F13" s="124"/>
      <c r="G13" s="124"/>
      <c r="H13" s="124"/>
      <c r="I13" s="124"/>
      <c r="J13" s="115"/>
      <c r="K13" s="124"/>
      <c r="L13" s="124"/>
      <c r="M13" s="124"/>
      <c r="N13" s="124"/>
      <c r="O13" s="115"/>
      <c r="P13" s="2"/>
      <c r="R13" s="322"/>
      <c r="S13" s="322"/>
      <c r="T13" s="192"/>
    </row>
    <row r="14" spans="1:20" ht="15" x14ac:dyDescent="0.25">
      <c r="A14" s="134" t="s">
        <v>93</v>
      </c>
      <c r="B14" s="448"/>
      <c r="C14" s="135"/>
      <c r="D14" s="54"/>
      <c r="E14" s="135"/>
      <c r="F14" s="135"/>
      <c r="G14" s="135"/>
      <c r="H14" s="135"/>
      <c r="I14" s="135"/>
      <c r="J14" s="54"/>
      <c r="K14" s="135"/>
      <c r="L14" s="135"/>
      <c r="M14" s="135"/>
      <c r="N14" s="135"/>
      <c r="O14" s="54"/>
      <c r="P14" s="415"/>
      <c r="R14" s="322"/>
      <c r="S14" s="322"/>
      <c r="T14" s="192"/>
    </row>
    <row r="15" spans="1:20" x14ac:dyDescent="0.2">
      <c r="A15" s="136" t="s">
        <v>94</v>
      </c>
      <c r="B15" s="163"/>
      <c r="C15" s="104"/>
      <c r="D15" s="2"/>
      <c r="E15" s="104"/>
      <c r="F15" s="104"/>
      <c r="G15" s="104"/>
      <c r="H15" s="104"/>
      <c r="I15" s="104"/>
      <c r="J15" s="2"/>
      <c r="K15" s="104"/>
      <c r="L15" s="104"/>
      <c r="M15" s="104"/>
      <c r="N15" s="104"/>
      <c r="O15" s="2"/>
      <c r="P15" s="117"/>
      <c r="R15" s="322"/>
      <c r="S15" s="322"/>
      <c r="T15" s="192"/>
    </row>
    <row r="16" spans="1:20" x14ac:dyDescent="0.2">
      <c r="A16" s="31" t="s">
        <v>37</v>
      </c>
      <c r="B16" s="163">
        <f>'[3]Atlas Air'!$GT$47</f>
        <v>1682654</v>
      </c>
      <c r="C16" s="104">
        <f>[3]DHL!$GT$47+[3]DHL_Atlas!$GT$47</f>
        <v>82735</v>
      </c>
      <c r="D16" s="475" t="s">
        <v>87</v>
      </c>
      <c r="E16" s="104">
        <f>[3]DHL_Encore!$GT$47</f>
        <v>80201</v>
      </c>
      <c r="F16" s="104">
        <f>[3]Encore!$GT$47</f>
        <v>0</v>
      </c>
      <c r="G16" s="104">
        <f>[3]FedEx!$GT$47</f>
        <v>8560552</v>
      </c>
      <c r="H16" s="104">
        <f>[3]IFL!$GT$47</f>
        <v>49063</v>
      </c>
      <c r="I16" s="104">
        <f>[3]DHL_Kalitta!$GT$47</f>
        <v>0</v>
      </c>
      <c r="J16" s="83">
        <f>'[3]Mountain Cargo'!$GT$47</f>
        <v>0</v>
      </c>
      <c r="K16" s="104">
        <f>[3]DHL_Southair!$GT$47</f>
        <v>0</v>
      </c>
      <c r="L16" s="104">
        <f>[3]DHL_Swift!$GT$47</f>
        <v>628262</v>
      </c>
      <c r="M16" s="104">
        <f>+'[3]Sun Country Cargo'!$GT$47</f>
        <v>409600</v>
      </c>
      <c r="N16" s="104">
        <f>[3]UPS!$GT$47</f>
        <v>6117875</v>
      </c>
      <c r="O16" s="83">
        <f>'[3]Misc Cargo'!$GT$47</f>
        <v>0</v>
      </c>
      <c r="P16" s="412">
        <f>SUM(B16:C16)+SUM(E16:O16)</f>
        <v>17610942</v>
      </c>
      <c r="R16" s="322"/>
      <c r="S16" s="322"/>
      <c r="T16" s="192"/>
    </row>
    <row r="17" spans="1:20" x14ac:dyDescent="0.2">
      <c r="A17" s="31" t="s">
        <v>38</v>
      </c>
      <c r="B17" s="163">
        <f>'[3]Atlas Air'!$GT$48</f>
        <v>0</v>
      </c>
      <c r="C17" s="104">
        <f>[3]DHL!$GT$48</f>
        <v>0</v>
      </c>
      <c r="D17" s="476"/>
      <c r="E17" s="104">
        <f>[3]DHL_Encore!$GT$48</f>
        <v>0</v>
      </c>
      <c r="F17" s="104">
        <f>[3]Encore!$GT$48</f>
        <v>0</v>
      </c>
      <c r="G17" s="104">
        <f>[3]FedEx!$GT$48</f>
        <v>0</v>
      </c>
      <c r="H17" s="104">
        <f>[3]IFL!$GT$48</f>
        <v>0</v>
      </c>
      <c r="I17" s="104">
        <f>[3]DHL_Kalitta!$GT$48</f>
        <v>0</v>
      </c>
      <c r="J17" s="83">
        <f>'[3]Mountain Cargo'!$GT$48</f>
        <v>61847</v>
      </c>
      <c r="K17" s="104">
        <f>[3]DHL_Southair!$GT$48</f>
        <v>0</v>
      </c>
      <c r="L17" s="104">
        <f>[3]DHL_Swift!$GT$48</f>
        <v>0</v>
      </c>
      <c r="M17" s="104">
        <f>+'[3]Sun Country Cargo'!$GT$48</f>
        <v>0</v>
      </c>
      <c r="N17" s="104">
        <f>[3]UPS!$GT$48</f>
        <v>0</v>
      </c>
      <c r="O17" s="83">
        <f>'[3]Misc Cargo'!$GT$48</f>
        <v>0</v>
      </c>
      <c r="P17" s="412">
        <f>SUM(B17:C17)+SUM(E17:O17)</f>
        <v>61847</v>
      </c>
      <c r="R17" s="322"/>
      <c r="S17" s="322"/>
      <c r="T17" s="192"/>
    </row>
    <row r="18" spans="1:20" ht="18" customHeight="1" x14ac:dyDescent="0.2">
      <c r="A18" s="137" t="s">
        <v>39</v>
      </c>
      <c r="B18" s="449">
        <f>SUM(B16:B17)</f>
        <v>1682654</v>
      </c>
      <c r="C18" s="196">
        <f>SUM(C16:C17)</f>
        <v>82735</v>
      </c>
      <c r="D18" s="476"/>
      <c r="E18" s="196">
        <f>SUM(E16:E17)</f>
        <v>80201</v>
      </c>
      <c r="F18" s="196">
        <f>SUM(F16:F17)</f>
        <v>0</v>
      </c>
      <c r="G18" s="196">
        <f>SUM(G16:G17)</f>
        <v>8560552</v>
      </c>
      <c r="H18" s="196">
        <f>SUM(H16:H17)</f>
        <v>49063</v>
      </c>
      <c r="I18" s="196">
        <f t="shared" ref="I18:O18" si="4">SUM(I16:I17)</f>
        <v>0</v>
      </c>
      <c r="J18" s="197">
        <f t="shared" si="4"/>
        <v>61847</v>
      </c>
      <c r="K18" s="196">
        <f t="shared" si="4"/>
        <v>0</v>
      </c>
      <c r="L18" s="196">
        <f t="shared" si="4"/>
        <v>628262</v>
      </c>
      <c r="M18" s="196">
        <f t="shared" si="4"/>
        <v>409600</v>
      </c>
      <c r="N18" s="196">
        <f t="shared" si="4"/>
        <v>6117875</v>
      </c>
      <c r="O18" s="197">
        <f t="shared" si="4"/>
        <v>0</v>
      </c>
      <c r="P18" s="416">
        <f>SUM(B18:C18)+SUM(E18:O18)</f>
        <v>17672789</v>
      </c>
      <c r="R18" s="322"/>
      <c r="S18" s="322"/>
      <c r="T18" s="192"/>
    </row>
    <row r="19" spans="1:20" x14ac:dyDescent="0.2">
      <c r="A19" s="31"/>
      <c r="B19" s="163"/>
      <c r="C19" s="104"/>
      <c r="D19" s="476"/>
      <c r="E19" s="104"/>
      <c r="F19" s="104"/>
      <c r="G19" s="104"/>
      <c r="H19" s="104"/>
      <c r="I19" s="104"/>
      <c r="J19" s="83"/>
      <c r="K19" s="104"/>
      <c r="L19" s="104"/>
      <c r="M19" s="104"/>
      <c r="N19" s="104"/>
      <c r="O19" s="83"/>
      <c r="P19" s="412"/>
      <c r="R19" s="300"/>
      <c r="S19" s="322"/>
      <c r="T19" s="192"/>
    </row>
    <row r="20" spans="1:20" x14ac:dyDescent="0.2">
      <c r="A20" s="136" t="s">
        <v>88</v>
      </c>
      <c r="B20" s="163"/>
      <c r="C20" s="104"/>
      <c r="D20" s="476"/>
      <c r="E20" s="104"/>
      <c r="F20" s="104"/>
      <c r="G20" s="104"/>
      <c r="H20" s="104"/>
      <c r="I20" s="104"/>
      <c r="J20" s="83"/>
      <c r="K20" s="104"/>
      <c r="L20" s="104"/>
      <c r="M20" s="104"/>
      <c r="N20" s="104"/>
      <c r="O20" s="83"/>
      <c r="P20" s="412"/>
      <c r="R20" s="300"/>
      <c r="S20" s="322"/>
      <c r="T20" s="192"/>
    </row>
    <row r="21" spans="1:20" x14ac:dyDescent="0.2">
      <c r="A21" s="31" t="s">
        <v>59</v>
      </c>
      <c r="B21" s="163">
        <f>'[3]Atlas Air'!$GT$52</f>
        <v>532881</v>
      </c>
      <c r="C21" s="104">
        <f>[3]DHL!$GT$52+[3]DHL_Atlas!$GT$52</f>
        <v>83847</v>
      </c>
      <c r="D21" s="476"/>
      <c r="E21" s="104">
        <f>[3]DHL_Encore!$GT$52</f>
        <v>47807</v>
      </c>
      <c r="F21" s="104">
        <f>[3]Encore!$GT$52</f>
        <v>0</v>
      </c>
      <c r="G21" s="104">
        <f>[3]FedEx!$GT$52</f>
        <v>7122467</v>
      </c>
      <c r="H21" s="104">
        <f>[3]IFL!$GT$52</f>
        <v>0</v>
      </c>
      <c r="I21" s="104">
        <f>[3]DHL_Kalitta!$GT$52</f>
        <v>0</v>
      </c>
      <c r="J21" s="83">
        <f>'[3]Mountain Cargo'!$GT$52</f>
        <v>0</v>
      </c>
      <c r="K21" s="104">
        <f>[3]DHL_Southair!$GT$52</f>
        <v>0</v>
      </c>
      <c r="L21" s="104">
        <f>[3]DHL_Swift!$GT$52</f>
        <v>435210</v>
      </c>
      <c r="M21" s="104">
        <f>+'[3]Sun Country Cargo'!$GT$52</f>
        <v>298000</v>
      </c>
      <c r="N21" s="104">
        <f>[3]UPS!$GT$52</f>
        <v>4613131</v>
      </c>
      <c r="O21" s="83">
        <f>'[3]Misc Cargo'!$GT$52</f>
        <v>0</v>
      </c>
      <c r="P21" s="412">
        <f>SUM(B21:C21)+SUM(E21:O21)</f>
        <v>13133343</v>
      </c>
      <c r="R21" s="322"/>
      <c r="S21" s="322"/>
      <c r="T21" s="192"/>
    </row>
    <row r="22" spans="1:20" x14ac:dyDescent="0.2">
      <c r="A22" s="31" t="s">
        <v>60</v>
      </c>
      <c r="B22" s="163">
        <f>'[3]Atlas Air'!$GT$53</f>
        <v>0</v>
      </c>
      <c r="C22" s="104">
        <f>[3]DHL!$GT$53</f>
        <v>0</v>
      </c>
      <c r="D22" s="476"/>
      <c r="E22" s="104">
        <f>[3]DHL_Encore!$GT$53</f>
        <v>0</v>
      </c>
      <c r="F22" s="104">
        <f>[3]Encore!$GT$53</f>
        <v>0</v>
      </c>
      <c r="G22" s="104">
        <f>[3]FedEx!$GT$53</f>
        <v>0</v>
      </c>
      <c r="H22" s="104">
        <f>[3]IFL!$GT$53</f>
        <v>0</v>
      </c>
      <c r="I22" s="104">
        <f>[3]DHL_Kalitta!$GT$53</f>
        <v>0</v>
      </c>
      <c r="J22" s="83">
        <f>'[3]Mountain Cargo'!$GT$53</f>
        <v>121151</v>
      </c>
      <c r="K22" s="104">
        <f>[3]DHL_Southair!$GT$53</f>
        <v>0</v>
      </c>
      <c r="L22" s="104">
        <f>[3]DHL_Swift!$GT$53</f>
        <v>0</v>
      </c>
      <c r="M22" s="104">
        <f>+'[3]Sun Country Cargo'!$GT$53</f>
        <v>0</v>
      </c>
      <c r="N22" s="104">
        <f>[3]UPS!$GT$53</f>
        <v>398340</v>
      </c>
      <c r="O22" s="83">
        <f>'[3]Misc Cargo'!$GT$53</f>
        <v>0</v>
      </c>
      <c r="P22" s="412">
        <f>SUM(B22:C22)+SUM(E22:O22)</f>
        <v>519491</v>
      </c>
      <c r="R22" s="322"/>
      <c r="S22" s="322"/>
      <c r="T22" s="192"/>
    </row>
    <row r="23" spans="1:20" ht="18" customHeight="1" x14ac:dyDescent="0.2">
      <c r="A23" s="137" t="s">
        <v>41</v>
      </c>
      <c r="B23" s="449">
        <f>SUM(B21:B22)</f>
        <v>532881</v>
      </c>
      <c r="C23" s="196">
        <f>SUM(C21:C22)</f>
        <v>83847</v>
      </c>
      <c r="D23" s="476"/>
      <c r="E23" s="196">
        <f t="shared" ref="E23:O23" si="5">SUM(E21:E22)</f>
        <v>47807</v>
      </c>
      <c r="F23" s="196">
        <f t="shared" si="5"/>
        <v>0</v>
      </c>
      <c r="G23" s="196">
        <f t="shared" si="5"/>
        <v>7122467</v>
      </c>
      <c r="H23" s="196">
        <f t="shared" si="5"/>
        <v>0</v>
      </c>
      <c r="I23" s="196">
        <f t="shared" si="5"/>
        <v>0</v>
      </c>
      <c r="J23" s="197">
        <f t="shared" si="5"/>
        <v>121151</v>
      </c>
      <c r="K23" s="196">
        <f t="shared" si="5"/>
        <v>0</v>
      </c>
      <c r="L23" s="196">
        <f t="shared" si="5"/>
        <v>435210</v>
      </c>
      <c r="M23" s="196">
        <f t="shared" si="5"/>
        <v>298000</v>
      </c>
      <c r="N23" s="196">
        <f t="shared" si="5"/>
        <v>5011471</v>
      </c>
      <c r="O23" s="197">
        <f t="shared" si="5"/>
        <v>0</v>
      </c>
      <c r="P23" s="416">
        <f t="shared" ref="P23" si="6">SUM(B23:C23)+SUM(E23:O23)</f>
        <v>13652834</v>
      </c>
      <c r="R23" s="322"/>
      <c r="S23" s="322"/>
      <c r="T23" s="192"/>
    </row>
    <row r="24" spans="1:20" x14ac:dyDescent="0.2">
      <c r="A24" s="31"/>
      <c r="B24" s="163"/>
      <c r="C24" s="104"/>
      <c r="D24" s="476"/>
      <c r="E24" s="104"/>
      <c r="F24" s="104"/>
      <c r="G24" s="104"/>
      <c r="H24" s="104"/>
      <c r="I24" s="104"/>
      <c r="J24" s="83"/>
      <c r="K24" s="104"/>
      <c r="L24" s="104"/>
      <c r="M24" s="104"/>
      <c r="N24" s="104"/>
      <c r="O24" s="83"/>
      <c r="P24" s="412"/>
      <c r="R24" s="322"/>
      <c r="S24" s="322"/>
      <c r="T24" s="192"/>
    </row>
    <row r="25" spans="1:20" x14ac:dyDescent="0.2">
      <c r="A25" s="136" t="s">
        <v>95</v>
      </c>
      <c r="B25" s="163"/>
      <c r="C25" s="104"/>
      <c r="D25" s="476"/>
      <c r="E25" s="104"/>
      <c r="F25" s="104"/>
      <c r="G25" s="104"/>
      <c r="H25" s="104"/>
      <c r="I25" s="104"/>
      <c r="J25" s="83"/>
      <c r="K25" s="104"/>
      <c r="L25" s="104"/>
      <c r="M25" s="104"/>
      <c r="N25" s="104"/>
      <c r="O25" s="83"/>
      <c r="P25" s="412"/>
      <c r="R25" s="322"/>
      <c r="S25" s="322"/>
      <c r="T25" s="192"/>
    </row>
    <row r="26" spans="1:20" x14ac:dyDescent="0.2">
      <c r="A26" s="31" t="s">
        <v>59</v>
      </c>
      <c r="B26" s="163">
        <f>'[3]Atlas Air'!$GT$57</f>
        <v>0</v>
      </c>
      <c r="C26" s="104">
        <f>[3]DHL!$GT$57</f>
        <v>0</v>
      </c>
      <c r="D26" s="476"/>
      <c r="E26" s="104">
        <f>[3]DHL_Encore!$GT$57</f>
        <v>0</v>
      </c>
      <c r="F26" s="104">
        <f>[3]Encore!$GT$57</f>
        <v>0</v>
      </c>
      <c r="G26" s="104">
        <f>[3]FedEx!$GT$57</f>
        <v>0</v>
      </c>
      <c r="H26" s="104">
        <f>[3]IFL!$GT$57</f>
        <v>0</v>
      </c>
      <c r="I26" s="104">
        <f>[3]DHL_Kalitta!$GT$57</f>
        <v>0</v>
      </c>
      <c r="J26" s="83">
        <f>'[3]Mountain Cargo'!$GT$57</f>
        <v>0</v>
      </c>
      <c r="K26" s="104">
        <f>[3]DHL_Southair!$GT$57</f>
        <v>0</v>
      </c>
      <c r="L26" s="104">
        <f>[3]DHL_Swift!$GT$57</f>
        <v>0</v>
      </c>
      <c r="M26" s="104">
        <f>+'[3]Sun Country Cargo'!$GT$57</f>
        <v>0</v>
      </c>
      <c r="N26" s="104">
        <f>[3]UPS!$GT$57</f>
        <v>0</v>
      </c>
      <c r="O26" s="83">
        <f>'[3]Misc Cargo'!$GT$57</f>
        <v>0</v>
      </c>
      <c r="P26" s="412">
        <f t="shared" ref="P26:P28" si="7">SUM(B26:C26)+SUM(E26:O26)</f>
        <v>0</v>
      </c>
      <c r="R26" s="322"/>
      <c r="S26" s="322"/>
      <c r="T26" s="322"/>
    </row>
    <row r="27" spans="1:20" x14ac:dyDescent="0.2">
      <c r="A27" s="31" t="s">
        <v>60</v>
      </c>
      <c r="B27" s="163">
        <f>'[3]Atlas Air'!$GT$58</f>
        <v>0</v>
      </c>
      <c r="C27" s="104">
        <f>[3]DHL!$GT$58</f>
        <v>0</v>
      </c>
      <c r="D27" s="476"/>
      <c r="E27" s="104">
        <f>[3]DHL_Encore!$GT$58</f>
        <v>0</v>
      </c>
      <c r="F27" s="104">
        <f>[3]Encore!$GT$58</f>
        <v>0</v>
      </c>
      <c r="G27" s="104">
        <f>[3]FedEx!$GT$58</f>
        <v>0</v>
      </c>
      <c r="H27" s="104">
        <f>[3]IFL!$GT$58</f>
        <v>0</v>
      </c>
      <c r="I27" s="104">
        <f>[3]DHL_Kalitta!$GT$58</f>
        <v>0</v>
      </c>
      <c r="J27" s="83">
        <f>'[3]Mountain Cargo'!$GT$58</f>
        <v>0</v>
      </c>
      <c r="K27" s="104">
        <f>[3]DHL_Southair!$GT$58</f>
        <v>0</v>
      </c>
      <c r="L27" s="104">
        <f>[3]DHL_Swift!$GT$58</f>
        <v>0</v>
      </c>
      <c r="M27" s="104">
        <f>+'[3]Sun Country Cargo'!$GT$58</f>
        <v>0</v>
      </c>
      <c r="N27" s="104">
        <f>[3]UPS!$GT$58</f>
        <v>0</v>
      </c>
      <c r="O27" s="83">
        <f>'[3]Misc Cargo'!$GT$58</f>
        <v>0</v>
      </c>
      <c r="P27" s="412">
        <f t="shared" si="7"/>
        <v>0</v>
      </c>
      <c r="R27" s="322"/>
      <c r="S27" s="322"/>
      <c r="T27" s="192"/>
    </row>
    <row r="28" spans="1:20" ht="18" customHeight="1" x14ac:dyDescent="0.2">
      <c r="A28" s="137" t="s">
        <v>43</v>
      </c>
      <c r="B28" s="449">
        <f>SUM(B26:B27)</f>
        <v>0</v>
      </c>
      <c r="C28" s="196">
        <f>SUM(C26:C27)</f>
        <v>0</v>
      </c>
      <c r="D28" s="476"/>
      <c r="E28" s="196">
        <f t="shared" ref="E28:O28" si="8">SUM(E26:E27)</f>
        <v>0</v>
      </c>
      <c r="F28" s="196">
        <f t="shared" si="8"/>
        <v>0</v>
      </c>
      <c r="G28" s="196">
        <f t="shared" si="8"/>
        <v>0</v>
      </c>
      <c r="H28" s="196">
        <f t="shared" si="8"/>
        <v>0</v>
      </c>
      <c r="I28" s="196">
        <f t="shared" si="8"/>
        <v>0</v>
      </c>
      <c r="J28" s="197">
        <f t="shared" si="8"/>
        <v>0</v>
      </c>
      <c r="K28" s="196">
        <f t="shared" si="8"/>
        <v>0</v>
      </c>
      <c r="L28" s="196">
        <f t="shared" si="8"/>
        <v>0</v>
      </c>
      <c r="M28" s="196">
        <f t="shared" si="8"/>
        <v>0</v>
      </c>
      <c r="N28" s="196">
        <f t="shared" si="8"/>
        <v>0</v>
      </c>
      <c r="O28" s="197">
        <f t="shared" si="8"/>
        <v>0</v>
      </c>
      <c r="P28" s="416">
        <f t="shared" si="7"/>
        <v>0</v>
      </c>
      <c r="R28" s="322"/>
      <c r="S28" s="322"/>
      <c r="T28" s="322"/>
    </row>
    <row r="29" spans="1:20" x14ac:dyDescent="0.2">
      <c r="A29" s="31"/>
      <c r="B29" s="163"/>
      <c r="C29" s="104"/>
      <c r="D29" s="476"/>
      <c r="E29" s="104"/>
      <c r="F29" s="104"/>
      <c r="G29" s="104"/>
      <c r="H29" s="104"/>
      <c r="I29" s="104"/>
      <c r="J29" s="83"/>
      <c r="K29" s="104"/>
      <c r="L29" s="104"/>
      <c r="M29" s="104"/>
      <c r="N29" s="104"/>
      <c r="O29" s="83"/>
      <c r="P29" s="412"/>
      <c r="R29" s="322"/>
      <c r="S29" s="322"/>
      <c r="T29" s="322"/>
    </row>
    <row r="30" spans="1:20" x14ac:dyDescent="0.2">
      <c r="A30" s="138" t="s">
        <v>44</v>
      </c>
      <c r="B30" s="163"/>
      <c r="C30" s="104"/>
      <c r="D30" s="476"/>
      <c r="E30" s="104"/>
      <c r="F30" s="104"/>
      <c r="G30" s="104"/>
      <c r="H30" s="104"/>
      <c r="I30" s="104"/>
      <c r="J30" s="83"/>
      <c r="K30" s="104"/>
      <c r="L30" s="104"/>
      <c r="M30" s="104"/>
      <c r="N30" s="104"/>
      <c r="O30" s="83"/>
      <c r="P30" s="412"/>
      <c r="R30" s="322"/>
      <c r="S30" s="322"/>
      <c r="T30" s="322"/>
    </row>
    <row r="31" spans="1:20" x14ac:dyDescent="0.2">
      <c r="A31" s="31" t="s">
        <v>89</v>
      </c>
      <c r="B31" s="163">
        <f>B26+B21+B16</f>
        <v>2215535</v>
      </c>
      <c r="C31" s="104">
        <f t="shared" ref="C31:O33" si="9">C26+C21+C16</f>
        <v>166582</v>
      </c>
      <c r="D31" s="476"/>
      <c r="E31" s="104">
        <f t="shared" ref="E31:M33" si="10">E26+E21+E16</f>
        <v>128008</v>
      </c>
      <c r="F31" s="104">
        <f t="shared" si="10"/>
        <v>0</v>
      </c>
      <c r="G31" s="104">
        <f t="shared" si="10"/>
        <v>15683019</v>
      </c>
      <c r="H31" s="104">
        <f t="shared" si="10"/>
        <v>49063</v>
      </c>
      <c r="I31" s="104">
        <f t="shared" si="10"/>
        <v>0</v>
      </c>
      <c r="J31" s="83">
        <f>J26+J21+J16</f>
        <v>0</v>
      </c>
      <c r="K31" s="104">
        <f t="shared" si="10"/>
        <v>0</v>
      </c>
      <c r="L31" s="104">
        <f t="shared" si="10"/>
        <v>1063472</v>
      </c>
      <c r="M31" s="104">
        <f t="shared" si="10"/>
        <v>707600</v>
      </c>
      <c r="N31" s="104">
        <f t="shared" si="9"/>
        <v>10731006</v>
      </c>
      <c r="O31" s="83">
        <f>O26+O21+O16</f>
        <v>0</v>
      </c>
      <c r="P31" s="412">
        <f>SUM(B31:C31)+SUM(E31:O31)</f>
        <v>30744285</v>
      </c>
    </row>
    <row r="32" spans="1:20" x14ac:dyDescent="0.2">
      <c r="A32" s="31" t="s">
        <v>60</v>
      </c>
      <c r="B32" s="163">
        <f>B27+B22+B17</f>
        <v>0</v>
      </c>
      <c r="C32" s="104">
        <f t="shared" si="9"/>
        <v>0</v>
      </c>
      <c r="D32" s="477"/>
      <c r="E32" s="104">
        <f t="shared" si="10"/>
        <v>0</v>
      </c>
      <c r="F32" s="104">
        <f t="shared" si="10"/>
        <v>0</v>
      </c>
      <c r="G32" s="104">
        <f t="shared" si="10"/>
        <v>0</v>
      </c>
      <c r="H32" s="104">
        <f t="shared" si="10"/>
        <v>0</v>
      </c>
      <c r="I32" s="104">
        <f t="shared" si="10"/>
        <v>0</v>
      </c>
      <c r="J32" s="83">
        <f>J27+J22+J17</f>
        <v>182998</v>
      </c>
      <c r="K32" s="104">
        <f t="shared" si="10"/>
        <v>0</v>
      </c>
      <c r="L32" s="104">
        <f t="shared" si="10"/>
        <v>0</v>
      </c>
      <c r="M32" s="104">
        <f t="shared" si="10"/>
        <v>0</v>
      </c>
      <c r="N32" s="104">
        <f t="shared" si="9"/>
        <v>398340</v>
      </c>
      <c r="O32" s="83">
        <f>O27+O22+O17</f>
        <v>0</v>
      </c>
      <c r="P32" s="413">
        <f>SUM(B32:C32)+SUM(E32:O32)</f>
        <v>581338</v>
      </c>
    </row>
    <row r="33" spans="1:16" ht="18" customHeight="1" thickBot="1" x14ac:dyDescent="0.25">
      <c r="A33" s="131" t="s">
        <v>46</v>
      </c>
      <c r="B33" s="446">
        <f>B28+B23+B18</f>
        <v>2215535</v>
      </c>
      <c r="C33" s="132">
        <f>C28+C23+C18</f>
        <v>166582</v>
      </c>
      <c r="D33" s="198">
        <f>D28+D23+D18</f>
        <v>0</v>
      </c>
      <c r="E33" s="132">
        <f>E28+E23+E18</f>
        <v>128008</v>
      </c>
      <c r="F33" s="132">
        <f>F28+F23+F18</f>
        <v>0</v>
      </c>
      <c r="G33" s="132">
        <f t="shared" si="10"/>
        <v>15683019</v>
      </c>
      <c r="H33" s="132">
        <f t="shared" si="10"/>
        <v>49063</v>
      </c>
      <c r="I33" s="132">
        <f t="shared" si="10"/>
        <v>0</v>
      </c>
      <c r="J33" s="133">
        <f>J28+J23+J18</f>
        <v>182998</v>
      </c>
      <c r="K33" s="132">
        <f t="shared" si="10"/>
        <v>0</v>
      </c>
      <c r="L33" s="132">
        <f t="shared" si="10"/>
        <v>1063472</v>
      </c>
      <c r="M33" s="132">
        <f t="shared" si="9"/>
        <v>707600</v>
      </c>
      <c r="N33" s="132">
        <f t="shared" si="9"/>
        <v>11129346</v>
      </c>
      <c r="O33" s="133">
        <f t="shared" si="9"/>
        <v>0</v>
      </c>
      <c r="P33" s="414">
        <f>SUM(B33:C33)+SUM(E33:O33)</f>
        <v>31325623</v>
      </c>
    </row>
    <row r="34" spans="1:16" x14ac:dyDescent="0.2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x14ac:dyDescent="0.2">
      <c r="A35" t="s">
        <v>90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6" x14ac:dyDescent="0.2">
      <c r="A36" t="s">
        <v>91</v>
      </c>
    </row>
    <row r="37" spans="1:16" x14ac:dyDescent="0.2">
      <c r="A37" t="s">
        <v>92</v>
      </c>
    </row>
    <row r="38" spans="1:16" x14ac:dyDescent="0.2">
      <c r="P38" s="2"/>
    </row>
  </sheetData>
  <mergeCells count="2">
    <mergeCell ref="B1:O1"/>
    <mergeCell ref="D16:D32"/>
  </mergeCells>
  <phoneticPr fontId="6" type="noConversion"/>
  <pageMargins left="0.75" right="0.75" top="1" bottom="1" header="0.5" footer="0.5"/>
  <pageSetup scale="72" orientation="landscape" r:id="rId1"/>
  <headerFooter alignWithMargins="0">
    <oddHeader>&amp;L
Schedule 7
&amp;CMinneapolis-St. Paul International Airport
&amp;"Arial,Bold"Cargo
May 2020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="115" zoomScaleNormal="115" workbookViewId="0">
      <selection activeCell="I6" sqref="I6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4" width="15.28515625" style="2" bestFit="1" customWidth="1"/>
    <col min="5" max="5" width="15.7109375" style="2" bestFit="1" customWidth="1"/>
    <col min="6" max="6" width="11.85546875" style="19" customWidth="1"/>
    <col min="7" max="7" width="12.28515625" style="19" customWidth="1"/>
    <col min="8" max="8" width="11.42578125" style="3" customWidth="1"/>
    <col min="9" max="9" width="11.5703125" style="19" customWidth="1"/>
    <col min="10" max="10" width="12" style="19" bestFit="1" customWidth="1"/>
    <col min="11" max="11" width="13.140625" style="3" bestFit="1" customWidth="1"/>
    <col min="13" max="13" width="10.140625" bestFit="1" customWidth="1"/>
  </cols>
  <sheetData>
    <row r="1" spans="1:18" s="21" customFormat="1" ht="12" customHeight="1" x14ac:dyDescent="0.2">
      <c r="A1" s="14"/>
      <c r="L1" s="9"/>
      <c r="M1" s="9"/>
      <c r="N1" s="9"/>
      <c r="O1" s="9"/>
      <c r="P1" s="9"/>
      <c r="Q1" s="9"/>
      <c r="R1" s="9"/>
    </row>
    <row r="2" spans="1:18" s="9" customFormat="1" ht="30" customHeight="1" thickBot="1" x14ac:dyDescent="0.25">
      <c r="A2" s="257">
        <v>43952</v>
      </c>
      <c r="B2" s="50" t="s">
        <v>63</v>
      </c>
      <c r="C2" s="50" t="s">
        <v>64</v>
      </c>
      <c r="D2" s="50" t="s">
        <v>65</v>
      </c>
      <c r="E2" s="209" t="s">
        <v>75</v>
      </c>
      <c r="F2" s="51" t="s">
        <v>216</v>
      </c>
      <c r="G2" s="51" t="s">
        <v>203</v>
      </c>
      <c r="H2" s="52" t="s">
        <v>66</v>
      </c>
      <c r="I2" s="53" t="s">
        <v>214</v>
      </c>
      <c r="J2" s="53" t="s">
        <v>200</v>
      </c>
      <c r="K2" s="62" t="s">
        <v>2</v>
      </c>
    </row>
    <row r="3" spans="1:18" ht="20.25" customHeight="1" x14ac:dyDescent="0.2">
      <c r="A3" s="59" t="s">
        <v>67</v>
      </c>
      <c r="B3" s="61"/>
      <c r="C3" s="54"/>
      <c r="D3" s="54"/>
      <c r="E3" s="54"/>
      <c r="F3" s="55"/>
      <c r="G3" s="55"/>
      <c r="H3" s="56"/>
      <c r="I3" s="55"/>
      <c r="J3" s="55"/>
      <c r="K3" s="57"/>
    </row>
    <row r="4" spans="1:18" x14ac:dyDescent="0.2">
      <c r="A4" s="38" t="s">
        <v>68</v>
      </c>
      <c r="B4" s="108"/>
      <c r="C4" s="83"/>
      <c r="D4" s="83"/>
      <c r="E4" s="83"/>
      <c r="F4" s="83"/>
      <c r="G4" s="83"/>
      <c r="H4" s="83"/>
      <c r="I4" s="83"/>
      <c r="J4" s="83"/>
      <c r="K4" s="109"/>
    </row>
    <row r="5" spans="1:18" x14ac:dyDescent="0.2">
      <c r="A5" s="38" t="s">
        <v>69</v>
      </c>
      <c r="B5" s="108">
        <f>'Major Airline Stats'!K28</f>
        <v>396517</v>
      </c>
      <c r="C5" s="83">
        <f>'Regional Major'!M25</f>
        <v>3092</v>
      </c>
      <c r="D5" s="83">
        <f>Cargo!P16</f>
        <v>17610942</v>
      </c>
      <c r="E5" s="83">
        <f>SUM(B5:D5)</f>
        <v>18010551</v>
      </c>
      <c r="F5" s="83">
        <f>E5*0.00045359237</f>
        <v>8169.4485130958701</v>
      </c>
      <c r="G5" s="83">
        <f>'[1]Cargo Summary'!F5</f>
        <v>7615.31739428537</v>
      </c>
      <c r="H5" s="70">
        <f>(F5-G5)/G5</f>
        <v>7.2765334669612991E-2</v>
      </c>
      <c r="I5" s="83">
        <f>+F5+'[2]Cargo Summary'!I5</f>
        <v>42191.794222812081</v>
      </c>
      <c r="J5" s="83">
        <f>'[1]Cargo Summary'!I5</f>
        <v>43659.375553029393</v>
      </c>
      <c r="K5" s="58">
        <f>(I5-J5)/J5</f>
        <v>-3.3614345409836738E-2</v>
      </c>
      <c r="M5" s="19"/>
    </row>
    <row r="6" spans="1:18" x14ac:dyDescent="0.2">
      <c r="A6" s="38" t="s">
        <v>16</v>
      </c>
      <c r="B6" s="108">
        <f>'Major Airline Stats'!K29</f>
        <v>696500</v>
      </c>
      <c r="C6" s="83">
        <f>'Regional Major'!M26</f>
        <v>0</v>
      </c>
      <c r="D6" s="83">
        <f>Cargo!P17</f>
        <v>61847</v>
      </c>
      <c r="E6" s="83">
        <f>SUM(B6:D6)</f>
        <v>758347</v>
      </c>
      <c r="F6" s="83">
        <f>E6*0.00045359237</f>
        <v>343.98041301238999</v>
      </c>
      <c r="G6" s="83">
        <f>'[1]Cargo Summary'!F6</f>
        <v>898.78012697627003</v>
      </c>
      <c r="H6" s="3">
        <f>(F6-G6)/G6</f>
        <v>-0.61728079795263224</v>
      </c>
      <c r="I6" s="83">
        <f>+F6+'[2]Cargo Summary'!I6</f>
        <v>2728.0596417705397</v>
      </c>
      <c r="J6" s="83">
        <f>'[1]Cargo Summary'!I6</f>
        <v>4255.7977528743604</v>
      </c>
      <c r="K6" s="58">
        <f>(I6-J6)/J6</f>
        <v>-0.35897808115340735</v>
      </c>
      <c r="M6" s="19"/>
    </row>
    <row r="7" spans="1:18" ht="18" customHeight="1" thickBot="1" x14ac:dyDescent="0.25">
      <c r="A7" s="47" t="s">
        <v>72</v>
      </c>
      <c r="B7" s="110">
        <f>SUM(B5:B6)</f>
        <v>1093017</v>
      </c>
      <c r="C7" s="91">
        <f t="shared" ref="C7:J7" si="0">SUM(C5:C6)</f>
        <v>3092</v>
      </c>
      <c r="D7" s="91">
        <f t="shared" si="0"/>
        <v>17672789</v>
      </c>
      <c r="E7" s="91">
        <f t="shared" si="0"/>
        <v>18768898</v>
      </c>
      <c r="F7" s="91">
        <f t="shared" si="0"/>
        <v>8513.4289261082595</v>
      </c>
      <c r="G7" s="91">
        <f t="shared" si="0"/>
        <v>8514.0975212616395</v>
      </c>
      <c r="H7" s="22">
        <f>(F7-G7)/G7</f>
        <v>-7.8528012124641099E-5</v>
      </c>
      <c r="I7" s="91">
        <f t="shared" si="0"/>
        <v>44919.853864582619</v>
      </c>
      <c r="J7" s="91">
        <f t="shared" si="0"/>
        <v>47915.173305903751</v>
      </c>
      <c r="K7" s="211">
        <f>(I7-J7)/J7</f>
        <v>-6.2512962693428695E-2</v>
      </c>
      <c r="M7" s="19"/>
    </row>
    <row r="8" spans="1:18" ht="13.5" thickTop="1" x14ac:dyDescent="0.2">
      <c r="A8" s="38"/>
      <c r="B8" s="108"/>
      <c r="C8" s="83"/>
      <c r="D8" s="83"/>
      <c r="E8" s="83"/>
      <c r="F8" s="83"/>
      <c r="G8" s="83"/>
      <c r="I8" s="83"/>
      <c r="J8" s="83"/>
      <c r="K8" s="58"/>
      <c r="M8" s="19"/>
    </row>
    <row r="9" spans="1:18" x14ac:dyDescent="0.2">
      <c r="A9" s="38" t="s">
        <v>70</v>
      </c>
      <c r="B9" s="108"/>
      <c r="C9" s="83"/>
      <c r="D9" s="83"/>
      <c r="E9" s="83"/>
      <c r="F9" s="83"/>
      <c r="G9" s="83"/>
      <c r="I9" s="83"/>
      <c r="J9" s="83"/>
      <c r="K9" s="58"/>
      <c r="M9" s="19"/>
    </row>
    <row r="10" spans="1:18" x14ac:dyDescent="0.2">
      <c r="A10" s="38" t="s">
        <v>69</v>
      </c>
      <c r="B10" s="108">
        <f>'Major Airline Stats'!K33</f>
        <v>223503</v>
      </c>
      <c r="C10" s="83">
        <f>'Regional Major'!M30</f>
        <v>968</v>
      </c>
      <c r="D10" s="83">
        <f>Cargo!P21</f>
        <v>13133343</v>
      </c>
      <c r="E10" s="83">
        <f>SUM(B10:D10)</f>
        <v>13357814</v>
      </c>
      <c r="F10" s="83">
        <f>E10*0.00045359237</f>
        <v>6059.0025102791797</v>
      </c>
      <c r="G10" s="83">
        <f>'[1]Cargo Summary'!F10</f>
        <v>8263.1752116937096</v>
      </c>
      <c r="H10" s="3">
        <f>(F10-G10)/G10</f>
        <v>-0.26674645580493977</v>
      </c>
      <c r="I10" s="83">
        <f>+F10+'[2]Cargo Summary'!I10</f>
        <v>34176.906402608969</v>
      </c>
      <c r="J10" s="83">
        <f>'[1]Cargo Summary'!I10</f>
        <v>38155.217662358715</v>
      </c>
      <c r="K10" s="58">
        <f>(I10-J10)/J10</f>
        <v>-0.10426650674501252</v>
      </c>
      <c r="M10" s="19"/>
    </row>
    <row r="11" spans="1:18" x14ac:dyDescent="0.2">
      <c r="A11" s="38" t="s">
        <v>16</v>
      </c>
      <c r="B11" s="108">
        <f>'Major Airline Stats'!K34</f>
        <v>737685</v>
      </c>
      <c r="C11" s="83">
        <f>'Regional Major'!M31</f>
        <v>0</v>
      </c>
      <c r="D11" s="83">
        <f>Cargo!P22</f>
        <v>519491</v>
      </c>
      <c r="E11" s="83">
        <f>SUM(B11:D11)</f>
        <v>1257176</v>
      </c>
      <c r="F11" s="83">
        <f>E11*0.00045359237</f>
        <v>570.24544134711994</v>
      </c>
      <c r="G11" s="83">
        <f>'[1]Cargo Summary'!F11</f>
        <v>1259.9122282754699</v>
      </c>
      <c r="H11" s="19">
        <f>(F11-G11)/G11</f>
        <v>-0.54739272423154839</v>
      </c>
      <c r="I11" s="83">
        <f>+F11+'[2]Cargo Summary'!I11</f>
        <v>4245.3206763121007</v>
      </c>
      <c r="J11" s="83">
        <f>'[1]Cargo Summary'!I11</f>
        <v>6381.0471962783695</v>
      </c>
      <c r="K11" s="58">
        <f>(I11-J11)/J11</f>
        <v>-0.33469843652181303</v>
      </c>
      <c r="M11" s="19"/>
    </row>
    <row r="12" spans="1:18" ht="18" customHeight="1" thickBot="1" x14ac:dyDescent="0.25">
      <c r="A12" s="47" t="s">
        <v>73</v>
      </c>
      <c r="B12" s="110">
        <f>SUM(B10:B11)</f>
        <v>961188</v>
      </c>
      <c r="C12" s="91">
        <f t="shared" ref="C12:J12" si="1">SUM(C10:C11)</f>
        <v>968</v>
      </c>
      <c r="D12" s="91">
        <f t="shared" si="1"/>
        <v>13652834</v>
      </c>
      <c r="E12" s="91">
        <f t="shared" si="1"/>
        <v>14614990</v>
      </c>
      <c r="F12" s="91">
        <f t="shared" si="1"/>
        <v>6629.2479516262993</v>
      </c>
      <c r="G12" s="91">
        <f t="shared" si="1"/>
        <v>9523.0874399691802</v>
      </c>
      <c r="H12" s="22">
        <f>(F12-G12)/G12</f>
        <v>-0.30387618580474218</v>
      </c>
      <c r="I12" s="91">
        <f t="shared" si="1"/>
        <v>38422.227078921067</v>
      </c>
      <c r="J12" s="91">
        <f t="shared" si="1"/>
        <v>44536.264858637085</v>
      </c>
      <c r="K12" s="211">
        <f>(I12-J12)/J12</f>
        <v>-0.13728223054004718</v>
      </c>
      <c r="M12" s="19"/>
    </row>
    <row r="13" spans="1:18" ht="13.5" thickTop="1" x14ac:dyDescent="0.2">
      <c r="A13" s="38"/>
      <c r="B13" s="108"/>
      <c r="C13" s="83"/>
      <c r="D13" s="83"/>
      <c r="E13" s="83"/>
      <c r="F13" s="83"/>
      <c r="G13" s="83"/>
      <c r="I13" s="83"/>
      <c r="J13" s="83"/>
      <c r="K13" s="58"/>
      <c r="M13" s="19"/>
    </row>
    <row r="14" spans="1:18" x14ac:dyDescent="0.2">
      <c r="A14" s="38" t="s">
        <v>71</v>
      </c>
      <c r="B14" s="108"/>
      <c r="C14" s="83"/>
      <c r="D14" s="83"/>
      <c r="E14" s="83"/>
      <c r="F14" s="83"/>
      <c r="G14" s="83"/>
      <c r="I14" s="83"/>
      <c r="J14" s="83"/>
      <c r="K14" s="58"/>
      <c r="M14" s="19"/>
    </row>
    <row r="15" spans="1:18" x14ac:dyDescent="0.2">
      <c r="A15" s="38" t="s">
        <v>69</v>
      </c>
      <c r="B15" s="108">
        <f>'Major Airline Stats'!K38</f>
        <v>0</v>
      </c>
      <c r="C15" s="83">
        <f>'Regional Major'!M35</f>
        <v>0</v>
      </c>
      <c r="D15" s="83">
        <f>Cargo!N26</f>
        <v>0</v>
      </c>
      <c r="E15" s="83">
        <f>SUM(B15:D15)</f>
        <v>0</v>
      </c>
      <c r="F15" s="83">
        <f>E15*0.00045359237</f>
        <v>0</v>
      </c>
      <c r="G15" s="83">
        <f>'[1]Cargo Summary'!F15</f>
        <v>0</v>
      </c>
      <c r="H15" t="e">
        <f>(F15-G15)/G15</f>
        <v>#DIV/0!</v>
      </c>
      <c r="I15" s="83">
        <f>+F15+'[2]Cargo Summary'!I15</f>
        <v>0</v>
      </c>
      <c r="J15" s="83">
        <f>'[1]Cargo Summary'!I15</f>
        <v>0</v>
      </c>
      <c r="K15" s="58" t="e">
        <f>(I15-J15)/J15</f>
        <v>#DIV/0!</v>
      </c>
      <c r="M15" s="19"/>
    </row>
    <row r="16" spans="1:18" ht="15" customHeight="1" x14ac:dyDescent="0.2">
      <c r="A16" s="38" t="s">
        <v>16</v>
      </c>
      <c r="B16" s="108">
        <f>'Major Airline Stats'!K39</f>
        <v>0</v>
      </c>
      <c r="C16" s="83">
        <f>'Regional Major'!M36</f>
        <v>0</v>
      </c>
      <c r="D16" s="83">
        <f>Cargo!N27</f>
        <v>0</v>
      </c>
      <c r="E16" s="83">
        <f>SUM(B16:D16)</f>
        <v>0</v>
      </c>
      <c r="F16" s="83">
        <f>E16*0.00045359237</f>
        <v>0</v>
      </c>
      <c r="G16" s="83">
        <f>'[1]Cargo Summary'!F16</f>
        <v>0</v>
      </c>
      <c r="H16" s="3" t="e">
        <f>(F16-G16)/G16</f>
        <v>#DIV/0!</v>
      </c>
      <c r="I16" s="83">
        <f>+F16+'[2]Cargo Summary'!I16</f>
        <v>0</v>
      </c>
      <c r="J16" s="83">
        <f>'[1]Cargo Summary'!I16</f>
        <v>0</v>
      </c>
      <c r="K16" s="58">
        <v>1</v>
      </c>
      <c r="M16" s="19"/>
    </row>
    <row r="17" spans="1:13" ht="18" customHeight="1" thickBot="1" x14ac:dyDescent="0.25">
      <c r="A17" s="47" t="s">
        <v>74</v>
      </c>
      <c r="B17" s="110">
        <f>SUM(B15:B16)</f>
        <v>0</v>
      </c>
      <c r="C17" s="91">
        <f t="shared" ref="C17:J17" si="2">SUM(C15:C16)</f>
        <v>0</v>
      </c>
      <c r="D17" s="91">
        <f t="shared" si="2"/>
        <v>0</v>
      </c>
      <c r="E17" s="91">
        <f t="shared" si="2"/>
        <v>0</v>
      </c>
      <c r="F17" s="91">
        <f t="shared" si="2"/>
        <v>0</v>
      </c>
      <c r="G17" s="91">
        <f t="shared" si="2"/>
        <v>0</v>
      </c>
      <c r="H17" s="22" t="e">
        <f>(F17-G17)/G17</f>
        <v>#DIV/0!</v>
      </c>
      <c r="I17" s="91">
        <f t="shared" si="2"/>
        <v>0</v>
      </c>
      <c r="J17" s="91">
        <f t="shared" si="2"/>
        <v>0</v>
      </c>
      <c r="K17" s="211" t="e">
        <f>(I17-J17)/J17</f>
        <v>#DIV/0!</v>
      </c>
      <c r="M17" s="19"/>
    </row>
    <row r="18" spans="1:13" ht="13.5" thickTop="1" x14ac:dyDescent="0.2">
      <c r="A18" s="38"/>
      <c r="B18" s="108"/>
      <c r="C18" s="83"/>
      <c r="D18" s="83"/>
      <c r="E18" s="83"/>
      <c r="F18" s="83"/>
      <c r="G18" s="83"/>
      <c r="I18" s="83"/>
      <c r="J18" s="83"/>
      <c r="K18" s="58"/>
      <c r="M18" s="19"/>
    </row>
    <row r="19" spans="1:13" x14ac:dyDescent="0.2">
      <c r="A19" s="38" t="s">
        <v>14</v>
      </c>
      <c r="B19" s="108"/>
      <c r="C19" s="83"/>
      <c r="D19" s="83"/>
      <c r="E19" s="83"/>
      <c r="F19" s="83"/>
      <c r="G19" s="83"/>
      <c r="I19" s="83"/>
      <c r="J19" s="83"/>
      <c r="K19" s="58"/>
      <c r="M19" s="19"/>
    </row>
    <row r="20" spans="1:13" x14ac:dyDescent="0.2">
      <c r="A20" s="38" t="s">
        <v>69</v>
      </c>
      <c r="B20" s="108">
        <f t="shared" ref="B20:C21" si="3">B15+B10+B5</f>
        <v>620020</v>
      </c>
      <c r="C20" s="83">
        <f t="shared" si="3"/>
        <v>4060</v>
      </c>
      <c r="D20" s="83">
        <f>D15+D10+D5</f>
        <v>30744285</v>
      </c>
      <c r="E20" s="83">
        <f>SUM(B20:D20)</f>
        <v>31368365</v>
      </c>
      <c r="F20" s="83">
        <f>E20*0.00045359237</f>
        <v>14228.45102337505</v>
      </c>
      <c r="G20" s="83">
        <f>'[1]Cargo Summary'!F20</f>
        <v>15878.49260597908</v>
      </c>
      <c r="H20" s="3">
        <f>(F20-G20)/G20</f>
        <v>-0.10391676486864397</v>
      </c>
      <c r="I20" s="83">
        <f>+I5+I10+I15</f>
        <v>76368.700625421043</v>
      </c>
      <c r="J20" s="83">
        <f>+J5+J10+J15</f>
        <v>81814.5932153881</v>
      </c>
      <c r="K20" s="58">
        <f>(I20-J20)/J20</f>
        <v>-6.6563828969118027E-2</v>
      </c>
      <c r="M20" s="19"/>
    </row>
    <row r="21" spans="1:13" x14ac:dyDescent="0.2">
      <c r="A21" s="38" t="s">
        <v>16</v>
      </c>
      <c r="B21" s="108">
        <f t="shared" si="3"/>
        <v>1434185</v>
      </c>
      <c r="C21" s="84">
        <f t="shared" si="3"/>
        <v>0</v>
      </c>
      <c r="D21" s="84">
        <f>D16+D11+D6</f>
        <v>581338</v>
      </c>
      <c r="E21" s="83">
        <f>SUM(B21:D21)</f>
        <v>2015523</v>
      </c>
      <c r="F21" s="83">
        <f>E21*0.00045359237</f>
        <v>914.22585435950998</v>
      </c>
      <c r="G21" s="83">
        <f>'[1]Cargo Summary'!F21</f>
        <v>2158.6923552517401</v>
      </c>
      <c r="H21" s="3">
        <f>(F21-G21)/G21</f>
        <v>-0.57649090101451916</v>
      </c>
      <c r="I21" s="83">
        <f>+I6+I11+I16</f>
        <v>6973.3803180826399</v>
      </c>
      <c r="J21" s="83">
        <f>+J6+J11+J16</f>
        <v>10636.84494915273</v>
      </c>
      <c r="K21" s="58">
        <f>(I21-J21)/J21</f>
        <v>-0.34441271341102897</v>
      </c>
      <c r="M21" s="19"/>
    </row>
    <row r="22" spans="1:13" ht="18" customHeight="1" thickBot="1" x14ac:dyDescent="0.25">
      <c r="A22" s="60" t="s">
        <v>62</v>
      </c>
      <c r="B22" s="111">
        <f>SUM(B20:B21)</f>
        <v>2054205</v>
      </c>
      <c r="C22" s="112">
        <f t="shared" ref="C22:J22" si="4">SUM(C20:C21)</f>
        <v>4060</v>
      </c>
      <c r="D22" s="112">
        <f>SUM(D20:D21)</f>
        <v>31325623</v>
      </c>
      <c r="E22" s="112">
        <f t="shared" si="4"/>
        <v>33383888</v>
      </c>
      <c r="F22" s="112">
        <f t="shared" si="4"/>
        <v>15142.676877734561</v>
      </c>
      <c r="G22" s="112">
        <f t="shared" si="4"/>
        <v>18037.184961230822</v>
      </c>
      <c r="H22" s="217">
        <f>(F22-G22)/G22</f>
        <v>-0.16047449143077067</v>
      </c>
      <c r="I22" s="112">
        <f t="shared" si="4"/>
        <v>83342.080943503679</v>
      </c>
      <c r="J22" s="112">
        <f t="shared" si="4"/>
        <v>92451.438164540828</v>
      </c>
      <c r="K22" s="218">
        <f>(I22-J22)/J22</f>
        <v>-9.8531265731364101E-2</v>
      </c>
      <c r="M22" s="19"/>
    </row>
    <row r="23" spans="1:13" x14ac:dyDescent="0.2">
      <c r="G23" s="2"/>
    </row>
    <row r="26" spans="1:13" x14ac:dyDescent="0.2">
      <c r="A26" s="20"/>
    </row>
  </sheetData>
  <phoneticPr fontId="6" type="noConversion"/>
  <pageMargins left="0.75" right="0.75" top="1" bottom="1" header="0.5" footer="0.5"/>
  <pageSetup scale="80" orientation="landscape" r:id="rId1"/>
  <headerFooter alignWithMargins="0">
    <oddHeader>&amp;L
Schedule 8
&amp;CMinneapolis-St. Paul International Airport
&amp;"Arial,Bold"Cargo Summary
May 2020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4670"/>
  <sheetViews>
    <sheetView zoomScaleNormal="100" workbookViewId="0">
      <selection activeCell="L34" sqref="L34"/>
    </sheetView>
  </sheetViews>
  <sheetFormatPr defaultRowHeight="12.75" x14ac:dyDescent="0.2"/>
  <cols>
    <col min="1" max="1" width="3.42578125" customWidth="1"/>
    <col min="2" max="2" width="17.42578125" customWidth="1"/>
    <col min="3" max="3" width="11.28515625" style="2" customWidth="1"/>
    <col min="4" max="4" width="10.140625" style="2" customWidth="1"/>
    <col min="5" max="5" width="10.85546875" style="3" bestFit="1" customWidth="1"/>
    <col min="6" max="6" width="8.5703125" style="139" bestFit="1" customWidth="1"/>
    <col min="7" max="7" width="8.5703125" style="2" bestFit="1" customWidth="1"/>
    <col min="8" max="8" width="11.5703125" style="3" customWidth="1"/>
    <col min="9" max="9" width="7.140625" style="3" bestFit="1" customWidth="1"/>
    <col min="10" max="10" width="4.140625" style="3" customWidth="1"/>
    <col min="11" max="11" width="18.42578125" style="143" customWidth="1"/>
    <col min="12" max="13" width="14" style="2" bestFit="1" customWidth="1"/>
    <col min="14" max="14" width="11.7109375" style="3" customWidth="1"/>
    <col min="15" max="15" width="12.7109375" bestFit="1" customWidth="1"/>
    <col min="16" max="16" width="14.28515625" bestFit="1" customWidth="1"/>
    <col min="17" max="17" width="10.5703125" bestFit="1" customWidth="1"/>
    <col min="18" max="18" width="9" customWidth="1"/>
    <col min="19" max="19" width="11" customWidth="1"/>
    <col min="20" max="20" width="11.7109375" customWidth="1"/>
  </cols>
  <sheetData>
    <row r="1" spans="1:18" ht="13.5" thickBot="1" x14ac:dyDescent="0.25">
      <c r="F1" s="142"/>
      <c r="K1"/>
    </row>
    <row r="2" spans="1:18" s="9" customFormat="1" ht="26.25" thickBot="1" x14ac:dyDescent="0.25">
      <c r="A2" s="484" t="s">
        <v>187</v>
      </c>
      <c r="B2" s="485"/>
      <c r="C2" s="314" t="s">
        <v>217</v>
      </c>
      <c r="D2" s="316" t="s">
        <v>205</v>
      </c>
      <c r="E2" s="317" t="s">
        <v>96</v>
      </c>
      <c r="F2" s="318" t="s">
        <v>218</v>
      </c>
      <c r="G2" s="316" t="s">
        <v>206</v>
      </c>
      <c r="H2" s="315" t="s">
        <v>97</v>
      </c>
      <c r="I2" s="317" t="s">
        <v>138</v>
      </c>
      <c r="J2" s="484" t="s">
        <v>183</v>
      </c>
      <c r="K2" s="485"/>
      <c r="L2" s="314" t="s">
        <v>219</v>
      </c>
      <c r="M2" s="316" t="s">
        <v>207</v>
      </c>
      <c r="N2" s="319" t="s">
        <v>97</v>
      </c>
      <c r="O2" s="320" t="s">
        <v>220</v>
      </c>
      <c r="P2" s="320" t="s">
        <v>208</v>
      </c>
      <c r="Q2" s="345" t="s">
        <v>97</v>
      </c>
      <c r="R2" s="317" t="s">
        <v>138</v>
      </c>
    </row>
    <row r="3" spans="1:18" s="9" customFormat="1" ht="13.5" customHeight="1" thickBot="1" x14ac:dyDescent="0.25">
      <c r="A3" s="486">
        <v>43952</v>
      </c>
      <c r="B3" s="487"/>
      <c r="C3" s="488" t="s">
        <v>9</v>
      </c>
      <c r="D3" s="489"/>
      <c r="E3" s="489"/>
      <c r="F3" s="489"/>
      <c r="G3" s="489"/>
      <c r="H3" s="490"/>
      <c r="I3" s="441"/>
      <c r="J3" s="486">
        <f>+A3</f>
        <v>43952</v>
      </c>
      <c r="K3" s="487"/>
      <c r="L3" s="481" t="s">
        <v>184</v>
      </c>
      <c r="M3" s="482"/>
      <c r="N3" s="482"/>
      <c r="O3" s="482"/>
      <c r="P3" s="482"/>
      <c r="Q3" s="482"/>
      <c r="R3" s="483"/>
    </row>
    <row r="4" spans="1:18" x14ac:dyDescent="0.2">
      <c r="A4" s="231"/>
      <c r="B4" s="232"/>
      <c r="C4" s="233"/>
      <c r="D4" s="234"/>
      <c r="E4" s="235"/>
      <c r="F4" s="321"/>
      <c r="G4" s="234"/>
      <c r="H4" s="334"/>
      <c r="I4" s="235"/>
      <c r="J4" s="236"/>
      <c r="K4" s="232"/>
      <c r="L4" s="242"/>
      <c r="N4" s="58"/>
      <c r="O4" s="31"/>
      <c r="R4" s="33"/>
    </row>
    <row r="5" spans="1:18" x14ac:dyDescent="0.2">
      <c r="A5" s="238" t="s">
        <v>233</v>
      </c>
      <c r="B5" s="33"/>
      <c r="C5" s="450">
        <f>SUM(C6:C7)</f>
        <v>78</v>
      </c>
      <c r="D5" s="450">
        <f>SUM(D6:D7)</f>
        <v>64</v>
      </c>
      <c r="E5" s="451">
        <f>(C5-D5)/D5</f>
        <v>0.21875</v>
      </c>
      <c r="F5" s="450">
        <f>SUM(F6:F7)</f>
        <v>314</v>
      </c>
      <c r="G5" s="450">
        <f>SUM(G6:G7)</f>
        <v>296</v>
      </c>
      <c r="H5" s="452">
        <f>(F5-G5)/G5</f>
        <v>6.0810810810810814E-2</v>
      </c>
      <c r="I5" s="451">
        <f>+F5/$F$33</f>
        <v>5.4381711118808448E-2</v>
      </c>
      <c r="J5" s="238" t="s">
        <v>233</v>
      </c>
      <c r="K5" s="33"/>
      <c r="L5" s="450">
        <f>SUM(L6:L7)</f>
        <v>2923135</v>
      </c>
      <c r="M5" s="450">
        <f>SUM(M6:M7)</f>
        <v>2204159</v>
      </c>
      <c r="N5" s="451">
        <f>(L5-M5)/M5</f>
        <v>0.32619062417910866</v>
      </c>
      <c r="O5" s="450">
        <f>SUM(O6:O7)</f>
        <v>13047389</v>
      </c>
      <c r="P5" s="450">
        <f>SUM(P6:P7)</f>
        <v>11013263</v>
      </c>
      <c r="Q5" s="452">
        <f>(O5-P5)/P5</f>
        <v>0.18469785021932192</v>
      </c>
      <c r="R5" s="451">
        <f>O5/$O$33</f>
        <v>8.365168152626383E-2</v>
      </c>
    </row>
    <row r="6" spans="1:18" x14ac:dyDescent="0.2">
      <c r="A6" s="31"/>
      <c r="B6" s="295" t="s">
        <v>234</v>
      </c>
      <c r="C6" s="299">
        <f>+'[3]Atlas Air'!$GT$19</f>
        <v>40</v>
      </c>
      <c r="D6" s="192">
        <f>+'[3]Atlas Air'!$GF$19</f>
        <v>64</v>
      </c>
      <c r="E6" s="301">
        <f>(C6-D6)/D6</f>
        <v>-0.375</v>
      </c>
      <c r="F6" s="299">
        <f>+SUM('[3]Atlas Air'!$GP$19:$GT$19)</f>
        <v>276</v>
      </c>
      <c r="G6" s="192">
        <f>+SUM('[3]Atlas Air'!$GB$19:$GF$19)</f>
        <v>296</v>
      </c>
      <c r="H6" s="300">
        <f>(F6-G6)/G6</f>
        <v>-6.7567567567567571E-2</v>
      </c>
      <c r="I6" s="301">
        <f>+F6/$F$33</f>
        <v>4.7800484932455839E-2</v>
      </c>
      <c r="J6" s="31"/>
      <c r="K6" s="295" t="s">
        <v>234</v>
      </c>
      <c r="L6" s="299">
        <f>+'[3]Atlas Air'!$GT$64</f>
        <v>2215535</v>
      </c>
      <c r="M6" s="192">
        <f>+'[3]Atlas Air'!$GF$64</f>
        <v>2204159</v>
      </c>
      <c r="N6" s="301">
        <f>(L6-M6)/M6</f>
        <v>5.1611521673345703E-3</v>
      </c>
      <c r="O6" s="192">
        <f>+SUM('[3]Atlas Air'!$GP$64:$GT$64)</f>
        <v>12339789</v>
      </c>
      <c r="P6" s="192">
        <f>+SUM('[3]Atlas Air'!$GB$64:$GF$64)</f>
        <v>11013263</v>
      </c>
      <c r="Q6" s="300">
        <f>(O6-P6)/P6</f>
        <v>0.12044804523418717</v>
      </c>
      <c r="R6" s="301">
        <f>O6/$O$33</f>
        <v>7.9114993776095252E-2</v>
      </c>
    </row>
    <row r="7" spans="1:18" x14ac:dyDescent="0.2">
      <c r="A7" s="31"/>
      <c r="B7" s="295" t="s">
        <v>49</v>
      </c>
      <c r="C7" s="299">
        <f>+'[3]Sun Country Cargo'!$GT$19</f>
        <v>38</v>
      </c>
      <c r="D7" s="192">
        <f>+'[3]Sun Country Cargo'!$GF$19</f>
        <v>0</v>
      </c>
      <c r="E7" s="301" t="e">
        <f>(C7-D7)/D7</f>
        <v>#DIV/0!</v>
      </c>
      <c r="F7" s="299">
        <f>+SUM('[3]Sun Country Cargo'!$GP$19:$GT$19)</f>
        <v>38</v>
      </c>
      <c r="G7" s="192">
        <f>+SUM('[3]Sun Country Cargo'!$GB$19:$GF$19)</f>
        <v>0</v>
      </c>
      <c r="H7" s="300" t="e">
        <f>(F7-G7)/G7</f>
        <v>#DIV/0!</v>
      </c>
      <c r="I7" s="301">
        <f>+F7/$F$33</f>
        <v>6.5812261863526155E-3</v>
      </c>
      <c r="J7" s="31"/>
      <c r="K7" s="295" t="s">
        <v>49</v>
      </c>
      <c r="L7" s="299">
        <f>+'[3]Sun Country Cargo'!$GT$64</f>
        <v>707600</v>
      </c>
      <c r="M7" s="192">
        <f>+'[3]Sun Country Cargo'!$GF$64</f>
        <v>0</v>
      </c>
      <c r="N7" s="301" t="e">
        <f>(L7-M7)/M7</f>
        <v>#DIV/0!</v>
      </c>
      <c r="O7" s="192">
        <f>+SUM('[3]Sun Country Cargo'!$GP$64:$GT$64)</f>
        <v>707600</v>
      </c>
      <c r="P7" s="192">
        <f>+SUM('[3]Sun Country Cargo'!$GB$64:$GF$64)</f>
        <v>0</v>
      </c>
      <c r="Q7" s="300" t="e">
        <f>(O7-P7)/P7</f>
        <v>#DIV/0!</v>
      </c>
      <c r="R7" s="301">
        <f>O7/$O$33</f>
        <v>4.5366877501685802E-3</v>
      </c>
    </row>
    <row r="8" spans="1:18" x14ac:dyDescent="0.2">
      <c r="A8" s="31"/>
      <c r="B8" s="33"/>
      <c r="F8" s="453"/>
      <c r="I8" s="58"/>
      <c r="J8" s="367"/>
      <c r="K8" s="33"/>
      <c r="N8" s="58"/>
      <c r="R8" s="33"/>
    </row>
    <row r="9" spans="1:18" ht="14.1" customHeight="1" x14ac:dyDescent="0.2">
      <c r="A9" s="238" t="s">
        <v>227</v>
      </c>
      <c r="B9" s="33"/>
      <c r="C9" s="450">
        <f>SUM(C10:C16)</f>
        <v>126</v>
      </c>
      <c r="D9" s="450">
        <f>SUM(D10:D16)</f>
        <v>136</v>
      </c>
      <c r="E9" s="451">
        <f>(C9-D9)/D9</f>
        <v>-7.3529411764705885E-2</v>
      </c>
      <c r="F9" s="450">
        <f>SUM(F10:F16)</f>
        <v>631</v>
      </c>
      <c r="G9" s="450">
        <f>SUM(G10:G16)</f>
        <v>640</v>
      </c>
      <c r="H9" s="452">
        <f>(F9-G9)/G9</f>
        <v>-1.40625E-2</v>
      </c>
      <c r="I9" s="451">
        <f>+F9/$F$33</f>
        <v>0.10928299272601316</v>
      </c>
      <c r="J9" s="238" t="s">
        <v>227</v>
      </c>
      <c r="K9" s="33"/>
      <c r="L9" s="450">
        <f>SUM(L10:L16)</f>
        <v>1358062</v>
      </c>
      <c r="M9" s="450">
        <f>SUM(M10:M16)</f>
        <v>1565182</v>
      </c>
      <c r="N9" s="451">
        <f t="shared" ref="N9:N16" si="0">(L9-M9)/M9</f>
        <v>-0.13232965878728481</v>
      </c>
      <c r="O9" s="450">
        <f>SUM(O10:O16)</f>
        <v>7215055</v>
      </c>
      <c r="P9" s="450">
        <f>SUM(P10:P16)</f>
        <v>7035560</v>
      </c>
      <c r="Q9" s="452">
        <f t="shared" ref="Q9:Q16" si="1">(O9-P9)/P9</f>
        <v>2.5512539158219105E-2</v>
      </c>
      <c r="R9" s="451">
        <f t="shared" ref="R9:R16" si="2">O9/$O$33</f>
        <v>4.625841101652426E-2</v>
      </c>
    </row>
    <row r="10" spans="1:18" ht="14.1" customHeight="1" x14ac:dyDescent="0.2">
      <c r="A10" s="238"/>
      <c r="B10" s="295" t="s">
        <v>235</v>
      </c>
      <c r="C10" s="299">
        <f>+[3]Airborne!$GT$19</f>
        <v>0</v>
      </c>
      <c r="D10" s="192">
        <f>+[3]Airborne!$GF$19</f>
        <v>0</v>
      </c>
      <c r="E10" s="301" t="e">
        <f>(C10-D10)/D10</f>
        <v>#DIV/0!</v>
      </c>
      <c r="F10" s="299">
        <f>+SUM([3]Airborne!$GP$19:$GT$19)</f>
        <v>0</v>
      </c>
      <c r="G10" s="192">
        <f>+SUM([3]Airborne!$GB$19:$GF$19)</f>
        <v>1</v>
      </c>
      <c r="H10" s="300">
        <f>(F10-G10)/G10</f>
        <v>-1</v>
      </c>
      <c r="I10" s="301">
        <f t="shared" ref="I10" si="3">+F10/$F$33</f>
        <v>0</v>
      </c>
      <c r="J10" s="238"/>
      <c r="K10" s="295" t="s">
        <v>235</v>
      </c>
      <c r="L10" s="299">
        <f>+[3]Airborne!$GT$64</f>
        <v>0</v>
      </c>
      <c r="M10" s="192">
        <f>+[3]Airborne!$GF$64</f>
        <v>0</v>
      </c>
      <c r="N10" s="301" t="e">
        <f t="shared" si="0"/>
        <v>#DIV/0!</v>
      </c>
      <c r="O10" s="299">
        <f>+SUM([3]Airborne!$GP$64:$GT$64)</f>
        <v>0</v>
      </c>
      <c r="P10" s="192">
        <f>+SUM([3]Airborne!$GB$64:$GF$64)</f>
        <v>0</v>
      </c>
      <c r="Q10" s="300" t="e">
        <f t="shared" si="1"/>
        <v>#DIV/0!</v>
      </c>
      <c r="R10" s="301">
        <f t="shared" si="2"/>
        <v>0</v>
      </c>
    </row>
    <row r="11" spans="1:18" ht="14.1" customHeight="1" x14ac:dyDescent="0.2">
      <c r="A11" s="238"/>
      <c r="B11" s="33" t="s">
        <v>234</v>
      </c>
      <c r="C11" s="299">
        <f>+[3]DHL_Atlas!$GT$19</f>
        <v>2</v>
      </c>
      <c r="D11" s="192">
        <f>+[3]DHL_Atlas!$GF$19</f>
        <v>2</v>
      </c>
      <c r="E11" s="301">
        <f t="shared" ref="E11:E16" si="4">(C11-D11)/D11</f>
        <v>0</v>
      </c>
      <c r="F11" s="299">
        <f>+SUM([3]DHL_Atlas!$GP$19:$GT$19)</f>
        <v>2</v>
      </c>
      <c r="G11" s="192">
        <f>+SUM([3]DHL_Atlas!$GB$19:$GF$19)</f>
        <v>4</v>
      </c>
      <c r="H11" s="300">
        <f t="shared" ref="H11:H16" si="5">(F11-G11)/G11</f>
        <v>-0.5</v>
      </c>
      <c r="I11" s="301">
        <f>+F11/$F$33</f>
        <v>3.4638032559750607E-4</v>
      </c>
      <c r="J11" s="238"/>
      <c r="K11" s="33" t="s">
        <v>234</v>
      </c>
      <c r="L11" s="299">
        <f>+[3]DHL_Atlas!$GT$64</f>
        <v>60721</v>
      </c>
      <c r="M11" s="192">
        <f>+[3]DHL_Atlas!$GF$64</f>
        <v>23188</v>
      </c>
      <c r="N11" s="301">
        <f t="shared" si="0"/>
        <v>1.6186389511816457</v>
      </c>
      <c r="O11" s="299">
        <f>+SUM([3]DHL_Atlas!$GP$64:$GT$64)</f>
        <v>60721</v>
      </c>
      <c r="P11" s="192">
        <f>+SUM([3]DHL_Atlas!$GB$64:$GF$64)</f>
        <v>41740</v>
      </c>
      <c r="Q11" s="300">
        <f t="shared" si="1"/>
        <v>0.45474365117393389</v>
      </c>
      <c r="R11" s="301">
        <f t="shared" si="2"/>
        <v>3.8930499841433914E-4</v>
      </c>
    </row>
    <row r="12" spans="1:18" ht="14.1" customHeight="1" x14ac:dyDescent="0.2">
      <c r="A12" s="238"/>
      <c r="B12" s="33" t="s">
        <v>236</v>
      </c>
      <c r="C12" s="299">
        <f>+[3]DHL!$GT$19</f>
        <v>2</v>
      </c>
      <c r="D12" s="192">
        <f>+[3]DHL!$GF$19</f>
        <v>0</v>
      </c>
      <c r="E12" s="301" t="e">
        <f t="shared" si="4"/>
        <v>#DIV/0!</v>
      </c>
      <c r="F12" s="299">
        <f>+SUM([3]DHL!$GP$19:$GT$19)</f>
        <v>163</v>
      </c>
      <c r="G12" s="192">
        <f>+SUM([3]DHL!$GB$19:$GF$19)</f>
        <v>0</v>
      </c>
      <c r="H12" s="300" t="e">
        <f t="shared" si="5"/>
        <v>#DIV/0!</v>
      </c>
      <c r="I12" s="301">
        <f>+F12/$F$33</f>
        <v>2.8229996536196744E-2</v>
      </c>
      <c r="J12" s="238"/>
      <c r="K12" s="33" t="s">
        <v>236</v>
      </c>
      <c r="L12" s="299">
        <f>+[3]DHL!$GT$64</f>
        <v>105861</v>
      </c>
      <c r="M12" s="192">
        <f>+[3]DHL!$GF$64</f>
        <v>0</v>
      </c>
      <c r="N12" s="301" t="e">
        <f t="shared" si="0"/>
        <v>#DIV/0!</v>
      </c>
      <c r="O12" s="299">
        <f>+SUM([3]DHL!$GP$64:$GT$64)</f>
        <v>5299897</v>
      </c>
      <c r="P12" s="192">
        <f>+SUM([3]DHL!$GB$64:$GF$64)</f>
        <v>0</v>
      </c>
      <c r="Q12" s="300" t="e">
        <f t="shared" si="1"/>
        <v>#DIV/0!</v>
      </c>
      <c r="R12" s="301">
        <f t="shared" si="2"/>
        <v>3.3979618141683453E-2</v>
      </c>
    </row>
    <row r="13" spans="1:18" ht="14.1" customHeight="1" x14ac:dyDescent="0.2">
      <c r="A13" s="238"/>
      <c r="B13" s="33" t="s">
        <v>210</v>
      </c>
      <c r="C13" s="299">
        <f>+[3]Encore!$GT$19+[3]DHL_Encore!$GT$12</f>
        <v>84</v>
      </c>
      <c r="D13" s="192">
        <f>+[3]Encore!$GF$19+[3]DHL_Encore!$GF$19</f>
        <v>90</v>
      </c>
      <c r="E13" s="301">
        <f t="shared" si="4"/>
        <v>-6.6666666666666666E-2</v>
      </c>
      <c r="F13" s="299">
        <f>+SUM([3]Encore!$GP$19:$GT$19)+SUM([3]DHL_Encore!$GP$19:$GT$19)</f>
        <v>420</v>
      </c>
      <c r="G13" s="192">
        <f>+SUM([3]Encore!$GB$19:$GF$19)+SUM([3]DHL_Encore!$GB$19:$GF$19)</f>
        <v>425</v>
      </c>
      <c r="H13" s="300">
        <f t="shared" si="5"/>
        <v>-1.1764705882352941E-2</v>
      </c>
      <c r="I13" s="301">
        <f t="shared" ref="I13:I16" si="6">+F13/$F$33</f>
        <v>7.2739868375476274E-2</v>
      </c>
      <c r="J13" s="238"/>
      <c r="K13" s="33" t="s">
        <v>210</v>
      </c>
      <c r="L13" s="299">
        <f>+[3]Encore!$GT$64+[3]DHL_Encore!$GT$64</f>
        <v>128008</v>
      </c>
      <c r="M13" s="192">
        <f>+[3]Encore!$GF$64+[3]DHL_Encore!$GF$64</f>
        <v>102048</v>
      </c>
      <c r="N13" s="301">
        <f t="shared" si="0"/>
        <v>0.25439009093759801</v>
      </c>
      <c r="O13" s="299">
        <f>+SUM([3]Encore!$GP$64:$GT$64)+SUM([3]DHL_Encore!$GP$64:$GT$64)</f>
        <v>600452</v>
      </c>
      <c r="P13" s="192">
        <f>+SUM([3]Encore!$GB$64:$GF$64)+SUM([3]DHL_Encore!$GB$64:$GF$64)</f>
        <v>520220</v>
      </c>
      <c r="Q13" s="300">
        <f t="shared" si="1"/>
        <v>0.15422705778324555</v>
      </c>
      <c r="R13" s="301">
        <f t="shared" si="2"/>
        <v>3.8497219233524938E-3</v>
      </c>
    </row>
    <row r="14" spans="1:18" ht="14.1" customHeight="1" x14ac:dyDescent="0.2">
      <c r="A14" s="238"/>
      <c r="B14" s="33" t="s">
        <v>237</v>
      </c>
      <c r="C14" s="299">
        <f>+[3]DHL_Kalitta!$GT$19</f>
        <v>0</v>
      </c>
      <c r="D14" s="192">
        <f>+[3]DHL_Kalitta!$GF$19</f>
        <v>44</v>
      </c>
      <c r="E14" s="301">
        <f t="shared" si="4"/>
        <v>-1</v>
      </c>
      <c r="F14" s="299">
        <f>+SUM([3]DHL_Kalitta!$GP$19:$GT$19)</f>
        <v>8</v>
      </c>
      <c r="G14" s="192">
        <f>+SUM([3]DHL_Kalitta!$GB$19:$GF$19)</f>
        <v>210</v>
      </c>
      <c r="H14" s="300">
        <f t="shared" si="5"/>
        <v>-0.96190476190476193</v>
      </c>
      <c r="I14" s="301">
        <f>+F14/$F$33</f>
        <v>1.3855213023900243E-3</v>
      </c>
      <c r="J14" s="238"/>
      <c r="K14" s="33" t="s">
        <v>237</v>
      </c>
      <c r="L14" s="299">
        <f>+[3]DHL_Kalitta!$GT$64</f>
        <v>0</v>
      </c>
      <c r="M14" s="192">
        <f>+[3]DHL_Kalitta!$GF$64</f>
        <v>1439946</v>
      </c>
      <c r="N14" s="301">
        <f t="shared" si="0"/>
        <v>-1</v>
      </c>
      <c r="O14" s="299">
        <f>+SUM([3]DHL_Kalitta!$GP$64:$GT$64)</f>
        <v>190513</v>
      </c>
      <c r="P14" s="192">
        <f>+SUM([3]DHL_Kalitta!$GB$64:$GF$64)</f>
        <v>6473600</v>
      </c>
      <c r="Q14" s="300">
        <f t="shared" si="1"/>
        <v>-0.97057077978250128</v>
      </c>
      <c r="R14" s="301">
        <f t="shared" si="2"/>
        <v>1.2214499623344642E-3</v>
      </c>
    </row>
    <row r="15" spans="1:18" ht="14.1" customHeight="1" x14ac:dyDescent="0.2">
      <c r="A15" s="238"/>
      <c r="B15" s="33" t="s">
        <v>238</v>
      </c>
      <c r="C15" s="299">
        <f>+[3]DHL_Southair!$GT$19</f>
        <v>0</v>
      </c>
      <c r="D15" s="192">
        <f>+[3]DHL_Southair!$GF$19</f>
        <v>0</v>
      </c>
      <c r="E15" s="301" t="e">
        <f t="shared" si="4"/>
        <v>#DIV/0!</v>
      </c>
      <c r="F15" s="299">
        <f>+SUM([3]DHL_Southair!$GP$19:$GT$19)</f>
        <v>0</v>
      </c>
      <c r="G15" s="192">
        <f>+SUM([3]DHL_Southair!$GB$19:$GF$19)</f>
        <v>0</v>
      </c>
      <c r="H15" s="300" t="e">
        <f t="shared" si="5"/>
        <v>#DIV/0!</v>
      </c>
      <c r="I15" s="301">
        <f>+F15/$F$33</f>
        <v>0</v>
      </c>
      <c r="J15" s="238"/>
      <c r="K15" s="33" t="s">
        <v>238</v>
      </c>
      <c r="L15" s="299">
        <f>+[3]DHL_Southair!$GT$64</f>
        <v>0</v>
      </c>
      <c r="M15" s="192">
        <f>+[3]DHL_Southair!$GF$64</f>
        <v>0</v>
      </c>
      <c r="N15" s="301" t="e">
        <f t="shared" si="0"/>
        <v>#DIV/0!</v>
      </c>
      <c r="O15" s="299">
        <f>+SUM([3]DHL_Southair!$GP$64:$GT$64)</f>
        <v>0</v>
      </c>
      <c r="P15" s="192">
        <f>+SUM([3]DHL_Southair!$GB$64:$GF$64)</f>
        <v>0</v>
      </c>
      <c r="Q15" s="300" t="e">
        <f t="shared" si="1"/>
        <v>#DIV/0!</v>
      </c>
      <c r="R15" s="301">
        <f t="shared" si="2"/>
        <v>0</v>
      </c>
    </row>
    <row r="16" spans="1:18" ht="14.1" customHeight="1" x14ac:dyDescent="0.2">
      <c r="A16" s="238"/>
      <c r="B16" s="33" t="s">
        <v>239</v>
      </c>
      <c r="C16" s="299">
        <f>+[3]DHL_Swift!$GT$19</f>
        <v>38</v>
      </c>
      <c r="D16" s="192">
        <f>+[3]DHL_Swift!$GF$19</f>
        <v>0</v>
      </c>
      <c r="E16" s="301" t="e">
        <f t="shared" si="4"/>
        <v>#DIV/0!</v>
      </c>
      <c r="F16" s="299">
        <f>+SUM([3]DHL_Swift!$GP$19:$GT$19)</f>
        <v>38</v>
      </c>
      <c r="G16" s="192">
        <f>+SUM([3]DHL_Swift!$GB$19:$GF$19)</f>
        <v>0</v>
      </c>
      <c r="H16" s="300" t="e">
        <f t="shared" si="5"/>
        <v>#DIV/0!</v>
      </c>
      <c r="I16" s="301">
        <f t="shared" si="6"/>
        <v>6.5812261863526155E-3</v>
      </c>
      <c r="J16" s="238"/>
      <c r="K16" s="33" t="s">
        <v>239</v>
      </c>
      <c r="L16" s="299">
        <f>+[3]DHL_Swift!$GT$64</f>
        <v>1063472</v>
      </c>
      <c r="M16" s="192">
        <f>+[3]DHL_Swift!$GF$64</f>
        <v>0</v>
      </c>
      <c r="N16" s="301" t="e">
        <f t="shared" si="0"/>
        <v>#DIV/0!</v>
      </c>
      <c r="O16" s="299">
        <f>+SUM([3]DHL_Swift!$GP$64:$GT$64)</f>
        <v>1063472</v>
      </c>
      <c r="P16" s="192">
        <f>+SUM([3]DHL_Swift!$GB$64:$GF$64)</f>
        <v>0</v>
      </c>
      <c r="Q16" s="300" t="e">
        <f t="shared" si="1"/>
        <v>#DIV/0!</v>
      </c>
      <c r="R16" s="301">
        <f t="shared" si="2"/>
        <v>6.8183159907395149E-3</v>
      </c>
    </row>
    <row r="17" spans="1:19" ht="14.1" customHeight="1" x14ac:dyDescent="0.2">
      <c r="A17" s="238"/>
      <c r="B17" s="33"/>
      <c r="C17" s="239"/>
      <c r="D17" s="115"/>
      <c r="E17" s="241"/>
      <c r="F17" s="239"/>
      <c r="G17" s="115"/>
      <c r="H17" s="240"/>
      <c r="I17" s="241"/>
      <c r="J17" s="238"/>
      <c r="K17" s="33"/>
      <c r="L17" s="242"/>
      <c r="N17" s="58"/>
      <c r="O17" s="242"/>
      <c r="P17" s="115"/>
      <c r="Q17" s="3"/>
      <c r="R17" s="58"/>
    </row>
    <row r="18" spans="1:19" ht="14.1" customHeight="1" x14ac:dyDescent="0.2">
      <c r="A18" s="238" t="s">
        <v>185</v>
      </c>
      <c r="B18" s="33"/>
      <c r="C18" s="454">
        <f>SUM(C19:C22)</f>
        <v>308</v>
      </c>
      <c r="D18" s="450">
        <f>SUM(D19:D22)</f>
        <v>352</v>
      </c>
      <c r="E18" s="451">
        <f>(C18-D18)/D18</f>
        <v>-0.125</v>
      </c>
      <c r="F18" s="454">
        <f>SUM(F19:F22)</f>
        <v>1533</v>
      </c>
      <c r="G18" s="450">
        <f>SUM(G19:G22)</f>
        <v>1614</v>
      </c>
      <c r="H18" s="452">
        <f t="shared" ref="H18:H19" si="7">(F18-G18)/G18</f>
        <v>-5.0185873605947957E-2</v>
      </c>
      <c r="I18" s="451">
        <f>+F18/$F$33</f>
        <v>0.26550051957048837</v>
      </c>
      <c r="J18" s="238" t="s">
        <v>185</v>
      </c>
      <c r="K18" s="33"/>
      <c r="L18" s="454">
        <f>SUM(L19:L22)</f>
        <v>15915080</v>
      </c>
      <c r="M18" s="450">
        <f>SUM(M19:M22)</f>
        <v>11585531</v>
      </c>
      <c r="N18" s="451">
        <f>(L18-M18)/M18</f>
        <v>0.37370311296046765</v>
      </c>
      <c r="O18" s="454">
        <f>SUM(O19:O22)</f>
        <v>79265019</v>
      </c>
      <c r="P18" s="450">
        <f>SUM(P19:P22)</f>
        <v>71708401</v>
      </c>
      <c r="Q18" s="452">
        <f t="shared" ref="Q18:Q20" si="8">(O18-P18)/P18</f>
        <v>0.10537981456315</v>
      </c>
      <c r="R18" s="451">
        <f>O18/$O$33</f>
        <v>0.5081976267865741</v>
      </c>
    </row>
    <row r="19" spans="1:19" x14ac:dyDescent="0.2">
      <c r="A19" s="31"/>
      <c r="B19" s="295" t="s">
        <v>185</v>
      </c>
      <c r="C19" s="299">
        <f>+[3]FedEx!$GT$19</f>
        <v>236</v>
      </c>
      <c r="D19" s="192">
        <f>+[3]FedEx!$GF$19</f>
        <v>270</v>
      </c>
      <c r="E19" s="301">
        <f>(C19-D19)/D19</f>
        <v>-0.12592592592592591</v>
      </c>
      <c r="F19" s="299">
        <f>+SUM([3]FedEx!$GP$19:$GT$19)</f>
        <v>1158</v>
      </c>
      <c r="G19" s="192">
        <f>+SUM([3]FedEx!$GB$19:$GF$19)</f>
        <v>1282</v>
      </c>
      <c r="H19" s="300">
        <f t="shared" si="7"/>
        <v>-9.6723868954758194E-2</v>
      </c>
      <c r="I19" s="301">
        <f>+F19/$F$33</f>
        <v>0.20055420852095601</v>
      </c>
      <c r="J19" s="238"/>
      <c r="K19" s="295" t="s">
        <v>185</v>
      </c>
      <c r="L19" s="299">
        <f>+[3]FedEx!$GT$64</f>
        <v>15683019</v>
      </c>
      <c r="M19" s="192">
        <f>+[3]FedEx!$GF$64</f>
        <v>11345449</v>
      </c>
      <c r="N19" s="301">
        <f>(L19-M19)/M19</f>
        <v>0.38231805545994696</v>
      </c>
      <c r="O19" s="299">
        <f>+SUM([3]FedEx!$GP$64:$GT$64)</f>
        <v>77668372</v>
      </c>
      <c r="P19" s="192">
        <f>+SUM([3]FedEx!$GB$64:$GF$64)</f>
        <v>71036730</v>
      </c>
      <c r="Q19" s="300">
        <f t="shared" si="8"/>
        <v>9.3355113615167809E-2</v>
      </c>
      <c r="R19" s="301">
        <f>O19/$O$33</f>
        <v>0.49796092683427978</v>
      </c>
    </row>
    <row r="20" spans="1:19" x14ac:dyDescent="0.2">
      <c r="A20" s="31"/>
      <c r="B20" s="295" t="s">
        <v>240</v>
      </c>
      <c r="C20" s="299">
        <f>+'[3]Mountain Cargo'!$GT$19</f>
        <v>42</v>
      </c>
      <c r="D20" s="192">
        <f>+'[3]Mountain Cargo'!$GF$19</f>
        <v>42</v>
      </c>
      <c r="E20" s="301">
        <f>(C20-D20)/D20</f>
        <v>0</v>
      </c>
      <c r="F20" s="299">
        <f>+SUM('[3]Mountain Cargo'!$GP$19:$GT$19)</f>
        <v>216</v>
      </c>
      <c r="G20" s="192">
        <f>+SUM('[3]Mountain Cargo'!$GB$19:$GF$19)</f>
        <v>160</v>
      </c>
      <c r="H20" s="300">
        <f>(F20-G20)/G20</f>
        <v>0.35</v>
      </c>
      <c r="I20" s="301">
        <f>+F20/$F$33</f>
        <v>3.7409075164530653E-2</v>
      </c>
      <c r="J20" s="367"/>
      <c r="K20" s="295" t="s">
        <v>240</v>
      </c>
      <c r="L20" s="299">
        <f>+'[3]Mountain Cargo'!$GT$64</f>
        <v>182998</v>
      </c>
      <c r="M20" s="192">
        <f>+'[3]Mountain Cargo'!$GF$64</f>
        <v>217469</v>
      </c>
      <c r="N20" s="301">
        <f>(L20-M20)/M20</f>
        <v>-0.15850994854439024</v>
      </c>
      <c r="O20" s="299">
        <f>+SUM('[3]Mountain Cargo'!$GP$64:$GT$64)</f>
        <v>1385703</v>
      </c>
      <c r="P20" s="192">
        <f>+SUM('[3]Mountain Cargo'!$GB$64:$GF$64)</f>
        <v>579726</v>
      </c>
      <c r="Q20" s="300">
        <f t="shared" si="8"/>
        <v>1.3902723010525662</v>
      </c>
      <c r="R20" s="301">
        <f>O20/$O$33</f>
        <v>8.884259221978311E-3</v>
      </c>
    </row>
    <row r="21" spans="1:19" x14ac:dyDescent="0.2">
      <c r="A21" s="31"/>
      <c r="B21" s="295" t="s">
        <v>178</v>
      </c>
      <c r="C21" s="299">
        <f>+[3]IFL!$GT$19</f>
        <v>30</v>
      </c>
      <c r="D21" s="192">
        <f>+[3]IFL!$GF$19</f>
        <v>34</v>
      </c>
      <c r="E21" s="301">
        <f>(C21-D21)/D21</f>
        <v>-0.11764705882352941</v>
      </c>
      <c r="F21" s="299">
        <f>+SUM([3]IFL!$GP$19:$GT$19)</f>
        <v>159</v>
      </c>
      <c r="G21" s="192">
        <f>+SUM([3]IFL!$GB$19:$GF$19)</f>
        <v>163</v>
      </c>
      <c r="H21" s="300">
        <f>(F21-G21)/G21</f>
        <v>-2.4539877300613498E-2</v>
      </c>
      <c r="I21" s="301">
        <f>+F21/$F$33</f>
        <v>2.7537235885001732E-2</v>
      </c>
      <c r="J21" s="367"/>
      <c r="K21" s="295" t="s">
        <v>178</v>
      </c>
      <c r="L21" s="299">
        <f>+[3]IFL!$GT$64</f>
        <v>49063</v>
      </c>
      <c r="M21" s="192">
        <f>+[3]IFL!$GF$64</f>
        <v>17762</v>
      </c>
      <c r="N21" s="301">
        <f>(L21-M21)/M21</f>
        <v>1.7622452426528543</v>
      </c>
      <c r="O21" s="299">
        <f>+SUM([3]IFL!$GP$64:$GT$64)</f>
        <v>210944</v>
      </c>
      <c r="P21" s="192">
        <f>+SUM([3]IFL!$GB$64:$GF$64)</f>
        <v>82259</v>
      </c>
      <c r="Q21" s="300">
        <f>(O21-P21)/P21</f>
        <v>1.5643880912726875</v>
      </c>
      <c r="R21" s="301">
        <f>O21/$O$33</f>
        <v>1.3524407303159428E-3</v>
      </c>
    </row>
    <row r="22" spans="1:19" ht="14.1" customHeight="1" x14ac:dyDescent="0.2">
      <c r="A22" s="238"/>
      <c r="B22" s="295" t="s">
        <v>85</v>
      </c>
      <c r="C22" s="299">
        <f>+'[3]CSA Air'!$GT$19</f>
        <v>0</v>
      </c>
      <c r="D22" s="192">
        <f>+'[3]CSA Air'!$GF$19</f>
        <v>6</v>
      </c>
      <c r="E22" s="301">
        <f>(C22-D22)/D22</f>
        <v>-1</v>
      </c>
      <c r="F22" s="299">
        <f>+SUM('[3]CSA Air'!$GP$19:$GT$19)</f>
        <v>0</v>
      </c>
      <c r="G22" s="192">
        <f>+SUM('[3]CSA Air'!$GB$19:$GF$19)</f>
        <v>9</v>
      </c>
      <c r="H22" s="300">
        <f t="shared" ref="H22" si="9">(F22-G22)/G22</f>
        <v>-1</v>
      </c>
      <c r="I22" s="301">
        <f>+F22/$F$33</f>
        <v>0</v>
      </c>
      <c r="J22" s="238"/>
      <c r="K22" s="295" t="s">
        <v>85</v>
      </c>
      <c r="L22" s="299">
        <f>+'[3]CSA Air'!$GT$64</f>
        <v>0</v>
      </c>
      <c r="M22" s="192">
        <f>+'[3]CSA Air'!$GF$64</f>
        <v>4851</v>
      </c>
      <c r="N22" s="301">
        <f>(L22-M22)/M22</f>
        <v>-1</v>
      </c>
      <c r="O22" s="299">
        <f>+SUM('[3]CSA Air'!$GP$64:$GT$64)</f>
        <v>0</v>
      </c>
      <c r="P22" s="192">
        <f>+SUM('[3]CSA Air'!$GB$64:$GF$64)</f>
        <v>9686</v>
      </c>
      <c r="Q22" s="300">
        <f t="shared" ref="Q22" si="10">(O22-P22)/P22</f>
        <v>-1</v>
      </c>
      <c r="R22" s="301">
        <f>O22/$O$33</f>
        <v>0</v>
      </c>
    </row>
    <row r="23" spans="1:19" ht="14.1" customHeight="1" x14ac:dyDescent="0.2">
      <c r="A23" s="238"/>
      <c r="B23" s="33"/>
      <c r="C23" s="239"/>
      <c r="D23" s="115"/>
      <c r="E23" s="241"/>
      <c r="F23" s="239"/>
      <c r="G23" s="115"/>
      <c r="H23" s="240"/>
      <c r="I23" s="241"/>
      <c r="J23" s="238"/>
      <c r="K23" s="33"/>
      <c r="L23" s="242"/>
      <c r="N23" s="58"/>
      <c r="O23" s="242"/>
      <c r="P23" s="115"/>
      <c r="Q23" s="3"/>
      <c r="R23" s="58"/>
    </row>
    <row r="24" spans="1:19" ht="14.1" customHeight="1" x14ac:dyDescent="0.2">
      <c r="A24" s="238"/>
      <c r="B24" s="33"/>
      <c r="C24" s="239"/>
      <c r="D24" s="115"/>
      <c r="E24" s="241"/>
      <c r="F24" s="239"/>
      <c r="G24" s="115"/>
      <c r="H24" s="240"/>
      <c r="I24" s="241"/>
      <c r="J24" s="238"/>
      <c r="K24" s="33"/>
      <c r="L24" s="242"/>
      <c r="N24" s="58"/>
      <c r="O24" s="242"/>
      <c r="P24" s="2"/>
      <c r="Q24" s="3"/>
      <c r="R24" s="58"/>
    </row>
    <row r="25" spans="1:19" ht="14.1" customHeight="1" x14ac:dyDescent="0.2">
      <c r="A25" s="238" t="s">
        <v>83</v>
      </c>
      <c r="B25" s="33"/>
      <c r="C25" s="450">
        <f>SUM(C26:C27)</f>
        <v>648</v>
      </c>
      <c r="D25" s="450">
        <f>SUM(D26:D27)</f>
        <v>726</v>
      </c>
      <c r="E25" s="451">
        <f>(C25-D25)/D25</f>
        <v>-0.10743801652892562</v>
      </c>
      <c r="F25" s="450">
        <f>SUM(F26:F27)</f>
        <v>3287</v>
      </c>
      <c r="G25" s="450">
        <f>SUM(G26:G27)</f>
        <v>3298</v>
      </c>
      <c r="H25" s="452">
        <f>(F25-G25)/G25</f>
        <v>-3.3353547604608852E-3</v>
      </c>
      <c r="I25" s="451">
        <f>+F25/$F$33</f>
        <v>0.56927606511950124</v>
      </c>
      <c r="J25" s="238" t="s">
        <v>83</v>
      </c>
      <c r="K25" s="33"/>
      <c r="L25" s="450">
        <f>SUM(L26:L27)</f>
        <v>11129346</v>
      </c>
      <c r="M25" s="450">
        <f>SUM(M26:M27)</f>
        <v>12789641</v>
      </c>
      <c r="N25" s="451">
        <f>(L25-M25)/M25</f>
        <v>-0.12981560623945582</v>
      </c>
      <c r="O25" s="450">
        <f>SUM(O26:O27)</f>
        <v>56180666</v>
      </c>
      <c r="P25" s="450">
        <f>SUM(P26:P27)</f>
        <v>56034524</v>
      </c>
      <c r="Q25" s="452">
        <f>(O25-P25)/P25</f>
        <v>2.6080706958445834E-3</v>
      </c>
      <c r="R25" s="451">
        <f>O25/$O$33</f>
        <v>0.36019522221383898</v>
      </c>
    </row>
    <row r="26" spans="1:19" ht="14.1" customHeight="1" x14ac:dyDescent="0.2">
      <c r="A26" s="238"/>
      <c r="B26" s="295" t="s">
        <v>83</v>
      </c>
      <c r="C26" s="299">
        <f>+[3]UPS!$GT$19</f>
        <v>264</v>
      </c>
      <c r="D26" s="192">
        <f>+[3]UPS!$GF$19</f>
        <v>300</v>
      </c>
      <c r="E26" s="301">
        <f>(C26-D26)/D26</f>
        <v>-0.12</v>
      </c>
      <c r="F26" s="299">
        <f>+SUM([3]UPS!$GP$19:$GT$19)</f>
        <v>1329</v>
      </c>
      <c r="G26" s="192">
        <f>+SUM([3]UPS!$GB$19:$GF$19)</f>
        <v>1370</v>
      </c>
      <c r="H26" s="300">
        <f>(F26-G26)/G26</f>
        <v>-2.9927007299270073E-2</v>
      </c>
      <c r="I26" s="301">
        <f>+F26/$F$33</f>
        <v>0.23016972635954278</v>
      </c>
      <c r="J26" s="238"/>
      <c r="K26" s="295" t="s">
        <v>83</v>
      </c>
      <c r="L26" s="299">
        <f>+[3]UPS!$GT$64</f>
        <v>11129346</v>
      </c>
      <c r="M26" s="192">
        <f>+[3]UPS!$GF$64</f>
        <v>12789641</v>
      </c>
      <c r="N26" s="301">
        <f>(L26-M26)/M26</f>
        <v>-0.12981560623945582</v>
      </c>
      <c r="O26" s="299">
        <f>+SUM([3]UPS!$GP$64:$GT$64)</f>
        <v>56180666</v>
      </c>
      <c r="P26" s="192">
        <f>+SUM([3]UPS!$GB$64:$GF$64)</f>
        <v>56034524</v>
      </c>
      <c r="Q26" s="300">
        <f>(O26-P26)/P26</f>
        <v>2.6080706958445834E-3</v>
      </c>
      <c r="R26" s="301">
        <f>O26/$O$33</f>
        <v>0.36019522221383898</v>
      </c>
    </row>
    <row r="27" spans="1:19" ht="14.1" customHeight="1" x14ac:dyDescent="0.2">
      <c r="A27" s="238"/>
      <c r="B27" s="295" t="s">
        <v>84</v>
      </c>
      <c r="C27" s="299">
        <f>+[3]Bemidji!$GT$19</f>
        <v>384</v>
      </c>
      <c r="D27" s="192">
        <f>+[3]Bemidji!$GF$19</f>
        <v>426</v>
      </c>
      <c r="E27" s="301">
        <f>(C27-D27)/D27</f>
        <v>-9.8591549295774641E-2</v>
      </c>
      <c r="F27" s="299">
        <f>+SUM([3]Bemidji!$GP$19:$GT$19)</f>
        <v>1958</v>
      </c>
      <c r="G27" s="192">
        <f>+SUM([3]Bemidji!$GB$19:$GF$19)</f>
        <v>1928</v>
      </c>
      <c r="H27" s="300">
        <f t="shared" ref="H27" si="11">(F27-G27)/G27</f>
        <v>1.5560165975103735E-2</v>
      </c>
      <c r="I27" s="301">
        <f>+F27/$F$33</f>
        <v>0.33910633875995844</v>
      </c>
      <c r="J27" s="238"/>
      <c r="K27" s="295" t="s">
        <v>84</v>
      </c>
      <c r="L27" s="478" t="s">
        <v>188</v>
      </c>
      <c r="M27" s="479"/>
      <c r="N27" s="479"/>
      <c r="O27" s="479"/>
      <c r="P27" s="479"/>
      <c r="Q27" s="479"/>
      <c r="R27" s="480"/>
    </row>
    <row r="28" spans="1:19" ht="14.1" customHeight="1" x14ac:dyDescent="0.2">
      <c r="A28" s="31"/>
      <c r="B28" s="33"/>
      <c r="C28" s="239"/>
      <c r="E28" s="58"/>
      <c r="F28" s="242"/>
      <c r="I28" s="58"/>
      <c r="J28" s="31"/>
      <c r="K28" s="33"/>
      <c r="L28" s="242"/>
      <c r="N28" s="58"/>
      <c r="O28" s="242"/>
      <c r="P28" s="2"/>
      <c r="Q28" s="3"/>
      <c r="R28" s="58"/>
    </row>
    <row r="29" spans="1:19" ht="14.1" customHeight="1" x14ac:dyDescent="0.2">
      <c r="A29" s="238" t="s">
        <v>128</v>
      </c>
      <c r="B29" s="33"/>
      <c r="C29" s="454">
        <f>+'[3]Misc Cargo'!$GT$19</f>
        <v>0</v>
      </c>
      <c r="D29" s="450">
        <f>+'[3]Misc Cargo'!$GF$19</f>
        <v>0</v>
      </c>
      <c r="E29" s="451" t="e">
        <f>(C29-D29)/D29</f>
        <v>#DIV/0!</v>
      </c>
      <c r="F29" s="454">
        <f>+SUM('[3]Misc Cargo'!$GP$19:$GT$19)</f>
        <v>9</v>
      </c>
      <c r="G29" s="450">
        <f>+SUM('[3]Misc Cargo'!$GB$19:$GF$19)</f>
        <v>0</v>
      </c>
      <c r="H29" s="452" t="e">
        <f>(F29-G29)/G29</f>
        <v>#DIV/0!</v>
      </c>
      <c r="I29" s="451">
        <f>+F29/$F$33</f>
        <v>1.5587114651887772E-3</v>
      </c>
      <c r="J29" s="238" t="s">
        <v>128</v>
      </c>
      <c r="K29" s="33"/>
      <c r="L29" s="454">
        <f>+'[3]Misc Cargo'!$GT$64</f>
        <v>0</v>
      </c>
      <c r="M29" s="450">
        <f>+'[3]Misc Cargo'!$GF$64</f>
        <v>0</v>
      </c>
      <c r="N29" s="451" t="e">
        <f>(L29-M29)/M29</f>
        <v>#DIV/0!</v>
      </c>
      <c r="O29" s="454">
        <f>+SUM('[3]Misc Cargo'!$GP$64:$GT$64)</f>
        <v>264695</v>
      </c>
      <c r="P29" s="450">
        <f>+SUM('[3]Misc Cargo'!$GB$64:$GF$64)</f>
        <v>0</v>
      </c>
      <c r="Q29" s="452" t="e">
        <f>(O29-P29)/P29</f>
        <v>#DIV/0!</v>
      </c>
      <c r="R29" s="451">
        <f>O29/$O$33</f>
        <v>1.6970584567988587E-3</v>
      </c>
      <c r="S29" s="322"/>
    </row>
    <row r="30" spans="1:19" ht="14.1" customHeight="1" x14ac:dyDescent="0.2">
      <c r="A30" s="31"/>
      <c r="B30" s="33"/>
      <c r="C30" s="239"/>
      <c r="E30" s="58"/>
      <c r="F30" s="242"/>
      <c r="I30" s="58"/>
      <c r="J30" s="31"/>
      <c r="K30" s="33"/>
      <c r="L30" s="242"/>
      <c r="N30" s="58"/>
      <c r="O30" s="242"/>
      <c r="P30" s="2"/>
      <c r="Q30" s="3"/>
      <c r="R30" s="58"/>
    </row>
    <row r="31" spans="1:19" ht="14.1" customHeight="1" thickBot="1" x14ac:dyDescent="0.25">
      <c r="A31" s="323"/>
      <c r="B31" s="324"/>
      <c r="C31" s="325"/>
      <c r="D31" s="327"/>
      <c r="E31" s="328"/>
      <c r="F31" s="325"/>
      <c r="G31" s="327"/>
      <c r="H31" s="326"/>
      <c r="I31" s="328"/>
      <c r="J31" s="238"/>
      <c r="K31" s="33"/>
      <c r="L31" s="245"/>
      <c r="M31" s="247"/>
      <c r="N31" s="248"/>
      <c r="O31" s="245"/>
      <c r="P31" s="247"/>
      <c r="Q31" s="246"/>
      <c r="R31" s="324"/>
      <c r="S31" s="322"/>
    </row>
    <row r="32" spans="1:19" ht="13.5" thickBot="1" x14ac:dyDescent="0.25">
      <c r="D32" s="3"/>
      <c r="F32" s="2"/>
      <c r="G32"/>
      <c r="H32"/>
      <c r="I32"/>
      <c r="J32"/>
      <c r="K32"/>
      <c r="M32"/>
      <c r="N32"/>
    </row>
    <row r="33" spans="2:18" ht="15.75" thickBot="1" x14ac:dyDescent="0.3">
      <c r="B33" s="329" t="s">
        <v>186</v>
      </c>
      <c r="C33" s="330">
        <f>+C29+C25+C18+C9+C5</f>
        <v>1160</v>
      </c>
      <c r="D33" s="330">
        <f>+D29+D25+D18+D9+D5</f>
        <v>1278</v>
      </c>
      <c r="E33" s="331">
        <f>(C33-D33)/D33</f>
        <v>-9.2331768388106417E-2</v>
      </c>
      <c r="F33" s="330">
        <f>+F29+F25+F18+F9+F5</f>
        <v>5774</v>
      </c>
      <c r="G33" s="330">
        <f>+G29+G25+G18+G9+G5</f>
        <v>5848</v>
      </c>
      <c r="H33" s="332">
        <f>(F33-G33)/G33</f>
        <v>-1.2653898768809849E-2</v>
      </c>
      <c r="I33" s="344"/>
      <c r="J33"/>
      <c r="K33" s="329" t="s">
        <v>186</v>
      </c>
      <c r="L33" s="330">
        <f>+L29+L25+L18+L9+L5</f>
        <v>31325623</v>
      </c>
      <c r="M33" s="330">
        <f>+M29+M25+M18+M9+M5</f>
        <v>28144513</v>
      </c>
      <c r="N33" s="333">
        <f>(L33-M33)/M33</f>
        <v>0.1130277152068682</v>
      </c>
      <c r="O33" s="330">
        <f>+O29+O25+O18+O9+O5</f>
        <v>155972824</v>
      </c>
      <c r="P33" s="330">
        <f>+P29+P25+P18+P9+P5</f>
        <v>145791748</v>
      </c>
      <c r="Q33" s="332">
        <f t="shared" ref="Q33" si="12">(O33-P33)/P33</f>
        <v>6.9833005911966978E-2</v>
      </c>
      <c r="R33" s="344"/>
    </row>
    <row r="34" spans="2:18" x14ac:dyDescent="0.2">
      <c r="D34" s="3"/>
      <c r="F34"/>
      <c r="G34"/>
      <c r="H34"/>
      <c r="I34"/>
      <c r="J34"/>
      <c r="K34"/>
      <c r="L34"/>
      <c r="M34"/>
      <c r="N34"/>
    </row>
    <row r="35" spans="2:18" x14ac:dyDescent="0.2">
      <c r="D35" s="3"/>
      <c r="F35"/>
      <c r="G35"/>
      <c r="H35"/>
      <c r="I35"/>
      <c r="J35"/>
      <c r="K35"/>
      <c r="L35"/>
      <c r="M35"/>
      <c r="N35"/>
    </row>
    <row r="36" spans="2:18" x14ac:dyDescent="0.2">
      <c r="D36" s="3"/>
      <c r="F36"/>
      <c r="G36"/>
      <c r="H36"/>
      <c r="I36"/>
      <c r="J36"/>
      <c r="K36"/>
      <c r="L36"/>
      <c r="M36"/>
      <c r="N36"/>
    </row>
    <row r="37" spans="2:18" x14ac:dyDescent="0.2">
      <c r="D37" s="3"/>
      <c r="F37"/>
      <c r="G37"/>
      <c r="H37"/>
      <c r="I37"/>
      <c r="J37"/>
      <c r="K37"/>
      <c r="L37"/>
      <c r="M37"/>
      <c r="N37"/>
    </row>
    <row r="38" spans="2:18" x14ac:dyDescent="0.2">
      <c r="D38" s="3"/>
      <c r="F38"/>
      <c r="G38"/>
      <c r="H38"/>
      <c r="I38"/>
      <c r="J38"/>
      <c r="K38"/>
      <c r="L38"/>
      <c r="M38"/>
      <c r="N38"/>
    </row>
    <row r="39" spans="2:18" x14ac:dyDescent="0.2">
      <c r="D39" s="3"/>
      <c r="F39"/>
      <c r="G39"/>
      <c r="H39"/>
      <c r="I39"/>
      <c r="J39"/>
      <c r="K39"/>
      <c r="L39"/>
      <c r="M39"/>
      <c r="N39"/>
    </row>
    <row r="40" spans="2:18" x14ac:dyDescent="0.2">
      <c r="D40" s="3"/>
      <c r="F40"/>
      <c r="G40"/>
      <c r="H40"/>
      <c r="I40"/>
      <c r="J40"/>
      <c r="K40"/>
      <c r="L40"/>
      <c r="M40"/>
      <c r="N40"/>
    </row>
    <row r="41" spans="2:18" x14ac:dyDescent="0.2">
      <c r="D41" s="3"/>
      <c r="F41"/>
      <c r="G41"/>
      <c r="H41"/>
      <c r="I41"/>
      <c r="J41"/>
      <c r="K41"/>
      <c r="L41"/>
      <c r="M41"/>
      <c r="N41"/>
    </row>
    <row r="42" spans="2:18" x14ac:dyDescent="0.2">
      <c r="D42" s="3"/>
      <c r="F42"/>
      <c r="G42"/>
      <c r="H42"/>
      <c r="I42"/>
      <c r="J42"/>
      <c r="K42"/>
      <c r="L42"/>
      <c r="M42"/>
      <c r="N42"/>
    </row>
    <row r="43" spans="2:18" x14ac:dyDescent="0.2">
      <c r="D43" s="3"/>
      <c r="F43"/>
      <c r="G43"/>
      <c r="H43"/>
      <c r="I43"/>
      <c r="J43"/>
      <c r="K43"/>
      <c r="L43"/>
      <c r="M43"/>
      <c r="N43"/>
    </row>
    <row r="44" spans="2:18" x14ac:dyDescent="0.2">
      <c r="D44" s="3"/>
      <c r="F44"/>
      <c r="G44"/>
      <c r="H44"/>
      <c r="I44"/>
      <c r="J44"/>
      <c r="K44"/>
      <c r="L44"/>
      <c r="M44"/>
      <c r="N44"/>
    </row>
    <row r="45" spans="2:18" x14ac:dyDescent="0.2">
      <c r="D45" s="3"/>
      <c r="F45"/>
      <c r="G45"/>
      <c r="H45"/>
      <c r="I45"/>
      <c r="J45"/>
      <c r="K45"/>
      <c r="L45"/>
      <c r="M45"/>
      <c r="N45"/>
    </row>
    <row r="46" spans="2:18" x14ac:dyDescent="0.2">
      <c r="D46" s="3"/>
      <c r="F46"/>
      <c r="G46"/>
      <c r="H46"/>
      <c r="I46"/>
      <c r="J46"/>
      <c r="K46"/>
      <c r="L46"/>
      <c r="M46"/>
      <c r="N46"/>
    </row>
    <row r="47" spans="2:18" x14ac:dyDescent="0.2">
      <c r="D47" s="3"/>
      <c r="F47"/>
      <c r="G47"/>
      <c r="H47"/>
      <c r="I47"/>
      <c r="J47"/>
      <c r="K47"/>
      <c r="L47"/>
      <c r="M47"/>
      <c r="N47"/>
    </row>
    <row r="48" spans="2:18" x14ac:dyDescent="0.2">
      <c r="D48" s="3"/>
      <c r="F48"/>
      <c r="G48"/>
      <c r="H48"/>
      <c r="I48"/>
      <c r="J48"/>
      <c r="K48"/>
      <c r="L48"/>
      <c r="M48"/>
      <c r="N48"/>
    </row>
    <row r="49" spans="4:14" x14ac:dyDescent="0.2">
      <c r="D49" s="3"/>
      <c r="F49"/>
      <c r="G49"/>
      <c r="H49"/>
      <c r="I49"/>
      <c r="J49"/>
      <c r="K49"/>
      <c r="L49"/>
      <c r="M49"/>
      <c r="N49"/>
    </row>
    <row r="50" spans="4:14" x14ac:dyDescent="0.2">
      <c r="D50" s="3"/>
      <c r="F50"/>
      <c r="G50"/>
      <c r="H50"/>
      <c r="I50"/>
      <c r="J50"/>
      <c r="K50"/>
      <c r="L50"/>
      <c r="M50"/>
      <c r="N50"/>
    </row>
    <row r="51" spans="4:14" x14ac:dyDescent="0.2">
      <c r="D51" s="3"/>
      <c r="F51"/>
      <c r="G51"/>
      <c r="H51"/>
      <c r="I51"/>
      <c r="J51"/>
      <c r="K51"/>
      <c r="L51"/>
      <c r="M51"/>
      <c r="N51"/>
    </row>
    <row r="52" spans="4:14" x14ac:dyDescent="0.2">
      <c r="D52" s="3"/>
      <c r="F52"/>
      <c r="G52"/>
      <c r="H52"/>
      <c r="I52"/>
      <c r="J52"/>
      <c r="K52"/>
      <c r="L52"/>
      <c r="M52"/>
      <c r="N52"/>
    </row>
    <row r="53" spans="4:14" x14ac:dyDescent="0.2">
      <c r="D53" s="3"/>
      <c r="F53"/>
      <c r="G53"/>
      <c r="H53"/>
      <c r="I53"/>
      <c r="J53"/>
      <c r="K53"/>
      <c r="L53"/>
      <c r="M53"/>
      <c r="N53"/>
    </row>
    <row r="54" spans="4:14" x14ac:dyDescent="0.2">
      <c r="D54" s="3"/>
      <c r="F54"/>
      <c r="G54"/>
      <c r="H54"/>
      <c r="I54"/>
      <c r="J54"/>
      <c r="K54"/>
      <c r="L54"/>
      <c r="M54"/>
      <c r="N54"/>
    </row>
    <row r="55" spans="4:14" x14ac:dyDescent="0.2">
      <c r="D55" s="3"/>
      <c r="F55"/>
      <c r="G55"/>
      <c r="H55"/>
      <c r="I55"/>
      <c r="J55"/>
      <c r="K55"/>
      <c r="L55"/>
      <c r="M55"/>
      <c r="N55"/>
    </row>
    <row r="56" spans="4:14" x14ac:dyDescent="0.2">
      <c r="D56" s="3"/>
      <c r="F56"/>
      <c r="G56"/>
      <c r="H56"/>
      <c r="I56"/>
      <c r="J56"/>
      <c r="K56"/>
      <c r="L56"/>
      <c r="M56"/>
      <c r="N56"/>
    </row>
    <row r="57" spans="4:14" x14ac:dyDescent="0.2">
      <c r="D57" s="3"/>
      <c r="F57"/>
      <c r="G57"/>
      <c r="H57"/>
      <c r="I57"/>
      <c r="J57"/>
      <c r="K57"/>
      <c r="L57"/>
      <c r="M57"/>
      <c r="N57"/>
    </row>
    <row r="58" spans="4:14" x14ac:dyDescent="0.2">
      <c r="D58" s="3"/>
      <c r="F58"/>
      <c r="G58"/>
      <c r="H58"/>
      <c r="I58"/>
      <c r="J58"/>
      <c r="K58"/>
      <c r="L58"/>
      <c r="M58"/>
      <c r="N58"/>
    </row>
    <row r="59" spans="4:14" x14ac:dyDescent="0.2">
      <c r="D59" s="3"/>
      <c r="F59"/>
      <c r="G59"/>
      <c r="H59"/>
      <c r="I59"/>
      <c r="J59"/>
      <c r="K59"/>
      <c r="L59"/>
      <c r="M59"/>
      <c r="N59"/>
    </row>
    <row r="60" spans="4:14" x14ac:dyDescent="0.2">
      <c r="D60" s="3"/>
      <c r="F60"/>
      <c r="G60"/>
      <c r="H60"/>
      <c r="I60"/>
      <c r="J60"/>
      <c r="K60"/>
      <c r="L60"/>
      <c r="M60"/>
      <c r="N60"/>
    </row>
    <row r="61" spans="4:14" x14ac:dyDescent="0.2">
      <c r="D61" s="3"/>
      <c r="F61"/>
      <c r="G61"/>
      <c r="H61"/>
      <c r="I61"/>
      <c r="J61"/>
      <c r="K61"/>
      <c r="L61"/>
      <c r="M61"/>
      <c r="N61"/>
    </row>
    <row r="62" spans="4:14" x14ac:dyDescent="0.2">
      <c r="D62" s="3"/>
      <c r="F62"/>
      <c r="G62"/>
      <c r="H62"/>
      <c r="I62"/>
      <c r="J62"/>
      <c r="K62"/>
      <c r="L62"/>
      <c r="M62"/>
      <c r="N62"/>
    </row>
    <row r="63" spans="4:14" x14ac:dyDescent="0.2">
      <c r="D63" s="3"/>
      <c r="F63"/>
      <c r="G63"/>
      <c r="H63"/>
      <c r="I63"/>
      <c r="J63"/>
      <c r="K63"/>
      <c r="L63"/>
      <c r="M63"/>
      <c r="N63"/>
    </row>
    <row r="64" spans="4:14" x14ac:dyDescent="0.2">
      <c r="D64" s="3"/>
      <c r="F64"/>
      <c r="G64"/>
      <c r="H64"/>
      <c r="I64"/>
      <c r="J64"/>
      <c r="K64"/>
      <c r="L64"/>
      <c r="M64"/>
      <c r="N64"/>
    </row>
    <row r="65" spans="4:14" x14ac:dyDescent="0.2">
      <c r="D65" s="3"/>
      <c r="F65"/>
      <c r="G65"/>
      <c r="H65"/>
      <c r="I65"/>
      <c r="J65"/>
      <c r="K65"/>
      <c r="L65"/>
      <c r="M65"/>
      <c r="N65"/>
    </row>
    <row r="66" spans="4:14" x14ac:dyDescent="0.2">
      <c r="D66" s="3"/>
      <c r="F66"/>
      <c r="G66"/>
      <c r="H66"/>
      <c r="I66"/>
      <c r="J66"/>
      <c r="K66"/>
      <c r="L66"/>
      <c r="M66"/>
      <c r="N66"/>
    </row>
    <row r="67" spans="4:14" x14ac:dyDescent="0.2">
      <c r="D67" s="3"/>
      <c r="F67"/>
      <c r="G67"/>
      <c r="H67"/>
      <c r="I67"/>
      <c r="J67"/>
      <c r="K67"/>
      <c r="L67"/>
      <c r="M67"/>
      <c r="N67"/>
    </row>
    <row r="68" spans="4:14" x14ac:dyDescent="0.2">
      <c r="D68" s="3"/>
      <c r="F68"/>
      <c r="G68"/>
      <c r="H68"/>
      <c r="I68"/>
      <c r="J68"/>
      <c r="K68"/>
      <c r="L68"/>
      <c r="M68"/>
      <c r="N68"/>
    </row>
    <row r="69" spans="4:14" x14ac:dyDescent="0.2">
      <c r="D69" s="3"/>
      <c r="F69"/>
      <c r="G69"/>
      <c r="H69"/>
      <c r="I69"/>
      <c r="J69"/>
      <c r="K69"/>
      <c r="L69"/>
      <c r="M69"/>
      <c r="N69"/>
    </row>
    <row r="70" spans="4:14" x14ac:dyDescent="0.2">
      <c r="D70" s="3"/>
      <c r="F70"/>
      <c r="G70"/>
      <c r="H70"/>
      <c r="I70"/>
      <c r="J70"/>
      <c r="K70"/>
      <c r="L70"/>
      <c r="M70"/>
      <c r="N70"/>
    </row>
    <row r="71" spans="4:14" x14ac:dyDescent="0.2">
      <c r="D71" s="3"/>
      <c r="F71"/>
      <c r="G71"/>
      <c r="H71"/>
      <c r="I71"/>
      <c r="J71"/>
      <c r="K71"/>
      <c r="L71"/>
      <c r="M71"/>
      <c r="N71"/>
    </row>
    <row r="72" spans="4:14" x14ac:dyDescent="0.2">
      <c r="D72" s="3"/>
      <c r="F72"/>
      <c r="G72"/>
      <c r="H72"/>
      <c r="I72"/>
      <c r="J72"/>
      <c r="K72"/>
      <c r="L72"/>
      <c r="M72"/>
      <c r="N72"/>
    </row>
    <row r="73" spans="4:14" x14ac:dyDescent="0.2">
      <c r="D73" s="3"/>
      <c r="F73"/>
      <c r="G73"/>
      <c r="H73"/>
      <c r="I73"/>
      <c r="J73"/>
      <c r="K73"/>
      <c r="L73"/>
      <c r="M73"/>
      <c r="N73"/>
    </row>
    <row r="74" spans="4:14" x14ac:dyDescent="0.2">
      <c r="D74" s="3"/>
      <c r="F74"/>
      <c r="G74"/>
      <c r="H74"/>
      <c r="I74"/>
      <c r="J74"/>
      <c r="K74"/>
      <c r="L74"/>
      <c r="M74"/>
      <c r="N74"/>
    </row>
    <row r="75" spans="4:14" x14ac:dyDescent="0.2">
      <c r="D75" s="3"/>
      <c r="F75"/>
      <c r="G75"/>
      <c r="H75"/>
      <c r="I75"/>
      <c r="J75"/>
      <c r="K75"/>
      <c r="L75"/>
      <c r="M75"/>
      <c r="N75"/>
    </row>
    <row r="76" spans="4:14" x14ac:dyDescent="0.2">
      <c r="D76" s="3"/>
      <c r="F76"/>
      <c r="G76"/>
      <c r="H76"/>
      <c r="I76"/>
      <c r="J76"/>
      <c r="K76"/>
      <c r="L76"/>
      <c r="M76"/>
      <c r="N76"/>
    </row>
    <row r="77" spans="4:14" x14ac:dyDescent="0.2">
      <c r="D77" s="3"/>
      <c r="F77"/>
      <c r="G77"/>
      <c r="H77"/>
      <c r="I77"/>
      <c r="J77"/>
      <c r="K77"/>
      <c r="L77"/>
      <c r="M77"/>
      <c r="N77"/>
    </row>
    <row r="78" spans="4:14" x14ac:dyDescent="0.2">
      <c r="D78" s="3"/>
      <c r="F78"/>
      <c r="G78"/>
      <c r="H78"/>
      <c r="I78"/>
      <c r="J78"/>
      <c r="K78"/>
      <c r="L78"/>
      <c r="M78"/>
      <c r="N78"/>
    </row>
    <row r="79" spans="4:14" x14ac:dyDescent="0.2">
      <c r="D79" s="3"/>
      <c r="F79"/>
      <c r="G79"/>
      <c r="H79"/>
      <c r="I79"/>
      <c r="J79"/>
      <c r="K79"/>
      <c r="L79"/>
      <c r="M79"/>
      <c r="N79"/>
    </row>
    <row r="80" spans="4:14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F103" s="142"/>
      <c r="K103"/>
    </row>
    <row r="104" spans="4:14" x14ac:dyDescent="0.2">
      <c r="F104" s="142"/>
      <c r="K104"/>
    </row>
    <row r="105" spans="4:14" x14ac:dyDescent="0.2">
      <c r="F105" s="142"/>
      <c r="K105"/>
    </row>
    <row r="106" spans="4:14" x14ac:dyDescent="0.2">
      <c r="F106" s="142"/>
      <c r="K106"/>
    </row>
    <row r="107" spans="4:14" x14ac:dyDescent="0.2">
      <c r="F107" s="142"/>
      <c r="K107"/>
    </row>
    <row r="108" spans="4:14" x14ac:dyDescent="0.2">
      <c r="F108" s="142"/>
      <c r="K108"/>
    </row>
    <row r="109" spans="4:14" x14ac:dyDescent="0.2">
      <c r="F109" s="142"/>
      <c r="K109"/>
    </row>
    <row r="110" spans="4:14" x14ac:dyDescent="0.2">
      <c r="F110" s="142"/>
      <c r="K110"/>
    </row>
    <row r="111" spans="4:14" x14ac:dyDescent="0.2">
      <c r="F111" s="142"/>
      <c r="K111"/>
    </row>
    <row r="112" spans="4:14" x14ac:dyDescent="0.2">
      <c r="F112" s="142"/>
      <c r="K112"/>
    </row>
    <row r="113" spans="6:11" x14ac:dyDescent="0.2">
      <c r="F113" s="142"/>
      <c r="K113"/>
    </row>
    <row r="114" spans="6:11" x14ac:dyDescent="0.2">
      <c r="F114" s="142"/>
      <c r="K114"/>
    </row>
    <row r="115" spans="6:11" x14ac:dyDescent="0.2">
      <c r="F115" s="142"/>
      <c r="K115"/>
    </row>
    <row r="116" spans="6:11" x14ac:dyDescent="0.2">
      <c r="F116" s="142"/>
      <c r="K116"/>
    </row>
    <row r="117" spans="6:11" x14ac:dyDescent="0.2">
      <c r="F117" s="142"/>
      <c r="K117"/>
    </row>
    <row r="118" spans="6:11" x14ac:dyDescent="0.2">
      <c r="F118" s="142"/>
      <c r="K118"/>
    </row>
    <row r="119" spans="6:11" x14ac:dyDescent="0.2">
      <c r="F119" s="142"/>
      <c r="K119"/>
    </row>
    <row r="120" spans="6:11" x14ac:dyDescent="0.2">
      <c r="F120" s="142"/>
      <c r="K120"/>
    </row>
    <row r="121" spans="6:11" x14ac:dyDescent="0.2">
      <c r="F121" s="142"/>
      <c r="K121"/>
    </row>
    <row r="122" spans="6:11" x14ac:dyDescent="0.2">
      <c r="F122" s="142"/>
      <c r="K122"/>
    </row>
    <row r="123" spans="6:11" x14ac:dyDescent="0.2">
      <c r="F123" s="142"/>
      <c r="K123"/>
    </row>
    <row r="124" spans="6:11" x14ac:dyDescent="0.2">
      <c r="F124" s="142"/>
      <c r="K124"/>
    </row>
    <row r="125" spans="6:11" x14ac:dyDescent="0.2">
      <c r="F125" s="142"/>
      <c r="K125"/>
    </row>
    <row r="126" spans="6:11" x14ac:dyDescent="0.2">
      <c r="F126" s="142"/>
      <c r="K126"/>
    </row>
    <row r="127" spans="6:11" x14ac:dyDescent="0.2">
      <c r="F127" s="142"/>
      <c r="K127"/>
    </row>
    <row r="128" spans="6:11" x14ac:dyDescent="0.2">
      <c r="F128" s="142"/>
      <c r="K128"/>
    </row>
    <row r="129" spans="6:11" x14ac:dyDescent="0.2">
      <c r="F129" s="142"/>
      <c r="K129"/>
    </row>
    <row r="130" spans="6:11" x14ac:dyDescent="0.2">
      <c r="F130" s="142"/>
      <c r="K130"/>
    </row>
    <row r="131" spans="6:11" x14ac:dyDescent="0.2">
      <c r="F131" s="142"/>
      <c r="K131"/>
    </row>
    <row r="132" spans="6:11" x14ac:dyDescent="0.2">
      <c r="F132" s="142"/>
      <c r="K132"/>
    </row>
    <row r="133" spans="6:11" x14ac:dyDescent="0.2">
      <c r="F133" s="142"/>
      <c r="K133"/>
    </row>
    <row r="134" spans="6:11" x14ac:dyDescent="0.2">
      <c r="F134" s="142"/>
      <c r="K134"/>
    </row>
    <row r="135" spans="6:11" x14ac:dyDescent="0.2">
      <c r="F135" s="142"/>
      <c r="K135"/>
    </row>
    <row r="136" spans="6:11" x14ac:dyDescent="0.2">
      <c r="F136" s="142"/>
      <c r="K136"/>
    </row>
    <row r="137" spans="6:11" x14ac:dyDescent="0.2">
      <c r="F137" s="142"/>
      <c r="K137"/>
    </row>
    <row r="138" spans="6:11" x14ac:dyDescent="0.2">
      <c r="F138" s="142"/>
      <c r="K138"/>
    </row>
    <row r="139" spans="6:11" x14ac:dyDescent="0.2">
      <c r="F139" s="142"/>
      <c r="K139"/>
    </row>
    <row r="140" spans="6:11" x14ac:dyDescent="0.2">
      <c r="F140" s="142"/>
      <c r="K140"/>
    </row>
    <row r="141" spans="6:11" x14ac:dyDescent="0.2">
      <c r="F141" s="142"/>
      <c r="K141"/>
    </row>
    <row r="142" spans="6:11" x14ac:dyDescent="0.2">
      <c r="F142" s="142"/>
      <c r="K142"/>
    </row>
    <row r="143" spans="6:11" x14ac:dyDescent="0.2">
      <c r="F143" s="142"/>
      <c r="K143"/>
    </row>
    <row r="144" spans="6:11" x14ac:dyDescent="0.2">
      <c r="F144" s="142"/>
      <c r="K144"/>
    </row>
    <row r="145" spans="6:11" x14ac:dyDescent="0.2">
      <c r="F145" s="142"/>
      <c r="K145"/>
    </row>
    <row r="146" spans="6:11" x14ac:dyDescent="0.2">
      <c r="F146" s="142"/>
      <c r="K146"/>
    </row>
    <row r="147" spans="6:11" x14ac:dyDescent="0.2">
      <c r="F147" s="142"/>
      <c r="K147"/>
    </row>
    <row r="148" spans="6:11" x14ac:dyDescent="0.2">
      <c r="F148" s="142"/>
      <c r="K148"/>
    </row>
    <row r="149" spans="6:11" x14ac:dyDescent="0.2">
      <c r="F149" s="142"/>
      <c r="K149"/>
    </row>
    <row r="150" spans="6:11" x14ac:dyDescent="0.2">
      <c r="F150" s="142"/>
      <c r="K150"/>
    </row>
    <row r="151" spans="6:11" x14ac:dyDescent="0.2">
      <c r="F151" s="142"/>
      <c r="K151"/>
    </row>
    <row r="152" spans="6:11" x14ac:dyDescent="0.2">
      <c r="F152" s="142"/>
      <c r="K152"/>
    </row>
    <row r="153" spans="6:11" x14ac:dyDescent="0.2">
      <c r="F153" s="142"/>
      <c r="K153"/>
    </row>
    <row r="154" spans="6:11" x14ac:dyDescent="0.2">
      <c r="F154" s="142"/>
      <c r="K154"/>
    </row>
    <row r="155" spans="6:11" x14ac:dyDescent="0.2">
      <c r="F155" s="142"/>
      <c r="K155"/>
    </row>
    <row r="156" spans="6:11" x14ac:dyDescent="0.2">
      <c r="F156" s="142"/>
      <c r="K156"/>
    </row>
    <row r="157" spans="6:11" x14ac:dyDescent="0.2">
      <c r="F157" s="142"/>
      <c r="K157"/>
    </row>
    <row r="158" spans="6:11" x14ac:dyDescent="0.2">
      <c r="F158" s="142"/>
      <c r="K158"/>
    </row>
    <row r="159" spans="6:11" x14ac:dyDescent="0.2">
      <c r="F159" s="142"/>
      <c r="K159"/>
    </row>
    <row r="160" spans="6:11" x14ac:dyDescent="0.2">
      <c r="F160" s="142"/>
      <c r="K160"/>
    </row>
    <row r="161" spans="6:11" x14ac:dyDescent="0.2">
      <c r="F161" s="142"/>
      <c r="K161"/>
    </row>
    <row r="162" spans="6:11" x14ac:dyDescent="0.2">
      <c r="F162" s="142"/>
      <c r="K162"/>
    </row>
    <row r="163" spans="6:11" x14ac:dyDescent="0.2">
      <c r="F163" s="142"/>
      <c r="K163"/>
    </row>
    <row r="164" spans="6:11" x14ac:dyDescent="0.2">
      <c r="F164" s="142"/>
      <c r="K164"/>
    </row>
    <row r="165" spans="6:11" x14ac:dyDescent="0.2">
      <c r="F165" s="142"/>
      <c r="K165"/>
    </row>
    <row r="166" spans="6:11" x14ac:dyDescent="0.2">
      <c r="F166" s="142"/>
      <c r="K166"/>
    </row>
    <row r="167" spans="6:11" x14ac:dyDescent="0.2">
      <c r="F167" s="142"/>
      <c r="K167"/>
    </row>
    <row r="168" spans="6:11" x14ac:dyDescent="0.2">
      <c r="F168" s="142"/>
      <c r="K168"/>
    </row>
    <row r="169" spans="6:11" x14ac:dyDescent="0.2">
      <c r="F169" s="142"/>
      <c r="K169"/>
    </row>
    <row r="170" spans="6:11" x14ac:dyDescent="0.2">
      <c r="F170" s="142"/>
      <c r="K170"/>
    </row>
    <row r="171" spans="6:11" x14ac:dyDescent="0.2">
      <c r="F171" s="142"/>
      <c r="K171"/>
    </row>
    <row r="172" spans="6:11" x14ac:dyDescent="0.2">
      <c r="F172" s="142"/>
      <c r="K172"/>
    </row>
    <row r="173" spans="6:11" x14ac:dyDescent="0.2">
      <c r="F173" s="142"/>
      <c r="K173"/>
    </row>
    <row r="174" spans="6:11" x14ac:dyDescent="0.2">
      <c r="F174" s="142"/>
      <c r="K174"/>
    </row>
    <row r="175" spans="6:11" x14ac:dyDescent="0.2">
      <c r="F175" s="142"/>
      <c r="K175"/>
    </row>
    <row r="176" spans="6:11" x14ac:dyDescent="0.2">
      <c r="F176" s="142"/>
      <c r="K176"/>
    </row>
    <row r="177" spans="6:11" x14ac:dyDescent="0.2">
      <c r="F177" s="142"/>
      <c r="K177"/>
    </row>
    <row r="178" spans="6:11" x14ac:dyDescent="0.2">
      <c r="F178" s="142"/>
      <c r="K178"/>
    </row>
    <row r="179" spans="6:11" x14ac:dyDescent="0.2">
      <c r="F179" s="142"/>
      <c r="K179"/>
    </row>
    <row r="180" spans="6:11" x14ac:dyDescent="0.2">
      <c r="F180" s="142"/>
      <c r="K180"/>
    </row>
    <row r="181" spans="6:11" x14ac:dyDescent="0.2">
      <c r="F181" s="142"/>
      <c r="K181"/>
    </row>
    <row r="182" spans="6:11" x14ac:dyDescent="0.2">
      <c r="F182" s="142"/>
      <c r="K182"/>
    </row>
    <row r="183" spans="6:11" x14ac:dyDescent="0.2">
      <c r="F183" s="142"/>
      <c r="K183"/>
    </row>
    <row r="184" spans="6:11" x14ac:dyDescent="0.2">
      <c r="F184" s="142"/>
      <c r="K184"/>
    </row>
    <row r="185" spans="6:11" x14ac:dyDescent="0.2">
      <c r="F185" s="142"/>
      <c r="K185"/>
    </row>
    <row r="186" spans="6:11" x14ac:dyDescent="0.2">
      <c r="F186" s="142"/>
      <c r="K186"/>
    </row>
    <row r="187" spans="6:11" x14ac:dyDescent="0.2">
      <c r="F187" s="142"/>
      <c r="K187"/>
    </row>
    <row r="188" spans="6:11" x14ac:dyDescent="0.2">
      <c r="F188" s="142"/>
      <c r="K188"/>
    </row>
    <row r="189" spans="6:11" x14ac:dyDescent="0.2">
      <c r="F189" s="142"/>
      <c r="K189"/>
    </row>
    <row r="190" spans="6:11" x14ac:dyDescent="0.2">
      <c r="F190" s="142"/>
      <c r="K190"/>
    </row>
    <row r="191" spans="6:11" x14ac:dyDescent="0.2">
      <c r="F191" s="142"/>
      <c r="K191"/>
    </row>
    <row r="192" spans="6:11" x14ac:dyDescent="0.2">
      <c r="F192" s="142"/>
      <c r="K192"/>
    </row>
    <row r="193" spans="6:11" x14ac:dyDescent="0.2">
      <c r="F193" s="142"/>
      <c r="K193"/>
    </row>
    <row r="194" spans="6:11" x14ac:dyDescent="0.2">
      <c r="F194" s="142"/>
      <c r="K194"/>
    </row>
    <row r="195" spans="6:11" x14ac:dyDescent="0.2">
      <c r="F195" s="142"/>
      <c r="K195"/>
    </row>
    <row r="196" spans="6:11" x14ac:dyDescent="0.2">
      <c r="F196" s="142"/>
      <c r="K196"/>
    </row>
    <row r="197" spans="6:11" x14ac:dyDescent="0.2">
      <c r="F197" s="142"/>
      <c r="K197"/>
    </row>
    <row r="198" spans="6:11" x14ac:dyDescent="0.2">
      <c r="F198" s="142"/>
      <c r="K198"/>
    </row>
    <row r="199" spans="6:11" x14ac:dyDescent="0.2">
      <c r="F199" s="142"/>
      <c r="K199"/>
    </row>
    <row r="200" spans="6:11" x14ac:dyDescent="0.2">
      <c r="F200" s="142"/>
      <c r="K200"/>
    </row>
    <row r="201" spans="6:11" x14ac:dyDescent="0.2">
      <c r="F201" s="142"/>
      <c r="K201"/>
    </row>
    <row r="202" spans="6:11" x14ac:dyDescent="0.2">
      <c r="F202" s="142"/>
      <c r="K202"/>
    </row>
    <row r="203" spans="6:11" x14ac:dyDescent="0.2">
      <c r="F203" s="142"/>
      <c r="K203"/>
    </row>
    <row r="204" spans="6:11" x14ac:dyDescent="0.2">
      <c r="F204" s="142"/>
      <c r="K204"/>
    </row>
    <row r="205" spans="6:11" x14ac:dyDescent="0.2">
      <c r="F205" s="142"/>
      <c r="K205"/>
    </row>
    <row r="206" spans="6:11" x14ac:dyDescent="0.2">
      <c r="F206" s="142"/>
      <c r="K206"/>
    </row>
    <row r="207" spans="6:11" x14ac:dyDescent="0.2">
      <c r="F207" s="142"/>
      <c r="K207"/>
    </row>
    <row r="208" spans="6:11" x14ac:dyDescent="0.2">
      <c r="F208" s="142"/>
      <c r="K208"/>
    </row>
    <row r="209" spans="6:11" x14ac:dyDescent="0.2">
      <c r="F209" s="142"/>
      <c r="K209"/>
    </row>
    <row r="210" spans="6:11" x14ac:dyDescent="0.2">
      <c r="F210" s="142"/>
      <c r="K210"/>
    </row>
    <row r="211" spans="6:11" x14ac:dyDescent="0.2">
      <c r="F211" s="142"/>
      <c r="K211"/>
    </row>
    <row r="212" spans="6:11" x14ac:dyDescent="0.2">
      <c r="F212" s="142"/>
      <c r="K212"/>
    </row>
    <row r="213" spans="6:11" x14ac:dyDescent="0.2">
      <c r="F213" s="142"/>
      <c r="K213"/>
    </row>
    <row r="214" spans="6:11" x14ac:dyDescent="0.2">
      <c r="F214" s="142"/>
      <c r="K214"/>
    </row>
    <row r="215" spans="6:11" x14ac:dyDescent="0.2">
      <c r="F215" s="142"/>
      <c r="K215"/>
    </row>
    <row r="216" spans="6:11" x14ac:dyDescent="0.2">
      <c r="F216" s="142"/>
      <c r="K216"/>
    </row>
    <row r="217" spans="6:11" x14ac:dyDescent="0.2">
      <c r="F217" s="142"/>
      <c r="K217"/>
    </row>
    <row r="218" spans="6:11" x14ac:dyDescent="0.2">
      <c r="F218" s="142"/>
      <c r="K218"/>
    </row>
    <row r="219" spans="6:11" x14ac:dyDescent="0.2">
      <c r="F219" s="142"/>
      <c r="K219"/>
    </row>
    <row r="220" spans="6:11" x14ac:dyDescent="0.2">
      <c r="F220" s="142"/>
      <c r="K220"/>
    </row>
    <row r="221" spans="6:11" x14ac:dyDescent="0.2">
      <c r="F221" s="142"/>
      <c r="K221"/>
    </row>
    <row r="222" spans="6:11" x14ac:dyDescent="0.2">
      <c r="F222" s="142"/>
      <c r="K222"/>
    </row>
    <row r="223" spans="6:11" x14ac:dyDescent="0.2">
      <c r="F223" s="142"/>
      <c r="K223"/>
    </row>
    <row r="224" spans="6:11" x14ac:dyDescent="0.2">
      <c r="F224" s="142"/>
      <c r="K224"/>
    </row>
    <row r="225" spans="6:11" x14ac:dyDescent="0.2">
      <c r="F225" s="142"/>
      <c r="K225"/>
    </row>
    <row r="226" spans="6:11" x14ac:dyDescent="0.2">
      <c r="F226" s="142"/>
      <c r="K226"/>
    </row>
    <row r="227" spans="6:11" x14ac:dyDescent="0.2">
      <c r="F227" s="142"/>
      <c r="K227"/>
    </row>
    <row r="228" spans="6:11" x14ac:dyDescent="0.2">
      <c r="F228" s="142"/>
      <c r="K228"/>
    </row>
    <row r="229" spans="6:11" x14ac:dyDescent="0.2">
      <c r="F229" s="142"/>
      <c r="K229"/>
    </row>
    <row r="230" spans="6:11" x14ac:dyDescent="0.2">
      <c r="F230" s="142"/>
      <c r="K230"/>
    </row>
    <row r="231" spans="6:11" x14ac:dyDescent="0.2">
      <c r="F231" s="142"/>
      <c r="K231"/>
    </row>
    <row r="232" spans="6:11" x14ac:dyDescent="0.2">
      <c r="F232" s="142"/>
      <c r="K232"/>
    </row>
    <row r="233" spans="6:11" x14ac:dyDescent="0.2">
      <c r="F233" s="142"/>
      <c r="K233"/>
    </row>
    <row r="234" spans="6:11" x14ac:dyDescent="0.2">
      <c r="F234" s="142"/>
      <c r="K234"/>
    </row>
    <row r="235" spans="6:11" x14ac:dyDescent="0.2">
      <c r="F235" s="142"/>
      <c r="K235"/>
    </row>
    <row r="236" spans="6:11" x14ac:dyDescent="0.2">
      <c r="F236" s="142"/>
      <c r="K236"/>
    </row>
    <row r="237" spans="6:11" x14ac:dyDescent="0.2">
      <c r="F237" s="142"/>
      <c r="K237"/>
    </row>
    <row r="238" spans="6:11" x14ac:dyDescent="0.2">
      <c r="F238" s="142"/>
      <c r="K238"/>
    </row>
    <row r="239" spans="6:11" x14ac:dyDescent="0.2">
      <c r="F239" s="142"/>
      <c r="K239"/>
    </row>
    <row r="240" spans="6:11" x14ac:dyDescent="0.2">
      <c r="F240" s="142"/>
      <c r="K240"/>
    </row>
    <row r="241" spans="6:11" x14ac:dyDescent="0.2">
      <c r="F241" s="142"/>
      <c r="K241"/>
    </row>
    <row r="242" spans="6:11" x14ac:dyDescent="0.2">
      <c r="F242" s="142"/>
      <c r="K242"/>
    </row>
    <row r="243" spans="6:11" x14ac:dyDescent="0.2">
      <c r="F243" s="142"/>
      <c r="K243"/>
    </row>
    <row r="244" spans="6:11" x14ac:dyDescent="0.2">
      <c r="F244" s="142"/>
      <c r="K244"/>
    </row>
    <row r="245" spans="6:11" x14ac:dyDescent="0.2">
      <c r="F245" s="142"/>
      <c r="K245"/>
    </row>
    <row r="246" spans="6:11" x14ac:dyDescent="0.2">
      <c r="F246" s="142"/>
      <c r="K246"/>
    </row>
    <row r="247" spans="6:11" x14ac:dyDescent="0.2">
      <c r="F247" s="142"/>
      <c r="K247"/>
    </row>
    <row r="248" spans="6:11" x14ac:dyDescent="0.2">
      <c r="F248" s="142"/>
      <c r="K248"/>
    </row>
    <row r="249" spans="6:11" x14ac:dyDescent="0.2">
      <c r="F249" s="142"/>
      <c r="K249"/>
    </row>
    <row r="250" spans="6:11" x14ac:dyDescent="0.2">
      <c r="F250" s="142"/>
      <c r="K250"/>
    </row>
    <row r="251" spans="6:11" x14ac:dyDescent="0.2">
      <c r="F251" s="142"/>
      <c r="K251"/>
    </row>
    <row r="252" spans="6:11" x14ac:dyDescent="0.2">
      <c r="F252" s="142"/>
      <c r="K252"/>
    </row>
    <row r="253" spans="6:11" x14ac:dyDescent="0.2">
      <c r="F253" s="142"/>
      <c r="K253"/>
    </row>
    <row r="254" spans="6:11" x14ac:dyDescent="0.2">
      <c r="F254" s="142"/>
      <c r="K254"/>
    </row>
    <row r="255" spans="6:11" x14ac:dyDescent="0.2">
      <c r="F255" s="142"/>
      <c r="K255"/>
    </row>
    <row r="256" spans="6:11" x14ac:dyDescent="0.2">
      <c r="F256" s="142"/>
      <c r="K256"/>
    </row>
    <row r="257" spans="6:11" x14ac:dyDescent="0.2">
      <c r="F257" s="142"/>
      <c r="K257"/>
    </row>
    <row r="258" spans="6:11" x14ac:dyDescent="0.2">
      <c r="F258" s="142"/>
      <c r="K258"/>
    </row>
    <row r="259" spans="6:11" x14ac:dyDescent="0.2">
      <c r="F259" s="142"/>
      <c r="K259"/>
    </row>
    <row r="260" spans="6:11" x14ac:dyDescent="0.2">
      <c r="F260" s="142"/>
      <c r="K260"/>
    </row>
    <row r="261" spans="6:11" x14ac:dyDescent="0.2">
      <c r="F261" s="142"/>
      <c r="K261"/>
    </row>
    <row r="262" spans="6:11" x14ac:dyDescent="0.2">
      <c r="F262" s="142"/>
      <c r="K262"/>
    </row>
    <row r="263" spans="6:11" x14ac:dyDescent="0.2">
      <c r="F263" s="142"/>
      <c r="K263"/>
    </row>
    <row r="264" spans="6:11" x14ac:dyDescent="0.2">
      <c r="F264" s="142"/>
      <c r="K264"/>
    </row>
    <row r="265" spans="6:11" x14ac:dyDescent="0.2">
      <c r="F265" s="142"/>
      <c r="K265"/>
    </row>
    <row r="266" spans="6:11" x14ac:dyDescent="0.2">
      <c r="F266" s="142"/>
      <c r="K266"/>
    </row>
    <row r="267" spans="6:11" x14ac:dyDescent="0.2">
      <c r="F267" s="142"/>
      <c r="K267"/>
    </row>
    <row r="268" spans="6:11" x14ac:dyDescent="0.2">
      <c r="F268" s="142"/>
      <c r="K268"/>
    </row>
    <row r="269" spans="6:11" x14ac:dyDescent="0.2">
      <c r="F269" s="142"/>
      <c r="K269"/>
    </row>
    <row r="270" spans="6:11" x14ac:dyDescent="0.2">
      <c r="F270" s="142"/>
      <c r="K270"/>
    </row>
    <row r="271" spans="6:11" x14ac:dyDescent="0.2">
      <c r="F271" s="142"/>
      <c r="K271"/>
    </row>
    <row r="272" spans="6:11" x14ac:dyDescent="0.2">
      <c r="F272" s="142"/>
      <c r="K272"/>
    </row>
    <row r="273" spans="6:11" x14ac:dyDescent="0.2">
      <c r="F273" s="142"/>
      <c r="K273"/>
    </row>
    <row r="274" spans="6:11" x14ac:dyDescent="0.2">
      <c r="F274" s="142"/>
      <c r="K274"/>
    </row>
    <row r="275" spans="6:11" x14ac:dyDescent="0.2">
      <c r="F275" s="142"/>
      <c r="K275"/>
    </row>
    <row r="276" spans="6:11" x14ac:dyDescent="0.2">
      <c r="F276" s="142"/>
      <c r="K276"/>
    </row>
    <row r="277" spans="6:11" x14ac:dyDescent="0.2">
      <c r="F277" s="142"/>
      <c r="K277"/>
    </row>
    <row r="278" spans="6:11" x14ac:dyDescent="0.2">
      <c r="F278" s="142"/>
      <c r="K278"/>
    </row>
    <row r="279" spans="6:11" x14ac:dyDescent="0.2">
      <c r="F279" s="142"/>
      <c r="K279"/>
    </row>
    <row r="280" spans="6:11" x14ac:dyDescent="0.2">
      <c r="F280" s="142"/>
      <c r="K280"/>
    </row>
    <row r="281" spans="6:11" x14ac:dyDescent="0.2">
      <c r="F281" s="142"/>
      <c r="K281"/>
    </row>
    <row r="282" spans="6:11" x14ac:dyDescent="0.2">
      <c r="F282" s="142"/>
      <c r="K282"/>
    </row>
    <row r="283" spans="6:11" x14ac:dyDescent="0.2">
      <c r="F283" s="142"/>
      <c r="K283"/>
    </row>
    <row r="284" spans="6:11" x14ac:dyDescent="0.2">
      <c r="F284" s="142"/>
      <c r="K284"/>
    </row>
    <row r="285" spans="6:11" x14ac:dyDescent="0.2">
      <c r="F285" s="142"/>
      <c r="K285"/>
    </row>
    <row r="286" spans="6:11" x14ac:dyDescent="0.2">
      <c r="F286" s="142"/>
      <c r="K286"/>
    </row>
    <row r="287" spans="6:11" x14ac:dyDescent="0.2">
      <c r="F287" s="142"/>
      <c r="K287"/>
    </row>
    <row r="288" spans="6:11" x14ac:dyDescent="0.2">
      <c r="F288" s="142"/>
      <c r="K288"/>
    </row>
    <row r="289" spans="6:11" x14ac:dyDescent="0.2">
      <c r="F289" s="142"/>
      <c r="K289"/>
    </row>
    <row r="290" spans="6:11" x14ac:dyDescent="0.2">
      <c r="F290" s="142"/>
      <c r="K290"/>
    </row>
    <row r="291" spans="6:11" x14ac:dyDescent="0.2">
      <c r="F291" s="142"/>
      <c r="K291"/>
    </row>
    <row r="292" spans="6:11" x14ac:dyDescent="0.2">
      <c r="F292" s="142"/>
      <c r="K292"/>
    </row>
    <row r="293" spans="6:11" x14ac:dyDescent="0.2">
      <c r="F293" s="142"/>
      <c r="K293"/>
    </row>
    <row r="294" spans="6:11" x14ac:dyDescent="0.2">
      <c r="F294" s="142"/>
      <c r="K294"/>
    </row>
    <row r="295" spans="6:11" x14ac:dyDescent="0.2">
      <c r="F295" s="142"/>
      <c r="K295"/>
    </row>
    <row r="296" spans="6:11" x14ac:dyDescent="0.2">
      <c r="F296" s="142"/>
      <c r="K296"/>
    </row>
    <row r="297" spans="6:11" x14ac:dyDescent="0.2">
      <c r="F297" s="142"/>
      <c r="K297"/>
    </row>
    <row r="298" spans="6:11" x14ac:dyDescent="0.2">
      <c r="F298" s="142"/>
      <c r="K298"/>
    </row>
    <row r="299" spans="6:11" x14ac:dyDescent="0.2">
      <c r="F299" s="142"/>
      <c r="K299"/>
    </row>
    <row r="300" spans="6:11" x14ac:dyDescent="0.2">
      <c r="F300" s="142"/>
      <c r="K300"/>
    </row>
    <row r="301" spans="6:11" x14ac:dyDescent="0.2">
      <c r="F301" s="142"/>
      <c r="K301"/>
    </row>
    <row r="302" spans="6:11" x14ac:dyDescent="0.2">
      <c r="F302" s="142"/>
      <c r="K302"/>
    </row>
    <row r="303" spans="6:11" x14ac:dyDescent="0.2">
      <c r="F303" s="142"/>
      <c r="K303"/>
    </row>
    <row r="304" spans="6:11" x14ac:dyDescent="0.2">
      <c r="F304" s="142"/>
      <c r="K304"/>
    </row>
    <row r="305" spans="6:11" x14ac:dyDescent="0.2">
      <c r="F305" s="142"/>
      <c r="K305"/>
    </row>
    <row r="306" spans="6:11" x14ac:dyDescent="0.2">
      <c r="F306" s="142"/>
      <c r="K306"/>
    </row>
    <row r="307" spans="6:11" x14ac:dyDescent="0.2">
      <c r="F307" s="142"/>
      <c r="K307"/>
    </row>
    <row r="308" spans="6:11" x14ac:dyDescent="0.2">
      <c r="F308" s="142"/>
      <c r="K308"/>
    </row>
    <row r="309" spans="6:11" x14ac:dyDescent="0.2">
      <c r="F309" s="142"/>
      <c r="K309"/>
    </row>
    <row r="310" spans="6:11" x14ac:dyDescent="0.2">
      <c r="F310" s="142"/>
      <c r="K310"/>
    </row>
    <row r="311" spans="6:11" x14ac:dyDescent="0.2">
      <c r="F311" s="142"/>
      <c r="K311"/>
    </row>
    <row r="312" spans="6:11" x14ac:dyDescent="0.2">
      <c r="F312" s="142"/>
      <c r="K312"/>
    </row>
    <row r="313" spans="6:11" x14ac:dyDescent="0.2">
      <c r="F313" s="142"/>
      <c r="K313"/>
    </row>
    <row r="314" spans="6:11" x14ac:dyDescent="0.2">
      <c r="F314" s="142"/>
      <c r="K314"/>
    </row>
    <row r="315" spans="6:11" x14ac:dyDescent="0.2">
      <c r="F315" s="142"/>
      <c r="K315"/>
    </row>
    <row r="316" spans="6:11" x14ac:dyDescent="0.2">
      <c r="F316" s="142"/>
      <c r="K316"/>
    </row>
    <row r="317" spans="6:11" x14ac:dyDescent="0.2">
      <c r="F317" s="142"/>
      <c r="K317"/>
    </row>
    <row r="318" spans="6:11" x14ac:dyDescent="0.2">
      <c r="F318" s="142"/>
      <c r="K318"/>
    </row>
    <row r="319" spans="6:11" x14ac:dyDescent="0.2">
      <c r="F319" s="142"/>
      <c r="K319"/>
    </row>
    <row r="320" spans="6:11" x14ac:dyDescent="0.2">
      <c r="F320" s="142"/>
      <c r="K320"/>
    </row>
    <row r="321" spans="6:11" x14ac:dyDescent="0.2">
      <c r="F321" s="142"/>
      <c r="K321"/>
    </row>
    <row r="322" spans="6:11" x14ac:dyDescent="0.2">
      <c r="F322" s="142"/>
      <c r="K322"/>
    </row>
    <row r="323" spans="6:11" x14ac:dyDescent="0.2">
      <c r="F323" s="142"/>
      <c r="K323"/>
    </row>
    <row r="324" spans="6:11" x14ac:dyDescent="0.2">
      <c r="F324" s="142"/>
      <c r="K324"/>
    </row>
    <row r="325" spans="6:11" x14ac:dyDescent="0.2">
      <c r="F325" s="142"/>
      <c r="K325"/>
    </row>
    <row r="326" spans="6:11" x14ac:dyDescent="0.2">
      <c r="F326" s="142"/>
      <c r="K326"/>
    </row>
    <row r="327" spans="6:11" x14ac:dyDescent="0.2">
      <c r="F327" s="142"/>
      <c r="K327"/>
    </row>
    <row r="328" spans="6:11" x14ac:dyDescent="0.2">
      <c r="F328" s="142"/>
      <c r="K328"/>
    </row>
    <row r="329" spans="6:11" x14ac:dyDescent="0.2">
      <c r="F329" s="142"/>
      <c r="K329"/>
    </row>
    <row r="330" spans="6:11" x14ac:dyDescent="0.2">
      <c r="F330" s="142"/>
      <c r="K330"/>
    </row>
    <row r="331" spans="6:11" x14ac:dyDescent="0.2">
      <c r="F331" s="142"/>
      <c r="K331"/>
    </row>
    <row r="332" spans="6:11" x14ac:dyDescent="0.2">
      <c r="F332" s="142"/>
      <c r="K332"/>
    </row>
    <row r="333" spans="6:11" x14ac:dyDescent="0.2">
      <c r="F333" s="142"/>
      <c r="K333"/>
    </row>
    <row r="334" spans="6:11" x14ac:dyDescent="0.2">
      <c r="F334" s="142"/>
      <c r="K334"/>
    </row>
    <row r="335" spans="6:11" x14ac:dyDescent="0.2">
      <c r="F335" s="142"/>
      <c r="K335"/>
    </row>
    <row r="336" spans="6:11" x14ac:dyDescent="0.2">
      <c r="F336" s="142"/>
      <c r="K336"/>
    </row>
    <row r="337" spans="6:11" x14ac:dyDescent="0.2">
      <c r="F337" s="142"/>
      <c r="K337"/>
    </row>
    <row r="338" spans="6:11" x14ac:dyDescent="0.2">
      <c r="F338" s="142"/>
      <c r="K338"/>
    </row>
    <row r="339" spans="6:11" x14ac:dyDescent="0.2">
      <c r="F339" s="142"/>
      <c r="K339"/>
    </row>
    <row r="340" spans="6:11" x14ac:dyDescent="0.2">
      <c r="F340" s="142"/>
      <c r="K340"/>
    </row>
    <row r="341" spans="6:11" x14ac:dyDescent="0.2">
      <c r="F341" s="142"/>
      <c r="K341"/>
    </row>
    <row r="342" spans="6:11" x14ac:dyDescent="0.2">
      <c r="F342" s="142"/>
      <c r="K342"/>
    </row>
    <row r="343" spans="6:11" x14ac:dyDescent="0.2">
      <c r="F343" s="142"/>
      <c r="K343"/>
    </row>
    <row r="344" spans="6:11" x14ac:dyDescent="0.2">
      <c r="F344" s="142"/>
      <c r="K344"/>
    </row>
    <row r="345" spans="6:11" x14ac:dyDescent="0.2">
      <c r="F345" s="142"/>
      <c r="K345"/>
    </row>
    <row r="346" spans="6:11" x14ac:dyDescent="0.2">
      <c r="F346" s="142"/>
      <c r="K346"/>
    </row>
    <row r="347" spans="6:11" x14ac:dyDescent="0.2">
      <c r="F347" s="142"/>
      <c r="K347"/>
    </row>
    <row r="348" spans="6:11" x14ac:dyDescent="0.2">
      <c r="F348" s="142"/>
      <c r="K348"/>
    </row>
    <row r="349" spans="6:11" x14ac:dyDescent="0.2">
      <c r="F349" s="142"/>
      <c r="K349"/>
    </row>
    <row r="350" spans="6:11" x14ac:dyDescent="0.2">
      <c r="F350" s="142"/>
      <c r="K350"/>
    </row>
    <row r="351" spans="6:11" x14ac:dyDescent="0.2">
      <c r="F351" s="142"/>
      <c r="K351"/>
    </row>
    <row r="352" spans="6:11" x14ac:dyDescent="0.2">
      <c r="F352" s="142"/>
      <c r="K352"/>
    </row>
    <row r="353" spans="6:11" x14ac:dyDescent="0.2">
      <c r="F353" s="142"/>
      <c r="K353"/>
    </row>
    <row r="354" spans="6:11" x14ac:dyDescent="0.2">
      <c r="F354" s="142"/>
      <c r="K354"/>
    </row>
    <row r="355" spans="6:11" x14ac:dyDescent="0.2">
      <c r="F355" s="142"/>
      <c r="K355"/>
    </row>
    <row r="356" spans="6:11" x14ac:dyDescent="0.2">
      <c r="F356" s="142"/>
      <c r="K356"/>
    </row>
    <row r="357" spans="6:11" x14ac:dyDescent="0.2">
      <c r="F357" s="142"/>
      <c r="K357"/>
    </row>
    <row r="358" spans="6:11" x14ac:dyDescent="0.2">
      <c r="F358" s="142"/>
      <c r="K358"/>
    </row>
    <row r="359" spans="6:11" x14ac:dyDescent="0.2">
      <c r="F359" s="142"/>
      <c r="K359"/>
    </row>
    <row r="360" spans="6:11" x14ac:dyDescent="0.2">
      <c r="F360" s="142"/>
      <c r="K360"/>
    </row>
    <row r="361" spans="6:11" x14ac:dyDescent="0.2">
      <c r="F361" s="142"/>
      <c r="K361"/>
    </row>
    <row r="362" spans="6:11" x14ac:dyDescent="0.2">
      <c r="F362" s="142"/>
      <c r="K362"/>
    </row>
    <row r="363" spans="6:11" x14ac:dyDescent="0.2">
      <c r="F363" s="142"/>
      <c r="K363"/>
    </row>
    <row r="364" spans="6:11" x14ac:dyDescent="0.2">
      <c r="F364" s="142"/>
      <c r="K364"/>
    </row>
    <row r="365" spans="6:11" x14ac:dyDescent="0.2">
      <c r="F365" s="142"/>
      <c r="K365"/>
    </row>
    <row r="366" spans="6:11" x14ac:dyDescent="0.2">
      <c r="F366" s="142"/>
      <c r="K366"/>
    </row>
    <row r="367" spans="6:11" x14ac:dyDescent="0.2">
      <c r="F367" s="142"/>
      <c r="K367"/>
    </row>
    <row r="368" spans="6:11" x14ac:dyDescent="0.2">
      <c r="F368" s="142"/>
      <c r="K368"/>
    </row>
    <row r="369" spans="6:11" x14ac:dyDescent="0.2">
      <c r="F369" s="142"/>
      <c r="K369"/>
    </row>
    <row r="370" spans="6:11" x14ac:dyDescent="0.2">
      <c r="F370" s="142"/>
      <c r="K370"/>
    </row>
    <row r="371" spans="6:11" x14ac:dyDescent="0.2">
      <c r="F371" s="142"/>
      <c r="K371"/>
    </row>
    <row r="372" spans="6:11" x14ac:dyDescent="0.2">
      <c r="F372" s="142"/>
      <c r="K372"/>
    </row>
    <row r="373" spans="6:11" x14ac:dyDescent="0.2">
      <c r="F373" s="142"/>
      <c r="K373"/>
    </row>
    <row r="374" spans="6:11" x14ac:dyDescent="0.2">
      <c r="F374" s="142"/>
      <c r="K374"/>
    </row>
    <row r="375" spans="6:11" x14ac:dyDescent="0.2">
      <c r="F375" s="142"/>
      <c r="K375"/>
    </row>
    <row r="376" spans="6:11" x14ac:dyDescent="0.2">
      <c r="F376" s="142"/>
      <c r="K376"/>
    </row>
    <row r="377" spans="6:11" x14ac:dyDescent="0.2">
      <c r="F377" s="142"/>
      <c r="K377"/>
    </row>
    <row r="378" spans="6:11" x14ac:dyDescent="0.2">
      <c r="F378" s="142"/>
      <c r="K378"/>
    </row>
    <row r="379" spans="6:11" x14ac:dyDescent="0.2">
      <c r="F379" s="142"/>
      <c r="K379"/>
    </row>
    <row r="380" spans="6:11" x14ac:dyDescent="0.2">
      <c r="F380" s="142"/>
      <c r="K380"/>
    </row>
    <row r="381" spans="6:11" x14ac:dyDescent="0.2">
      <c r="F381" s="142"/>
      <c r="K381"/>
    </row>
    <row r="382" spans="6:11" x14ac:dyDescent="0.2">
      <c r="F382" s="142"/>
      <c r="K382"/>
    </row>
    <row r="383" spans="6:11" x14ac:dyDescent="0.2">
      <c r="F383" s="142"/>
      <c r="K383"/>
    </row>
    <row r="384" spans="6:11" x14ac:dyDescent="0.2">
      <c r="F384" s="142"/>
      <c r="K384"/>
    </row>
    <row r="385" spans="6:11" x14ac:dyDescent="0.2">
      <c r="F385" s="142"/>
      <c r="K385"/>
    </row>
    <row r="386" spans="6:11" x14ac:dyDescent="0.2">
      <c r="F386" s="142"/>
      <c r="K386"/>
    </row>
    <row r="387" spans="6:11" x14ac:dyDescent="0.2">
      <c r="F387" s="142"/>
      <c r="K387"/>
    </row>
    <row r="388" spans="6:11" x14ac:dyDescent="0.2">
      <c r="F388" s="142"/>
      <c r="K388"/>
    </row>
    <row r="389" spans="6:11" x14ac:dyDescent="0.2">
      <c r="F389" s="142"/>
      <c r="K389"/>
    </row>
    <row r="390" spans="6:11" x14ac:dyDescent="0.2">
      <c r="F390" s="142"/>
      <c r="K390"/>
    </row>
    <row r="391" spans="6:11" x14ac:dyDescent="0.2">
      <c r="F391" s="142"/>
      <c r="K391"/>
    </row>
    <row r="392" spans="6:11" x14ac:dyDescent="0.2">
      <c r="F392" s="142"/>
      <c r="K392"/>
    </row>
    <row r="393" spans="6:11" x14ac:dyDescent="0.2">
      <c r="F393" s="142"/>
      <c r="K393"/>
    </row>
    <row r="394" spans="6:11" x14ac:dyDescent="0.2">
      <c r="F394" s="142"/>
      <c r="K394"/>
    </row>
    <row r="395" spans="6:11" x14ac:dyDescent="0.2">
      <c r="F395" s="142"/>
      <c r="K395"/>
    </row>
    <row r="396" spans="6:11" x14ac:dyDescent="0.2">
      <c r="F396" s="142"/>
      <c r="K396"/>
    </row>
    <row r="397" spans="6:11" x14ac:dyDescent="0.2">
      <c r="F397" s="142"/>
      <c r="K397"/>
    </row>
    <row r="398" spans="6:11" x14ac:dyDescent="0.2">
      <c r="F398" s="142"/>
      <c r="K398"/>
    </row>
    <row r="399" spans="6:11" x14ac:dyDescent="0.2">
      <c r="F399" s="142"/>
      <c r="K399"/>
    </row>
    <row r="400" spans="6:11" x14ac:dyDescent="0.2">
      <c r="F400" s="142"/>
      <c r="K400"/>
    </row>
    <row r="401" spans="6:11" x14ac:dyDescent="0.2">
      <c r="F401" s="142"/>
      <c r="K401"/>
    </row>
    <row r="402" spans="6:11" x14ac:dyDescent="0.2">
      <c r="F402" s="142"/>
      <c r="K402"/>
    </row>
    <row r="403" spans="6:11" x14ac:dyDescent="0.2">
      <c r="F403" s="142"/>
      <c r="K403"/>
    </row>
    <row r="404" spans="6:11" x14ac:dyDescent="0.2">
      <c r="F404" s="142"/>
      <c r="K404"/>
    </row>
    <row r="405" spans="6:11" x14ac:dyDescent="0.2">
      <c r="F405" s="142"/>
      <c r="K405"/>
    </row>
    <row r="406" spans="6:11" x14ac:dyDescent="0.2">
      <c r="F406" s="142"/>
      <c r="K406"/>
    </row>
    <row r="407" spans="6:11" x14ac:dyDescent="0.2">
      <c r="F407" s="142"/>
      <c r="K407"/>
    </row>
    <row r="408" spans="6:11" x14ac:dyDescent="0.2">
      <c r="F408" s="142"/>
      <c r="K408"/>
    </row>
    <row r="409" spans="6:11" x14ac:dyDescent="0.2">
      <c r="F409" s="142"/>
      <c r="K409"/>
    </row>
    <row r="410" spans="6:11" x14ac:dyDescent="0.2">
      <c r="F410" s="142"/>
      <c r="K410"/>
    </row>
    <row r="411" spans="6:11" x14ac:dyDescent="0.2">
      <c r="F411" s="142"/>
      <c r="K411"/>
    </row>
    <row r="412" spans="6:11" x14ac:dyDescent="0.2">
      <c r="F412" s="142"/>
      <c r="K412"/>
    </row>
    <row r="413" spans="6:11" x14ac:dyDescent="0.2">
      <c r="F413" s="142"/>
      <c r="K413"/>
    </row>
    <row r="414" spans="6:11" x14ac:dyDescent="0.2">
      <c r="F414" s="142"/>
      <c r="K414"/>
    </row>
    <row r="415" spans="6:11" x14ac:dyDescent="0.2">
      <c r="F415" s="142"/>
      <c r="K415"/>
    </row>
    <row r="416" spans="6:11" x14ac:dyDescent="0.2">
      <c r="F416" s="142"/>
      <c r="K416"/>
    </row>
    <row r="417" spans="6:11" x14ac:dyDescent="0.2">
      <c r="F417" s="142"/>
      <c r="K417"/>
    </row>
    <row r="418" spans="6:11" x14ac:dyDescent="0.2">
      <c r="F418" s="142"/>
      <c r="K418"/>
    </row>
    <row r="419" spans="6:11" x14ac:dyDescent="0.2">
      <c r="F419" s="142"/>
      <c r="K419"/>
    </row>
    <row r="420" spans="6:11" x14ac:dyDescent="0.2">
      <c r="F420" s="142"/>
      <c r="K420"/>
    </row>
    <row r="421" spans="6:11" x14ac:dyDescent="0.2">
      <c r="F421" s="142"/>
      <c r="K421"/>
    </row>
    <row r="422" spans="6:11" x14ac:dyDescent="0.2">
      <c r="F422" s="142"/>
      <c r="K422"/>
    </row>
    <row r="423" spans="6:11" x14ac:dyDescent="0.2">
      <c r="F423" s="142"/>
      <c r="K423"/>
    </row>
    <row r="424" spans="6:11" x14ac:dyDescent="0.2">
      <c r="F424" s="142"/>
      <c r="K424"/>
    </row>
    <row r="425" spans="6:11" x14ac:dyDescent="0.2">
      <c r="F425" s="142"/>
      <c r="K425"/>
    </row>
    <row r="426" spans="6:11" x14ac:dyDescent="0.2">
      <c r="F426" s="142"/>
      <c r="K426"/>
    </row>
    <row r="427" spans="6:11" x14ac:dyDescent="0.2">
      <c r="F427" s="142"/>
      <c r="K427"/>
    </row>
    <row r="428" spans="6:11" x14ac:dyDescent="0.2">
      <c r="F428" s="142"/>
      <c r="K428"/>
    </row>
    <row r="429" spans="6:11" x14ac:dyDescent="0.2">
      <c r="F429" s="142"/>
      <c r="K429"/>
    </row>
    <row r="430" spans="6:11" x14ac:dyDescent="0.2">
      <c r="F430" s="142"/>
      <c r="K430"/>
    </row>
    <row r="431" spans="6:11" x14ac:dyDescent="0.2">
      <c r="F431" s="142"/>
      <c r="K431"/>
    </row>
    <row r="432" spans="6:11" x14ac:dyDescent="0.2">
      <c r="F432" s="142"/>
      <c r="K432"/>
    </row>
    <row r="433" spans="6:11" x14ac:dyDescent="0.2">
      <c r="F433" s="142"/>
      <c r="K433"/>
    </row>
    <row r="434" spans="6:11" x14ac:dyDescent="0.2">
      <c r="F434" s="142"/>
      <c r="K434"/>
    </row>
    <row r="435" spans="6:11" x14ac:dyDescent="0.2">
      <c r="F435" s="142"/>
      <c r="K435"/>
    </row>
    <row r="436" spans="6:11" x14ac:dyDescent="0.2">
      <c r="F436" s="142"/>
      <c r="K436"/>
    </row>
    <row r="437" spans="6:11" x14ac:dyDescent="0.2">
      <c r="F437" s="142"/>
      <c r="K437"/>
    </row>
    <row r="438" spans="6:11" x14ac:dyDescent="0.2">
      <c r="F438" s="142"/>
      <c r="K438"/>
    </row>
    <row r="439" spans="6:11" x14ac:dyDescent="0.2">
      <c r="F439" s="142"/>
      <c r="K439"/>
    </row>
    <row r="440" spans="6:11" x14ac:dyDescent="0.2">
      <c r="F440" s="142"/>
      <c r="K440"/>
    </row>
    <row r="441" spans="6:11" x14ac:dyDescent="0.2">
      <c r="F441" s="142"/>
      <c r="K441"/>
    </row>
    <row r="442" spans="6:11" x14ac:dyDescent="0.2">
      <c r="F442" s="142"/>
      <c r="K442"/>
    </row>
    <row r="443" spans="6:11" x14ac:dyDescent="0.2">
      <c r="F443" s="142"/>
      <c r="K443"/>
    </row>
    <row r="444" spans="6:11" x14ac:dyDescent="0.2">
      <c r="F444" s="142"/>
      <c r="K444"/>
    </row>
    <row r="445" spans="6:11" x14ac:dyDescent="0.2">
      <c r="F445" s="142"/>
      <c r="K445"/>
    </row>
    <row r="446" spans="6:11" x14ac:dyDescent="0.2">
      <c r="F446" s="142"/>
      <c r="K446"/>
    </row>
    <row r="447" spans="6:11" x14ac:dyDescent="0.2">
      <c r="F447" s="142"/>
      <c r="K447"/>
    </row>
    <row r="448" spans="6:11" x14ac:dyDescent="0.2">
      <c r="F448" s="142"/>
      <c r="K448"/>
    </row>
    <row r="449" spans="6:11" x14ac:dyDescent="0.2">
      <c r="F449" s="142"/>
      <c r="K449"/>
    </row>
    <row r="450" spans="6:11" x14ac:dyDescent="0.2">
      <c r="F450" s="142"/>
      <c r="K450"/>
    </row>
    <row r="451" spans="6:11" x14ac:dyDescent="0.2">
      <c r="F451" s="142"/>
      <c r="K451"/>
    </row>
    <row r="452" spans="6:11" x14ac:dyDescent="0.2">
      <c r="F452" s="142"/>
      <c r="K452"/>
    </row>
    <row r="453" spans="6:11" x14ac:dyDescent="0.2">
      <c r="F453" s="142"/>
      <c r="K453"/>
    </row>
    <row r="454" spans="6:11" x14ac:dyDescent="0.2">
      <c r="F454" s="142"/>
      <c r="K454"/>
    </row>
    <row r="455" spans="6:11" x14ac:dyDescent="0.2">
      <c r="F455" s="142"/>
      <c r="K455"/>
    </row>
    <row r="456" spans="6:11" x14ac:dyDescent="0.2">
      <c r="F456" s="142"/>
      <c r="K456"/>
    </row>
    <row r="457" spans="6:11" x14ac:dyDescent="0.2">
      <c r="F457" s="142"/>
      <c r="K457"/>
    </row>
    <row r="458" spans="6:11" x14ac:dyDescent="0.2">
      <c r="F458" s="142"/>
      <c r="K458"/>
    </row>
    <row r="459" spans="6:11" x14ac:dyDescent="0.2">
      <c r="F459" s="142"/>
      <c r="K459"/>
    </row>
    <row r="460" spans="6:11" x14ac:dyDescent="0.2">
      <c r="F460" s="142"/>
      <c r="K460"/>
    </row>
    <row r="461" spans="6:11" x14ac:dyDescent="0.2">
      <c r="F461" s="142"/>
      <c r="K461"/>
    </row>
    <row r="462" spans="6:11" x14ac:dyDescent="0.2">
      <c r="F462" s="142"/>
      <c r="K462"/>
    </row>
    <row r="463" spans="6:11" x14ac:dyDescent="0.2">
      <c r="F463" s="142"/>
      <c r="K463"/>
    </row>
    <row r="464" spans="6:11" x14ac:dyDescent="0.2">
      <c r="F464" s="142"/>
      <c r="K464"/>
    </row>
    <row r="465" spans="6:11" x14ac:dyDescent="0.2">
      <c r="F465" s="142"/>
      <c r="K465"/>
    </row>
    <row r="466" spans="6:11" x14ac:dyDescent="0.2">
      <c r="F466" s="142"/>
      <c r="K466"/>
    </row>
    <row r="467" spans="6:11" x14ac:dyDescent="0.2">
      <c r="F467" s="142"/>
      <c r="K467"/>
    </row>
    <row r="468" spans="6:11" x14ac:dyDescent="0.2">
      <c r="F468" s="142"/>
      <c r="K468"/>
    </row>
    <row r="469" spans="6:11" x14ac:dyDescent="0.2">
      <c r="F469" s="142"/>
      <c r="K469"/>
    </row>
    <row r="470" spans="6:11" x14ac:dyDescent="0.2">
      <c r="F470" s="142"/>
      <c r="K470"/>
    </row>
    <row r="471" spans="6:11" x14ac:dyDescent="0.2">
      <c r="F471" s="142"/>
      <c r="K471"/>
    </row>
    <row r="472" spans="6:11" x14ac:dyDescent="0.2">
      <c r="F472" s="142"/>
      <c r="K472"/>
    </row>
    <row r="473" spans="6:11" x14ac:dyDescent="0.2">
      <c r="F473" s="142"/>
      <c r="K473"/>
    </row>
    <row r="474" spans="6:11" x14ac:dyDescent="0.2">
      <c r="F474" s="142"/>
      <c r="K474"/>
    </row>
    <row r="475" spans="6:11" x14ac:dyDescent="0.2">
      <c r="F475" s="142"/>
      <c r="K475"/>
    </row>
    <row r="476" spans="6:11" x14ac:dyDescent="0.2">
      <c r="F476" s="142"/>
      <c r="K476"/>
    </row>
    <row r="477" spans="6:11" x14ac:dyDescent="0.2">
      <c r="F477" s="142"/>
      <c r="K477"/>
    </row>
    <row r="478" spans="6:11" x14ac:dyDescent="0.2">
      <c r="F478" s="142"/>
      <c r="K478"/>
    </row>
    <row r="479" spans="6:11" x14ac:dyDescent="0.2">
      <c r="F479" s="142"/>
      <c r="K479"/>
    </row>
    <row r="480" spans="6:11" x14ac:dyDescent="0.2">
      <c r="F480" s="142"/>
      <c r="K480"/>
    </row>
    <row r="481" spans="6:11" x14ac:dyDescent="0.2">
      <c r="F481" s="142"/>
      <c r="K481"/>
    </row>
    <row r="482" spans="6:11" x14ac:dyDescent="0.2">
      <c r="F482" s="142"/>
      <c r="K482"/>
    </row>
    <row r="483" spans="6:11" x14ac:dyDescent="0.2">
      <c r="F483" s="142"/>
      <c r="K483"/>
    </row>
    <row r="484" spans="6:11" x14ac:dyDescent="0.2">
      <c r="F484" s="142"/>
      <c r="K484"/>
    </row>
    <row r="485" spans="6:11" x14ac:dyDescent="0.2">
      <c r="F485" s="142"/>
      <c r="K485"/>
    </row>
    <row r="486" spans="6:11" x14ac:dyDescent="0.2">
      <c r="F486" s="142"/>
      <c r="K486"/>
    </row>
    <row r="487" spans="6:11" x14ac:dyDescent="0.2">
      <c r="F487" s="142"/>
      <c r="K487"/>
    </row>
    <row r="488" spans="6:11" x14ac:dyDescent="0.2">
      <c r="F488" s="142"/>
      <c r="K488"/>
    </row>
    <row r="489" spans="6:11" x14ac:dyDescent="0.2">
      <c r="F489" s="142"/>
      <c r="K489"/>
    </row>
    <row r="490" spans="6:11" x14ac:dyDescent="0.2">
      <c r="F490" s="142"/>
      <c r="K490"/>
    </row>
    <row r="491" spans="6:11" x14ac:dyDescent="0.2">
      <c r="F491" s="142"/>
      <c r="K491"/>
    </row>
    <row r="492" spans="6:11" x14ac:dyDescent="0.2">
      <c r="F492" s="142"/>
      <c r="K492"/>
    </row>
    <row r="493" spans="6:11" x14ac:dyDescent="0.2">
      <c r="F493" s="142"/>
      <c r="K493"/>
    </row>
    <row r="494" spans="6:11" x14ac:dyDescent="0.2">
      <c r="F494" s="142"/>
      <c r="K494"/>
    </row>
    <row r="495" spans="6:11" x14ac:dyDescent="0.2">
      <c r="F495" s="142"/>
      <c r="K495"/>
    </row>
    <row r="496" spans="6:11" x14ac:dyDescent="0.2">
      <c r="F496" s="142"/>
      <c r="K496"/>
    </row>
    <row r="497" spans="6:11" x14ac:dyDescent="0.2">
      <c r="F497" s="142"/>
      <c r="K497"/>
    </row>
    <row r="498" spans="6:11" x14ac:dyDescent="0.2">
      <c r="F498" s="142"/>
      <c r="K498"/>
    </row>
    <row r="499" spans="6:11" x14ac:dyDescent="0.2">
      <c r="F499" s="142"/>
      <c r="K499"/>
    </row>
    <row r="500" spans="6:11" x14ac:dyDescent="0.2">
      <c r="F500" s="142"/>
      <c r="K500"/>
    </row>
    <row r="501" spans="6:11" x14ac:dyDescent="0.2">
      <c r="F501" s="142"/>
      <c r="K501"/>
    </row>
    <row r="502" spans="6:11" x14ac:dyDescent="0.2">
      <c r="F502" s="142"/>
      <c r="K502"/>
    </row>
    <row r="503" spans="6:11" x14ac:dyDescent="0.2">
      <c r="F503" s="142"/>
      <c r="K503"/>
    </row>
    <row r="504" spans="6:11" x14ac:dyDescent="0.2">
      <c r="F504" s="142"/>
      <c r="K504"/>
    </row>
    <row r="505" spans="6:11" x14ac:dyDescent="0.2">
      <c r="F505" s="142"/>
      <c r="K505"/>
    </row>
    <row r="506" spans="6:11" x14ac:dyDescent="0.2">
      <c r="F506" s="142"/>
      <c r="K506"/>
    </row>
    <row r="507" spans="6:11" x14ac:dyDescent="0.2">
      <c r="F507" s="142"/>
      <c r="K507"/>
    </row>
    <row r="508" spans="6:11" x14ac:dyDescent="0.2">
      <c r="F508" s="142"/>
      <c r="K508"/>
    </row>
    <row r="509" spans="6:11" x14ac:dyDescent="0.2">
      <c r="F509" s="142"/>
      <c r="K509"/>
    </row>
    <row r="510" spans="6:11" x14ac:dyDescent="0.2">
      <c r="F510" s="142"/>
      <c r="K510"/>
    </row>
    <row r="511" spans="6:11" x14ac:dyDescent="0.2">
      <c r="F511" s="142"/>
      <c r="K511"/>
    </row>
    <row r="512" spans="6:11" x14ac:dyDescent="0.2">
      <c r="F512" s="142"/>
      <c r="K512"/>
    </row>
    <row r="513" spans="6:11" x14ac:dyDescent="0.2">
      <c r="F513" s="142"/>
      <c r="K513"/>
    </row>
    <row r="514" spans="6:11" x14ac:dyDescent="0.2">
      <c r="F514" s="142"/>
      <c r="K514"/>
    </row>
    <row r="515" spans="6:11" x14ac:dyDescent="0.2">
      <c r="F515" s="142"/>
      <c r="K515"/>
    </row>
    <row r="516" spans="6:11" x14ac:dyDescent="0.2">
      <c r="F516" s="142"/>
      <c r="K516"/>
    </row>
    <row r="517" spans="6:11" x14ac:dyDescent="0.2">
      <c r="F517" s="142"/>
      <c r="K517"/>
    </row>
    <row r="518" spans="6:11" x14ac:dyDescent="0.2">
      <c r="F518" s="142"/>
      <c r="K518"/>
    </row>
    <row r="519" spans="6:11" x14ac:dyDescent="0.2">
      <c r="F519" s="142"/>
      <c r="K519"/>
    </row>
    <row r="520" spans="6:11" x14ac:dyDescent="0.2">
      <c r="F520" s="142"/>
      <c r="K520"/>
    </row>
    <row r="521" spans="6:11" x14ac:dyDescent="0.2">
      <c r="F521" s="142"/>
      <c r="K521"/>
    </row>
    <row r="522" spans="6:11" x14ac:dyDescent="0.2">
      <c r="F522" s="142"/>
      <c r="K522"/>
    </row>
    <row r="523" spans="6:11" x14ac:dyDescent="0.2">
      <c r="F523" s="142"/>
      <c r="K523"/>
    </row>
    <row r="524" spans="6:11" x14ac:dyDescent="0.2">
      <c r="F524" s="142"/>
      <c r="K524"/>
    </row>
    <row r="525" spans="6:11" x14ac:dyDescent="0.2">
      <c r="F525" s="142"/>
      <c r="K525"/>
    </row>
    <row r="526" spans="6:11" x14ac:dyDescent="0.2">
      <c r="F526" s="142"/>
      <c r="K526"/>
    </row>
    <row r="527" spans="6:11" x14ac:dyDescent="0.2">
      <c r="F527" s="142"/>
      <c r="K527"/>
    </row>
    <row r="528" spans="6:11" x14ac:dyDescent="0.2">
      <c r="F528" s="142"/>
      <c r="K528"/>
    </row>
    <row r="529" spans="6:11" x14ac:dyDescent="0.2">
      <c r="F529" s="142"/>
      <c r="K529"/>
    </row>
    <row r="530" spans="6:11" x14ac:dyDescent="0.2">
      <c r="F530" s="142"/>
      <c r="K530"/>
    </row>
    <row r="531" spans="6:11" x14ac:dyDescent="0.2">
      <c r="F531" s="142"/>
      <c r="K531"/>
    </row>
    <row r="532" spans="6:11" x14ac:dyDescent="0.2">
      <c r="F532" s="142"/>
      <c r="K532"/>
    </row>
    <row r="533" spans="6:11" x14ac:dyDescent="0.2">
      <c r="F533" s="142"/>
      <c r="K533"/>
    </row>
    <row r="534" spans="6:11" x14ac:dyDescent="0.2">
      <c r="F534" s="142"/>
      <c r="K534"/>
    </row>
    <row r="535" spans="6:11" x14ac:dyDescent="0.2">
      <c r="F535" s="142"/>
      <c r="K535"/>
    </row>
    <row r="536" spans="6:11" x14ac:dyDescent="0.2">
      <c r="F536" s="142"/>
      <c r="K536"/>
    </row>
    <row r="537" spans="6:11" x14ac:dyDescent="0.2">
      <c r="F537" s="142"/>
      <c r="K537"/>
    </row>
    <row r="538" spans="6:11" x14ac:dyDescent="0.2">
      <c r="F538" s="142"/>
      <c r="K538"/>
    </row>
    <row r="539" spans="6:11" x14ac:dyDescent="0.2">
      <c r="F539" s="142"/>
      <c r="K539"/>
    </row>
    <row r="540" spans="6:11" x14ac:dyDescent="0.2">
      <c r="F540" s="142"/>
      <c r="K540"/>
    </row>
    <row r="541" spans="6:11" x14ac:dyDescent="0.2">
      <c r="F541" s="142"/>
      <c r="K541"/>
    </row>
    <row r="542" spans="6:11" x14ac:dyDescent="0.2">
      <c r="F542" s="142"/>
      <c r="K542"/>
    </row>
    <row r="543" spans="6:11" x14ac:dyDescent="0.2">
      <c r="F543" s="142"/>
      <c r="K543"/>
    </row>
    <row r="544" spans="6:11" x14ac:dyDescent="0.2">
      <c r="F544" s="142"/>
      <c r="K544"/>
    </row>
    <row r="545" spans="6:11" x14ac:dyDescent="0.2">
      <c r="F545" s="142"/>
      <c r="K545"/>
    </row>
    <row r="546" spans="6:11" x14ac:dyDescent="0.2">
      <c r="F546" s="142"/>
      <c r="K546"/>
    </row>
    <row r="547" spans="6:11" x14ac:dyDescent="0.2">
      <c r="F547" s="142"/>
      <c r="K547"/>
    </row>
    <row r="548" spans="6:11" x14ac:dyDescent="0.2">
      <c r="F548" s="142"/>
      <c r="K548"/>
    </row>
    <row r="549" spans="6:11" x14ac:dyDescent="0.2">
      <c r="F549" s="142"/>
      <c r="K549"/>
    </row>
    <row r="550" spans="6:11" x14ac:dyDescent="0.2">
      <c r="F550" s="142"/>
      <c r="K550"/>
    </row>
    <row r="551" spans="6:11" x14ac:dyDescent="0.2">
      <c r="F551" s="142"/>
      <c r="K551"/>
    </row>
    <row r="552" spans="6:11" x14ac:dyDescent="0.2">
      <c r="F552" s="142"/>
      <c r="K552"/>
    </row>
    <row r="553" spans="6:11" x14ac:dyDescent="0.2">
      <c r="F553" s="142"/>
      <c r="K553"/>
    </row>
    <row r="554" spans="6:11" x14ac:dyDescent="0.2">
      <c r="F554" s="142"/>
      <c r="K554"/>
    </row>
    <row r="555" spans="6:11" x14ac:dyDescent="0.2">
      <c r="F555" s="142"/>
      <c r="K555"/>
    </row>
    <row r="556" spans="6:11" x14ac:dyDescent="0.2">
      <c r="F556" s="142"/>
      <c r="K556"/>
    </row>
    <row r="557" spans="6:11" x14ac:dyDescent="0.2">
      <c r="F557" s="142"/>
      <c r="K557"/>
    </row>
    <row r="558" spans="6:11" x14ac:dyDescent="0.2">
      <c r="F558" s="142"/>
      <c r="K558"/>
    </row>
    <row r="559" spans="6:11" x14ac:dyDescent="0.2">
      <c r="F559" s="142"/>
      <c r="K559"/>
    </row>
    <row r="560" spans="6:11" x14ac:dyDescent="0.2">
      <c r="F560" s="142"/>
      <c r="K560"/>
    </row>
    <row r="561" spans="6:11" x14ac:dyDescent="0.2">
      <c r="F561" s="142"/>
      <c r="K561"/>
    </row>
    <row r="562" spans="6:11" x14ac:dyDescent="0.2">
      <c r="F562" s="142"/>
      <c r="K562"/>
    </row>
    <row r="563" spans="6:11" x14ac:dyDescent="0.2">
      <c r="F563" s="142"/>
      <c r="K563"/>
    </row>
    <row r="564" spans="6:11" x14ac:dyDescent="0.2">
      <c r="F564" s="142"/>
      <c r="K564"/>
    </row>
    <row r="565" spans="6:11" x14ac:dyDescent="0.2">
      <c r="F565" s="142"/>
      <c r="K565"/>
    </row>
    <row r="566" spans="6:11" x14ac:dyDescent="0.2">
      <c r="F566" s="142"/>
      <c r="K566"/>
    </row>
    <row r="567" spans="6:11" x14ac:dyDescent="0.2">
      <c r="F567" s="142"/>
      <c r="K567"/>
    </row>
    <row r="568" spans="6:11" x14ac:dyDescent="0.2">
      <c r="F568" s="142"/>
      <c r="K568"/>
    </row>
    <row r="569" spans="6:11" x14ac:dyDescent="0.2">
      <c r="F569" s="142"/>
      <c r="K569"/>
    </row>
    <row r="570" spans="6:11" x14ac:dyDescent="0.2">
      <c r="F570" s="142"/>
      <c r="K570"/>
    </row>
    <row r="571" spans="6:11" x14ac:dyDescent="0.2">
      <c r="F571" s="142"/>
      <c r="K571"/>
    </row>
    <row r="572" spans="6:11" x14ac:dyDescent="0.2">
      <c r="F572" s="142"/>
      <c r="K572"/>
    </row>
    <row r="573" spans="6:11" x14ac:dyDescent="0.2">
      <c r="F573" s="142"/>
      <c r="K573"/>
    </row>
    <row r="574" spans="6:11" x14ac:dyDescent="0.2">
      <c r="F574" s="142"/>
      <c r="K574"/>
    </row>
    <row r="575" spans="6:11" x14ac:dyDescent="0.2">
      <c r="F575" s="142"/>
      <c r="K575"/>
    </row>
    <row r="576" spans="6:11" x14ac:dyDescent="0.2">
      <c r="F576" s="142"/>
      <c r="K576"/>
    </row>
    <row r="577" spans="6:11" x14ac:dyDescent="0.2">
      <c r="F577" s="142"/>
      <c r="K577"/>
    </row>
    <row r="578" spans="6:11" x14ac:dyDescent="0.2">
      <c r="F578" s="142"/>
      <c r="K578"/>
    </row>
    <row r="579" spans="6:11" x14ac:dyDescent="0.2">
      <c r="F579" s="142"/>
      <c r="K579"/>
    </row>
    <row r="580" spans="6:11" x14ac:dyDescent="0.2">
      <c r="F580" s="142"/>
      <c r="K580"/>
    </row>
    <row r="581" spans="6:11" x14ac:dyDescent="0.2">
      <c r="F581" s="142"/>
      <c r="K581"/>
    </row>
    <row r="582" spans="6:11" x14ac:dyDescent="0.2">
      <c r="F582" s="142"/>
      <c r="K582"/>
    </row>
    <row r="583" spans="6:11" x14ac:dyDescent="0.2">
      <c r="F583" s="142"/>
      <c r="K583"/>
    </row>
    <row r="584" spans="6:11" x14ac:dyDescent="0.2">
      <c r="F584" s="142"/>
      <c r="K584"/>
    </row>
    <row r="585" spans="6:11" x14ac:dyDescent="0.2">
      <c r="F585" s="142"/>
      <c r="K585"/>
    </row>
    <row r="586" spans="6:11" x14ac:dyDescent="0.2">
      <c r="F586" s="142"/>
      <c r="K586"/>
    </row>
    <row r="587" spans="6:11" x14ac:dyDescent="0.2">
      <c r="F587" s="142"/>
      <c r="K587"/>
    </row>
    <row r="588" spans="6:11" x14ac:dyDescent="0.2">
      <c r="F588" s="142"/>
      <c r="K588"/>
    </row>
    <row r="589" spans="6:11" x14ac:dyDescent="0.2">
      <c r="F589" s="142"/>
      <c r="K589"/>
    </row>
    <row r="590" spans="6:11" x14ac:dyDescent="0.2">
      <c r="F590" s="142"/>
      <c r="K590"/>
    </row>
    <row r="591" spans="6:11" x14ac:dyDescent="0.2">
      <c r="F591" s="142"/>
      <c r="K591"/>
    </row>
    <row r="592" spans="6:11" x14ac:dyDescent="0.2">
      <c r="F592" s="142"/>
      <c r="K592"/>
    </row>
    <row r="593" spans="6:11" x14ac:dyDescent="0.2">
      <c r="F593" s="142"/>
      <c r="K593"/>
    </row>
    <row r="594" spans="6:11" x14ac:dyDescent="0.2">
      <c r="F594" s="142"/>
      <c r="K594"/>
    </row>
    <row r="595" spans="6:11" x14ac:dyDescent="0.2">
      <c r="F595" s="142"/>
      <c r="K595"/>
    </row>
    <row r="596" spans="6:11" x14ac:dyDescent="0.2">
      <c r="F596" s="142"/>
      <c r="K596"/>
    </row>
    <row r="597" spans="6:11" x14ac:dyDescent="0.2">
      <c r="F597" s="142"/>
      <c r="K597"/>
    </row>
    <row r="598" spans="6:11" x14ac:dyDescent="0.2">
      <c r="F598" s="142"/>
      <c r="K598"/>
    </row>
    <row r="599" spans="6:11" x14ac:dyDescent="0.2">
      <c r="F599" s="142"/>
      <c r="K599"/>
    </row>
    <row r="600" spans="6:11" x14ac:dyDescent="0.2">
      <c r="F600" s="142"/>
      <c r="K600"/>
    </row>
    <row r="601" spans="6:11" x14ac:dyDescent="0.2">
      <c r="F601" s="142"/>
      <c r="K601"/>
    </row>
    <row r="602" spans="6:11" x14ac:dyDescent="0.2">
      <c r="F602" s="142"/>
      <c r="K602"/>
    </row>
    <row r="603" spans="6:11" x14ac:dyDescent="0.2">
      <c r="F603" s="142"/>
      <c r="K603"/>
    </row>
    <row r="604" spans="6:11" x14ac:dyDescent="0.2">
      <c r="F604" s="142"/>
      <c r="K604"/>
    </row>
    <row r="605" spans="6:11" x14ac:dyDescent="0.2">
      <c r="F605" s="142"/>
      <c r="K605"/>
    </row>
    <row r="606" spans="6:11" x14ac:dyDescent="0.2">
      <c r="F606" s="142"/>
      <c r="K606"/>
    </row>
    <row r="607" spans="6:11" x14ac:dyDescent="0.2">
      <c r="F607" s="142"/>
      <c r="K607"/>
    </row>
    <row r="608" spans="6:11" x14ac:dyDescent="0.2">
      <c r="F608" s="142"/>
      <c r="K608"/>
    </row>
    <row r="609" spans="6:11" x14ac:dyDescent="0.2">
      <c r="F609" s="142"/>
      <c r="K609"/>
    </row>
    <row r="610" spans="6:11" x14ac:dyDescent="0.2">
      <c r="F610" s="142"/>
      <c r="K610"/>
    </row>
    <row r="611" spans="6:11" x14ac:dyDescent="0.2">
      <c r="F611" s="142"/>
      <c r="K611"/>
    </row>
    <row r="612" spans="6:11" x14ac:dyDescent="0.2">
      <c r="F612" s="142"/>
      <c r="K612"/>
    </row>
    <row r="613" spans="6:11" x14ac:dyDescent="0.2">
      <c r="F613" s="142"/>
      <c r="K613"/>
    </row>
    <row r="614" spans="6:11" x14ac:dyDescent="0.2">
      <c r="F614" s="142"/>
      <c r="K614"/>
    </row>
    <row r="615" spans="6:11" x14ac:dyDescent="0.2">
      <c r="F615" s="142"/>
      <c r="K615"/>
    </row>
    <row r="616" spans="6:11" x14ac:dyDescent="0.2">
      <c r="F616" s="142"/>
      <c r="K616"/>
    </row>
    <row r="617" spans="6:11" x14ac:dyDescent="0.2">
      <c r="F617" s="142"/>
      <c r="K617"/>
    </row>
    <row r="618" spans="6:11" x14ac:dyDescent="0.2">
      <c r="F618" s="142"/>
      <c r="K618"/>
    </row>
    <row r="619" spans="6:11" x14ac:dyDescent="0.2">
      <c r="F619" s="142"/>
      <c r="K619"/>
    </row>
    <row r="620" spans="6:11" x14ac:dyDescent="0.2">
      <c r="F620" s="142"/>
      <c r="K620"/>
    </row>
    <row r="621" spans="6:11" x14ac:dyDescent="0.2">
      <c r="F621" s="142"/>
      <c r="K621"/>
    </row>
    <row r="622" spans="6:11" x14ac:dyDescent="0.2">
      <c r="F622" s="142"/>
      <c r="K622"/>
    </row>
    <row r="623" spans="6:11" x14ac:dyDescent="0.2">
      <c r="F623" s="142"/>
      <c r="K623"/>
    </row>
    <row r="624" spans="6:11" x14ac:dyDescent="0.2">
      <c r="F624" s="142"/>
      <c r="K624"/>
    </row>
    <row r="625" spans="6:11" x14ac:dyDescent="0.2">
      <c r="F625" s="142"/>
      <c r="K625"/>
    </row>
    <row r="626" spans="6:11" x14ac:dyDescent="0.2">
      <c r="F626" s="142"/>
      <c r="K626"/>
    </row>
    <row r="627" spans="6:11" x14ac:dyDescent="0.2">
      <c r="F627" s="142"/>
      <c r="K627"/>
    </row>
    <row r="628" spans="6:11" x14ac:dyDescent="0.2">
      <c r="F628" s="142"/>
      <c r="K628"/>
    </row>
    <row r="629" spans="6:11" x14ac:dyDescent="0.2">
      <c r="F629" s="142"/>
      <c r="K629"/>
    </row>
    <row r="630" spans="6:11" x14ac:dyDescent="0.2">
      <c r="F630" s="142"/>
      <c r="K630"/>
    </row>
    <row r="631" spans="6:11" x14ac:dyDescent="0.2">
      <c r="F631" s="142"/>
      <c r="K631"/>
    </row>
    <row r="632" spans="6:11" x14ac:dyDescent="0.2">
      <c r="F632" s="142"/>
      <c r="K632"/>
    </row>
    <row r="633" spans="6:11" x14ac:dyDescent="0.2">
      <c r="F633" s="142"/>
      <c r="K633"/>
    </row>
    <row r="634" spans="6:11" x14ac:dyDescent="0.2">
      <c r="F634" s="142"/>
      <c r="K634"/>
    </row>
    <row r="635" spans="6:11" x14ac:dyDescent="0.2">
      <c r="F635" s="142"/>
      <c r="K635"/>
    </row>
    <row r="636" spans="6:11" x14ac:dyDescent="0.2">
      <c r="F636" s="142"/>
      <c r="K636"/>
    </row>
    <row r="637" spans="6:11" x14ac:dyDescent="0.2">
      <c r="F637" s="142"/>
      <c r="K637"/>
    </row>
    <row r="638" spans="6:11" x14ac:dyDescent="0.2">
      <c r="F638" s="142"/>
      <c r="K638"/>
    </row>
    <row r="639" spans="6:11" x14ac:dyDescent="0.2">
      <c r="F639" s="142"/>
      <c r="K639"/>
    </row>
    <row r="640" spans="6:11" x14ac:dyDescent="0.2">
      <c r="F640" s="142"/>
      <c r="K640"/>
    </row>
    <row r="641" spans="6:11" x14ac:dyDescent="0.2">
      <c r="F641" s="142"/>
      <c r="K641"/>
    </row>
    <row r="642" spans="6:11" x14ac:dyDescent="0.2">
      <c r="F642" s="142"/>
      <c r="K642"/>
    </row>
    <row r="643" spans="6:11" x14ac:dyDescent="0.2">
      <c r="F643" s="142"/>
      <c r="K643"/>
    </row>
    <row r="644" spans="6:11" x14ac:dyDescent="0.2">
      <c r="F644" s="142"/>
      <c r="K644"/>
    </row>
    <row r="645" spans="6:11" x14ac:dyDescent="0.2">
      <c r="F645" s="142"/>
      <c r="K645"/>
    </row>
    <row r="646" spans="6:11" x14ac:dyDescent="0.2">
      <c r="F646" s="142"/>
      <c r="K646"/>
    </row>
    <row r="647" spans="6:11" x14ac:dyDescent="0.2">
      <c r="F647" s="142"/>
      <c r="K647"/>
    </row>
    <row r="648" spans="6:11" x14ac:dyDescent="0.2">
      <c r="F648" s="142"/>
      <c r="K648"/>
    </row>
    <row r="649" spans="6:11" x14ac:dyDescent="0.2">
      <c r="F649" s="142"/>
      <c r="K649"/>
    </row>
    <row r="650" spans="6:11" x14ac:dyDescent="0.2">
      <c r="F650" s="142"/>
      <c r="K650"/>
    </row>
    <row r="651" spans="6:11" x14ac:dyDescent="0.2">
      <c r="F651" s="142"/>
      <c r="K651"/>
    </row>
    <row r="652" spans="6:11" x14ac:dyDescent="0.2">
      <c r="F652" s="142"/>
      <c r="K652"/>
    </row>
    <row r="653" spans="6:11" x14ac:dyDescent="0.2">
      <c r="F653" s="142"/>
      <c r="K653"/>
    </row>
    <row r="654" spans="6:11" x14ac:dyDescent="0.2">
      <c r="F654" s="142"/>
      <c r="K654"/>
    </row>
    <row r="655" spans="6:11" x14ac:dyDescent="0.2">
      <c r="F655" s="142"/>
      <c r="K655"/>
    </row>
    <row r="656" spans="6:11" x14ac:dyDescent="0.2">
      <c r="F656" s="142"/>
      <c r="K656"/>
    </row>
    <row r="657" spans="6:11" x14ac:dyDescent="0.2">
      <c r="F657" s="142"/>
      <c r="K657"/>
    </row>
    <row r="658" spans="6:11" x14ac:dyDescent="0.2">
      <c r="F658" s="142"/>
      <c r="K658"/>
    </row>
    <row r="659" spans="6:11" x14ac:dyDescent="0.2">
      <c r="F659" s="142"/>
      <c r="K659"/>
    </row>
    <row r="660" spans="6:11" x14ac:dyDescent="0.2">
      <c r="F660" s="142"/>
      <c r="K660"/>
    </row>
    <row r="661" spans="6:11" x14ac:dyDescent="0.2">
      <c r="F661" s="142"/>
      <c r="K661"/>
    </row>
    <row r="662" spans="6:11" x14ac:dyDescent="0.2">
      <c r="F662" s="142"/>
      <c r="K662"/>
    </row>
    <row r="663" spans="6:11" x14ac:dyDescent="0.2">
      <c r="F663" s="142"/>
      <c r="K663"/>
    </row>
    <row r="664" spans="6:11" x14ac:dyDescent="0.2">
      <c r="F664" s="142"/>
      <c r="K664"/>
    </row>
    <row r="665" spans="6:11" x14ac:dyDescent="0.2">
      <c r="F665" s="142"/>
      <c r="K665"/>
    </row>
    <row r="666" spans="6:11" x14ac:dyDescent="0.2">
      <c r="F666" s="142"/>
      <c r="K666"/>
    </row>
    <row r="667" spans="6:11" x14ac:dyDescent="0.2">
      <c r="F667" s="142"/>
      <c r="K667"/>
    </row>
    <row r="668" spans="6:11" x14ac:dyDescent="0.2">
      <c r="F668" s="142"/>
      <c r="K668"/>
    </row>
    <row r="669" spans="6:11" x14ac:dyDescent="0.2">
      <c r="F669" s="142"/>
      <c r="K669"/>
    </row>
    <row r="670" spans="6:11" x14ac:dyDescent="0.2">
      <c r="F670" s="142"/>
      <c r="K670"/>
    </row>
    <row r="671" spans="6:11" x14ac:dyDescent="0.2">
      <c r="F671" s="142"/>
      <c r="K671"/>
    </row>
    <row r="672" spans="6:11" x14ac:dyDescent="0.2">
      <c r="F672" s="142"/>
      <c r="K672"/>
    </row>
    <row r="673" spans="6:11" x14ac:dyDescent="0.2">
      <c r="F673" s="142"/>
      <c r="K673"/>
    </row>
    <row r="674" spans="6:11" x14ac:dyDescent="0.2">
      <c r="F674" s="142"/>
      <c r="K674"/>
    </row>
    <row r="675" spans="6:11" x14ac:dyDescent="0.2">
      <c r="F675" s="142"/>
      <c r="K675"/>
    </row>
    <row r="676" spans="6:11" x14ac:dyDescent="0.2">
      <c r="F676" s="142"/>
      <c r="K676"/>
    </row>
    <row r="677" spans="6:11" x14ac:dyDescent="0.2">
      <c r="F677" s="142"/>
      <c r="K677"/>
    </row>
    <row r="678" spans="6:11" x14ac:dyDescent="0.2">
      <c r="F678" s="142"/>
      <c r="K678"/>
    </row>
    <row r="679" spans="6:11" x14ac:dyDescent="0.2">
      <c r="F679" s="142"/>
      <c r="K679"/>
    </row>
    <row r="680" spans="6:11" x14ac:dyDescent="0.2">
      <c r="F680" s="142"/>
      <c r="K680"/>
    </row>
    <row r="681" spans="6:11" x14ac:dyDescent="0.2">
      <c r="F681" s="142"/>
      <c r="K681"/>
    </row>
    <row r="682" spans="6:11" x14ac:dyDescent="0.2">
      <c r="F682" s="142"/>
      <c r="K682"/>
    </row>
    <row r="683" spans="6:11" x14ac:dyDescent="0.2">
      <c r="F683" s="142"/>
      <c r="K683"/>
    </row>
    <row r="684" spans="6:11" x14ac:dyDescent="0.2">
      <c r="F684" s="142"/>
      <c r="K684"/>
    </row>
    <row r="685" spans="6:11" x14ac:dyDescent="0.2">
      <c r="F685" s="142"/>
      <c r="K685"/>
    </row>
    <row r="686" spans="6:11" x14ac:dyDescent="0.2">
      <c r="F686" s="142"/>
      <c r="K686"/>
    </row>
    <row r="687" spans="6:11" x14ac:dyDescent="0.2">
      <c r="F687" s="142"/>
      <c r="K687"/>
    </row>
    <row r="688" spans="6:11" x14ac:dyDescent="0.2">
      <c r="F688" s="142"/>
      <c r="K688"/>
    </row>
    <row r="689" spans="6:11" x14ac:dyDescent="0.2">
      <c r="F689" s="142"/>
      <c r="K689"/>
    </row>
    <row r="690" spans="6:11" x14ac:dyDescent="0.2">
      <c r="F690" s="142"/>
      <c r="K690"/>
    </row>
    <row r="691" spans="6:11" x14ac:dyDescent="0.2">
      <c r="F691" s="142"/>
      <c r="K691"/>
    </row>
    <row r="692" spans="6:11" x14ac:dyDescent="0.2">
      <c r="F692" s="142"/>
      <c r="K692"/>
    </row>
    <row r="693" spans="6:11" x14ac:dyDescent="0.2">
      <c r="F693" s="142"/>
      <c r="K693"/>
    </row>
    <row r="694" spans="6:11" x14ac:dyDescent="0.2">
      <c r="F694" s="142"/>
      <c r="K694"/>
    </row>
    <row r="695" spans="6:11" x14ac:dyDescent="0.2">
      <c r="F695" s="142"/>
      <c r="K695"/>
    </row>
    <row r="696" spans="6:11" x14ac:dyDescent="0.2">
      <c r="F696" s="142"/>
      <c r="K696"/>
    </row>
    <row r="697" spans="6:11" x14ac:dyDescent="0.2">
      <c r="F697" s="142"/>
      <c r="K697"/>
    </row>
    <row r="698" spans="6:11" x14ac:dyDescent="0.2">
      <c r="F698" s="142"/>
      <c r="K698"/>
    </row>
    <row r="699" spans="6:11" x14ac:dyDescent="0.2">
      <c r="F699" s="142"/>
      <c r="K699"/>
    </row>
    <row r="700" spans="6:11" x14ac:dyDescent="0.2">
      <c r="F700" s="142"/>
      <c r="K700"/>
    </row>
    <row r="701" spans="6:11" x14ac:dyDescent="0.2">
      <c r="F701" s="142"/>
      <c r="K701"/>
    </row>
    <row r="702" spans="6:11" x14ac:dyDescent="0.2">
      <c r="F702" s="142"/>
      <c r="K702"/>
    </row>
    <row r="703" spans="6:11" x14ac:dyDescent="0.2">
      <c r="F703" s="142"/>
      <c r="K703"/>
    </row>
    <row r="704" spans="6:11" x14ac:dyDescent="0.2">
      <c r="F704" s="142"/>
      <c r="K704"/>
    </row>
    <row r="705" spans="6:11" x14ac:dyDescent="0.2">
      <c r="F705" s="142"/>
      <c r="K705"/>
    </row>
    <row r="706" spans="6:11" x14ac:dyDescent="0.2">
      <c r="F706" s="142"/>
      <c r="K706"/>
    </row>
    <row r="707" spans="6:11" x14ac:dyDescent="0.2">
      <c r="F707" s="142"/>
      <c r="K707"/>
    </row>
    <row r="708" spans="6:11" x14ac:dyDescent="0.2">
      <c r="F708" s="142"/>
      <c r="K708"/>
    </row>
    <row r="709" spans="6:11" x14ac:dyDescent="0.2">
      <c r="F709" s="142"/>
      <c r="K709"/>
    </row>
    <row r="710" spans="6:11" x14ac:dyDescent="0.2">
      <c r="F710" s="142"/>
      <c r="K710"/>
    </row>
    <row r="711" spans="6:11" x14ac:dyDescent="0.2">
      <c r="F711" s="142"/>
      <c r="K711"/>
    </row>
    <row r="712" spans="6:11" x14ac:dyDescent="0.2">
      <c r="F712" s="142"/>
      <c r="K712"/>
    </row>
    <row r="713" spans="6:11" x14ac:dyDescent="0.2">
      <c r="F713" s="142"/>
      <c r="K713"/>
    </row>
    <row r="714" spans="6:11" x14ac:dyDescent="0.2">
      <c r="F714" s="142"/>
      <c r="K714"/>
    </row>
    <row r="715" spans="6:11" x14ac:dyDescent="0.2">
      <c r="F715" s="142"/>
      <c r="K715"/>
    </row>
    <row r="716" spans="6:11" x14ac:dyDescent="0.2">
      <c r="F716" s="142"/>
      <c r="K716"/>
    </row>
    <row r="717" spans="6:11" x14ac:dyDescent="0.2">
      <c r="F717" s="142"/>
      <c r="K717"/>
    </row>
    <row r="718" spans="6:11" x14ac:dyDescent="0.2">
      <c r="F718" s="142"/>
      <c r="K718"/>
    </row>
    <row r="719" spans="6:11" x14ac:dyDescent="0.2">
      <c r="F719" s="142"/>
      <c r="K719"/>
    </row>
    <row r="720" spans="6:11" x14ac:dyDescent="0.2">
      <c r="F720" s="142"/>
      <c r="K720"/>
    </row>
    <row r="721" spans="6:11" x14ac:dyDescent="0.2">
      <c r="F721" s="142"/>
      <c r="K721"/>
    </row>
    <row r="722" spans="6:11" x14ac:dyDescent="0.2">
      <c r="F722" s="142"/>
      <c r="K722"/>
    </row>
    <row r="723" spans="6:11" x14ac:dyDescent="0.2">
      <c r="F723" s="142"/>
      <c r="K723"/>
    </row>
    <row r="724" spans="6:11" x14ac:dyDescent="0.2">
      <c r="F724" s="142"/>
      <c r="K724"/>
    </row>
    <row r="725" spans="6:11" x14ac:dyDescent="0.2">
      <c r="F725" s="142"/>
      <c r="K725"/>
    </row>
    <row r="726" spans="6:11" x14ac:dyDescent="0.2">
      <c r="F726" s="142"/>
      <c r="K726"/>
    </row>
    <row r="727" spans="6:11" x14ac:dyDescent="0.2">
      <c r="F727" s="142"/>
      <c r="K727"/>
    </row>
    <row r="728" spans="6:11" x14ac:dyDescent="0.2">
      <c r="F728" s="142"/>
      <c r="K728"/>
    </row>
    <row r="729" spans="6:11" x14ac:dyDescent="0.2">
      <c r="F729" s="142"/>
      <c r="K729"/>
    </row>
    <row r="730" spans="6:11" x14ac:dyDescent="0.2">
      <c r="F730" s="142"/>
      <c r="K730"/>
    </row>
    <row r="731" spans="6:11" x14ac:dyDescent="0.2">
      <c r="F731" s="142"/>
      <c r="K731"/>
    </row>
    <row r="732" spans="6:11" x14ac:dyDescent="0.2">
      <c r="F732" s="142"/>
      <c r="K732"/>
    </row>
    <row r="733" spans="6:11" x14ac:dyDescent="0.2">
      <c r="F733" s="142"/>
      <c r="K733"/>
    </row>
    <row r="734" spans="6:11" x14ac:dyDescent="0.2">
      <c r="F734" s="142"/>
      <c r="K734"/>
    </row>
    <row r="735" spans="6:11" x14ac:dyDescent="0.2">
      <c r="F735" s="142"/>
      <c r="K735"/>
    </row>
    <row r="736" spans="6:11" x14ac:dyDescent="0.2">
      <c r="F736" s="142"/>
      <c r="K736"/>
    </row>
    <row r="737" spans="6:11" x14ac:dyDescent="0.2">
      <c r="F737" s="142"/>
      <c r="K737"/>
    </row>
    <row r="738" spans="6:11" x14ac:dyDescent="0.2">
      <c r="F738" s="142"/>
      <c r="K738"/>
    </row>
    <row r="739" spans="6:11" x14ac:dyDescent="0.2">
      <c r="F739" s="142"/>
      <c r="K739"/>
    </row>
    <row r="740" spans="6:11" x14ac:dyDescent="0.2">
      <c r="F740" s="142"/>
      <c r="K740"/>
    </row>
    <row r="741" spans="6:11" x14ac:dyDescent="0.2">
      <c r="F741" s="142"/>
      <c r="K741"/>
    </row>
    <row r="742" spans="6:11" x14ac:dyDescent="0.2">
      <c r="F742" s="142"/>
      <c r="K742"/>
    </row>
    <row r="743" spans="6:11" x14ac:dyDescent="0.2">
      <c r="F743" s="142"/>
      <c r="K743"/>
    </row>
    <row r="744" spans="6:11" x14ac:dyDescent="0.2">
      <c r="F744" s="142"/>
      <c r="K744"/>
    </row>
    <row r="745" spans="6:11" x14ac:dyDescent="0.2">
      <c r="F745" s="142"/>
      <c r="K745"/>
    </row>
    <row r="746" spans="6:11" x14ac:dyDescent="0.2">
      <c r="F746" s="142"/>
      <c r="K746"/>
    </row>
    <row r="747" spans="6:11" x14ac:dyDescent="0.2">
      <c r="F747" s="142"/>
      <c r="K747"/>
    </row>
    <row r="748" spans="6:11" x14ac:dyDescent="0.2">
      <c r="F748" s="142"/>
      <c r="K748"/>
    </row>
    <row r="749" spans="6:11" x14ac:dyDescent="0.2">
      <c r="F749" s="142"/>
      <c r="K749"/>
    </row>
    <row r="750" spans="6:11" x14ac:dyDescent="0.2">
      <c r="F750" s="142"/>
      <c r="K750"/>
    </row>
    <row r="751" spans="6:11" x14ac:dyDescent="0.2">
      <c r="F751" s="142"/>
      <c r="K751"/>
    </row>
    <row r="752" spans="6:11" x14ac:dyDescent="0.2">
      <c r="F752" s="142"/>
      <c r="K752"/>
    </row>
    <row r="753" spans="6:11" x14ac:dyDescent="0.2">
      <c r="F753" s="142"/>
      <c r="K753"/>
    </row>
    <row r="754" spans="6:11" x14ac:dyDescent="0.2">
      <c r="F754" s="142"/>
      <c r="K754"/>
    </row>
    <row r="755" spans="6:11" x14ac:dyDescent="0.2">
      <c r="F755" s="142"/>
      <c r="K755"/>
    </row>
    <row r="756" spans="6:11" x14ac:dyDescent="0.2">
      <c r="F756" s="142"/>
      <c r="K756"/>
    </row>
    <row r="757" spans="6:11" x14ac:dyDescent="0.2">
      <c r="F757" s="142"/>
      <c r="K757"/>
    </row>
    <row r="758" spans="6:11" x14ac:dyDescent="0.2">
      <c r="F758" s="142"/>
      <c r="K758"/>
    </row>
    <row r="759" spans="6:11" x14ac:dyDescent="0.2">
      <c r="F759" s="142"/>
      <c r="K759"/>
    </row>
    <row r="760" spans="6:11" x14ac:dyDescent="0.2">
      <c r="F760" s="142"/>
      <c r="K760"/>
    </row>
    <row r="761" spans="6:11" x14ac:dyDescent="0.2">
      <c r="F761" s="142"/>
      <c r="K761"/>
    </row>
    <row r="762" spans="6:11" x14ac:dyDescent="0.2">
      <c r="F762" s="142"/>
      <c r="K762"/>
    </row>
    <row r="763" spans="6:11" x14ac:dyDescent="0.2">
      <c r="F763" s="142"/>
      <c r="K763"/>
    </row>
    <row r="764" spans="6:11" x14ac:dyDescent="0.2">
      <c r="F764" s="142"/>
      <c r="K764"/>
    </row>
    <row r="765" spans="6:11" x14ac:dyDescent="0.2">
      <c r="F765" s="142"/>
      <c r="K765"/>
    </row>
    <row r="766" spans="6:11" x14ac:dyDescent="0.2">
      <c r="F766" s="142"/>
      <c r="K766"/>
    </row>
    <row r="767" spans="6:11" x14ac:dyDescent="0.2">
      <c r="F767" s="142"/>
      <c r="K767"/>
    </row>
    <row r="768" spans="6:11" x14ac:dyDescent="0.2">
      <c r="F768" s="142"/>
      <c r="K768"/>
    </row>
    <row r="769" spans="6:11" x14ac:dyDescent="0.2">
      <c r="F769" s="142"/>
      <c r="K769"/>
    </row>
    <row r="770" spans="6:11" x14ac:dyDescent="0.2">
      <c r="F770" s="142"/>
      <c r="K770"/>
    </row>
    <row r="771" spans="6:11" x14ac:dyDescent="0.2">
      <c r="F771" s="142"/>
      <c r="K771"/>
    </row>
    <row r="772" spans="6:11" x14ac:dyDescent="0.2">
      <c r="F772" s="142"/>
      <c r="K772"/>
    </row>
    <row r="773" spans="6:11" x14ac:dyDescent="0.2">
      <c r="F773" s="142"/>
      <c r="K773"/>
    </row>
    <row r="774" spans="6:11" x14ac:dyDescent="0.2">
      <c r="F774" s="142"/>
      <c r="K774"/>
    </row>
    <row r="775" spans="6:11" x14ac:dyDescent="0.2">
      <c r="F775" s="142"/>
      <c r="K775"/>
    </row>
    <row r="776" spans="6:11" x14ac:dyDescent="0.2">
      <c r="F776" s="142"/>
      <c r="K776"/>
    </row>
    <row r="777" spans="6:11" x14ac:dyDescent="0.2">
      <c r="F777" s="142"/>
      <c r="K777"/>
    </row>
    <row r="778" spans="6:11" x14ac:dyDescent="0.2">
      <c r="F778" s="142"/>
      <c r="K778"/>
    </row>
    <row r="779" spans="6:11" x14ac:dyDescent="0.2">
      <c r="F779" s="142"/>
      <c r="K779"/>
    </row>
    <row r="780" spans="6:11" x14ac:dyDescent="0.2">
      <c r="F780" s="142"/>
      <c r="K780"/>
    </row>
    <row r="781" spans="6:11" x14ac:dyDescent="0.2">
      <c r="F781" s="142"/>
      <c r="K781"/>
    </row>
    <row r="782" spans="6:11" x14ac:dyDescent="0.2">
      <c r="F782" s="142"/>
      <c r="K782"/>
    </row>
    <row r="783" spans="6:11" x14ac:dyDescent="0.2">
      <c r="F783" s="142"/>
      <c r="K783"/>
    </row>
    <row r="784" spans="6:11" x14ac:dyDescent="0.2">
      <c r="F784" s="142"/>
      <c r="K784"/>
    </row>
    <row r="785" spans="6:11" x14ac:dyDescent="0.2">
      <c r="F785" s="142"/>
      <c r="K785"/>
    </row>
    <row r="786" spans="6:11" x14ac:dyDescent="0.2">
      <c r="F786" s="142"/>
      <c r="K786"/>
    </row>
    <row r="787" spans="6:11" x14ac:dyDescent="0.2">
      <c r="F787" s="142"/>
      <c r="K787"/>
    </row>
    <row r="788" spans="6:11" x14ac:dyDescent="0.2">
      <c r="F788" s="142"/>
      <c r="K788"/>
    </row>
    <row r="789" spans="6:11" x14ac:dyDescent="0.2">
      <c r="F789" s="142"/>
      <c r="K789"/>
    </row>
    <row r="790" spans="6:11" x14ac:dyDescent="0.2">
      <c r="F790" s="142"/>
      <c r="K790"/>
    </row>
    <row r="791" spans="6:11" x14ac:dyDescent="0.2">
      <c r="F791" s="142"/>
      <c r="K791"/>
    </row>
    <row r="792" spans="6:11" x14ac:dyDescent="0.2">
      <c r="F792" s="142"/>
      <c r="K792"/>
    </row>
    <row r="793" spans="6:11" x14ac:dyDescent="0.2">
      <c r="F793" s="142"/>
      <c r="K793"/>
    </row>
    <row r="794" spans="6:11" x14ac:dyDescent="0.2">
      <c r="F794" s="142"/>
      <c r="K794"/>
    </row>
    <row r="795" spans="6:11" x14ac:dyDescent="0.2">
      <c r="F795" s="142"/>
      <c r="K795"/>
    </row>
    <row r="796" spans="6:11" x14ac:dyDescent="0.2">
      <c r="F796" s="142"/>
      <c r="K796"/>
    </row>
    <row r="797" spans="6:11" x14ac:dyDescent="0.2">
      <c r="F797" s="142"/>
      <c r="K797"/>
    </row>
    <row r="798" spans="6:11" x14ac:dyDescent="0.2">
      <c r="F798" s="142"/>
      <c r="K798"/>
    </row>
    <row r="799" spans="6:11" x14ac:dyDescent="0.2">
      <c r="F799" s="142"/>
      <c r="K799"/>
    </row>
    <row r="800" spans="6:11" x14ac:dyDescent="0.2">
      <c r="F800" s="142"/>
      <c r="K800"/>
    </row>
    <row r="801" spans="6:11" x14ac:dyDescent="0.2">
      <c r="F801" s="142"/>
      <c r="K801"/>
    </row>
    <row r="802" spans="6:11" x14ac:dyDescent="0.2">
      <c r="F802" s="142"/>
      <c r="K802"/>
    </row>
    <row r="803" spans="6:11" x14ac:dyDescent="0.2">
      <c r="F803" s="142"/>
      <c r="K803"/>
    </row>
    <row r="804" spans="6:11" x14ac:dyDescent="0.2">
      <c r="F804" s="142"/>
      <c r="K804"/>
    </row>
    <row r="805" spans="6:11" x14ac:dyDescent="0.2">
      <c r="F805" s="142"/>
      <c r="K805"/>
    </row>
    <row r="806" spans="6:11" x14ac:dyDescent="0.2">
      <c r="F806" s="142"/>
      <c r="K806"/>
    </row>
    <row r="807" spans="6:11" x14ac:dyDescent="0.2">
      <c r="F807" s="142"/>
      <c r="K807"/>
    </row>
    <row r="808" spans="6:11" x14ac:dyDescent="0.2">
      <c r="F808" s="142"/>
      <c r="K808"/>
    </row>
    <row r="809" spans="6:11" x14ac:dyDescent="0.2">
      <c r="F809" s="142"/>
      <c r="K809"/>
    </row>
    <row r="810" spans="6:11" x14ac:dyDescent="0.2">
      <c r="F810" s="142"/>
      <c r="K810"/>
    </row>
    <row r="811" spans="6:11" x14ac:dyDescent="0.2">
      <c r="F811" s="142"/>
      <c r="K811"/>
    </row>
    <row r="812" spans="6:11" x14ac:dyDescent="0.2">
      <c r="F812" s="142"/>
      <c r="K812"/>
    </row>
    <row r="813" spans="6:11" x14ac:dyDescent="0.2">
      <c r="F813" s="142"/>
      <c r="K813"/>
    </row>
    <row r="814" spans="6:11" x14ac:dyDescent="0.2">
      <c r="F814" s="142"/>
      <c r="K814"/>
    </row>
    <row r="815" spans="6:11" x14ac:dyDescent="0.2">
      <c r="F815" s="142"/>
      <c r="K815"/>
    </row>
    <row r="816" spans="6:11" x14ac:dyDescent="0.2">
      <c r="F816" s="142"/>
      <c r="K816"/>
    </row>
    <row r="817" spans="6:11" x14ac:dyDescent="0.2">
      <c r="F817" s="142"/>
      <c r="K817"/>
    </row>
    <row r="818" spans="6:11" x14ac:dyDescent="0.2">
      <c r="F818" s="142"/>
      <c r="K818"/>
    </row>
    <row r="819" spans="6:11" x14ac:dyDescent="0.2">
      <c r="F819" s="142"/>
      <c r="K819"/>
    </row>
    <row r="820" spans="6:11" x14ac:dyDescent="0.2">
      <c r="F820" s="142"/>
      <c r="K820"/>
    </row>
    <row r="821" spans="6:11" x14ac:dyDescent="0.2">
      <c r="F821" s="142"/>
      <c r="K821"/>
    </row>
    <row r="822" spans="6:11" x14ac:dyDescent="0.2">
      <c r="F822" s="142"/>
      <c r="K822"/>
    </row>
    <row r="823" spans="6:11" x14ac:dyDescent="0.2">
      <c r="F823" s="142"/>
      <c r="K823"/>
    </row>
    <row r="824" spans="6:11" x14ac:dyDescent="0.2">
      <c r="F824" s="142"/>
      <c r="K824"/>
    </row>
    <row r="825" spans="6:11" x14ac:dyDescent="0.2">
      <c r="F825" s="142"/>
      <c r="K825"/>
    </row>
    <row r="826" spans="6:11" x14ac:dyDescent="0.2">
      <c r="F826" s="142"/>
      <c r="K826"/>
    </row>
    <row r="827" spans="6:11" x14ac:dyDescent="0.2">
      <c r="F827" s="142"/>
      <c r="K827"/>
    </row>
    <row r="828" spans="6:11" x14ac:dyDescent="0.2">
      <c r="F828" s="142"/>
      <c r="K828"/>
    </row>
    <row r="829" spans="6:11" x14ac:dyDescent="0.2">
      <c r="F829" s="142"/>
      <c r="K829"/>
    </row>
    <row r="830" spans="6:11" x14ac:dyDescent="0.2">
      <c r="F830" s="142"/>
      <c r="K830"/>
    </row>
    <row r="831" spans="6:11" x14ac:dyDescent="0.2">
      <c r="F831" s="142"/>
      <c r="K831"/>
    </row>
    <row r="832" spans="6:11" x14ac:dyDescent="0.2">
      <c r="F832" s="142"/>
      <c r="K832"/>
    </row>
    <row r="833" spans="6:11" x14ac:dyDescent="0.2">
      <c r="F833" s="142"/>
      <c r="K833"/>
    </row>
    <row r="834" spans="6:11" x14ac:dyDescent="0.2">
      <c r="F834" s="142"/>
      <c r="K834"/>
    </row>
    <row r="835" spans="6:11" x14ac:dyDescent="0.2">
      <c r="F835" s="142"/>
      <c r="K835"/>
    </row>
    <row r="836" spans="6:11" x14ac:dyDescent="0.2">
      <c r="F836" s="142"/>
      <c r="K836"/>
    </row>
    <row r="837" spans="6:11" x14ac:dyDescent="0.2">
      <c r="F837" s="142"/>
      <c r="K837"/>
    </row>
    <row r="838" spans="6:11" x14ac:dyDescent="0.2">
      <c r="F838" s="142"/>
      <c r="K838"/>
    </row>
    <row r="839" spans="6:11" x14ac:dyDescent="0.2">
      <c r="F839" s="142"/>
      <c r="K839"/>
    </row>
    <row r="840" spans="6:11" x14ac:dyDescent="0.2">
      <c r="F840" s="142"/>
      <c r="K840"/>
    </row>
    <row r="841" spans="6:11" x14ac:dyDescent="0.2">
      <c r="F841" s="142"/>
      <c r="K841"/>
    </row>
    <row r="842" spans="6:11" x14ac:dyDescent="0.2">
      <c r="F842" s="142"/>
      <c r="K842"/>
    </row>
    <row r="843" spans="6:11" x14ac:dyDescent="0.2">
      <c r="F843" s="142"/>
      <c r="K843"/>
    </row>
    <row r="844" spans="6:11" x14ac:dyDescent="0.2">
      <c r="F844" s="142"/>
      <c r="K844"/>
    </row>
    <row r="845" spans="6:11" x14ac:dyDescent="0.2">
      <c r="F845" s="142"/>
      <c r="K845"/>
    </row>
    <row r="846" spans="6:11" x14ac:dyDescent="0.2">
      <c r="F846" s="142"/>
      <c r="K846"/>
    </row>
    <row r="847" spans="6:11" x14ac:dyDescent="0.2">
      <c r="F847" s="142"/>
      <c r="K847"/>
    </row>
    <row r="848" spans="6:11" x14ac:dyDescent="0.2">
      <c r="F848" s="142"/>
      <c r="K848"/>
    </row>
    <row r="849" spans="6:11" x14ac:dyDescent="0.2">
      <c r="F849" s="142"/>
      <c r="K849"/>
    </row>
    <row r="850" spans="6:11" x14ac:dyDescent="0.2">
      <c r="F850" s="142"/>
      <c r="K850"/>
    </row>
    <row r="851" spans="6:11" x14ac:dyDescent="0.2">
      <c r="F851" s="142"/>
      <c r="K851"/>
    </row>
    <row r="852" spans="6:11" x14ac:dyDescent="0.2">
      <c r="F852" s="142"/>
      <c r="K852"/>
    </row>
    <row r="853" spans="6:11" x14ac:dyDescent="0.2">
      <c r="F853" s="142"/>
      <c r="K853"/>
    </row>
    <row r="854" spans="6:11" x14ac:dyDescent="0.2">
      <c r="F854" s="142"/>
      <c r="K854"/>
    </row>
    <row r="855" spans="6:11" x14ac:dyDescent="0.2">
      <c r="F855" s="142"/>
      <c r="K855"/>
    </row>
    <row r="856" spans="6:11" x14ac:dyDescent="0.2">
      <c r="F856" s="142"/>
      <c r="K856"/>
    </row>
    <row r="857" spans="6:11" x14ac:dyDescent="0.2">
      <c r="F857" s="142"/>
      <c r="K857"/>
    </row>
    <row r="858" spans="6:11" x14ac:dyDescent="0.2">
      <c r="F858" s="142"/>
      <c r="K858"/>
    </row>
    <row r="859" spans="6:11" x14ac:dyDescent="0.2">
      <c r="F859" s="142"/>
      <c r="K859"/>
    </row>
    <row r="860" spans="6:11" x14ac:dyDescent="0.2">
      <c r="F860" s="142"/>
      <c r="K860"/>
    </row>
    <row r="861" spans="6:11" x14ac:dyDescent="0.2">
      <c r="F861" s="142"/>
      <c r="K861"/>
    </row>
    <row r="862" spans="6:11" x14ac:dyDescent="0.2">
      <c r="F862" s="142"/>
      <c r="K862"/>
    </row>
    <row r="863" spans="6:11" x14ac:dyDescent="0.2">
      <c r="F863" s="142"/>
      <c r="K863"/>
    </row>
    <row r="864" spans="6:11" x14ac:dyDescent="0.2">
      <c r="F864" s="142"/>
      <c r="K864"/>
    </row>
    <row r="865" spans="6:11" x14ac:dyDescent="0.2">
      <c r="F865" s="142"/>
      <c r="K865"/>
    </row>
    <row r="866" spans="6:11" x14ac:dyDescent="0.2">
      <c r="F866" s="142"/>
      <c r="K866"/>
    </row>
    <row r="867" spans="6:11" x14ac:dyDescent="0.2">
      <c r="F867" s="142"/>
      <c r="K867"/>
    </row>
    <row r="868" spans="6:11" x14ac:dyDescent="0.2">
      <c r="F868" s="142"/>
      <c r="K868"/>
    </row>
    <row r="869" spans="6:11" x14ac:dyDescent="0.2">
      <c r="F869" s="142"/>
      <c r="K869"/>
    </row>
    <row r="870" spans="6:11" x14ac:dyDescent="0.2">
      <c r="F870" s="142"/>
      <c r="K870"/>
    </row>
    <row r="871" spans="6:11" x14ac:dyDescent="0.2">
      <c r="F871" s="142"/>
      <c r="K871"/>
    </row>
    <row r="872" spans="6:11" x14ac:dyDescent="0.2">
      <c r="F872" s="142"/>
      <c r="K872"/>
    </row>
    <row r="873" spans="6:11" x14ac:dyDescent="0.2">
      <c r="F873" s="142"/>
      <c r="K873"/>
    </row>
    <row r="874" spans="6:11" x14ac:dyDescent="0.2">
      <c r="F874" s="142"/>
      <c r="K874"/>
    </row>
    <row r="875" spans="6:11" x14ac:dyDescent="0.2">
      <c r="F875" s="142"/>
      <c r="K875"/>
    </row>
    <row r="876" spans="6:11" x14ac:dyDescent="0.2">
      <c r="F876" s="142"/>
      <c r="K876"/>
    </row>
    <row r="877" spans="6:11" x14ac:dyDescent="0.2">
      <c r="F877" s="142"/>
      <c r="K877"/>
    </row>
    <row r="878" spans="6:11" x14ac:dyDescent="0.2">
      <c r="F878" s="142"/>
      <c r="K878"/>
    </row>
    <row r="879" spans="6:11" x14ac:dyDescent="0.2">
      <c r="F879" s="142"/>
      <c r="K879"/>
    </row>
    <row r="880" spans="6:11" x14ac:dyDescent="0.2">
      <c r="F880" s="142"/>
      <c r="K880"/>
    </row>
    <row r="881" spans="6:11" x14ac:dyDescent="0.2">
      <c r="F881" s="142"/>
      <c r="K881"/>
    </row>
    <row r="882" spans="6:11" x14ac:dyDescent="0.2">
      <c r="F882" s="142"/>
      <c r="K882"/>
    </row>
    <row r="883" spans="6:11" x14ac:dyDescent="0.2">
      <c r="F883" s="142"/>
      <c r="K883"/>
    </row>
    <row r="884" spans="6:11" x14ac:dyDescent="0.2">
      <c r="F884" s="142"/>
      <c r="K884"/>
    </row>
    <row r="885" spans="6:11" x14ac:dyDescent="0.2">
      <c r="F885" s="142"/>
      <c r="K885"/>
    </row>
    <row r="886" spans="6:11" x14ac:dyDescent="0.2">
      <c r="F886" s="142"/>
      <c r="K886"/>
    </row>
    <row r="887" spans="6:11" x14ac:dyDescent="0.2">
      <c r="F887" s="142"/>
      <c r="K887"/>
    </row>
    <row r="888" spans="6:11" x14ac:dyDescent="0.2">
      <c r="F888" s="142"/>
      <c r="K888"/>
    </row>
    <row r="889" spans="6:11" x14ac:dyDescent="0.2">
      <c r="F889" s="142"/>
      <c r="K889"/>
    </row>
    <row r="890" spans="6:11" x14ac:dyDescent="0.2">
      <c r="F890" s="142"/>
      <c r="K890"/>
    </row>
    <row r="891" spans="6:11" x14ac:dyDescent="0.2">
      <c r="F891" s="142"/>
      <c r="K891"/>
    </row>
    <row r="892" spans="6:11" x14ac:dyDescent="0.2">
      <c r="F892" s="142"/>
      <c r="K892"/>
    </row>
    <row r="893" spans="6:11" x14ac:dyDescent="0.2">
      <c r="F893" s="142"/>
      <c r="K893"/>
    </row>
    <row r="894" spans="6:11" x14ac:dyDescent="0.2">
      <c r="F894" s="142"/>
      <c r="K894"/>
    </row>
    <row r="895" spans="6:11" x14ac:dyDescent="0.2">
      <c r="F895" s="142"/>
      <c r="K895"/>
    </row>
    <row r="896" spans="6:11" x14ac:dyDescent="0.2">
      <c r="F896" s="142"/>
      <c r="K896"/>
    </row>
    <row r="897" spans="6:11" x14ac:dyDescent="0.2">
      <c r="F897" s="142"/>
      <c r="K897"/>
    </row>
    <row r="898" spans="6:11" x14ac:dyDescent="0.2">
      <c r="F898" s="142"/>
      <c r="K898"/>
    </row>
    <row r="899" spans="6:11" x14ac:dyDescent="0.2">
      <c r="F899" s="142"/>
      <c r="K899"/>
    </row>
    <row r="900" spans="6:11" x14ac:dyDescent="0.2">
      <c r="F900" s="142"/>
      <c r="K900"/>
    </row>
    <row r="901" spans="6:11" x14ac:dyDescent="0.2">
      <c r="F901" s="142"/>
      <c r="K901"/>
    </row>
    <row r="902" spans="6:11" x14ac:dyDescent="0.2">
      <c r="F902" s="142"/>
      <c r="K902"/>
    </row>
    <row r="903" spans="6:11" x14ac:dyDescent="0.2">
      <c r="F903" s="142"/>
      <c r="K903"/>
    </row>
    <row r="904" spans="6:11" x14ac:dyDescent="0.2">
      <c r="F904" s="142"/>
      <c r="K904"/>
    </row>
    <row r="905" spans="6:11" x14ac:dyDescent="0.2">
      <c r="F905" s="142"/>
      <c r="K905"/>
    </row>
    <row r="906" spans="6:11" x14ac:dyDescent="0.2">
      <c r="F906" s="142"/>
      <c r="K906"/>
    </row>
    <row r="907" spans="6:11" x14ac:dyDescent="0.2">
      <c r="F907" s="142"/>
      <c r="K907"/>
    </row>
    <row r="908" spans="6:11" x14ac:dyDescent="0.2">
      <c r="F908" s="142"/>
      <c r="K908"/>
    </row>
    <row r="909" spans="6:11" x14ac:dyDescent="0.2">
      <c r="F909" s="142"/>
      <c r="K909"/>
    </row>
    <row r="910" spans="6:11" x14ac:dyDescent="0.2">
      <c r="F910" s="142"/>
      <c r="K910"/>
    </row>
    <row r="911" spans="6:11" x14ac:dyDescent="0.2">
      <c r="F911" s="142"/>
      <c r="K911"/>
    </row>
    <row r="912" spans="6:11" x14ac:dyDescent="0.2">
      <c r="F912" s="142"/>
      <c r="K912"/>
    </row>
    <row r="913" spans="6:11" x14ac:dyDescent="0.2">
      <c r="F913" s="142"/>
      <c r="K913"/>
    </row>
    <row r="914" spans="6:11" x14ac:dyDescent="0.2">
      <c r="F914" s="142"/>
      <c r="K914"/>
    </row>
    <row r="915" spans="6:11" x14ac:dyDescent="0.2">
      <c r="F915" s="142"/>
      <c r="K915"/>
    </row>
    <row r="916" spans="6:11" x14ac:dyDescent="0.2">
      <c r="F916" s="142"/>
      <c r="K916"/>
    </row>
    <row r="917" spans="6:11" x14ac:dyDescent="0.2">
      <c r="F917" s="142"/>
      <c r="K917"/>
    </row>
    <row r="918" spans="6:11" x14ac:dyDescent="0.2">
      <c r="F918" s="142"/>
      <c r="K918"/>
    </row>
    <row r="919" spans="6:11" x14ac:dyDescent="0.2">
      <c r="F919" s="142"/>
      <c r="K919"/>
    </row>
    <row r="920" spans="6:11" x14ac:dyDescent="0.2">
      <c r="F920" s="142"/>
      <c r="K920"/>
    </row>
    <row r="921" spans="6:11" x14ac:dyDescent="0.2">
      <c r="F921" s="142"/>
      <c r="K921"/>
    </row>
    <row r="922" spans="6:11" x14ac:dyDescent="0.2">
      <c r="F922" s="142"/>
      <c r="K922"/>
    </row>
    <row r="923" spans="6:11" x14ac:dyDescent="0.2">
      <c r="F923" s="142"/>
      <c r="K923"/>
    </row>
    <row r="924" spans="6:11" x14ac:dyDescent="0.2">
      <c r="F924" s="142"/>
      <c r="K924"/>
    </row>
    <row r="925" spans="6:11" x14ac:dyDescent="0.2">
      <c r="F925" s="142"/>
      <c r="K925"/>
    </row>
    <row r="926" spans="6:11" x14ac:dyDescent="0.2">
      <c r="F926" s="142"/>
      <c r="K926"/>
    </row>
    <row r="927" spans="6:11" x14ac:dyDescent="0.2">
      <c r="F927" s="142"/>
      <c r="K927"/>
    </row>
    <row r="928" spans="6:11" x14ac:dyDescent="0.2">
      <c r="F928" s="142"/>
      <c r="K928"/>
    </row>
    <row r="929" spans="6:11" x14ac:dyDescent="0.2">
      <c r="F929" s="142"/>
      <c r="K929"/>
    </row>
    <row r="930" spans="6:11" x14ac:dyDescent="0.2">
      <c r="F930" s="142"/>
      <c r="K930"/>
    </row>
    <row r="931" spans="6:11" x14ac:dyDescent="0.2">
      <c r="F931" s="142"/>
      <c r="K931"/>
    </row>
    <row r="932" spans="6:11" x14ac:dyDescent="0.2">
      <c r="F932" s="142"/>
      <c r="K932"/>
    </row>
    <row r="933" spans="6:11" x14ac:dyDescent="0.2">
      <c r="F933" s="142"/>
      <c r="K933"/>
    </row>
    <row r="934" spans="6:11" x14ac:dyDescent="0.2">
      <c r="F934" s="142"/>
      <c r="K934"/>
    </row>
    <row r="935" spans="6:11" x14ac:dyDescent="0.2">
      <c r="F935" s="142"/>
      <c r="K935"/>
    </row>
    <row r="936" spans="6:11" x14ac:dyDescent="0.2">
      <c r="F936" s="142"/>
      <c r="K936"/>
    </row>
    <row r="937" spans="6:11" x14ac:dyDescent="0.2">
      <c r="F937" s="142"/>
      <c r="K937"/>
    </row>
    <row r="938" spans="6:11" x14ac:dyDescent="0.2">
      <c r="F938" s="142"/>
      <c r="K938"/>
    </row>
    <row r="939" spans="6:11" x14ac:dyDescent="0.2">
      <c r="F939" s="142"/>
      <c r="K939"/>
    </row>
    <row r="940" spans="6:11" x14ac:dyDescent="0.2">
      <c r="F940" s="142"/>
      <c r="K940"/>
    </row>
    <row r="941" spans="6:11" x14ac:dyDescent="0.2">
      <c r="F941" s="142"/>
      <c r="K941"/>
    </row>
    <row r="942" spans="6:11" x14ac:dyDescent="0.2">
      <c r="F942" s="142"/>
      <c r="K942"/>
    </row>
    <row r="943" spans="6:11" x14ac:dyDescent="0.2">
      <c r="F943" s="142"/>
      <c r="K943"/>
    </row>
    <row r="944" spans="6:11" x14ac:dyDescent="0.2">
      <c r="F944" s="142"/>
      <c r="K944"/>
    </row>
    <row r="945" spans="6:11" x14ac:dyDescent="0.2">
      <c r="F945" s="142"/>
      <c r="K945"/>
    </row>
    <row r="946" spans="6:11" x14ac:dyDescent="0.2">
      <c r="F946" s="142"/>
      <c r="K946"/>
    </row>
    <row r="947" spans="6:11" x14ac:dyDescent="0.2">
      <c r="F947" s="142"/>
      <c r="K947"/>
    </row>
    <row r="948" spans="6:11" x14ac:dyDescent="0.2">
      <c r="F948" s="142"/>
      <c r="K948"/>
    </row>
    <row r="949" spans="6:11" x14ac:dyDescent="0.2">
      <c r="F949" s="142"/>
      <c r="K949"/>
    </row>
    <row r="950" spans="6:11" x14ac:dyDescent="0.2">
      <c r="F950" s="142"/>
      <c r="K950"/>
    </row>
    <row r="951" spans="6:11" x14ac:dyDescent="0.2">
      <c r="F951" s="142"/>
      <c r="K951"/>
    </row>
    <row r="952" spans="6:11" x14ac:dyDescent="0.2">
      <c r="F952" s="142"/>
      <c r="K952"/>
    </row>
    <row r="953" spans="6:11" x14ac:dyDescent="0.2">
      <c r="F953" s="142"/>
      <c r="K953"/>
    </row>
    <row r="954" spans="6:11" x14ac:dyDescent="0.2">
      <c r="F954" s="142"/>
      <c r="K954"/>
    </row>
    <row r="955" spans="6:11" x14ac:dyDescent="0.2">
      <c r="F955" s="142"/>
      <c r="K955"/>
    </row>
    <row r="956" spans="6:11" x14ac:dyDescent="0.2">
      <c r="F956" s="142"/>
      <c r="K956"/>
    </row>
    <row r="957" spans="6:11" x14ac:dyDescent="0.2">
      <c r="F957" s="142"/>
      <c r="K957"/>
    </row>
    <row r="958" spans="6:11" x14ac:dyDescent="0.2">
      <c r="F958" s="142"/>
      <c r="K958"/>
    </row>
    <row r="959" spans="6:11" x14ac:dyDescent="0.2">
      <c r="F959" s="142"/>
      <c r="K959"/>
    </row>
    <row r="960" spans="6:11" x14ac:dyDescent="0.2">
      <c r="F960" s="142"/>
      <c r="K960"/>
    </row>
    <row r="961" spans="6:11" x14ac:dyDescent="0.2">
      <c r="F961" s="142"/>
      <c r="K961"/>
    </row>
    <row r="962" spans="6:11" x14ac:dyDescent="0.2">
      <c r="F962" s="142"/>
      <c r="K962"/>
    </row>
    <row r="963" spans="6:11" x14ac:dyDescent="0.2">
      <c r="F963" s="142"/>
      <c r="K963"/>
    </row>
    <row r="964" spans="6:11" x14ac:dyDescent="0.2">
      <c r="F964" s="142"/>
      <c r="K964"/>
    </row>
    <row r="965" spans="6:11" x14ac:dyDescent="0.2">
      <c r="F965" s="142"/>
      <c r="K965"/>
    </row>
    <row r="966" spans="6:11" x14ac:dyDescent="0.2">
      <c r="F966" s="142"/>
      <c r="K966"/>
    </row>
    <row r="967" spans="6:11" x14ac:dyDescent="0.2">
      <c r="F967" s="142"/>
      <c r="K967"/>
    </row>
    <row r="968" spans="6:11" x14ac:dyDescent="0.2">
      <c r="F968" s="142"/>
      <c r="K968"/>
    </row>
    <row r="969" spans="6:11" x14ac:dyDescent="0.2">
      <c r="F969" s="142"/>
      <c r="K969"/>
    </row>
    <row r="970" spans="6:11" x14ac:dyDescent="0.2">
      <c r="F970" s="142"/>
      <c r="K970"/>
    </row>
    <row r="971" spans="6:11" x14ac:dyDescent="0.2">
      <c r="F971" s="142"/>
      <c r="K971"/>
    </row>
    <row r="972" spans="6:11" x14ac:dyDescent="0.2">
      <c r="F972" s="142"/>
      <c r="K972"/>
    </row>
    <row r="973" spans="6:11" x14ac:dyDescent="0.2">
      <c r="F973" s="142"/>
      <c r="K973"/>
    </row>
    <row r="974" spans="6:11" x14ac:dyDescent="0.2">
      <c r="F974" s="142"/>
      <c r="K974"/>
    </row>
    <row r="975" spans="6:11" x14ac:dyDescent="0.2">
      <c r="F975" s="142"/>
      <c r="K975"/>
    </row>
    <row r="976" spans="6:11" x14ac:dyDescent="0.2">
      <c r="F976" s="142"/>
      <c r="K976"/>
    </row>
    <row r="977" spans="6:11" x14ac:dyDescent="0.2">
      <c r="F977" s="142"/>
      <c r="K977"/>
    </row>
    <row r="978" spans="6:11" x14ac:dyDescent="0.2">
      <c r="F978" s="142"/>
      <c r="K978"/>
    </row>
    <row r="979" spans="6:11" x14ac:dyDescent="0.2">
      <c r="F979" s="142"/>
      <c r="K979"/>
    </row>
    <row r="980" spans="6:11" x14ac:dyDescent="0.2">
      <c r="F980" s="142"/>
      <c r="K980"/>
    </row>
    <row r="981" spans="6:11" x14ac:dyDescent="0.2">
      <c r="F981" s="142"/>
      <c r="K981"/>
    </row>
    <row r="982" spans="6:11" x14ac:dyDescent="0.2">
      <c r="F982" s="142"/>
      <c r="K982"/>
    </row>
    <row r="983" spans="6:11" x14ac:dyDescent="0.2">
      <c r="F983" s="142"/>
      <c r="K983"/>
    </row>
    <row r="984" spans="6:11" x14ac:dyDescent="0.2">
      <c r="F984" s="142"/>
      <c r="K984"/>
    </row>
    <row r="985" spans="6:11" x14ac:dyDescent="0.2">
      <c r="F985" s="142"/>
      <c r="K985"/>
    </row>
    <row r="986" spans="6:11" x14ac:dyDescent="0.2">
      <c r="F986" s="142"/>
      <c r="K986"/>
    </row>
    <row r="987" spans="6:11" x14ac:dyDescent="0.2">
      <c r="F987" s="142"/>
      <c r="K987"/>
    </row>
    <row r="988" spans="6:11" x14ac:dyDescent="0.2">
      <c r="F988" s="142"/>
      <c r="K988"/>
    </row>
    <row r="989" spans="6:11" x14ac:dyDescent="0.2">
      <c r="F989" s="142"/>
      <c r="K989"/>
    </row>
    <row r="990" spans="6:11" x14ac:dyDescent="0.2">
      <c r="F990" s="142"/>
      <c r="K990"/>
    </row>
    <row r="991" spans="6:11" x14ac:dyDescent="0.2">
      <c r="F991" s="142"/>
      <c r="K991"/>
    </row>
    <row r="992" spans="6:11" x14ac:dyDescent="0.2">
      <c r="F992" s="142"/>
      <c r="K992"/>
    </row>
    <row r="993" spans="6:11" x14ac:dyDescent="0.2">
      <c r="F993" s="142"/>
      <c r="K993"/>
    </row>
    <row r="994" spans="6:11" x14ac:dyDescent="0.2">
      <c r="F994" s="142"/>
      <c r="K994"/>
    </row>
    <row r="995" spans="6:11" x14ac:dyDescent="0.2">
      <c r="F995" s="142"/>
      <c r="K995"/>
    </row>
    <row r="996" spans="6:11" x14ac:dyDescent="0.2">
      <c r="F996" s="142"/>
      <c r="K996"/>
    </row>
    <row r="997" spans="6:11" x14ac:dyDescent="0.2">
      <c r="F997" s="142"/>
      <c r="K997"/>
    </row>
    <row r="998" spans="6:11" x14ac:dyDescent="0.2">
      <c r="F998" s="142"/>
      <c r="K998"/>
    </row>
    <row r="999" spans="6:11" x14ac:dyDescent="0.2">
      <c r="F999" s="142"/>
      <c r="K999"/>
    </row>
    <row r="1000" spans="6:11" x14ac:dyDescent="0.2">
      <c r="F1000" s="142"/>
      <c r="K1000"/>
    </row>
    <row r="1001" spans="6:11" x14ac:dyDescent="0.2">
      <c r="F1001" s="142"/>
      <c r="K1001"/>
    </row>
    <row r="1002" spans="6:11" x14ac:dyDescent="0.2">
      <c r="F1002" s="142"/>
      <c r="K1002"/>
    </row>
    <row r="1003" spans="6:11" x14ac:dyDescent="0.2">
      <c r="F1003" s="142"/>
      <c r="K1003"/>
    </row>
    <row r="1004" spans="6:11" x14ac:dyDescent="0.2">
      <c r="F1004" s="142"/>
      <c r="K1004"/>
    </row>
    <row r="1005" spans="6:11" x14ac:dyDescent="0.2">
      <c r="F1005" s="142"/>
      <c r="K1005"/>
    </row>
    <row r="1006" spans="6:11" x14ac:dyDescent="0.2">
      <c r="F1006" s="142"/>
      <c r="K1006"/>
    </row>
    <row r="1007" spans="6:11" x14ac:dyDescent="0.2">
      <c r="F1007" s="142"/>
      <c r="K1007"/>
    </row>
    <row r="1008" spans="6:11" x14ac:dyDescent="0.2">
      <c r="F1008" s="142"/>
      <c r="K1008"/>
    </row>
    <row r="1009" spans="6:11" x14ac:dyDescent="0.2">
      <c r="F1009" s="142"/>
      <c r="K1009"/>
    </row>
    <row r="1010" spans="6:11" x14ac:dyDescent="0.2">
      <c r="F1010" s="142"/>
      <c r="K1010"/>
    </row>
    <row r="1011" spans="6:11" x14ac:dyDescent="0.2">
      <c r="F1011" s="142"/>
      <c r="K1011"/>
    </row>
    <row r="1012" spans="6:11" x14ac:dyDescent="0.2">
      <c r="F1012" s="142"/>
      <c r="K1012"/>
    </row>
    <row r="1013" spans="6:11" x14ac:dyDescent="0.2">
      <c r="F1013" s="142"/>
      <c r="K1013"/>
    </row>
    <row r="1014" spans="6:11" x14ac:dyDescent="0.2">
      <c r="F1014" s="142"/>
      <c r="K1014"/>
    </row>
    <row r="1015" spans="6:11" x14ac:dyDescent="0.2">
      <c r="F1015" s="142"/>
      <c r="K1015"/>
    </row>
    <row r="1016" spans="6:11" x14ac:dyDescent="0.2">
      <c r="F1016" s="142"/>
      <c r="K1016"/>
    </row>
    <row r="1017" spans="6:11" x14ac:dyDescent="0.2">
      <c r="F1017" s="142"/>
      <c r="K1017"/>
    </row>
    <row r="1018" spans="6:11" x14ac:dyDescent="0.2">
      <c r="F1018" s="142"/>
      <c r="K1018"/>
    </row>
    <row r="1019" spans="6:11" x14ac:dyDescent="0.2">
      <c r="F1019" s="142"/>
      <c r="K1019"/>
    </row>
    <row r="1020" spans="6:11" x14ac:dyDescent="0.2">
      <c r="F1020" s="142"/>
      <c r="K1020"/>
    </row>
    <row r="1021" spans="6:11" x14ac:dyDescent="0.2">
      <c r="F1021" s="142"/>
      <c r="K1021"/>
    </row>
    <row r="1022" spans="6:11" x14ac:dyDescent="0.2">
      <c r="F1022" s="142"/>
      <c r="K1022"/>
    </row>
    <row r="1023" spans="6:11" x14ac:dyDescent="0.2">
      <c r="F1023" s="142"/>
      <c r="K1023"/>
    </row>
    <row r="1024" spans="6:11" x14ac:dyDescent="0.2">
      <c r="F1024" s="142"/>
      <c r="K1024"/>
    </row>
    <row r="1025" spans="6:11" x14ac:dyDescent="0.2">
      <c r="F1025" s="142"/>
      <c r="K1025"/>
    </row>
    <row r="1026" spans="6:11" x14ac:dyDescent="0.2">
      <c r="F1026" s="142"/>
      <c r="K1026"/>
    </row>
    <row r="1027" spans="6:11" x14ac:dyDescent="0.2">
      <c r="F1027" s="142"/>
      <c r="K1027"/>
    </row>
    <row r="1028" spans="6:11" x14ac:dyDescent="0.2">
      <c r="F1028" s="142"/>
      <c r="K1028"/>
    </row>
    <row r="1029" spans="6:11" x14ac:dyDescent="0.2">
      <c r="F1029" s="142"/>
      <c r="K1029"/>
    </row>
    <row r="1030" spans="6:11" x14ac:dyDescent="0.2">
      <c r="F1030" s="142"/>
      <c r="K1030"/>
    </row>
    <row r="1031" spans="6:11" x14ac:dyDescent="0.2">
      <c r="F1031" s="142"/>
      <c r="K1031"/>
    </row>
    <row r="1032" spans="6:11" x14ac:dyDescent="0.2">
      <c r="F1032" s="142"/>
      <c r="K1032"/>
    </row>
    <row r="1033" spans="6:11" x14ac:dyDescent="0.2">
      <c r="F1033" s="142"/>
      <c r="K1033"/>
    </row>
    <row r="1034" spans="6:11" x14ac:dyDescent="0.2">
      <c r="F1034" s="142"/>
      <c r="K1034"/>
    </row>
    <row r="1035" spans="6:11" x14ac:dyDescent="0.2">
      <c r="F1035" s="142"/>
      <c r="K1035"/>
    </row>
    <row r="1036" spans="6:11" x14ac:dyDescent="0.2">
      <c r="F1036" s="142"/>
      <c r="K1036"/>
    </row>
    <row r="1037" spans="6:11" x14ac:dyDescent="0.2">
      <c r="F1037" s="142"/>
      <c r="K1037"/>
    </row>
    <row r="1038" spans="6:11" x14ac:dyDescent="0.2">
      <c r="F1038" s="142"/>
      <c r="K1038"/>
    </row>
    <row r="1039" spans="6:11" x14ac:dyDescent="0.2">
      <c r="F1039" s="142"/>
      <c r="K1039"/>
    </row>
    <row r="1040" spans="6:11" x14ac:dyDescent="0.2">
      <c r="F1040" s="142"/>
      <c r="K1040"/>
    </row>
    <row r="1041" spans="6:11" x14ac:dyDescent="0.2">
      <c r="F1041" s="142"/>
      <c r="K1041"/>
    </row>
    <row r="1042" spans="6:11" x14ac:dyDescent="0.2">
      <c r="F1042" s="142"/>
      <c r="K1042"/>
    </row>
    <row r="1043" spans="6:11" x14ac:dyDescent="0.2">
      <c r="F1043" s="142"/>
      <c r="K1043"/>
    </row>
    <row r="1044" spans="6:11" x14ac:dyDescent="0.2">
      <c r="F1044" s="142"/>
      <c r="K1044"/>
    </row>
    <row r="1045" spans="6:11" x14ac:dyDescent="0.2">
      <c r="F1045" s="142"/>
      <c r="K1045"/>
    </row>
    <row r="1046" spans="6:11" x14ac:dyDescent="0.2">
      <c r="F1046" s="142"/>
      <c r="K1046"/>
    </row>
    <row r="1047" spans="6:11" x14ac:dyDescent="0.2">
      <c r="F1047" s="142"/>
      <c r="K1047"/>
    </row>
    <row r="1048" spans="6:11" x14ac:dyDescent="0.2">
      <c r="F1048" s="142"/>
      <c r="K1048"/>
    </row>
    <row r="1049" spans="6:11" x14ac:dyDescent="0.2">
      <c r="F1049" s="142"/>
      <c r="K1049"/>
    </row>
    <row r="1050" spans="6:11" x14ac:dyDescent="0.2">
      <c r="F1050" s="142"/>
      <c r="K1050"/>
    </row>
    <row r="1051" spans="6:11" x14ac:dyDescent="0.2">
      <c r="F1051" s="142"/>
      <c r="K1051"/>
    </row>
    <row r="1052" spans="6:11" x14ac:dyDescent="0.2">
      <c r="F1052" s="142"/>
      <c r="K1052"/>
    </row>
    <row r="1053" spans="6:11" x14ac:dyDescent="0.2">
      <c r="F1053" s="142"/>
      <c r="K1053"/>
    </row>
    <row r="1054" spans="6:11" x14ac:dyDescent="0.2">
      <c r="F1054" s="142"/>
      <c r="K1054"/>
    </row>
    <row r="1055" spans="6:11" x14ac:dyDescent="0.2">
      <c r="F1055" s="142"/>
      <c r="K1055"/>
    </row>
    <row r="1056" spans="6:11" x14ac:dyDescent="0.2">
      <c r="F1056" s="142"/>
      <c r="K1056"/>
    </row>
    <row r="1057" spans="6:11" x14ac:dyDescent="0.2">
      <c r="F1057" s="142"/>
      <c r="K1057"/>
    </row>
    <row r="1058" spans="6:11" x14ac:dyDescent="0.2">
      <c r="F1058" s="142"/>
      <c r="K1058"/>
    </row>
    <row r="1059" spans="6:11" x14ac:dyDescent="0.2">
      <c r="F1059" s="142"/>
      <c r="K1059"/>
    </row>
    <row r="1060" spans="6:11" x14ac:dyDescent="0.2">
      <c r="F1060" s="142"/>
      <c r="K1060"/>
    </row>
    <row r="1061" spans="6:11" x14ac:dyDescent="0.2">
      <c r="F1061" s="142"/>
      <c r="K1061"/>
    </row>
    <row r="1062" spans="6:11" x14ac:dyDescent="0.2">
      <c r="F1062" s="142"/>
      <c r="K1062"/>
    </row>
    <row r="1063" spans="6:11" x14ac:dyDescent="0.2">
      <c r="F1063" s="142"/>
      <c r="K1063"/>
    </row>
    <row r="1064" spans="6:11" x14ac:dyDescent="0.2">
      <c r="F1064" s="142"/>
      <c r="K1064"/>
    </row>
    <row r="1065" spans="6:11" x14ac:dyDescent="0.2">
      <c r="F1065" s="142"/>
      <c r="K1065"/>
    </row>
    <row r="1066" spans="6:11" x14ac:dyDescent="0.2">
      <c r="F1066" s="142"/>
      <c r="K1066"/>
    </row>
    <row r="1067" spans="6:11" x14ac:dyDescent="0.2">
      <c r="F1067" s="142"/>
      <c r="K1067"/>
    </row>
    <row r="1068" spans="6:11" x14ac:dyDescent="0.2">
      <c r="F1068" s="142"/>
      <c r="K1068"/>
    </row>
    <row r="1069" spans="6:11" x14ac:dyDescent="0.2">
      <c r="F1069" s="142"/>
      <c r="K1069"/>
    </row>
    <row r="1070" spans="6:11" x14ac:dyDescent="0.2">
      <c r="F1070" s="142"/>
      <c r="K1070"/>
    </row>
    <row r="1071" spans="6:11" x14ac:dyDescent="0.2">
      <c r="F1071" s="142"/>
      <c r="K1071"/>
    </row>
    <row r="1072" spans="6:11" x14ac:dyDescent="0.2">
      <c r="F1072" s="142"/>
      <c r="K1072"/>
    </row>
    <row r="1073" spans="6:11" x14ac:dyDescent="0.2">
      <c r="F1073" s="142"/>
      <c r="K1073"/>
    </row>
    <row r="1074" spans="6:11" x14ac:dyDescent="0.2">
      <c r="F1074" s="142"/>
      <c r="K1074"/>
    </row>
    <row r="1075" spans="6:11" x14ac:dyDescent="0.2">
      <c r="F1075" s="142"/>
      <c r="K1075"/>
    </row>
    <row r="1076" spans="6:11" x14ac:dyDescent="0.2">
      <c r="F1076" s="142"/>
      <c r="K1076"/>
    </row>
    <row r="1077" spans="6:11" x14ac:dyDescent="0.2">
      <c r="F1077" s="142"/>
      <c r="K1077"/>
    </row>
    <row r="1078" spans="6:11" x14ac:dyDescent="0.2">
      <c r="F1078" s="142"/>
      <c r="K1078"/>
    </row>
    <row r="1079" spans="6:11" x14ac:dyDescent="0.2">
      <c r="F1079" s="142"/>
      <c r="K1079"/>
    </row>
    <row r="1080" spans="6:11" x14ac:dyDescent="0.2">
      <c r="F1080" s="142"/>
      <c r="K1080"/>
    </row>
    <row r="1081" spans="6:11" x14ac:dyDescent="0.2">
      <c r="F1081" s="142"/>
      <c r="K1081"/>
    </row>
    <row r="1082" spans="6:11" x14ac:dyDescent="0.2">
      <c r="F1082" s="142"/>
      <c r="K1082"/>
    </row>
    <row r="1083" spans="6:11" x14ac:dyDescent="0.2">
      <c r="F1083" s="142"/>
      <c r="K1083"/>
    </row>
    <row r="1084" spans="6:11" x14ac:dyDescent="0.2">
      <c r="F1084" s="142"/>
      <c r="K1084"/>
    </row>
    <row r="1085" spans="6:11" x14ac:dyDescent="0.2">
      <c r="F1085" s="142"/>
      <c r="K1085"/>
    </row>
    <row r="1086" spans="6:11" x14ac:dyDescent="0.2">
      <c r="F1086" s="142"/>
      <c r="K1086"/>
    </row>
    <row r="1087" spans="6:11" x14ac:dyDescent="0.2">
      <c r="F1087" s="142"/>
      <c r="K1087"/>
    </row>
    <row r="1088" spans="6:11" x14ac:dyDescent="0.2">
      <c r="F1088" s="142"/>
      <c r="K1088"/>
    </row>
    <row r="1089" spans="6:11" x14ac:dyDescent="0.2">
      <c r="F1089" s="142"/>
      <c r="K1089"/>
    </row>
    <row r="1090" spans="6:11" x14ac:dyDescent="0.2">
      <c r="F1090" s="142"/>
      <c r="K1090"/>
    </row>
    <row r="1091" spans="6:11" x14ac:dyDescent="0.2">
      <c r="F1091" s="142"/>
      <c r="K1091"/>
    </row>
    <row r="1092" spans="6:11" x14ac:dyDescent="0.2">
      <c r="F1092" s="142"/>
      <c r="K1092"/>
    </row>
    <row r="1093" spans="6:11" x14ac:dyDescent="0.2">
      <c r="F1093" s="142"/>
      <c r="K1093"/>
    </row>
    <row r="1094" spans="6:11" x14ac:dyDescent="0.2">
      <c r="F1094" s="142"/>
      <c r="K1094"/>
    </row>
    <row r="1095" spans="6:11" x14ac:dyDescent="0.2">
      <c r="F1095" s="142"/>
      <c r="K1095"/>
    </row>
    <row r="1096" spans="6:11" x14ac:dyDescent="0.2">
      <c r="F1096" s="142"/>
      <c r="K1096"/>
    </row>
    <row r="1097" spans="6:11" x14ac:dyDescent="0.2">
      <c r="F1097" s="142"/>
      <c r="K1097"/>
    </row>
    <row r="1098" spans="6:11" x14ac:dyDescent="0.2">
      <c r="F1098" s="142"/>
      <c r="K1098"/>
    </row>
    <row r="1099" spans="6:11" x14ac:dyDescent="0.2">
      <c r="F1099" s="142"/>
      <c r="K1099"/>
    </row>
    <row r="1100" spans="6:11" x14ac:dyDescent="0.2">
      <c r="F1100" s="142"/>
      <c r="K1100"/>
    </row>
    <row r="1101" spans="6:11" x14ac:dyDescent="0.2">
      <c r="F1101" s="142"/>
      <c r="K1101"/>
    </row>
    <row r="1102" spans="6:11" x14ac:dyDescent="0.2">
      <c r="F1102" s="142"/>
      <c r="K1102"/>
    </row>
    <row r="1103" spans="6:11" x14ac:dyDescent="0.2">
      <c r="F1103" s="142"/>
      <c r="K1103"/>
    </row>
    <row r="1104" spans="6:11" x14ac:dyDescent="0.2">
      <c r="F1104" s="142"/>
      <c r="K1104"/>
    </row>
    <row r="1105" spans="6:11" x14ac:dyDescent="0.2">
      <c r="F1105" s="142"/>
      <c r="K1105"/>
    </row>
    <row r="1106" spans="6:11" x14ac:dyDescent="0.2">
      <c r="F1106" s="142"/>
      <c r="K1106"/>
    </row>
    <row r="1107" spans="6:11" x14ac:dyDescent="0.2">
      <c r="F1107" s="142"/>
      <c r="K1107"/>
    </row>
    <row r="1108" spans="6:11" x14ac:dyDescent="0.2">
      <c r="F1108" s="142"/>
      <c r="K1108"/>
    </row>
    <row r="1109" spans="6:11" x14ac:dyDescent="0.2">
      <c r="F1109" s="142"/>
      <c r="K1109"/>
    </row>
    <row r="1110" spans="6:11" x14ac:dyDescent="0.2">
      <c r="F1110" s="142"/>
      <c r="K1110"/>
    </row>
    <row r="1111" spans="6:11" x14ac:dyDescent="0.2">
      <c r="F1111" s="142"/>
      <c r="K1111"/>
    </row>
    <row r="1112" spans="6:11" x14ac:dyDescent="0.2">
      <c r="F1112" s="142"/>
      <c r="K1112"/>
    </row>
    <row r="1113" spans="6:11" x14ac:dyDescent="0.2">
      <c r="F1113" s="142"/>
      <c r="K1113"/>
    </row>
    <row r="1114" spans="6:11" x14ac:dyDescent="0.2">
      <c r="F1114" s="142"/>
      <c r="K1114"/>
    </row>
    <row r="1115" spans="6:11" x14ac:dyDescent="0.2">
      <c r="F1115" s="142"/>
      <c r="K1115"/>
    </row>
    <row r="1116" spans="6:11" x14ac:dyDescent="0.2">
      <c r="F1116" s="142"/>
      <c r="K1116"/>
    </row>
    <row r="1117" spans="6:11" x14ac:dyDescent="0.2">
      <c r="F1117" s="142"/>
      <c r="K1117"/>
    </row>
    <row r="1118" spans="6:11" x14ac:dyDescent="0.2">
      <c r="F1118" s="142"/>
      <c r="K1118"/>
    </row>
    <row r="1119" spans="6:11" x14ac:dyDescent="0.2">
      <c r="F1119" s="142"/>
      <c r="K1119"/>
    </row>
    <row r="1120" spans="6:11" x14ac:dyDescent="0.2">
      <c r="F1120" s="142"/>
      <c r="K1120"/>
    </row>
    <row r="1121" spans="6:11" x14ac:dyDescent="0.2">
      <c r="F1121" s="142"/>
      <c r="K1121"/>
    </row>
    <row r="1122" spans="6:11" x14ac:dyDescent="0.2">
      <c r="F1122" s="142"/>
      <c r="K1122"/>
    </row>
    <row r="1123" spans="6:11" x14ac:dyDescent="0.2">
      <c r="F1123" s="142"/>
      <c r="K1123"/>
    </row>
    <row r="1124" spans="6:11" x14ac:dyDescent="0.2">
      <c r="F1124" s="142"/>
      <c r="K1124"/>
    </row>
    <row r="1125" spans="6:11" x14ac:dyDescent="0.2">
      <c r="F1125" s="142"/>
      <c r="K1125"/>
    </row>
    <row r="1126" spans="6:11" x14ac:dyDescent="0.2">
      <c r="F1126" s="142"/>
      <c r="K1126"/>
    </row>
    <row r="1127" spans="6:11" x14ac:dyDescent="0.2">
      <c r="F1127" s="142"/>
      <c r="K1127"/>
    </row>
    <row r="1128" spans="6:11" x14ac:dyDescent="0.2">
      <c r="F1128" s="142"/>
      <c r="K1128"/>
    </row>
    <row r="1129" spans="6:11" x14ac:dyDescent="0.2">
      <c r="F1129" s="142"/>
      <c r="K1129"/>
    </row>
    <row r="1130" spans="6:11" x14ac:dyDescent="0.2">
      <c r="F1130" s="142"/>
      <c r="K1130"/>
    </row>
    <row r="1131" spans="6:11" x14ac:dyDescent="0.2">
      <c r="F1131" s="142"/>
      <c r="K1131"/>
    </row>
    <row r="1132" spans="6:11" x14ac:dyDescent="0.2">
      <c r="F1132" s="142"/>
      <c r="K1132"/>
    </row>
    <row r="1133" spans="6:11" x14ac:dyDescent="0.2">
      <c r="F1133" s="142"/>
      <c r="K1133"/>
    </row>
    <row r="1134" spans="6:11" x14ac:dyDescent="0.2">
      <c r="F1134" s="142"/>
      <c r="K1134"/>
    </row>
    <row r="1135" spans="6:11" x14ac:dyDescent="0.2">
      <c r="F1135" s="142"/>
      <c r="K1135"/>
    </row>
    <row r="1136" spans="6:11" x14ac:dyDescent="0.2">
      <c r="F1136" s="142"/>
      <c r="K1136"/>
    </row>
    <row r="1137" spans="6:11" x14ac:dyDescent="0.2">
      <c r="F1137" s="142"/>
      <c r="K1137"/>
    </row>
    <row r="1138" spans="6:11" x14ac:dyDescent="0.2">
      <c r="F1138" s="142"/>
      <c r="K1138"/>
    </row>
    <row r="1139" spans="6:11" x14ac:dyDescent="0.2">
      <c r="F1139" s="142"/>
      <c r="K1139"/>
    </row>
    <row r="1140" spans="6:11" x14ac:dyDescent="0.2">
      <c r="F1140" s="142"/>
      <c r="K1140"/>
    </row>
    <row r="1141" spans="6:11" x14ac:dyDescent="0.2">
      <c r="F1141" s="142"/>
      <c r="K1141"/>
    </row>
    <row r="1142" spans="6:11" x14ac:dyDescent="0.2">
      <c r="F1142" s="142"/>
      <c r="K1142"/>
    </row>
    <row r="1143" spans="6:11" x14ac:dyDescent="0.2">
      <c r="F1143" s="142"/>
      <c r="K1143"/>
    </row>
    <row r="1144" spans="6:11" x14ac:dyDescent="0.2">
      <c r="F1144" s="142"/>
      <c r="K1144"/>
    </row>
    <row r="1145" spans="6:11" x14ac:dyDescent="0.2">
      <c r="F1145" s="142"/>
      <c r="K1145"/>
    </row>
    <row r="1146" spans="6:11" x14ac:dyDescent="0.2">
      <c r="F1146" s="142"/>
      <c r="K1146"/>
    </row>
    <row r="1147" spans="6:11" x14ac:dyDescent="0.2">
      <c r="F1147" s="142"/>
      <c r="K1147"/>
    </row>
    <row r="1148" spans="6:11" x14ac:dyDescent="0.2">
      <c r="F1148" s="142"/>
      <c r="K1148"/>
    </row>
    <row r="1149" spans="6:11" x14ac:dyDescent="0.2">
      <c r="F1149" s="142"/>
      <c r="K1149"/>
    </row>
    <row r="1150" spans="6:11" x14ac:dyDescent="0.2">
      <c r="F1150" s="142"/>
      <c r="K1150"/>
    </row>
    <row r="1151" spans="6:11" x14ac:dyDescent="0.2">
      <c r="F1151" s="142"/>
      <c r="K1151"/>
    </row>
    <row r="1152" spans="6:11" x14ac:dyDescent="0.2">
      <c r="F1152" s="142"/>
      <c r="K1152"/>
    </row>
    <row r="1153" spans="6:11" x14ac:dyDescent="0.2">
      <c r="F1153" s="142"/>
      <c r="K1153"/>
    </row>
    <row r="1154" spans="6:11" x14ac:dyDescent="0.2">
      <c r="F1154" s="142"/>
      <c r="K1154"/>
    </row>
    <row r="1155" spans="6:11" x14ac:dyDescent="0.2">
      <c r="F1155" s="142"/>
      <c r="K1155"/>
    </row>
    <row r="1156" spans="6:11" x14ac:dyDescent="0.2">
      <c r="F1156" s="142"/>
      <c r="K1156"/>
    </row>
    <row r="1157" spans="6:11" x14ac:dyDescent="0.2">
      <c r="F1157" s="142"/>
      <c r="K1157"/>
    </row>
    <row r="1158" spans="6:11" x14ac:dyDescent="0.2">
      <c r="F1158" s="142"/>
      <c r="K1158"/>
    </row>
    <row r="1159" spans="6:11" x14ac:dyDescent="0.2">
      <c r="F1159" s="142"/>
      <c r="K1159"/>
    </row>
    <row r="1160" spans="6:11" x14ac:dyDescent="0.2">
      <c r="F1160" s="142"/>
      <c r="K1160"/>
    </row>
    <row r="1161" spans="6:11" x14ac:dyDescent="0.2">
      <c r="F1161" s="142"/>
      <c r="K1161"/>
    </row>
    <row r="1162" spans="6:11" x14ac:dyDescent="0.2">
      <c r="F1162" s="142"/>
      <c r="K1162"/>
    </row>
    <row r="1163" spans="6:11" x14ac:dyDescent="0.2">
      <c r="F1163" s="142"/>
      <c r="K1163"/>
    </row>
    <row r="1164" spans="6:11" x14ac:dyDescent="0.2">
      <c r="F1164" s="142"/>
      <c r="K1164"/>
    </row>
    <row r="1165" spans="6:11" x14ac:dyDescent="0.2">
      <c r="F1165" s="142"/>
      <c r="K1165"/>
    </row>
    <row r="1166" spans="6:11" x14ac:dyDescent="0.2">
      <c r="F1166" s="142"/>
      <c r="K1166"/>
    </row>
    <row r="1167" spans="6:11" x14ac:dyDescent="0.2">
      <c r="F1167" s="142"/>
      <c r="K1167"/>
    </row>
    <row r="1168" spans="6:11" x14ac:dyDescent="0.2">
      <c r="F1168" s="142"/>
      <c r="K1168"/>
    </row>
    <row r="1169" spans="6:11" x14ac:dyDescent="0.2">
      <c r="F1169" s="142"/>
      <c r="K1169"/>
    </row>
    <row r="1170" spans="6:11" x14ac:dyDescent="0.2">
      <c r="F1170" s="142"/>
      <c r="K1170"/>
    </row>
    <row r="1171" spans="6:11" x14ac:dyDescent="0.2">
      <c r="F1171" s="142"/>
      <c r="K1171"/>
    </row>
    <row r="1172" spans="6:11" x14ac:dyDescent="0.2">
      <c r="F1172" s="142"/>
      <c r="K1172"/>
    </row>
    <row r="1173" spans="6:11" x14ac:dyDescent="0.2">
      <c r="F1173" s="142"/>
      <c r="K1173"/>
    </row>
    <row r="1174" spans="6:11" x14ac:dyDescent="0.2">
      <c r="F1174" s="142"/>
      <c r="K1174"/>
    </row>
    <row r="1175" spans="6:11" x14ac:dyDescent="0.2">
      <c r="F1175" s="142"/>
      <c r="K1175"/>
    </row>
    <row r="1176" spans="6:11" x14ac:dyDescent="0.2">
      <c r="F1176" s="142"/>
      <c r="K1176"/>
    </row>
    <row r="1177" spans="6:11" x14ac:dyDescent="0.2">
      <c r="F1177" s="142"/>
      <c r="K1177"/>
    </row>
    <row r="1178" spans="6:11" x14ac:dyDescent="0.2">
      <c r="F1178" s="142"/>
      <c r="K1178"/>
    </row>
    <row r="1179" spans="6:11" x14ac:dyDescent="0.2">
      <c r="F1179" s="142"/>
      <c r="K1179"/>
    </row>
    <row r="1180" spans="6:11" x14ac:dyDescent="0.2">
      <c r="F1180" s="142"/>
      <c r="K1180"/>
    </row>
    <row r="1181" spans="6:11" x14ac:dyDescent="0.2">
      <c r="F1181" s="142"/>
      <c r="K1181"/>
    </row>
    <row r="1182" spans="6:11" x14ac:dyDescent="0.2">
      <c r="F1182" s="142"/>
      <c r="K1182"/>
    </row>
    <row r="1183" spans="6:11" x14ac:dyDescent="0.2">
      <c r="F1183" s="142"/>
      <c r="K1183"/>
    </row>
    <row r="1184" spans="6:11" x14ac:dyDescent="0.2">
      <c r="F1184" s="142"/>
      <c r="K1184"/>
    </row>
    <row r="1185" spans="6:11" x14ac:dyDescent="0.2">
      <c r="F1185" s="142"/>
      <c r="K1185"/>
    </row>
    <row r="1186" spans="6:11" x14ac:dyDescent="0.2">
      <c r="F1186" s="142"/>
      <c r="K1186"/>
    </row>
    <row r="1187" spans="6:11" x14ac:dyDescent="0.2">
      <c r="F1187" s="142"/>
      <c r="K1187"/>
    </row>
    <row r="1188" spans="6:11" x14ac:dyDescent="0.2">
      <c r="F1188" s="142"/>
      <c r="K1188"/>
    </row>
    <row r="1189" spans="6:11" x14ac:dyDescent="0.2">
      <c r="F1189" s="142"/>
      <c r="K1189"/>
    </row>
    <row r="1190" spans="6:11" x14ac:dyDescent="0.2">
      <c r="F1190" s="142"/>
      <c r="K1190"/>
    </row>
    <row r="1191" spans="6:11" x14ac:dyDescent="0.2">
      <c r="F1191" s="142"/>
      <c r="K1191"/>
    </row>
    <row r="1192" spans="6:11" x14ac:dyDescent="0.2">
      <c r="F1192" s="142"/>
      <c r="K1192"/>
    </row>
    <row r="1193" spans="6:11" x14ac:dyDescent="0.2">
      <c r="F1193" s="142"/>
      <c r="K1193"/>
    </row>
    <row r="1194" spans="6:11" x14ac:dyDescent="0.2">
      <c r="F1194" s="142"/>
      <c r="K1194"/>
    </row>
    <row r="1195" spans="6:11" x14ac:dyDescent="0.2">
      <c r="F1195" s="142"/>
      <c r="K1195"/>
    </row>
    <row r="1196" spans="6:11" x14ac:dyDescent="0.2">
      <c r="F1196" s="142"/>
      <c r="K1196"/>
    </row>
    <row r="1197" spans="6:11" x14ac:dyDescent="0.2">
      <c r="F1197" s="142"/>
      <c r="K1197"/>
    </row>
    <row r="1198" spans="6:11" x14ac:dyDescent="0.2">
      <c r="F1198" s="142"/>
      <c r="K1198"/>
    </row>
    <row r="1199" spans="6:11" x14ac:dyDescent="0.2">
      <c r="F1199" s="142"/>
      <c r="K1199"/>
    </row>
    <row r="1200" spans="6:11" x14ac:dyDescent="0.2">
      <c r="F1200" s="142"/>
      <c r="K1200"/>
    </row>
    <row r="1201" spans="6:11" x14ac:dyDescent="0.2">
      <c r="F1201" s="142"/>
      <c r="K1201"/>
    </row>
    <row r="1202" spans="6:11" x14ac:dyDescent="0.2">
      <c r="F1202" s="142"/>
      <c r="K1202"/>
    </row>
    <row r="1203" spans="6:11" x14ac:dyDescent="0.2">
      <c r="F1203" s="142"/>
      <c r="K1203"/>
    </row>
    <row r="1204" spans="6:11" x14ac:dyDescent="0.2">
      <c r="F1204" s="142"/>
      <c r="K1204"/>
    </row>
    <row r="1205" spans="6:11" x14ac:dyDescent="0.2">
      <c r="F1205" s="142"/>
      <c r="K1205"/>
    </row>
    <row r="1206" spans="6:11" x14ac:dyDescent="0.2">
      <c r="F1206" s="142"/>
      <c r="K1206"/>
    </row>
    <row r="1207" spans="6:11" x14ac:dyDescent="0.2">
      <c r="F1207" s="142"/>
      <c r="K1207"/>
    </row>
    <row r="1208" spans="6:11" x14ac:dyDescent="0.2">
      <c r="F1208" s="142"/>
      <c r="K1208"/>
    </row>
    <row r="1209" spans="6:11" x14ac:dyDescent="0.2">
      <c r="F1209" s="142"/>
      <c r="K1209"/>
    </row>
    <row r="1210" spans="6:11" x14ac:dyDescent="0.2">
      <c r="F1210" s="142"/>
      <c r="K1210"/>
    </row>
    <row r="1211" spans="6:11" x14ac:dyDescent="0.2">
      <c r="F1211" s="142"/>
      <c r="K1211"/>
    </row>
    <row r="1212" spans="6:11" x14ac:dyDescent="0.2">
      <c r="F1212" s="142"/>
      <c r="K1212"/>
    </row>
    <row r="1213" spans="6:11" x14ac:dyDescent="0.2">
      <c r="F1213" s="142"/>
      <c r="K1213"/>
    </row>
    <row r="1214" spans="6:11" x14ac:dyDescent="0.2">
      <c r="F1214" s="142"/>
      <c r="K1214"/>
    </row>
    <row r="1215" spans="6:11" x14ac:dyDescent="0.2">
      <c r="F1215" s="142"/>
      <c r="K1215"/>
    </row>
    <row r="1216" spans="6:11" x14ac:dyDescent="0.2">
      <c r="F1216" s="142"/>
      <c r="K1216"/>
    </row>
    <row r="1217" spans="6:11" x14ac:dyDescent="0.2">
      <c r="F1217" s="142"/>
      <c r="K1217"/>
    </row>
    <row r="1218" spans="6:11" x14ac:dyDescent="0.2">
      <c r="F1218" s="142"/>
      <c r="K1218"/>
    </row>
    <row r="1219" spans="6:11" x14ac:dyDescent="0.2">
      <c r="F1219" s="142"/>
      <c r="K1219"/>
    </row>
    <row r="1220" spans="6:11" x14ac:dyDescent="0.2">
      <c r="F1220" s="142"/>
      <c r="K1220"/>
    </row>
    <row r="1221" spans="6:11" x14ac:dyDescent="0.2">
      <c r="F1221" s="142"/>
      <c r="K1221"/>
    </row>
    <row r="1222" spans="6:11" x14ac:dyDescent="0.2">
      <c r="F1222" s="142"/>
      <c r="K1222"/>
    </row>
    <row r="1223" spans="6:11" x14ac:dyDescent="0.2">
      <c r="F1223" s="142"/>
      <c r="K1223"/>
    </row>
    <row r="1224" spans="6:11" x14ac:dyDescent="0.2">
      <c r="F1224" s="142"/>
      <c r="K1224"/>
    </row>
    <row r="1225" spans="6:11" x14ac:dyDescent="0.2">
      <c r="F1225" s="142"/>
      <c r="K1225"/>
    </row>
    <row r="1226" spans="6:11" x14ac:dyDescent="0.2">
      <c r="F1226" s="142"/>
      <c r="K1226"/>
    </row>
    <row r="1227" spans="6:11" x14ac:dyDescent="0.2">
      <c r="F1227" s="142"/>
      <c r="K1227"/>
    </row>
    <row r="1228" spans="6:11" x14ac:dyDescent="0.2">
      <c r="F1228" s="142"/>
      <c r="K1228"/>
    </row>
    <row r="1229" spans="6:11" x14ac:dyDescent="0.2">
      <c r="F1229" s="142"/>
      <c r="K1229"/>
    </row>
    <row r="1230" spans="6:11" x14ac:dyDescent="0.2">
      <c r="F1230" s="142"/>
      <c r="K1230"/>
    </row>
    <row r="1231" spans="6:11" x14ac:dyDescent="0.2">
      <c r="F1231" s="142"/>
      <c r="K1231"/>
    </row>
    <row r="1232" spans="6:11" x14ac:dyDescent="0.2">
      <c r="F1232" s="142"/>
      <c r="K1232"/>
    </row>
    <row r="1233" spans="6:11" x14ac:dyDescent="0.2">
      <c r="F1233" s="142"/>
      <c r="K1233"/>
    </row>
    <row r="1234" spans="6:11" x14ac:dyDescent="0.2">
      <c r="F1234" s="142"/>
      <c r="K1234"/>
    </row>
    <row r="1235" spans="6:11" x14ac:dyDescent="0.2">
      <c r="F1235" s="142"/>
      <c r="K1235"/>
    </row>
    <row r="1236" spans="6:11" x14ac:dyDescent="0.2">
      <c r="F1236" s="142"/>
      <c r="K1236"/>
    </row>
    <row r="1237" spans="6:11" x14ac:dyDescent="0.2">
      <c r="F1237" s="142"/>
      <c r="K1237"/>
    </row>
    <row r="1238" spans="6:11" x14ac:dyDescent="0.2">
      <c r="F1238" s="142"/>
      <c r="K1238"/>
    </row>
    <row r="1239" spans="6:11" x14ac:dyDescent="0.2">
      <c r="F1239" s="142"/>
      <c r="K1239"/>
    </row>
    <row r="1240" spans="6:11" x14ac:dyDescent="0.2">
      <c r="F1240" s="142"/>
      <c r="K1240"/>
    </row>
    <row r="1241" spans="6:11" x14ac:dyDescent="0.2">
      <c r="F1241" s="142"/>
      <c r="K1241"/>
    </row>
    <row r="1242" spans="6:11" x14ac:dyDescent="0.2">
      <c r="F1242" s="142"/>
      <c r="K1242"/>
    </row>
    <row r="1243" spans="6:11" x14ac:dyDescent="0.2">
      <c r="F1243" s="142"/>
      <c r="K1243"/>
    </row>
    <row r="1244" spans="6:11" x14ac:dyDescent="0.2">
      <c r="F1244" s="142"/>
      <c r="K1244"/>
    </row>
    <row r="1245" spans="6:11" x14ac:dyDescent="0.2">
      <c r="F1245" s="142"/>
      <c r="K1245"/>
    </row>
    <row r="1246" spans="6:11" x14ac:dyDescent="0.2">
      <c r="F1246" s="142"/>
      <c r="K1246"/>
    </row>
    <row r="1247" spans="6:11" x14ac:dyDescent="0.2">
      <c r="F1247" s="142"/>
      <c r="K1247"/>
    </row>
    <row r="1248" spans="6:11" x14ac:dyDescent="0.2">
      <c r="F1248" s="142"/>
      <c r="K1248"/>
    </row>
    <row r="1249" spans="6:11" x14ac:dyDescent="0.2">
      <c r="F1249" s="142"/>
      <c r="K1249"/>
    </row>
    <row r="1250" spans="6:11" x14ac:dyDescent="0.2">
      <c r="F1250" s="142"/>
      <c r="K1250"/>
    </row>
    <row r="1251" spans="6:11" x14ac:dyDescent="0.2">
      <c r="F1251" s="142"/>
      <c r="K1251"/>
    </row>
    <row r="1252" spans="6:11" x14ac:dyDescent="0.2">
      <c r="F1252" s="142"/>
      <c r="K1252"/>
    </row>
    <row r="1253" spans="6:11" x14ac:dyDescent="0.2">
      <c r="F1253" s="142"/>
      <c r="K1253"/>
    </row>
    <row r="1254" spans="6:11" x14ac:dyDescent="0.2">
      <c r="F1254" s="142"/>
      <c r="K1254"/>
    </row>
    <row r="1255" spans="6:11" x14ac:dyDescent="0.2">
      <c r="F1255" s="142"/>
      <c r="K1255"/>
    </row>
    <row r="1256" spans="6:11" x14ac:dyDescent="0.2">
      <c r="F1256" s="142"/>
      <c r="K1256"/>
    </row>
    <row r="1257" spans="6:11" x14ac:dyDescent="0.2">
      <c r="F1257" s="142"/>
      <c r="K1257"/>
    </row>
    <row r="1258" spans="6:11" x14ac:dyDescent="0.2">
      <c r="F1258" s="142"/>
      <c r="K1258"/>
    </row>
    <row r="1259" spans="6:11" x14ac:dyDescent="0.2">
      <c r="F1259" s="142"/>
      <c r="K1259"/>
    </row>
    <row r="1260" spans="6:11" x14ac:dyDescent="0.2">
      <c r="F1260" s="142"/>
      <c r="K1260"/>
    </row>
    <row r="1261" spans="6:11" x14ac:dyDescent="0.2">
      <c r="F1261" s="142"/>
      <c r="K1261"/>
    </row>
    <row r="1262" spans="6:11" x14ac:dyDescent="0.2">
      <c r="F1262" s="142"/>
      <c r="K1262"/>
    </row>
    <row r="1263" spans="6:11" x14ac:dyDescent="0.2">
      <c r="F1263" s="142"/>
      <c r="K1263"/>
    </row>
    <row r="1264" spans="6:11" x14ac:dyDescent="0.2">
      <c r="F1264" s="142"/>
      <c r="K1264"/>
    </row>
    <row r="1265" spans="6:11" x14ac:dyDescent="0.2">
      <c r="F1265" s="142"/>
      <c r="K1265"/>
    </row>
    <row r="1266" spans="6:11" x14ac:dyDescent="0.2">
      <c r="F1266" s="142"/>
      <c r="K1266"/>
    </row>
    <row r="1267" spans="6:11" x14ac:dyDescent="0.2">
      <c r="F1267" s="142"/>
      <c r="K1267"/>
    </row>
    <row r="1268" spans="6:11" x14ac:dyDescent="0.2">
      <c r="F1268" s="142"/>
      <c r="K1268"/>
    </row>
    <row r="1269" spans="6:11" x14ac:dyDescent="0.2">
      <c r="F1269" s="142"/>
      <c r="K1269"/>
    </row>
    <row r="1270" spans="6:11" x14ac:dyDescent="0.2">
      <c r="F1270" s="142"/>
      <c r="K1270"/>
    </row>
    <row r="1271" spans="6:11" x14ac:dyDescent="0.2">
      <c r="F1271" s="142"/>
      <c r="K1271"/>
    </row>
    <row r="1272" spans="6:11" x14ac:dyDescent="0.2">
      <c r="F1272" s="142"/>
      <c r="K1272"/>
    </row>
    <row r="1273" spans="6:11" x14ac:dyDescent="0.2">
      <c r="F1273" s="142"/>
      <c r="K1273"/>
    </row>
    <row r="1274" spans="6:11" x14ac:dyDescent="0.2">
      <c r="F1274" s="142"/>
      <c r="K1274"/>
    </row>
    <row r="1275" spans="6:11" x14ac:dyDescent="0.2">
      <c r="F1275" s="142"/>
      <c r="K1275"/>
    </row>
    <row r="1276" spans="6:11" x14ac:dyDescent="0.2">
      <c r="F1276" s="142"/>
      <c r="K1276"/>
    </row>
    <row r="1277" spans="6:11" x14ac:dyDescent="0.2">
      <c r="F1277" s="142"/>
      <c r="K1277"/>
    </row>
    <row r="1278" spans="6:11" x14ac:dyDescent="0.2">
      <c r="F1278" s="142"/>
      <c r="K1278"/>
    </row>
    <row r="1279" spans="6:11" x14ac:dyDescent="0.2">
      <c r="F1279" s="142"/>
      <c r="K1279"/>
    </row>
    <row r="1280" spans="6:11" x14ac:dyDescent="0.2">
      <c r="F1280" s="142"/>
      <c r="K1280"/>
    </row>
    <row r="1281" spans="6:11" x14ac:dyDescent="0.2">
      <c r="F1281" s="142"/>
      <c r="K1281"/>
    </row>
    <row r="1282" spans="6:11" x14ac:dyDescent="0.2">
      <c r="F1282" s="142"/>
      <c r="K1282"/>
    </row>
    <row r="1283" spans="6:11" x14ac:dyDescent="0.2">
      <c r="F1283" s="142"/>
      <c r="K1283"/>
    </row>
    <row r="1284" spans="6:11" x14ac:dyDescent="0.2">
      <c r="F1284" s="142"/>
      <c r="K1284"/>
    </row>
    <row r="1285" spans="6:11" x14ac:dyDescent="0.2">
      <c r="F1285" s="142"/>
      <c r="K1285"/>
    </row>
    <row r="1286" spans="6:11" x14ac:dyDescent="0.2">
      <c r="F1286" s="142"/>
      <c r="K1286"/>
    </row>
    <row r="1287" spans="6:11" x14ac:dyDescent="0.2">
      <c r="F1287" s="142"/>
      <c r="K1287"/>
    </row>
    <row r="1288" spans="6:11" x14ac:dyDescent="0.2">
      <c r="F1288" s="142"/>
      <c r="K1288"/>
    </row>
    <row r="1289" spans="6:11" x14ac:dyDescent="0.2">
      <c r="F1289" s="142"/>
      <c r="K1289"/>
    </row>
    <row r="1290" spans="6:11" x14ac:dyDescent="0.2">
      <c r="F1290" s="142"/>
      <c r="K1290"/>
    </row>
    <row r="1291" spans="6:11" x14ac:dyDescent="0.2">
      <c r="F1291" s="142"/>
      <c r="K1291"/>
    </row>
    <row r="1292" spans="6:11" x14ac:dyDescent="0.2">
      <c r="F1292" s="142"/>
      <c r="K1292"/>
    </row>
    <row r="1293" spans="6:11" x14ac:dyDescent="0.2">
      <c r="F1293" s="142"/>
      <c r="K1293"/>
    </row>
    <row r="1294" spans="6:11" x14ac:dyDescent="0.2">
      <c r="F1294" s="142"/>
      <c r="K1294"/>
    </row>
    <row r="1295" spans="6:11" x14ac:dyDescent="0.2">
      <c r="F1295" s="142"/>
      <c r="K1295"/>
    </row>
    <row r="1296" spans="6:11" x14ac:dyDescent="0.2">
      <c r="F1296" s="142"/>
      <c r="K1296"/>
    </row>
    <row r="1297" spans="6:11" x14ac:dyDescent="0.2">
      <c r="F1297" s="142"/>
      <c r="K1297"/>
    </row>
    <row r="1298" spans="6:11" x14ac:dyDescent="0.2">
      <c r="F1298" s="142"/>
      <c r="K1298"/>
    </row>
    <row r="1299" spans="6:11" x14ac:dyDescent="0.2">
      <c r="F1299" s="142"/>
      <c r="K1299"/>
    </row>
    <row r="1300" spans="6:11" x14ac:dyDescent="0.2">
      <c r="F1300" s="142"/>
      <c r="K1300"/>
    </row>
    <row r="1301" spans="6:11" x14ac:dyDescent="0.2">
      <c r="F1301" s="142"/>
      <c r="K1301"/>
    </row>
    <row r="1302" spans="6:11" x14ac:dyDescent="0.2">
      <c r="F1302" s="142"/>
      <c r="K1302"/>
    </row>
    <row r="1303" spans="6:11" x14ac:dyDescent="0.2">
      <c r="F1303" s="142"/>
      <c r="K1303"/>
    </row>
    <row r="1304" spans="6:11" x14ac:dyDescent="0.2">
      <c r="F1304" s="142"/>
      <c r="K1304"/>
    </row>
    <row r="1305" spans="6:11" x14ac:dyDescent="0.2">
      <c r="F1305" s="142"/>
      <c r="K1305"/>
    </row>
    <row r="1306" spans="6:11" x14ac:dyDescent="0.2">
      <c r="F1306" s="142"/>
      <c r="K1306"/>
    </row>
    <row r="1307" spans="6:11" x14ac:dyDescent="0.2">
      <c r="F1307" s="142"/>
      <c r="K1307"/>
    </row>
    <row r="1308" spans="6:11" x14ac:dyDescent="0.2">
      <c r="F1308" s="142"/>
      <c r="K1308"/>
    </row>
    <row r="1309" spans="6:11" x14ac:dyDescent="0.2">
      <c r="F1309" s="142"/>
      <c r="K1309"/>
    </row>
    <row r="1310" spans="6:11" x14ac:dyDescent="0.2">
      <c r="F1310" s="142"/>
      <c r="K1310"/>
    </row>
    <row r="1311" spans="6:11" x14ac:dyDescent="0.2">
      <c r="F1311" s="142"/>
      <c r="K1311"/>
    </row>
    <row r="1312" spans="6:11" x14ac:dyDescent="0.2">
      <c r="F1312" s="142"/>
      <c r="K1312"/>
    </row>
    <row r="1313" spans="6:11" x14ac:dyDescent="0.2">
      <c r="F1313" s="142"/>
      <c r="K1313"/>
    </row>
    <row r="1314" spans="6:11" x14ac:dyDescent="0.2">
      <c r="F1314" s="142"/>
      <c r="K1314"/>
    </row>
    <row r="1315" spans="6:11" x14ac:dyDescent="0.2">
      <c r="F1315" s="142"/>
      <c r="K1315"/>
    </row>
    <row r="1316" spans="6:11" x14ac:dyDescent="0.2">
      <c r="F1316" s="142"/>
      <c r="K1316"/>
    </row>
    <row r="1317" spans="6:11" x14ac:dyDescent="0.2">
      <c r="F1317" s="142"/>
      <c r="K1317"/>
    </row>
    <row r="1318" spans="6:11" x14ac:dyDescent="0.2">
      <c r="F1318" s="142"/>
      <c r="K1318"/>
    </row>
    <row r="1319" spans="6:11" x14ac:dyDescent="0.2">
      <c r="F1319" s="142"/>
      <c r="K1319"/>
    </row>
    <row r="1320" spans="6:11" x14ac:dyDescent="0.2">
      <c r="F1320" s="142"/>
      <c r="K1320"/>
    </row>
    <row r="1321" spans="6:11" x14ac:dyDescent="0.2">
      <c r="F1321" s="142"/>
      <c r="K1321"/>
    </row>
    <row r="1322" spans="6:11" x14ac:dyDescent="0.2">
      <c r="F1322" s="142"/>
      <c r="K1322"/>
    </row>
    <row r="1323" spans="6:11" x14ac:dyDescent="0.2">
      <c r="F1323" s="142"/>
      <c r="K1323"/>
    </row>
    <row r="1324" spans="6:11" x14ac:dyDescent="0.2">
      <c r="F1324" s="142"/>
      <c r="K1324"/>
    </row>
    <row r="1325" spans="6:11" x14ac:dyDescent="0.2">
      <c r="F1325" s="142"/>
      <c r="K1325"/>
    </row>
    <row r="1326" spans="6:11" x14ac:dyDescent="0.2">
      <c r="F1326" s="142"/>
      <c r="K1326"/>
    </row>
    <row r="1327" spans="6:11" x14ac:dyDescent="0.2">
      <c r="F1327" s="142"/>
      <c r="K1327"/>
    </row>
    <row r="1328" spans="6:11" x14ac:dyDescent="0.2">
      <c r="F1328" s="142"/>
      <c r="K1328"/>
    </row>
    <row r="1329" spans="6:11" x14ac:dyDescent="0.2">
      <c r="F1329" s="142"/>
      <c r="K1329"/>
    </row>
    <row r="1330" spans="6:11" x14ac:dyDescent="0.2">
      <c r="F1330" s="142"/>
      <c r="K1330"/>
    </row>
    <row r="1331" spans="6:11" x14ac:dyDescent="0.2">
      <c r="F1331" s="142"/>
      <c r="K1331"/>
    </row>
    <row r="1332" spans="6:11" x14ac:dyDescent="0.2">
      <c r="F1332" s="142"/>
      <c r="K1332"/>
    </row>
    <row r="1333" spans="6:11" x14ac:dyDescent="0.2">
      <c r="F1333" s="142"/>
      <c r="K1333"/>
    </row>
    <row r="1334" spans="6:11" x14ac:dyDescent="0.2">
      <c r="F1334" s="142"/>
      <c r="K1334"/>
    </row>
    <row r="1335" spans="6:11" x14ac:dyDescent="0.2">
      <c r="F1335" s="142"/>
      <c r="K1335"/>
    </row>
    <row r="1336" spans="6:11" x14ac:dyDescent="0.2">
      <c r="F1336" s="142"/>
      <c r="K1336"/>
    </row>
    <row r="1337" spans="6:11" x14ac:dyDescent="0.2">
      <c r="F1337" s="142"/>
      <c r="K1337"/>
    </row>
    <row r="1338" spans="6:11" x14ac:dyDescent="0.2">
      <c r="F1338" s="142"/>
      <c r="K1338"/>
    </row>
    <row r="1339" spans="6:11" x14ac:dyDescent="0.2">
      <c r="F1339" s="142"/>
      <c r="K1339"/>
    </row>
    <row r="1340" spans="6:11" x14ac:dyDescent="0.2">
      <c r="F1340" s="142"/>
      <c r="K1340"/>
    </row>
    <row r="1341" spans="6:11" x14ac:dyDescent="0.2">
      <c r="F1341" s="142"/>
      <c r="K1341"/>
    </row>
    <row r="1342" spans="6:11" x14ac:dyDescent="0.2">
      <c r="F1342" s="142"/>
      <c r="K1342"/>
    </row>
    <row r="1343" spans="6:11" x14ac:dyDescent="0.2">
      <c r="F1343" s="142"/>
      <c r="K1343"/>
    </row>
    <row r="1344" spans="6:11" x14ac:dyDescent="0.2">
      <c r="F1344" s="142"/>
      <c r="K1344"/>
    </row>
    <row r="1345" spans="6:11" x14ac:dyDescent="0.2">
      <c r="F1345" s="142"/>
      <c r="K1345"/>
    </row>
    <row r="1346" spans="6:11" x14ac:dyDescent="0.2">
      <c r="F1346" s="142"/>
      <c r="K1346"/>
    </row>
    <row r="1347" spans="6:11" x14ac:dyDescent="0.2">
      <c r="F1347" s="142"/>
      <c r="K1347"/>
    </row>
    <row r="1348" spans="6:11" x14ac:dyDescent="0.2">
      <c r="F1348" s="142"/>
      <c r="K1348"/>
    </row>
    <row r="1349" spans="6:11" x14ac:dyDescent="0.2">
      <c r="F1349" s="142"/>
      <c r="K1349"/>
    </row>
    <row r="1350" spans="6:11" x14ac:dyDescent="0.2">
      <c r="F1350" s="142"/>
      <c r="K1350"/>
    </row>
    <row r="1351" spans="6:11" x14ac:dyDescent="0.2">
      <c r="F1351" s="142"/>
      <c r="K1351"/>
    </row>
    <row r="1352" spans="6:11" x14ac:dyDescent="0.2">
      <c r="F1352" s="142"/>
      <c r="K1352"/>
    </row>
    <row r="1353" spans="6:11" x14ac:dyDescent="0.2">
      <c r="F1353" s="142"/>
      <c r="K1353"/>
    </row>
    <row r="1354" spans="6:11" x14ac:dyDescent="0.2">
      <c r="F1354" s="142"/>
      <c r="K1354"/>
    </row>
    <row r="1355" spans="6:11" x14ac:dyDescent="0.2">
      <c r="F1355" s="142"/>
      <c r="K1355"/>
    </row>
    <row r="1356" spans="6:11" x14ac:dyDescent="0.2">
      <c r="F1356" s="142"/>
      <c r="K1356"/>
    </row>
    <row r="1357" spans="6:11" x14ac:dyDescent="0.2">
      <c r="F1357" s="142"/>
      <c r="K1357"/>
    </row>
    <row r="1358" spans="6:11" x14ac:dyDescent="0.2">
      <c r="F1358" s="142"/>
      <c r="K1358"/>
    </row>
    <row r="1359" spans="6:11" x14ac:dyDescent="0.2">
      <c r="F1359" s="142"/>
      <c r="K1359"/>
    </row>
    <row r="1360" spans="6:11" x14ac:dyDescent="0.2">
      <c r="F1360" s="142"/>
      <c r="K1360"/>
    </row>
    <row r="1361" spans="6:11" x14ac:dyDescent="0.2">
      <c r="F1361" s="142"/>
      <c r="K1361"/>
    </row>
    <row r="1362" spans="6:11" x14ac:dyDescent="0.2">
      <c r="F1362" s="142"/>
      <c r="K1362"/>
    </row>
    <row r="1363" spans="6:11" x14ac:dyDescent="0.2">
      <c r="F1363" s="142"/>
      <c r="K1363"/>
    </row>
    <row r="1364" spans="6:11" x14ac:dyDescent="0.2">
      <c r="F1364" s="142"/>
      <c r="K1364"/>
    </row>
    <row r="1365" spans="6:11" x14ac:dyDescent="0.2">
      <c r="F1365" s="142"/>
      <c r="K1365"/>
    </row>
    <row r="1366" spans="6:11" x14ac:dyDescent="0.2">
      <c r="F1366" s="142"/>
      <c r="K1366"/>
    </row>
    <row r="1367" spans="6:11" x14ac:dyDescent="0.2">
      <c r="F1367" s="142"/>
      <c r="K1367"/>
    </row>
    <row r="1368" spans="6:11" x14ac:dyDescent="0.2">
      <c r="F1368" s="142"/>
      <c r="K1368"/>
    </row>
    <row r="1369" spans="6:11" x14ac:dyDescent="0.2">
      <c r="F1369" s="142"/>
      <c r="K1369"/>
    </row>
    <row r="1370" spans="6:11" x14ac:dyDescent="0.2">
      <c r="F1370" s="142"/>
      <c r="K1370"/>
    </row>
    <row r="1371" spans="6:11" x14ac:dyDescent="0.2">
      <c r="F1371" s="142"/>
      <c r="K1371"/>
    </row>
    <row r="1372" spans="6:11" x14ac:dyDescent="0.2">
      <c r="F1372" s="142"/>
      <c r="K1372"/>
    </row>
    <row r="1373" spans="6:11" x14ac:dyDescent="0.2">
      <c r="F1373" s="142"/>
      <c r="K1373"/>
    </row>
    <row r="1374" spans="6:11" x14ac:dyDescent="0.2">
      <c r="F1374" s="142"/>
      <c r="K1374"/>
    </row>
    <row r="1375" spans="6:11" x14ac:dyDescent="0.2">
      <c r="F1375" s="142"/>
      <c r="K1375"/>
    </row>
    <row r="1376" spans="6:11" x14ac:dyDescent="0.2">
      <c r="F1376" s="142"/>
      <c r="K1376"/>
    </row>
    <row r="1377" spans="6:11" x14ac:dyDescent="0.2">
      <c r="F1377" s="142"/>
      <c r="K1377"/>
    </row>
    <row r="1378" spans="6:11" x14ac:dyDescent="0.2">
      <c r="F1378" s="142"/>
      <c r="K1378"/>
    </row>
    <row r="1379" spans="6:11" x14ac:dyDescent="0.2">
      <c r="F1379" s="142"/>
      <c r="K1379"/>
    </row>
    <row r="1380" spans="6:11" x14ac:dyDescent="0.2">
      <c r="F1380" s="142"/>
      <c r="K1380"/>
    </row>
    <row r="1381" spans="6:11" x14ac:dyDescent="0.2">
      <c r="F1381" s="142"/>
      <c r="K1381"/>
    </row>
    <row r="1382" spans="6:11" x14ac:dyDescent="0.2">
      <c r="F1382" s="142"/>
      <c r="K1382"/>
    </row>
    <row r="1383" spans="6:11" x14ac:dyDescent="0.2">
      <c r="F1383" s="142"/>
      <c r="K1383"/>
    </row>
    <row r="1384" spans="6:11" x14ac:dyDescent="0.2">
      <c r="F1384" s="142"/>
      <c r="K1384"/>
    </row>
    <row r="1385" spans="6:11" x14ac:dyDescent="0.2">
      <c r="F1385" s="142"/>
      <c r="K1385"/>
    </row>
    <row r="1386" spans="6:11" x14ac:dyDescent="0.2">
      <c r="F1386" s="142"/>
      <c r="K1386"/>
    </row>
    <row r="1387" spans="6:11" x14ac:dyDescent="0.2">
      <c r="F1387" s="142"/>
      <c r="K1387"/>
    </row>
    <row r="1388" spans="6:11" x14ac:dyDescent="0.2">
      <c r="F1388" s="142"/>
      <c r="K1388"/>
    </row>
    <row r="1389" spans="6:11" x14ac:dyDescent="0.2">
      <c r="F1389" s="142"/>
      <c r="K1389"/>
    </row>
    <row r="1390" spans="6:11" x14ac:dyDescent="0.2">
      <c r="F1390" s="142"/>
      <c r="K1390"/>
    </row>
    <row r="1391" spans="6:11" x14ac:dyDescent="0.2">
      <c r="F1391" s="142"/>
      <c r="K1391"/>
    </row>
    <row r="1392" spans="6:11" x14ac:dyDescent="0.2">
      <c r="F1392" s="142"/>
      <c r="K1392"/>
    </row>
    <row r="1393" spans="6:11" x14ac:dyDescent="0.2">
      <c r="F1393" s="142"/>
      <c r="K1393"/>
    </row>
    <row r="1394" spans="6:11" x14ac:dyDescent="0.2">
      <c r="F1394" s="142"/>
      <c r="K1394"/>
    </row>
    <row r="1395" spans="6:11" x14ac:dyDescent="0.2">
      <c r="F1395" s="142"/>
      <c r="K1395"/>
    </row>
    <row r="1396" spans="6:11" x14ac:dyDescent="0.2">
      <c r="F1396" s="142"/>
      <c r="K1396"/>
    </row>
    <row r="1397" spans="6:11" x14ac:dyDescent="0.2">
      <c r="F1397" s="142"/>
      <c r="K1397"/>
    </row>
    <row r="1398" spans="6:11" x14ac:dyDescent="0.2">
      <c r="F1398" s="142"/>
      <c r="K1398"/>
    </row>
    <row r="1399" spans="6:11" x14ac:dyDescent="0.2">
      <c r="F1399" s="142"/>
      <c r="K1399"/>
    </row>
    <row r="1400" spans="6:11" x14ac:dyDescent="0.2">
      <c r="F1400" s="142"/>
      <c r="K1400"/>
    </row>
    <row r="1401" spans="6:11" x14ac:dyDescent="0.2">
      <c r="F1401" s="142"/>
      <c r="K1401"/>
    </row>
    <row r="1402" spans="6:11" x14ac:dyDescent="0.2">
      <c r="F1402" s="142"/>
      <c r="K1402"/>
    </row>
    <row r="1403" spans="6:11" x14ac:dyDescent="0.2">
      <c r="F1403" s="142"/>
      <c r="K1403"/>
    </row>
    <row r="1404" spans="6:11" x14ac:dyDescent="0.2">
      <c r="F1404" s="142"/>
      <c r="K1404"/>
    </row>
    <row r="1405" spans="6:11" x14ac:dyDescent="0.2">
      <c r="F1405" s="142"/>
      <c r="K1405"/>
    </row>
    <row r="1406" spans="6:11" x14ac:dyDescent="0.2">
      <c r="F1406" s="142"/>
      <c r="K1406"/>
    </row>
    <row r="1407" spans="6:11" x14ac:dyDescent="0.2">
      <c r="F1407" s="142"/>
      <c r="K1407"/>
    </row>
    <row r="1408" spans="6:11" x14ac:dyDescent="0.2">
      <c r="F1408" s="142"/>
      <c r="K1408"/>
    </row>
    <row r="1409" spans="6:11" x14ac:dyDescent="0.2">
      <c r="F1409" s="142"/>
      <c r="K1409"/>
    </row>
    <row r="1410" spans="6:11" x14ac:dyDescent="0.2">
      <c r="F1410" s="142"/>
      <c r="K1410"/>
    </row>
    <row r="1411" spans="6:11" x14ac:dyDescent="0.2">
      <c r="F1411" s="142"/>
      <c r="K1411"/>
    </row>
    <row r="1412" spans="6:11" x14ac:dyDescent="0.2">
      <c r="F1412" s="142"/>
      <c r="K1412"/>
    </row>
    <row r="1413" spans="6:11" x14ac:dyDescent="0.2">
      <c r="F1413" s="142"/>
      <c r="K1413"/>
    </row>
    <row r="1414" spans="6:11" x14ac:dyDescent="0.2">
      <c r="F1414" s="142"/>
      <c r="K1414"/>
    </row>
    <row r="1415" spans="6:11" x14ac:dyDescent="0.2">
      <c r="F1415" s="142"/>
      <c r="K1415"/>
    </row>
    <row r="1416" spans="6:11" x14ac:dyDescent="0.2">
      <c r="F1416" s="142"/>
      <c r="K1416"/>
    </row>
    <row r="1417" spans="6:11" x14ac:dyDescent="0.2">
      <c r="F1417" s="142"/>
      <c r="K1417"/>
    </row>
    <row r="1418" spans="6:11" x14ac:dyDescent="0.2">
      <c r="F1418" s="142"/>
      <c r="K1418"/>
    </row>
    <row r="1419" spans="6:11" x14ac:dyDescent="0.2">
      <c r="F1419" s="142"/>
      <c r="K1419"/>
    </row>
    <row r="1420" spans="6:11" x14ac:dyDescent="0.2">
      <c r="F1420" s="142"/>
      <c r="K1420"/>
    </row>
    <row r="1421" spans="6:11" x14ac:dyDescent="0.2">
      <c r="F1421" s="142"/>
      <c r="K1421"/>
    </row>
    <row r="1422" spans="6:11" x14ac:dyDescent="0.2">
      <c r="F1422" s="142"/>
      <c r="K1422"/>
    </row>
    <row r="1423" spans="6:11" x14ac:dyDescent="0.2">
      <c r="F1423" s="142"/>
      <c r="K1423"/>
    </row>
    <row r="1424" spans="6:11" x14ac:dyDescent="0.2">
      <c r="F1424" s="142"/>
      <c r="K1424"/>
    </row>
    <row r="1425" spans="6:11" x14ac:dyDescent="0.2">
      <c r="F1425" s="142"/>
      <c r="K1425"/>
    </row>
    <row r="1426" spans="6:11" x14ac:dyDescent="0.2">
      <c r="F1426" s="142"/>
      <c r="K1426"/>
    </row>
    <row r="1427" spans="6:11" x14ac:dyDescent="0.2">
      <c r="F1427" s="142"/>
      <c r="K1427"/>
    </row>
    <row r="1428" spans="6:11" x14ac:dyDescent="0.2">
      <c r="F1428" s="142"/>
      <c r="K1428"/>
    </row>
    <row r="1429" spans="6:11" x14ac:dyDescent="0.2">
      <c r="F1429" s="142"/>
      <c r="K1429"/>
    </row>
    <row r="1430" spans="6:11" x14ac:dyDescent="0.2">
      <c r="F1430" s="142"/>
      <c r="K1430"/>
    </row>
    <row r="1431" spans="6:11" x14ac:dyDescent="0.2">
      <c r="F1431" s="142"/>
      <c r="K1431"/>
    </row>
    <row r="1432" spans="6:11" x14ac:dyDescent="0.2">
      <c r="F1432" s="142"/>
      <c r="K1432"/>
    </row>
    <row r="1433" spans="6:11" x14ac:dyDescent="0.2">
      <c r="F1433" s="142"/>
      <c r="K1433"/>
    </row>
    <row r="1434" spans="6:11" x14ac:dyDescent="0.2">
      <c r="F1434" s="142"/>
      <c r="K1434"/>
    </row>
    <row r="1435" spans="6:11" x14ac:dyDescent="0.2">
      <c r="F1435" s="142"/>
      <c r="K1435"/>
    </row>
    <row r="1436" spans="6:11" x14ac:dyDescent="0.2">
      <c r="F1436" s="142"/>
      <c r="K1436"/>
    </row>
    <row r="1437" spans="6:11" x14ac:dyDescent="0.2">
      <c r="F1437" s="142"/>
      <c r="K1437"/>
    </row>
    <row r="1438" spans="6:11" x14ac:dyDescent="0.2">
      <c r="F1438" s="142"/>
      <c r="K1438"/>
    </row>
    <row r="1439" spans="6:11" x14ac:dyDescent="0.2">
      <c r="F1439" s="142"/>
      <c r="K1439"/>
    </row>
    <row r="1440" spans="6:11" x14ac:dyDescent="0.2">
      <c r="F1440" s="142"/>
      <c r="K1440"/>
    </row>
    <row r="1441" spans="6:11" x14ac:dyDescent="0.2">
      <c r="F1441" s="142"/>
      <c r="K1441"/>
    </row>
    <row r="1442" spans="6:11" x14ac:dyDescent="0.2">
      <c r="F1442" s="142"/>
      <c r="K1442"/>
    </row>
    <row r="1443" spans="6:11" x14ac:dyDescent="0.2">
      <c r="F1443" s="142"/>
      <c r="K1443"/>
    </row>
    <row r="1444" spans="6:11" x14ac:dyDescent="0.2">
      <c r="F1444" s="142"/>
      <c r="K1444"/>
    </row>
    <row r="1445" spans="6:11" x14ac:dyDescent="0.2">
      <c r="F1445" s="142"/>
      <c r="K1445"/>
    </row>
    <row r="1446" spans="6:11" x14ac:dyDescent="0.2">
      <c r="F1446" s="142"/>
      <c r="K1446"/>
    </row>
    <row r="1447" spans="6:11" x14ac:dyDescent="0.2">
      <c r="F1447" s="142"/>
      <c r="K1447"/>
    </row>
    <row r="1448" spans="6:11" x14ac:dyDescent="0.2">
      <c r="F1448" s="142"/>
      <c r="K1448"/>
    </row>
    <row r="1449" spans="6:11" x14ac:dyDescent="0.2">
      <c r="F1449" s="142"/>
      <c r="K1449"/>
    </row>
    <row r="1450" spans="6:11" x14ac:dyDescent="0.2">
      <c r="F1450" s="142"/>
      <c r="K1450"/>
    </row>
    <row r="1451" spans="6:11" x14ac:dyDescent="0.2">
      <c r="F1451" s="142"/>
      <c r="K1451"/>
    </row>
    <row r="1452" spans="6:11" x14ac:dyDescent="0.2">
      <c r="F1452" s="142"/>
      <c r="K1452"/>
    </row>
    <row r="1453" spans="6:11" x14ac:dyDescent="0.2">
      <c r="F1453" s="142"/>
      <c r="K1453"/>
    </row>
    <row r="1454" spans="6:11" x14ac:dyDescent="0.2">
      <c r="F1454" s="142"/>
      <c r="K1454"/>
    </row>
    <row r="1455" spans="6:11" x14ac:dyDescent="0.2">
      <c r="F1455" s="142"/>
      <c r="K1455"/>
    </row>
    <row r="1456" spans="6:11" x14ac:dyDescent="0.2">
      <c r="F1456" s="142"/>
      <c r="K1456"/>
    </row>
    <row r="1457" spans="6:11" x14ac:dyDescent="0.2">
      <c r="F1457" s="142"/>
      <c r="K1457"/>
    </row>
    <row r="1458" spans="6:11" x14ac:dyDescent="0.2">
      <c r="F1458" s="142"/>
      <c r="K1458"/>
    </row>
    <row r="1459" spans="6:11" x14ac:dyDescent="0.2">
      <c r="F1459" s="142"/>
      <c r="K1459"/>
    </row>
    <row r="1460" spans="6:11" x14ac:dyDescent="0.2">
      <c r="F1460" s="142"/>
      <c r="K1460"/>
    </row>
    <row r="1461" spans="6:11" x14ac:dyDescent="0.2">
      <c r="F1461" s="142"/>
      <c r="K1461"/>
    </row>
    <row r="1462" spans="6:11" x14ac:dyDescent="0.2">
      <c r="F1462" s="142"/>
      <c r="K1462"/>
    </row>
    <row r="1463" spans="6:11" x14ac:dyDescent="0.2">
      <c r="F1463" s="142"/>
      <c r="K1463"/>
    </row>
    <row r="1464" spans="6:11" x14ac:dyDescent="0.2">
      <c r="F1464" s="142"/>
      <c r="K1464"/>
    </row>
    <row r="1465" spans="6:11" x14ac:dyDescent="0.2">
      <c r="F1465" s="142"/>
      <c r="K1465"/>
    </row>
    <row r="1466" spans="6:11" x14ac:dyDescent="0.2">
      <c r="F1466" s="142"/>
      <c r="K1466"/>
    </row>
    <row r="1467" spans="6:11" x14ac:dyDescent="0.2">
      <c r="F1467" s="142"/>
      <c r="K1467"/>
    </row>
    <row r="1468" spans="6:11" x14ac:dyDescent="0.2">
      <c r="F1468" s="142"/>
      <c r="K1468"/>
    </row>
    <row r="1469" spans="6:11" x14ac:dyDescent="0.2">
      <c r="F1469" s="142"/>
      <c r="K1469"/>
    </row>
    <row r="1470" spans="6:11" x14ac:dyDescent="0.2">
      <c r="F1470" s="142"/>
      <c r="K1470"/>
    </row>
    <row r="1471" spans="6:11" x14ac:dyDescent="0.2">
      <c r="F1471" s="142"/>
      <c r="K1471"/>
    </row>
    <row r="1472" spans="6:11" x14ac:dyDescent="0.2">
      <c r="F1472" s="142"/>
      <c r="K1472"/>
    </row>
    <row r="1473" spans="6:11" x14ac:dyDescent="0.2">
      <c r="F1473" s="142"/>
      <c r="K1473"/>
    </row>
    <row r="1474" spans="6:11" x14ac:dyDescent="0.2">
      <c r="F1474" s="142"/>
      <c r="K1474"/>
    </row>
    <row r="1475" spans="6:11" x14ac:dyDescent="0.2">
      <c r="F1475" s="142"/>
      <c r="K1475"/>
    </row>
    <row r="1476" spans="6:11" x14ac:dyDescent="0.2">
      <c r="F1476" s="142"/>
      <c r="K1476"/>
    </row>
    <row r="1477" spans="6:11" x14ac:dyDescent="0.2">
      <c r="F1477" s="142"/>
      <c r="K1477"/>
    </row>
    <row r="1478" spans="6:11" x14ac:dyDescent="0.2">
      <c r="F1478" s="142"/>
      <c r="K1478"/>
    </row>
    <row r="1479" spans="6:11" x14ac:dyDescent="0.2">
      <c r="F1479" s="142"/>
      <c r="K1479"/>
    </row>
    <row r="1480" spans="6:11" x14ac:dyDescent="0.2">
      <c r="F1480" s="142"/>
      <c r="K1480"/>
    </row>
    <row r="1481" spans="6:11" x14ac:dyDescent="0.2">
      <c r="F1481" s="142"/>
      <c r="K1481"/>
    </row>
    <row r="1482" spans="6:11" x14ac:dyDescent="0.2">
      <c r="F1482" s="142"/>
      <c r="K1482"/>
    </row>
    <row r="1483" spans="6:11" x14ac:dyDescent="0.2">
      <c r="F1483" s="142"/>
      <c r="K1483"/>
    </row>
    <row r="1484" spans="6:11" x14ac:dyDescent="0.2">
      <c r="F1484" s="142"/>
      <c r="K1484"/>
    </row>
    <row r="1485" spans="6:11" x14ac:dyDescent="0.2">
      <c r="F1485" s="142"/>
      <c r="K1485"/>
    </row>
    <row r="1486" spans="6:11" x14ac:dyDescent="0.2">
      <c r="F1486" s="142"/>
      <c r="K1486"/>
    </row>
    <row r="1487" spans="6:11" x14ac:dyDescent="0.2">
      <c r="F1487" s="142"/>
      <c r="K1487"/>
    </row>
    <row r="1488" spans="6:11" x14ac:dyDescent="0.2">
      <c r="F1488" s="142"/>
      <c r="K1488"/>
    </row>
    <row r="1489" spans="6:11" x14ac:dyDescent="0.2">
      <c r="F1489" s="142"/>
      <c r="K1489"/>
    </row>
    <row r="1490" spans="6:11" x14ac:dyDescent="0.2">
      <c r="F1490" s="142"/>
      <c r="K1490"/>
    </row>
    <row r="1491" spans="6:11" x14ac:dyDescent="0.2">
      <c r="F1491" s="142"/>
      <c r="K1491"/>
    </row>
    <row r="1492" spans="6:11" x14ac:dyDescent="0.2">
      <c r="F1492" s="142"/>
      <c r="K1492"/>
    </row>
    <row r="1493" spans="6:11" x14ac:dyDescent="0.2">
      <c r="F1493" s="142"/>
      <c r="K1493"/>
    </row>
    <row r="1494" spans="6:11" x14ac:dyDescent="0.2">
      <c r="F1494" s="142"/>
      <c r="K1494"/>
    </row>
    <row r="1495" spans="6:11" x14ac:dyDescent="0.2">
      <c r="F1495" s="142"/>
      <c r="K1495"/>
    </row>
    <row r="1496" spans="6:11" x14ac:dyDescent="0.2">
      <c r="F1496" s="142"/>
      <c r="K1496"/>
    </row>
    <row r="1497" spans="6:11" x14ac:dyDescent="0.2">
      <c r="F1497" s="142"/>
      <c r="K1497"/>
    </row>
    <row r="1498" spans="6:11" x14ac:dyDescent="0.2">
      <c r="F1498" s="142"/>
      <c r="K1498"/>
    </row>
    <row r="1499" spans="6:11" x14ac:dyDescent="0.2">
      <c r="F1499" s="142"/>
      <c r="K1499"/>
    </row>
    <row r="1500" spans="6:11" x14ac:dyDescent="0.2">
      <c r="F1500" s="142"/>
      <c r="K1500"/>
    </row>
    <row r="1501" spans="6:11" x14ac:dyDescent="0.2">
      <c r="F1501" s="142"/>
      <c r="K1501"/>
    </row>
    <row r="1502" spans="6:11" x14ac:dyDescent="0.2">
      <c r="F1502" s="142"/>
      <c r="K1502"/>
    </row>
    <row r="1503" spans="6:11" x14ac:dyDescent="0.2">
      <c r="F1503" s="142"/>
      <c r="K1503"/>
    </row>
    <row r="1504" spans="6:11" x14ac:dyDescent="0.2">
      <c r="F1504" s="142"/>
      <c r="K1504"/>
    </row>
    <row r="1505" spans="6:11" x14ac:dyDescent="0.2">
      <c r="F1505" s="142"/>
      <c r="K1505"/>
    </row>
    <row r="1506" spans="6:11" x14ac:dyDescent="0.2">
      <c r="F1506" s="142"/>
      <c r="K1506"/>
    </row>
    <row r="1507" spans="6:11" x14ac:dyDescent="0.2">
      <c r="F1507" s="142"/>
      <c r="K1507"/>
    </row>
    <row r="1508" spans="6:11" x14ac:dyDescent="0.2">
      <c r="F1508" s="142"/>
      <c r="K1508"/>
    </row>
    <row r="1509" spans="6:11" x14ac:dyDescent="0.2">
      <c r="F1509" s="142"/>
      <c r="K1509"/>
    </row>
    <row r="1510" spans="6:11" x14ac:dyDescent="0.2">
      <c r="F1510" s="142"/>
      <c r="K1510"/>
    </row>
    <row r="1511" spans="6:11" x14ac:dyDescent="0.2">
      <c r="F1511" s="142"/>
      <c r="K1511"/>
    </row>
    <row r="1512" spans="6:11" x14ac:dyDescent="0.2">
      <c r="F1512" s="142"/>
      <c r="K1512"/>
    </row>
    <row r="1513" spans="6:11" x14ac:dyDescent="0.2">
      <c r="F1513" s="142"/>
      <c r="K1513"/>
    </row>
    <row r="1514" spans="6:11" x14ac:dyDescent="0.2">
      <c r="F1514" s="142"/>
      <c r="K1514"/>
    </row>
    <row r="1515" spans="6:11" x14ac:dyDescent="0.2">
      <c r="F1515" s="142"/>
      <c r="K1515"/>
    </row>
    <row r="1516" spans="6:11" x14ac:dyDescent="0.2">
      <c r="F1516" s="142"/>
      <c r="K1516"/>
    </row>
    <row r="1517" spans="6:11" x14ac:dyDescent="0.2">
      <c r="F1517" s="142"/>
      <c r="K1517"/>
    </row>
    <row r="1518" spans="6:11" x14ac:dyDescent="0.2">
      <c r="F1518" s="142"/>
      <c r="K1518"/>
    </row>
    <row r="1519" spans="6:11" x14ac:dyDescent="0.2">
      <c r="F1519" s="142"/>
      <c r="K1519"/>
    </row>
    <row r="1520" spans="6:11" x14ac:dyDescent="0.2">
      <c r="F1520" s="142"/>
      <c r="K1520"/>
    </row>
    <row r="1521" spans="6:11" x14ac:dyDescent="0.2">
      <c r="F1521" s="142"/>
      <c r="K1521"/>
    </row>
    <row r="1522" spans="6:11" x14ac:dyDescent="0.2">
      <c r="F1522" s="142"/>
      <c r="K1522"/>
    </row>
    <row r="1523" spans="6:11" x14ac:dyDescent="0.2">
      <c r="F1523" s="142"/>
      <c r="K1523"/>
    </row>
    <row r="1524" spans="6:11" x14ac:dyDescent="0.2">
      <c r="F1524" s="142"/>
      <c r="K1524"/>
    </row>
    <row r="1525" spans="6:11" x14ac:dyDescent="0.2">
      <c r="F1525" s="142"/>
      <c r="K1525"/>
    </row>
    <row r="1526" spans="6:11" x14ac:dyDescent="0.2">
      <c r="F1526" s="142"/>
      <c r="K1526"/>
    </row>
    <row r="1527" spans="6:11" x14ac:dyDescent="0.2">
      <c r="F1527" s="142"/>
      <c r="K1527"/>
    </row>
    <row r="1528" spans="6:11" x14ac:dyDescent="0.2">
      <c r="F1528" s="142"/>
      <c r="K1528"/>
    </row>
    <row r="1529" spans="6:11" x14ac:dyDescent="0.2">
      <c r="F1529" s="142"/>
      <c r="K1529"/>
    </row>
    <row r="1530" spans="6:11" x14ac:dyDescent="0.2">
      <c r="F1530" s="142"/>
      <c r="K1530"/>
    </row>
    <row r="1531" spans="6:11" x14ac:dyDescent="0.2">
      <c r="F1531" s="142"/>
      <c r="K1531"/>
    </row>
    <row r="1532" spans="6:11" x14ac:dyDescent="0.2">
      <c r="F1532" s="142"/>
      <c r="K1532"/>
    </row>
    <row r="1533" spans="6:11" x14ac:dyDescent="0.2">
      <c r="F1533" s="142"/>
      <c r="K1533"/>
    </row>
    <row r="1534" spans="6:11" x14ac:dyDescent="0.2">
      <c r="F1534" s="142"/>
      <c r="K1534"/>
    </row>
    <row r="1535" spans="6:11" x14ac:dyDescent="0.2">
      <c r="F1535" s="142"/>
      <c r="K1535"/>
    </row>
    <row r="1536" spans="6:11" x14ac:dyDescent="0.2">
      <c r="F1536" s="142"/>
      <c r="K1536"/>
    </row>
    <row r="1537" spans="6:11" x14ac:dyDescent="0.2">
      <c r="F1537" s="142"/>
      <c r="K1537"/>
    </row>
    <row r="1538" spans="6:11" x14ac:dyDescent="0.2">
      <c r="F1538" s="142"/>
      <c r="K1538"/>
    </row>
    <row r="1539" spans="6:11" x14ac:dyDescent="0.2">
      <c r="F1539" s="142"/>
      <c r="K1539"/>
    </row>
    <row r="1540" spans="6:11" x14ac:dyDescent="0.2">
      <c r="F1540" s="142"/>
      <c r="K1540"/>
    </row>
    <row r="1541" spans="6:11" x14ac:dyDescent="0.2">
      <c r="F1541" s="142"/>
      <c r="K1541"/>
    </row>
    <row r="1542" spans="6:11" x14ac:dyDescent="0.2">
      <c r="F1542" s="142"/>
      <c r="K1542"/>
    </row>
    <row r="1543" spans="6:11" x14ac:dyDescent="0.2">
      <c r="F1543" s="142"/>
      <c r="K1543"/>
    </row>
    <row r="1544" spans="6:11" x14ac:dyDescent="0.2">
      <c r="F1544" s="142"/>
      <c r="K1544"/>
    </row>
    <row r="1545" spans="6:11" x14ac:dyDescent="0.2">
      <c r="F1545" s="142"/>
      <c r="K1545"/>
    </row>
    <row r="1546" spans="6:11" x14ac:dyDescent="0.2">
      <c r="F1546" s="142"/>
      <c r="K1546"/>
    </row>
    <row r="1547" spans="6:11" x14ac:dyDescent="0.2">
      <c r="F1547" s="142"/>
      <c r="K1547"/>
    </row>
    <row r="1548" spans="6:11" x14ac:dyDescent="0.2">
      <c r="F1548" s="142"/>
      <c r="K1548"/>
    </row>
    <row r="1549" spans="6:11" x14ac:dyDescent="0.2">
      <c r="F1549" s="142"/>
      <c r="K1549"/>
    </row>
    <row r="1550" spans="6:11" x14ac:dyDescent="0.2">
      <c r="F1550" s="142"/>
      <c r="K1550"/>
    </row>
    <row r="1551" spans="6:11" x14ac:dyDescent="0.2">
      <c r="F1551" s="142"/>
      <c r="K1551"/>
    </row>
    <row r="1552" spans="6:11" x14ac:dyDescent="0.2">
      <c r="F1552" s="142"/>
      <c r="K1552"/>
    </row>
    <row r="1553" spans="6:11" x14ac:dyDescent="0.2">
      <c r="F1553" s="142"/>
      <c r="K1553"/>
    </row>
    <row r="1554" spans="6:11" x14ac:dyDescent="0.2">
      <c r="F1554" s="142"/>
      <c r="K1554"/>
    </row>
    <row r="1555" spans="6:11" x14ac:dyDescent="0.2">
      <c r="F1555" s="142"/>
      <c r="K1555"/>
    </row>
    <row r="1556" spans="6:11" x14ac:dyDescent="0.2">
      <c r="F1556" s="142"/>
      <c r="K1556"/>
    </row>
    <row r="1557" spans="6:11" x14ac:dyDescent="0.2">
      <c r="F1557" s="142"/>
      <c r="K1557"/>
    </row>
    <row r="1558" spans="6:11" x14ac:dyDescent="0.2">
      <c r="F1558" s="142"/>
      <c r="K1558"/>
    </row>
    <row r="1559" spans="6:11" x14ac:dyDescent="0.2">
      <c r="F1559" s="142"/>
      <c r="K1559"/>
    </row>
    <row r="1560" spans="6:11" x14ac:dyDescent="0.2">
      <c r="F1560" s="142"/>
      <c r="K1560"/>
    </row>
    <row r="1561" spans="6:11" x14ac:dyDescent="0.2">
      <c r="F1561" s="142"/>
      <c r="K1561"/>
    </row>
    <row r="1562" spans="6:11" x14ac:dyDescent="0.2">
      <c r="F1562" s="142"/>
      <c r="K1562"/>
    </row>
    <row r="1563" spans="6:11" x14ac:dyDescent="0.2">
      <c r="F1563" s="142"/>
      <c r="K1563"/>
    </row>
    <row r="1564" spans="6:11" x14ac:dyDescent="0.2">
      <c r="F1564" s="142"/>
      <c r="K1564"/>
    </row>
    <row r="1565" spans="6:11" x14ac:dyDescent="0.2">
      <c r="F1565" s="142"/>
      <c r="K1565"/>
    </row>
    <row r="1566" spans="6:11" x14ac:dyDescent="0.2">
      <c r="F1566" s="142"/>
      <c r="K1566"/>
    </row>
    <row r="1567" spans="6:11" x14ac:dyDescent="0.2">
      <c r="F1567" s="142"/>
      <c r="K1567"/>
    </row>
    <row r="1568" spans="6:11" x14ac:dyDescent="0.2">
      <c r="F1568" s="142"/>
      <c r="K1568"/>
    </row>
    <row r="1569" spans="6:11" x14ac:dyDescent="0.2">
      <c r="F1569" s="142"/>
      <c r="K1569"/>
    </row>
    <row r="1570" spans="6:11" x14ac:dyDescent="0.2">
      <c r="F1570" s="142"/>
      <c r="K1570"/>
    </row>
    <row r="1571" spans="6:11" x14ac:dyDescent="0.2">
      <c r="F1571" s="142"/>
      <c r="K1571"/>
    </row>
    <row r="1572" spans="6:11" x14ac:dyDescent="0.2">
      <c r="F1572" s="142"/>
      <c r="K1572"/>
    </row>
    <row r="1573" spans="6:11" x14ac:dyDescent="0.2">
      <c r="F1573" s="142"/>
      <c r="K1573"/>
    </row>
    <row r="1574" spans="6:11" x14ac:dyDescent="0.2">
      <c r="F1574" s="142"/>
      <c r="K1574"/>
    </row>
    <row r="1575" spans="6:11" x14ac:dyDescent="0.2">
      <c r="F1575" s="142"/>
      <c r="K1575"/>
    </row>
    <row r="1576" spans="6:11" x14ac:dyDescent="0.2">
      <c r="F1576" s="142"/>
      <c r="K1576"/>
    </row>
    <row r="1577" spans="6:11" x14ac:dyDescent="0.2">
      <c r="F1577" s="142"/>
      <c r="K1577"/>
    </row>
    <row r="1578" spans="6:11" x14ac:dyDescent="0.2">
      <c r="F1578" s="142"/>
      <c r="K1578"/>
    </row>
    <row r="1579" spans="6:11" x14ac:dyDescent="0.2">
      <c r="F1579" s="142"/>
      <c r="K1579"/>
    </row>
    <row r="1580" spans="6:11" x14ac:dyDescent="0.2">
      <c r="F1580" s="142"/>
      <c r="K1580"/>
    </row>
    <row r="1581" spans="6:11" x14ac:dyDescent="0.2">
      <c r="F1581" s="142"/>
      <c r="K1581"/>
    </row>
    <row r="1582" spans="6:11" x14ac:dyDescent="0.2">
      <c r="F1582" s="142"/>
      <c r="K1582"/>
    </row>
    <row r="1583" spans="6:11" x14ac:dyDescent="0.2">
      <c r="F1583" s="142"/>
      <c r="K1583"/>
    </row>
    <row r="1584" spans="6:11" x14ac:dyDescent="0.2">
      <c r="F1584" s="142"/>
      <c r="K1584"/>
    </row>
    <row r="1585" spans="6:11" x14ac:dyDescent="0.2">
      <c r="F1585" s="142"/>
      <c r="K1585"/>
    </row>
    <row r="1586" spans="6:11" x14ac:dyDescent="0.2">
      <c r="F1586" s="142"/>
      <c r="K1586"/>
    </row>
    <row r="1587" spans="6:11" x14ac:dyDescent="0.2">
      <c r="F1587" s="142"/>
      <c r="K1587"/>
    </row>
    <row r="1588" spans="6:11" x14ac:dyDescent="0.2">
      <c r="F1588" s="142"/>
      <c r="K1588"/>
    </row>
    <row r="1589" spans="6:11" x14ac:dyDescent="0.2">
      <c r="F1589" s="142"/>
      <c r="K1589"/>
    </row>
    <row r="1590" spans="6:11" x14ac:dyDescent="0.2">
      <c r="F1590" s="142"/>
      <c r="K1590"/>
    </row>
    <row r="1591" spans="6:11" x14ac:dyDescent="0.2">
      <c r="F1591" s="142"/>
      <c r="K1591"/>
    </row>
    <row r="1592" spans="6:11" x14ac:dyDescent="0.2">
      <c r="F1592" s="142"/>
      <c r="K1592"/>
    </row>
    <row r="1593" spans="6:11" x14ac:dyDescent="0.2">
      <c r="F1593" s="142"/>
      <c r="K1593"/>
    </row>
    <row r="1594" spans="6:11" x14ac:dyDescent="0.2">
      <c r="F1594" s="142"/>
      <c r="K1594"/>
    </row>
    <row r="1595" spans="6:11" x14ac:dyDescent="0.2">
      <c r="F1595" s="142"/>
      <c r="K1595"/>
    </row>
    <row r="1596" spans="6:11" x14ac:dyDescent="0.2">
      <c r="F1596" s="142"/>
      <c r="K1596"/>
    </row>
    <row r="1597" spans="6:11" x14ac:dyDescent="0.2">
      <c r="F1597" s="142"/>
      <c r="K1597"/>
    </row>
    <row r="1598" spans="6:11" x14ac:dyDescent="0.2">
      <c r="F1598" s="142"/>
      <c r="K1598"/>
    </row>
    <row r="1599" spans="6:11" x14ac:dyDescent="0.2">
      <c r="F1599" s="142"/>
      <c r="K1599"/>
    </row>
    <row r="1600" spans="6:11" x14ac:dyDescent="0.2">
      <c r="F1600" s="142"/>
      <c r="K1600"/>
    </row>
    <row r="1601" spans="6:11" x14ac:dyDescent="0.2">
      <c r="F1601" s="142"/>
      <c r="K1601"/>
    </row>
    <row r="1602" spans="6:11" x14ac:dyDescent="0.2">
      <c r="F1602" s="142"/>
      <c r="K1602"/>
    </row>
    <row r="1603" spans="6:11" x14ac:dyDescent="0.2">
      <c r="F1603" s="142"/>
      <c r="K1603"/>
    </row>
    <row r="1604" spans="6:11" x14ac:dyDescent="0.2">
      <c r="F1604" s="142"/>
      <c r="K1604"/>
    </row>
    <row r="1605" spans="6:11" x14ac:dyDescent="0.2">
      <c r="F1605" s="142"/>
      <c r="K1605"/>
    </row>
    <row r="1606" spans="6:11" x14ac:dyDescent="0.2">
      <c r="F1606" s="142"/>
      <c r="K1606"/>
    </row>
    <row r="1607" spans="6:11" x14ac:dyDescent="0.2">
      <c r="F1607" s="142"/>
      <c r="K1607"/>
    </row>
    <row r="1608" spans="6:11" x14ac:dyDescent="0.2">
      <c r="F1608" s="142"/>
      <c r="K1608"/>
    </row>
    <row r="1609" spans="6:11" x14ac:dyDescent="0.2">
      <c r="F1609" s="142"/>
      <c r="K1609"/>
    </row>
    <row r="1610" spans="6:11" x14ac:dyDescent="0.2">
      <c r="F1610" s="142"/>
      <c r="K1610"/>
    </row>
    <row r="1611" spans="6:11" x14ac:dyDescent="0.2">
      <c r="F1611" s="142"/>
      <c r="K1611"/>
    </row>
    <row r="1612" spans="6:11" x14ac:dyDescent="0.2">
      <c r="F1612" s="142"/>
      <c r="K1612"/>
    </row>
    <row r="1613" spans="6:11" x14ac:dyDescent="0.2">
      <c r="F1613" s="142"/>
      <c r="K1613"/>
    </row>
    <row r="1614" spans="6:11" x14ac:dyDescent="0.2">
      <c r="F1614" s="142"/>
      <c r="K1614"/>
    </row>
    <row r="1615" spans="6:11" x14ac:dyDescent="0.2">
      <c r="F1615" s="142"/>
      <c r="K1615"/>
    </row>
    <row r="1616" spans="6:11" x14ac:dyDescent="0.2">
      <c r="F1616" s="142"/>
      <c r="K1616"/>
    </row>
    <row r="1617" spans="6:11" x14ac:dyDescent="0.2">
      <c r="F1617" s="142"/>
      <c r="K1617"/>
    </row>
    <row r="1618" spans="6:11" x14ac:dyDescent="0.2">
      <c r="F1618" s="142"/>
      <c r="K1618"/>
    </row>
    <row r="1619" spans="6:11" x14ac:dyDescent="0.2">
      <c r="F1619" s="142"/>
      <c r="K1619"/>
    </row>
    <row r="1620" spans="6:11" x14ac:dyDescent="0.2">
      <c r="F1620" s="142"/>
      <c r="K1620"/>
    </row>
    <row r="1621" spans="6:11" x14ac:dyDescent="0.2">
      <c r="F1621" s="142"/>
      <c r="K1621"/>
    </row>
    <row r="1622" spans="6:11" x14ac:dyDescent="0.2">
      <c r="F1622" s="142"/>
      <c r="K1622"/>
    </row>
    <row r="1623" spans="6:11" x14ac:dyDescent="0.2">
      <c r="F1623" s="142"/>
      <c r="K1623"/>
    </row>
    <row r="1624" spans="6:11" x14ac:dyDescent="0.2">
      <c r="F1624" s="142"/>
      <c r="K1624"/>
    </row>
    <row r="1625" spans="6:11" x14ac:dyDescent="0.2">
      <c r="F1625" s="142"/>
      <c r="K1625"/>
    </row>
    <row r="1626" spans="6:11" x14ac:dyDescent="0.2">
      <c r="F1626" s="142"/>
      <c r="K1626"/>
    </row>
    <row r="1627" spans="6:11" x14ac:dyDescent="0.2">
      <c r="F1627" s="142"/>
      <c r="K1627"/>
    </row>
    <row r="1628" spans="6:11" x14ac:dyDescent="0.2">
      <c r="F1628" s="142"/>
      <c r="K1628"/>
    </row>
    <row r="1629" spans="6:11" x14ac:dyDescent="0.2">
      <c r="F1629" s="142"/>
      <c r="K1629"/>
    </row>
    <row r="1630" spans="6:11" x14ac:dyDescent="0.2">
      <c r="F1630" s="142"/>
      <c r="K1630"/>
    </row>
    <row r="1631" spans="6:11" x14ac:dyDescent="0.2">
      <c r="F1631" s="142"/>
      <c r="K1631"/>
    </row>
    <row r="1632" spans="6:11" x14ac:dyDescent="0.2">
      <c r="F1632" s="142"/>
      <c r="K1632"/>
    </row>
    <row r="1633" spans="6:11" x14ac:dyDescent="0.2">
      <c r="F1633" s="142"/>
      <c r="K1633"/>
    </row>
    <row r="1634" spans="6:11" x14ac:dyDescent="0.2">
      <c r="F1634" s="142"/>
      <c r="K1634"/>
    </row>
    <row r="1635" spans="6:11" x14ac:dyDescent="0.2">
      <c r="F1635" s="142"/>
      <c r="K1635"/>
    </row>
    <row r="1636" spans="6:11" x14ac:dyDescent="0.2">
      <c r="F1636" s="142"/>
      <c r="K1636"/>
    </row>
    <row r="1637" spans="6:11" x14ac:dyDescent="0.2">
      <c r="F1637" s="142"/>
      <c r="K1637"/>
    </row>
    <row r="1638" spans="6:11" x14ac:dyDescent="0.2">
      <c r="F1638" s="142"/>
      <c r="K1638"/>
    </row>
    <row r="1639" spans="6:11" x14ac:dyDescent="0.2">
      <c r="F1639" s="142"/>
      <c r="K1639"/>
    </row>
    <row r="1640" spans="6:11" x14ac:dyDescent="0.2">
      <c r="F1640" s="142"/>
      <c r="K1640"/>
    </row>
    <row r="1641" spans="6:11" x14ac:dyDescent="0.2">
      <c r="F1641" s="142"/>
      <c r="K1641"/>
    </row>
    <row r="1642" spans="6:11" x14ac:dyDescent="0.2">
      <c r="F1642" s="142"/>
      <c r="K1642"/>
    </row>
    <row r="1643" spans="6:11" x14ac:dyDescent="0.2">
      <c r="F1643" s="142"/>
      <c r="K1643"/>
    </row>
    <row r="1644" spans="6:11" x14ac:dyDescent="0.2">
      <c r="F1644" s="142"/>
      <c r="K1644"/>
    </row>
    <row r="1645" spans="6:11" x14ac:dyDescent="0.2">
      <c r="F1645" s="142"/>
      <c r="K1645"/>
    </row>
    <row r="1646" spans="6:11" x14ac:dyDescent="0.2">
      <c r="F1646" s="142"/>
      <c r="K1646"/>
    </row>
    <row r="1647" spans="6:11" x14ac:dyDescent="0.2">
      <c r="F1647" s="142"/>
      <c r="K1647"/>
    </row>
    <row r="1648" spans="6:11" x14ac:dyDescent="0.2">
      <c r="F1648" s="142"/>
      <c r="K1648"/>
    </row>
    <row r="1649" spans="6:11" x14ac:dyDescent="0.2">
      <c r="F1649" s="142"/>
      <c r="K1649"/>
    </row>
    <row r="1650" spans="6:11" x14ac:dyDescent="0.2">
      <c r="F1650" s="142"/>
      <c r="K1650"/>
    </row>
    <row r="1651" spans="6:11" x14ac:dyDescent="0.2">
      <c r="F1651" s="142"/>
      <c r="K1651"/>
    </row>
    <row r="1652" spans="6:11" x14ac:dyDescent="0.2">
      <c r="F1652" s="142"/>
      <c r="K1652"/>
    </row>
    <row r="1653" spans="6:11" x14ac:dyDescent="0.2">
      <c r="F1653" s="142"/>
      <c r="K1653"/>
    </row>
    <row r="1654" spans="6:11" x14ac:dyDescent="0.2">
      <c r="F1654" s="142"/>
      <c r="K1654"/>
    </row>
    <row r="1655" spans="6:11" x14ac:dyDescent="0.2">
      <c r="F1655" s="142"/>
      <c r="K1655"/>
    </row>
    <row r="1656" spans="6:11" x14ac:dyDescent="0.2">
      <c r="F1656" s="142"/>
      <c r="K1656"/>
    </row>
    <row r="1657" spans="6:11" x14ac:dyDescent="0.2">
      <c r="F1657" s="142"/>
      <c r="K1657"/>
    </row>
    <row r="1658" spans="6:11" x14ac:dyDescent="0.2">
      <c r="F1658" s="142"/>
      <c r="K1658"/>
    </row>
    <row r="1659" spans="6:11" x14ac:dyDescent="0.2">
      <c r="F1659" s="142"/>
      <c r="K1659"/>
    </row>
    <row r="1660" spans="6:11" x14ac:dyDescent="0.2">
      <c r="F1660" s="142"/>
      <c r="K1660"/>
    </row>
    <row r="1661" spans="6:11" x14ac:dyDescent="0.2">
      <c r="F1661" s="142"/>
      <c r="K1661"/>
    </row>
    <row r="1662" spans="6:11" x14ac:dyDescent="0.2">
      <c r="F1662" s="142"/>
      <c r="K1662"/>
    </row>
    <row r="1663" spans="6:11" x14ac:dyDescent="0.2">
      <c r="F1663" s="142"/>
      <c r="K1663"/>
    </row>
    <row r="1664" spans="6:11" x14ac:dyDescent="0.2">
      <c r="F1664" s="142"/>
      <c r="K1664"/>
    </row>
    <row r="1665" spans="6:11" x14ac:dyDescent="0.2">
      <c r="F1665" s="142"/>
      <c r="K1665"/>
    </row>
    <row r="1666" spans="6:11" x14ac:dyDescent="0.2">
      <c r="F1666" s="142"/>
      <c r="K1666"/>
    </row>
    <row r="1667" spans="6:11" x14ac:dyDescent="0.2">
      <c r="F1667" s="142"/>
      <c r="K1667"/>
    </row>
    <row r="1668" spans="6:11" x14ac:dyDescent="0.2">
      <c r="F1668" s="142"/>
      <c r="K1668"/>
    </row>
    <row r="1669" spans="6:11" x14ac:dyDescent="0.2">
      <c r="F1669" s="142"/>
      <c r="K1669"/>
    </row>
    <row r="1670" spans="6:11" x14ac:dyDescent="0.2">
      <c r="F1670" s="142"/>
      <c r="K1670"/>
    </row>
    <row r="1671" spans="6:11" x14ac:dyDescent="0.2">
      <c r="F1671" s="142"/>
      <c r="K1671"/>
    </row>
    <row r="1672" spans="6:11" x14ac:dyDescent="0.2">
      <c r="F1672" s="142"/>
      <c r="K1672"/>
    </row>
    <row r="1673" spans="6:11" x14ac:dyDescent="0.2">
      <c r="F1673" s="142"/>
      <c r="K1673"/>
    </row>
    <row r="1674" spans="6:11" x14ac:dyDescent="0.2">
      <c r="F1674" s="142"/>
      <c r="K1674"/>
    </row>
    <row r="1675" spans="6:11" x14ac:dyDescent="0.2">
      <c r="F1675" s="142"/>
      <c r="K1675"/>
    </row>
    <row r="1676" spans="6:11" x14ac:dyDescent="0.2">
      <c r="F1676" s="142"/>
      <c r="K1676"/>
    </row>
    <row r="1677" spans="6:11" x14ac:dyDescent="0.2">
      <c r="F1677" s="142"/>
      <c r="K1677"/>
    </row>
    <row r="1678" spans="6:11" x14ac:dyDescent="0.2">
      <c r="F1678" s="142"/>
      <c r="K1678"/>
    </row>
    <row r="1679" spans="6:11" x14ac:dyDescent="0.2">
      <c r="F1679" s="142"/>
      <c r="K1679"/>
    </row>
    <row r="1680" spans="6:11" x14ac:dyDescent="0.2">
      <c r="F1680" s="142"/>
      <c r="K1680"/>
    </row>
    <row r="1681" spans="6:11" x14ac:dyDescent="0.2">
      <c r="F1681" s="142"/>
      <c r="K1681"/>
    </row>
    <row r="1682" spans="6:11" x14ac:dyDescent="0.2">
      <c r="F1682" s="142"/>
      <c r="K1682"/>
    </row>
    <row r="1683" spans="6:11" x14ac:dyDescent="0.2">
      <c r="F1683" s="142"/>
      <c r="K1683"/>
    </row>
    <row r="1684" spans="6:11" x14ac:dyDescent="0.2">
      <c r="F1684" s="142"/>
      <c r="K1684"/>
    </row>
    <row r="1685" spans="6:11" x14ac:dyDescent="0.2">
      <c r="F1685" s="142"/>
      <c r="K1685"/>
    </row>
    <row r="1686" spans="6:11" x14ac:dyDescent="0.2">
      <c r="F1686" s="142"/>
      <c r="K1686"/>
    </row>
    <row r="1687" spans="6:11" x14ac:dyDescent="0.2">
      <c r="F1687" s="142"/>
      <c r="K1687"/>
    </row>
    <row r="1688" spans="6:11" x14ac:dyDescent="0.2">
      <c r="F1688" s="142"/>
      <c r="K1688"/>
    </row>
    <row r="1689" spans="6:11" x14ac:dyDescent="0.2">
      <c r="F1689" s="142"/>
      <c r="K1689"/>
    </row>
    <row r="1690" spans="6:11" x14ac:dyDescent="0.2">
      <c r="F1690" s="142"/>
      <c r="K1690"/>
    </row>
    <row r="1691" spans="6:11" x14ac:dyDescent="0.2">
      <c r="F1691" s="142"/>
      <c r="K1691"/>
    </row>
    <row r="1692" spans="6:11" x14ac:dyDescent="0.2">
      <c r="F1692" s="142"/>
      <c r="K1692"/>
    </row>
    <row r="1693" spans="6:11" x14ac:dyDescent="0.2">
      <c r="F1693" s="142"/>
      <c r="K1693"/>
    </row>
    <row r="1694" spans="6:11" x14ac:dyDescent="0.2">
      <c r="F1694" s="142"/>
      <c r="K1694"/>
    </row>
    <row r="1695" spans="6:11" x14ac:dyDescent="0.2">
      <c r="F1695" s="142"/>
      <c r="K1695"/>
    </row>
    <row r="1696" spans="6:11" x14ac:dyDescent="0.2">
      <c r="F1696" s="142"/>
      <c r="K1696"/>
    </row>
    <row r="1697" spans="6:11" x14ac:dyDescent="0.2">
      <c r="F1697" s="142"/>
      <c r="K1697"/>
    </row>
    <row r="1698" spans="6:11" x14ac:dyDescent="0.2">
      <c r="F1698" s="142"/>
      <c r="K1698"/>
    </row>
    <row r="1699" spans="6:11" x14ac:dyDescent="0.2">
      <c r="F1699" s="142"/>
      <c r="K1699"/>
    </row>
    <row r="1700" spans="6:11" x14ac:dyDescent="0.2">
      <c r="F1700" s="142"/>
      <c r="K1700"/>
    </row>
    <row r="1701" spans="6:11" x14ac:dyDescent="0.2">
      <c r="F1701" s="142"/>
      <c r="K1701"/>
    </row>
    <row r="1702" spans="6:11" x14ac:dyDescent="0.2">
      <c r="F1702" s="142"/>
      <c r="K1702"/>
    </row>
    <row r="1703" spans="6:11" x14ac:dyDescent="0.2">
      <c r="F1703" s="142"/>
      <c r="K1703"/>
    </row>
    <row r="1704" spans="6:11" x14ac:dyDescent="0.2">
      <c r="F1704" s="142"/>
      <c r="K1704"/>
    </row>
    <row r="1705" spans="6:11" x14ac:dyDescent="0.2">
      <c r="F1705" s="142"/>
      <c r="K1705"/>
    </row>
    <row r="1706" spans="6:11" x14ac:dyDescent="0.2">
      <c r="F1706" s="142"/>
      <c r="K1706"/>
    </row>
    <row r="1707" spans="6:11" x14ac:dyDescent="0.2">
      <c r="F1707" s="142"/>
      <c r="K1707"/>
    </row>
    <row r="1708" spans="6:11" x14ac:dyDescent="0.2">
      <c r="F1708" s="142"/>
      <c r="K1708"/>
    </row>
    <row r="1709" spans="6:11" x14ac:dyDescent="0.2">
      <c r="F1709" s="142"/>
      <c r="K1709"/>
    </row>
    <row r="1710" spans="6:11" x14ac:dyDescent="0.2">
      <c r="F1710" s="142"/>
      <c r="K1710"/>
    </row>
    <row r="1711" spans="6:11" x14ac:dyDescent="0.2">
      <c r="F1711" s="142"/>
      <c r="K1711"/>
    </row>
    <row r="1712" spans="6:11" x14ac:dyDescent="0.2">
      <c r="F1712" s="142"/>
      <c r="K1712"/>
    </row>
    <row r="1713" spans="6:11" x14ac:dyDescent="0.2">
      <c r="F1713" s="142"/>
      <c r="K1713"/>
    </row>
    <row r="1714" spans="6:11" x14ac:dyDescent="0.2">
      <c r="F1714" s="142"/>
      <c r="K1714"/>
    </row>
    <row r="1715" spans="6:11" x14ac:dyDescent="0.2">
      <c r="F1715" s="142"/>
      <c r="K1715"/>
    </row>
    <row r="1716" spans="6:11" x14ac:dyDescent="0.2">
      <c r="F1716" s="142"/>
      <c r="K1716"/>
    </row>
    <row r="1717" spans="6:11" x14ac:dyDescent="0.2">
      <c r="F1717" s="142"/>
      <c r="K1717"/>
    </row>
    <row r="1718" spans="6:11" x14ac:dyDescent="0.2">
      <c r="F1718" s="142"/>
      <c r="K1718"/>
    </row>
    <row r="1719" spans="6:11" x14ac:dyDescent="0.2">
      <c r="F1719" s="142"/>
      <c r="K1719"/>
    </row>
    <row r="1720" spans="6:11" x14ac:dyDescent="0.2">
      <c r="F1720" s="142"/>
      <c r="K1720"/>
    </row>
    <row r="1721" spans="6:11" x14ac:dyDescent="0.2">
      <c r="F1721" s="142"/>
      <c r="K1721"/>
    </row>
    <row r="1722" spans="6:11" x14ac:dyDescent="0.2">
      <c r="F1722" s="142"/>
      <c r="K1722"/>
    </row>
    <row r="1723" spans="6:11" x14ac:dyDescent="0.2">
      <c r="F1723" s="142"/>
      <c r="K1723"/>
    </row>
    <row r="1724" spans="6:11" x14ac:dyDescent="0.2">
      <c r="F1724" s="142"/>
      <c r="K1724"/>
    </row>
    <row r="1725" spans="6:11" x14ac:dyDescent="0.2">
      <c r="F1725" s="142"/>
      <c r="K1725"/>
    </row>
    <row r="1726" spans="6:11" x14ac:dyDescent="0.2">
      <c r="F1726" s="142"/>
      <c r="K1726"/>
    </row>
    <row r="1727" spans="6:11" x14ac:dyDescent="0.2">
      <c r="F1727" s="142"/>
      <c r="K1727"/>
    </row>
    <row r="1728" spans="6:11" x14ac:dyDescent="0.2">
      <c r="F1728" s="142"/>
      <c r="K1728"/>
    </row>
    <row r="1729" spans="6:11" x14ac:dyDescent="0.2">
      <c r="F1729" s="142"/>
      <c r="K1729"/>
    </row>
    <row r="1730" spans="6:11" x14ac:dyDescent="0.2">
      <c r="F1730" s="142"/>
      <c r="K1730"/>
    </row>
    <row r="1731" spans="6:11" x14ac:dyDescent="0.2">
      <c r="F1731" s="142"/>
      <c r="K1731"/>
    </row>
    <row r="1732" spans="6:11" x14ac:dyDescent="0.2">
      <c r="F1732" s="142"/>
      <c r="K1732"/>
    </row>
    <row r="1733" spans="6:11" x14ac:dyDescent="0.2">
      <c r="F1733" s="142"/>
      <c r="K1733"/>
    </row>
    <row r="1734" spans="6:11" x14ac:dyDescent="0.2">
      <c r="F1734" s="142"/>
      <c r="K1734"/>
    </row>
    <row r="1735" spans="6:11" x14ac:dyDescent="0.2">
      <c r="F1735" s="142"/>
      <c r="K1735"/>
    </row>
    <row r="1736" spans="6:11" x14ac:dyDescent="0.2">
      <c r="F1736" s="142"/>
      <c r="K1736"/>
    </row>
    <row r="1737" spans="6:11" x14ac:dyDescent="0.2">
      <c r="F1737" s="142"/>
      <c r="K1737"/>
    </row>
    <row r="1738" spans="6:11" x14ac:dyDescent="0.2">
      <c r="F1738" s="142"/>
      <c r="K1738"/>
    </row>
    <row r="1739" spans="6:11" x14ac:dyDescent="0.2">
      <c r="F1739" s="142"/>
      <c r="K1739"/>
    </row>
    <row r="1740" spans="6:11" x14ac:dyDescent="0.2">
      <c r="F1740" s="142"/>
      <c r="K1740"/>
    </row>
    <row r="1741" spans="6:11" x14ac:dyDescent="0.2">
      <c r="F1741" s="142"/>
      <c r="K1741"/>
    </row>
    <row r="1742" spans="6:11" x14ac:dyDescent="0.2">
      <c r="F1742" s="142"/>
      <c r="K1742"/>
    </row>
    <row r="1743" spans="6:11" x14ac:dyDescent="0.2">
      <c r="F1743" s="142"/>
      <c r="K1743"/>
    </row>
    <row r="1744" spans="6:11" x14ac:dyDescent="0.2">
      <c r="F1744" s="142"/>
      <c r="K1744"/>
    </row>
    <row r="1745" spans="6:11" x14ac:dyDescent="0.2">
      <c r="F1745" s="142"/>
      <c r="K1745"/>
    </row>
    <row r="1746" spans="6:11" x14ac:dyDescent="0.2">
      <c r="F1746" s="142"/>
      <c r="K1746"/>
    </row>
    <row r="1747" spans="6:11" x14ac:dyDescent="0.2">
      <c r="F1747" s="142"/>
      <c r="K1747"/>
    </row>
    <row r="1748" spans="6:11" x14ac:dyDescent="0.2">
      <c r="F1748" s="142"/>
      <c r="K1748"/>
    </row>
    <row r="1749" spans="6:11" x14ac:dyDescent="0.2">
      <c r="F1749" s="142"/>
      <c r="K1749"/>
    </row>
    <row r="1750" spans="6:11" x14ac:dyDescent="0.2">
      <c r="F1750" s="142"/>
      <c r="K1750"/>
    </row>
    <row r="1751" spans="6:11" x14ac:dyDescent="0.2">
      <c r="F1751" s="142"/>
      <c r="K1751"/>
    </row>
    <row r="1752" spans="6:11" x14ac:dyDescent="0.2">
      <c r="F1752" s="142"/>
      <c r="K1752"/>
    </row>
    <row r="1753" spans="6:11" x14ac:dyDescent="0.2">
      <c r="F1753" s="142"/>
      <c r="K1753"/>
    </row>
    <row r="1754" spans="6:11" x14ac:dyDescent="0.2">
      <c r="F1754" s="142"/>
      <c r="K1754"/>
    </row>
    <row r="1755" spans="6:11" x14ac:dyDescent="0.2">
      <c r="F1755" s="142"/>
      <c r="K1755"/>
    </row>
    <row r="1756" spans="6:11" x14ac:dyDescent="0.2">
      <c r="F1756" s="142"/>
      <c r="K1756"/>
    </row>
    <row r="1757" spans="6:11" x14ac:dyDescent="0.2">
      <c r="F1757" s="142"/>
      <c r="K1757"/>
    </row>
    <row r="1758" spans="6:11" x14ac:dyDescent="0.2">
      <c r="F1758" s="142"/>
      <c r="K1758"/>
    </row>
    <row r="1759" spans="6:11" x14ac:dyDescent="0.2">
      <c r="F1759" s="142"/>
      <c r="K1759"/>
    </row>
    <row r="1760" spans="6:11" x14ac:dyDescent="0.2">
      <c r="F1760" s="142"/>
      <c r="K1760"/>
    </row>
    <row r="1761" spans="6:11" x14ac:dyDescent="0.2">
      <c r="F1761" s="142"/>
      <c r="K1761"/>
    </row>
    <row r="1762" spans="6:11" x14ac:dyDescent="0.2">
      <c r="F1762" s="142"/>
      <c r="K1762"/>
    </row>
    <row r="1763" spans="6:11" x14ac:dyDescent="0.2">
      <c r="F1763" s="142"/>
      <c r="K1763"/>
    </row>
    <row r="1764" spans="6:11" x14ac:dyDescent="0.2">
      <c r="F1764" s="142"/>
      <c r="K1764"/>
    </row>
    <row r="1765" spans="6:11" x14ac:dyDescent="0.2">
      <c r="F1765" s="142"/>
      <c r="K1765"/>
    </row>
    <row r="1766" spans="6:11" x14ac:dyDescent="0.2">
      <c r="F1766" s="142"/>
      <c r="K1766"/>
    </row>
    <row r="1767" spans="6:11" x14ac:dyDescent="0.2">
      <c r="F1767" s="142"/>
      <c r="K1767"/>
    </row>
    <row r="1768" spans="6:11" x14ac:dyDescent="0.2">
      <c r="F1768" s="142"/>
      <c r="K1768"/>
    </row>
    <row r="1769" spans="6:11" x14ac:dyDescent="0.2">
      <c r="F1769" s="142"/>
      <c r="K1769"/>
    </row>
    <row r="1770" spans="6:11" x14ac:dyDescent="0.2">
      <c r="F1770" s="142"/>
      <c r="K1770"/>
    </row>
    <row r="1771" spans="6:11" x14ac:dyDescent="0.2">
      <c r="F1771" s="142"/>
      <c r="K1771"/>
    </row>
    <row r="1772" spans="6:11" x14ac:dyDescent="0.2">
      <c r="F1772" s="142"/>
      <c r="K1772"/>
    </row>
    <row r="1773" spans="6:11" x14ac:dyDescent="0.2">
      <c r="F1773" s="142"/>
      <c r="K1773"/>
    </row>
    <row r="1774" spans="6:11" x14ac:dyDescent="0.2">
      <c r="F1774" s="142"/>
      <c r="K1774"/>
    </row>
    <row r="1775" spans="6:11" x14ac:dyDescent="0.2">
      <c r="F1775" s="142"/>
      <c r="K1775"/>
    </row>
    <row r="1776" spans="6:11" x14ac:dyDescent="0.2">
      <c r="F1776" s="142"/>
      <c r="K1776"/>
    </row>
    <row r="1777" spans="6:11" x14ac:dyDescent="0.2">
      <c r="F1777" s="142"/>
      <c r="K1777"/>
    </row>
    <row r="1778" spans="6:11" x14ac:dyDescent="0.2">
      <c r="F1778" s="142"/>
      <c r="K1778"/>
    </row>
    <row r="1779" spans="6:11" x14ac:dyDescent="0.2">
      <c r="F1779" s="142"/>
      <c r="K1779"/>
    </row>
    <row r="1780" spans="6:11" x14ac:dyDescent="0.2">
      <c r="F1780" s="142"/>
      <c r="K1780"/>
    </row>
    <row r="1781" spans="6:11" x14ac:dyDescent="0.2">
      <c r="F1781" s="142"/>
      <c r="K1781"/>
    </row>
    <row r="1782" spans="6:11" x14ac:dyDescent="0.2">
      <c r="F1782" s="142"/>
      <c r="K1782"/>
    </row>
    <row r="1783" spans="6:11" x14ac:dyDescent="0.2">
      <c r="F1783" s="142"/>
      <c r="K1783"/>
    </row>
    <row r="1784" spans="6:11" x14ac:dyDescent="0.2">
      <c r="F1784" s="142"/>
      <c r="K1784"/>
    </row>
    <row r="1785" spans="6:11" x14ac:dyDescent="0.2">
      <c r="F1785" s="142"/>
      <c r="K1785"/>
    </row>
    <row r="1786" spans="6:11" x14ac:dyDescent="0.2">
      <c r="F1786" s="142"/>
      <c r="K1786"/>
    </row>
    <row r="1787" spans="6:11" x14ac:dyDescent="0.2">
      <c r="F1787" s="142"/>
      <c r="K1787"/>
    </row>
    <row r="1788" spans="6:11" x14ac:dyDescent="0.2">
      <c r="F1788" s="142"/>
      <c r="K1788"/>
    </row>
    <row r="1789" spans="6:11" x14ac:dyDescent="0.2">
      <c r="F1789" s="142"/>
      <c r="K1789"/>
    </row>
    <row r="1790" spans="6:11" x14ac:dyDescent="0.2">
      <c r="F1790" s="142"/>
      <c r="K1790"/>
    </row>
    <row r="1791" spans="6:11" x14ac:dyDescent="0.2">
      <c r="F1791" s="142"/>
      <c r="K1791"/>
    </row>
    <row r="1792" spans="6:11" x14ac:dyDescent="0.2">
      <c r="F1792" s="142"/>
      <c r="K1792"/>
    </row>
    <row r="1793" spans="6:11" x14ac:dyDescent="0.2">
      <c r="F1793" s="142"/>
      <c r="K1793"/>
    </row>
    <row r="1794" spans="6:11" x14ac:dyDescent="0.2">
      <c r="F1794" s="142"/>
      <c r="K1794"/>
    </row>
    <row r="1795" spans="6:11" x14ac:dyDescent="0.2">
      <c r="F1795" s="142"/>
      <c r="K1795"/>
    </row>
    <row r="1796" spans="6:11" x14ac:dyDescent="0.2">
      <c r="F1796" s="142"/>
      <c r="K1796"/>
    </row>
    <row r="1797" spans="6:11" x14ac:dyDescent="0.2">
      <c r="F1797" s="142"/>
      <c r="K1797"/>
    </row>
    <row r="1798" spans="6:11" x14ac:dyDescent="0.2">
      <c r="F1798" s="142"/>
      <c r="K1798"/>
    </row>
    <row r="1799" spans="6:11" x14ac:dyDescent="0.2">
      <c r="F1799" s="142"/>
      <c r="K1799"/>
    </row>
    <row r="1800" spans="6:11" x14ac:dyDescent="0.2">
      <c r="F1800" s="142"/>
      <c r="K1800"/>
    </row>
    <row r="1801" spans="6:11" x14ac:dyDescent="0.2">
      <c r="F1801" s="142"/>
      <c r="K1801"/>
    </row>
    <row r="1802" spans="6:11" x14ac:dyDescent="0.2">
      <c r="F1802" s="142"/>
      <c r="K1802"/>
    </row>
    <row r="1803" spans="6:11" x14ac:dyDescent="0.2">
      <c r="F1803" s="142"/>
      <c r="K1803"/>
    </row>
    <row r="1804" spans="6:11" x14ac:dyDescent="0.2">
      <c r="F1804" s="142"/>
      <c r="K1804"/>
    </row>
    <row r="1805" spans="6:11" x14ac:dyDescent="0.2">
      <c r="F1805" s="142"/>
      <c r="K1805"/>
    </row>
    <row r="1806" spans="6:11" x14ac:dyDescent="0.2">
      <c r="F1806" s="142"/>
      <c r="K1806"/>
    </row>
    <row r="1807" spans="6:11" x14ac:dyDescent="0.2">
      <c r="F1807" s="142"/>
      <c r="K1807"/>
    </row>
    <row r="1808" spans="6:11" x14ac:dyDescent="0.2">
      <c r="F1808" s="142"/>
      <c r="K1808"/>
    </row>
    <row r="1809" spans="6:11" x14ac:dyDescent="0.2">
      <c r="F1809" s="142"/>
      <c r="K1809"/>
    </row>
    <row r="1810" spans="6:11" x14ac:dyDescent="0.2">
      <c r="F1810" s="142"/>
      <c r="K1810"/>
    </row>
    <row r="1811" spans="6:11" x14ac:dyDescent="0.2">
      <c r="F1811" s="142"/>
      <c r="K1811"/>
    </row>
    <row r="1812" spans="6:11" x14ac:dyDescent="0.2">
      <c r="F1812" s="142"/>
      <c r="K1812"/>
    </row>
    <row r="1813" spans="6:11" x14ac:dyDescent="0.2">
      <c r="F1813" s="142"/>
      <c r="K1813"/>
    </row>
    <row r="1814" spans="6:11" x14ac:dyDescent="0.2">
      <c r="F1814" s="142"/>
      <c r="K1814"/>
    </row>
    <row r="1815" spans="6:11" x14ac:dyDescent="0.2">
      <c r="F1815" s="142"/>
      <c r="K1815"/>
    </row>
    <row r="1816" spans="6:11" x14ac:dyDescent="0.2">
      <c r="F1816" s="142"/>
      <c r="K1816"/>
    </row>
    <row r="1817" spans="6:11" x14ac:dyDescent="0.2">
      <c r="F1817" s="142"/>
      <c r="K1817"/>
    </row>
    <row r="1818" spans="6:11" x14ac:dyDescent="0.2">
      <c r="F1818" s="142"/>
      <c r="K1818"/>
    </row>
    <row r="1819" spans="6:11" x14ac:dyDescent="0.2">
      <c r="F1819" s="142"/>
      <c r="K1819"/>
    </row>
    <row r="1820" spans="6:11" x14ac:dyDescent="0.2">
      <c r="F1820" s="142"/>
      <c r="K1820"/>
    </row>
    <row r="1821" spans="6:11" x14ac:dyDescent="0.2">
      <c r="F1821" s="142"/>
      <c r="K1821"/>
    </row>
    <row r="1822" spans="6:11" x14ac:dyDescent="0.2">
      <c r="F1822" s="142"/>
      <c r="K1822"/>
    </row>
    <row r="1823" spans="6:11" x14ac:dyDescent="0.2">
      <c r="F1823" s="142"/>
      <c r="K1823"/>
    </row>
    <row r="1824" spans="6:11" x14ac:dyDescent="0.2">
      <c r="F1824" s="142"/>
      <c r="K1824"/>
    </row>
    <row r="1825" spans="6:11" x14ac:dyDescent="0.2">
      <c r="F1825" s="142"/>
      <c r="K1825"/>
    </row>
    <row r="1826" spans="6:11" x14ac:dyDescent="0.2">
      <c r="F1826" s="142"/>
      <c r="K1826"/>
    </row>
    <row r="1827" spans="6:11" x14ac:dyDescent="0.2">
      <c r="F1827" s="142"/>
      <c r="K1827"/>
    </row>
    <row r="1828" spans="6:11" x14ac:dyDescent="0.2">
      <c r="F1828" s="142"/>
      <c r="K1828"/>
    </row>
    <row r="1829" spans="6:11" x14ac:dyDescent="0.2">
      <c r="F1829" s="142"/>
      <c r="K1829"/>
    </row>
    <row r="1830" spans="6:11" x14ac:dyDescent="0.2">
      <c r="F1830" s="142"/>
      <c r="K1830"/>
    </row>
    <row r="1831" spans="6:11" x14ac:dyDescent="0.2">
      <c r="F1831" s="142"/>
      <c r="K1831"/>
    </row>
    <row r="1832" spans="6:11" x14ac:dyDescent="0.2">
      <c r="F1832" s="142"/>
      <c r="K1832"/>
    </row>
    <row r="1833" spans="6:11" x14ac:dyDescent="0.2">
      <c r="F1833" s="142"/>
      <c r="K1833"/>
    </row>
    <row r="1834" spans="6:11" x14ac:dyDescent="0.2">
      <c r="F1834" s="142"/>
      <c r="K1834"/>
    </row>
    <row r="1835" spans="6:11" x14ac:dyDescent="0.2">
      <c r="F1835" s="142"/>
      <c r="K1835"/>
    </row>
    <row r="1836" spans="6:11" x14ac:dyDescent="0.2">
      <c r="F1836" s="142"/>
      <c r="K1836"/>
    </row>
    <row r="1837" spans="6:11" x14ac:dyDescent="0.2">
      <c r="F1837" s="142"/>
      <c r="K1837"/>
    </row>
    <row r="1838" spans="6:11" x14ac:dyDescent="0.2">
      <c r="F1838" s="142"/>
      <c r="K1838"/>
    </row>
    <row r="1839" spans="6:11" x14ac:dyDescent="0.2">
      <c r="F1839" s="142"/>
      <c r="K1839"/>
    </row>
    <row r="1840" spans="6:11" x14ac:dyDescent="0.2">
      <c r="F1840" s="142"/>
      <c r="K1840"/>
    </row>
    <row r="1841" spans="6:11" x14ac:dyDescent="0.2">
      <c r="F1841" s="142"/>
      <c r="K1841"/>
    </row>
    <row r="1842" spans="6:11" x14ac:dyDescent="0.2">
      <c r="F1842" s="142"/>
      <c r="K1842"/>
    </row>
    <row r="1843" spans="6:11" x14ac:dyDescent="0.2">
      <c r="F1843" s="142"/>
      <c r="K1843"/>
    </row>
    <row r="1844" spans="6:11" x14ac:dyDescent="0.2">
      <c r="F1844" s="142"/>
      <c r="K1844"/>
    </row>
    <row r="1845" spans="6:11" x14ac:dyDescent="0.2">
      <c r="F1845" s="142"/>
      <c r="K1845"/>
    </row>
    <row r="1846" spans="6:11" x14ac:dyDescent="0.2">
      <c r="F1846" s="142"/>
      <c r="K1846"/>
    </row>
    <row r="1847" spans="6:11" x14ac:dyDescent="0.2">
      <c r="F1847" s="142"/>
      <c r="K1847"/>
    </row>
    <row r="1848" spans="6:11" x14ac:dyDescent="0.2">
      <c r="F1848" s="142"/>
      <c r="K1848"/>
    </row>
    <row r="1849" spans="6:11" x14ac:dyDescent="0.2">
      <c r="F1849" s="142"/>
      <c r="K1849"/>
    </row>
    <row r="1850" spans="6:11" x14ac:dyDescent="0.2">
      <c r="F1850" s="142"/>
      <c r="K1850"/>
    </row>
    <row r="1851" spans="6:11" x14ac:dyDescent="0.2">
      <c r="F1851" s="142"/>
      <c r="K1851"/>
    </row>
    <row r="1852" spans="6:11" x14ac:dyDescent="0.2">
      <c r="F1852" s="142"/>
      <c r="K1852"/>
    </row>
    <row r="1853" spans="6:11" x14ac:dyDescent="0.2">
      <c r="F1853" s="142"/>
      <c r="K1853"/>
    </row>
    <row r="1854" spans="6:11" x14ac:dyDescent="0.2">
      <c r="F1854" s="142"/>
      <c r="K1854"/>
    </row>
    <row r="1855" spans="6:11" x14ac:dyDescent="0.2">
      <c r="F1855" s="142"/>
      <c r="K1855"/>
    </row>
    <row r="1856" spans="6:11" x14ac:dyDescent="0.2">
      <c r="F1856" s="142"/>
      <c r="K1856"/>
    </row>
    <row r="1857" spans="6:11" x14ac:dyDescent="0.2">
      <c r="F1857" s="142"/>
      <c r="K1857"/>
    </row>
    <row r="1858" spans="6:11" x14ac:dyDescent="0.2">
      <c r="F1858" s="142"/>
      <c r="K1858"/>
    </row>
    <row r="1859" spans="6:11" x14ac:dyDescent="0.2">
      <c r="F1859" s="142"/>
      <c r="K1859"/>
    </row>
    <row r="1860" spans="6:11" x14ac:dyDescent="0.2">
      <c r="F1860" s="142"/>
      <c r="K1860"/>
    </row>
    <row r="1861" spans="6:11" x14ac:dyDescent="0.2">
      <c r="F1861" s="142"/>
      <c r="K1861"/>
    </row>
    <row r="1862" spans="6:11" x14ac:dyDescent="0.2">
      <c r="F1862" s="142"/>
      <c r="K1862"/>
    </row>
    <row r="1863" spans="6:11" x14ac:dyDescent="0.2">
      <c r="F1863" s="142"/>
      <c r="K1863"/>
    </row>
    <row r="1864" spans="6:11" x14ac:dyDescent="0.2">
      <c r="F1864" s="142"/>
      <c r="K1864"/>
    </row>
    <row r="1865" spans="6:11" x14ac:dyDescent="0.2">
      <c r="F1865" s="142"/>
      <c r="K1865"/>
    </row>
    <row r="1866" spans="6:11" x14ac:dyDescent="0.2">
      <c r="F1866" s="142"/>
      <c r="K1866"/>
    </row>
    <row r="1867" spans="6:11" x14ac:dyDescent="0.2">
      <c r="F1867" s="142"/>
      <c r="K1867"/>
    </row>
    <row r="1868" spans="6:11" x14ac:dyDescent="0.2">
      <c r="F1868" s="142"/>
      <c r="K1868"/>
    </row>
    <row r="1869" spans="6:11" x14ac:dyDescent="0.2">
      <c r="F1869" s="142"/>
      <c r="K1869"/>
    </row>
    <row r="1870" spans="6:11" x14ac:dyDescent="0.2">
      <c r="F1870" s="142"/>
      <c r="K1870"/>
    </row>
    <row r="1871" spans="6:11" x14ac:dyDescent="0.2">
      <c r="F1871" s="142"/>
      <c r="K1871"/>
    </row>
    <row r="1872" spans="6:11" x14ac:dyDescent="0.2">
      <c r="F1872" s="142"/>
      <c r="K1872"/>
    </row>
    <row r="1873" spans="6:11" x14ac:dyDescent="0.2">
      <c r="F1873" s="142"/>
      <c r="K1873"/>
    </row>
    <row r="1874" spans="6:11" x14ac:dyDescent="0.2">
      <c r="F1874" s="142"/>
      <c r="K1874"/>
    </row>
    <row r="1875" spans="6:11" x14ac:dyDescent="0.2">
      <c r="F1875" s="142"/>
      <c r="K1875"/>
    </row>
    <row r="1876" spans="6:11" x14ac:dyDescent="0.2">
      <c r="F1876" s="142"/>
      <c r="K1876"/>
    </row>
    <row r="1877" spans="6:11" x14ac:dyDescent="0.2">
      <c r="F1877" s="142"/>
      <c r="K1877"/>
    </row>
    <row r="1878" spans="6:11" x14ac:dyDescent="0.2">
      <c r="F1878" s="142"/>
      <c r="K1878"/>
    </row>
    <row r="1879" spans="6:11" x14ac:dyDescent="0.2">
      <c r="F1879" s="142"/>
      <c r="K1879"/>
    </row>
    <row r="1880" spans="6:11" x14ac:dyDescent="0.2">
      <c r="F1880" s="142"/>
      <c r="K1880"/>
    </row>
    <row r="1881" spans="6:11" x14ac:dyDescent="0.2">
      <c r="F1881" s="142"/>
      <c r="K1881"/>
    </row>
    <row r="1882" spans="6:11" x14ac:dyDescent="0.2">
      <c r="F1882" s="142"/>
      <c r="K1882"/>
    </row>
    <row r="1883" spans="6:11" x14ac:dyDescent="0.2">
      <c r="F1883" s="142"/>
      <c r="K1883"/>
    </row>
    <row r="1884" spans="6:11" x14ac:dyDescent="0.2">
      <c r="F1884" s="142"/>
      <c r="K1884"/>
    </row>
    <row r="1885" spans="6:11" x14ac:dyDescent="0.2">
      <c r="F1885" s="142"/>
      <c r="K1885"/>
    </row>
    <row r="1886" spans="6:11" x14ac:dyDescent="0.2">
      <c r="F1886" s="142"/>
      <c r="K1886"/>
    </row>
    <row r="1887" spans="6:11" x14ac:dyDescent="0.2">
      <c r="F1887" s="142"/>
      <c r="K1887"/>
    </row>
    <row r="1888" spans="6:11" x14ac:dyDescent="0.2">
      <c r="F1888" s="142"/>
      <c r="K1888"/>
    </row>
    <row r="1889" spans="6:11" x14ac:dyDescent="0.2">
      <c r="F1889" s="142"/>
      <c r="K1889"/>
    </row>
    <row r="1890" spans="6:11" x14ac:dyDescent="0.2">
      <c r="F1890" s="142"/>
      <c r="K1890"/>
    </row>
    <row r="1891" spans="6:11" x14ac:dyDescent="0.2">
      <c r="F1891" s="142"/>
      <c r="K1891"/>
    </row>
    <row r="1892" spans="6:11" x14ac:dyDescent="0.2">
      <c r="F1892" s="142"/>
      <c r="K1892"/>
    </row>
    <row r="1893" spans="6:11" x14ac:dyDescent="0.2">
      <c r="F1893" s="142"/>
      <c r="K1893"/>
    </row>
    <row r="1894" spans="6:11" x14ac:dyDescent="0.2">
      <c r="F1894" s="142"/>
      <c r="K1894"/>
    </row>
    <row r="1895" spans="6:11" x14ac:dyDescent="0.2">
      <c r="F1895" s="142"/>
      <c r="K1895"/>
    </row>
    <row r="1896" spans="6:11" x14ac:dyDescent="0.2">
      <c r="F1896" s="142"/>
      <c r="K1896"/>
    </row>
    <row r="1897" spans="6:11" x14ac:dyDescent="0.2">
      <c r="F1897" s="142"/>
      <c r="K1897"/>
    </row>
    <row r="1898" spans="6:11" x14ac:dyDescent="0.2">
      <c r="F1898" s="142"/>
      <c r="K1898"/>
    </row>
    <row r="1899" spans="6:11" x14ac:dyDescent="0.2">
      <c r="F1899" s="142"/>
      <c r="K1899"/>
    </row>
    <row r="1900" spans="6:11" x14ac:dyDescent="0.2">
      <c r="F1900" s="142"/>
      <c r="K1900"/>
    </row>
    <row r="1901" spans="6:11" x14ac:dyDescent="0.2">
      <c r="F1901" s="142"/>
      <c r="K1901"/>
    </row>
    <row r="1902" spans="6:11" x14ac:dyDescent="0.2">
      <c r="F1902" s="142"/>
      <c r="K1902"/>
    </row>
    <row r="1903" spans="6:11" x14ac:dyDescent="0.2">
      <c r="F1903" s="142"/>
      <c r="K1903"/>
    </row>
    <row r="1904" spans="6:11" x14ac:dyDescent="0.2">
      <c r="F1904" s="142"/>
      <c r="K1904"/>
    </row>
    <row r="1905" spans="6:11" x14ac:dyDescent="0.2">
      <c r="F1905" s="142"/>
      <c r="K1905"/>
    </row>
    <row r="1906" spans="6:11" x14ac:dyDescent="0.2">
      <c r="F1906" s="142"/>
      <c r="K1906"/>
    </row>
    <row r="1907" spans="6:11" x14ac:dyDescent="0.2">
      <c r="F1907" s="142"/>
      <c r="K1907"/>
    </row>
    <row r="1908" spans="6:11" x14ac:dyDescent="0.2">
      <c r="F1908" s="142"/>
      <c r="K1908"/>
    </row>
    <row r="1909" spans="6:11" x14ac:dyDescent="0.2">
      <c r="F1909" s="142"/>
      <c r="K1909"/>
    </row>
    <row r="1910" spans="6:11" x14ac:dyDescent="0.2">
      <c r="F1910" s="142"/>
      <c r="K1910"/>
    </row>
    <row r="1911" spans="6:11" x14ac:dyDescent="0.2">
      <c r="F1911" s="142"/>
      <c r="K1911"/>
    </row>
    <row r="1912" spans="6:11" x14ac:dyDescent="0.2">
      <c r="F1912" s="142"/>
      <c r="K1912"/>
    </row>
    <row r="1913" spans="6:11" x14ac:dyDescent="0.2">
      <c r="F1913" s="142"/>
      <c r="K1913"/>
    </row>
    <row r="1914" spans="6:11" x14ac:dyDescent="0.2">
      <c r="F1914" s="142"/>
      <c r="K1914"/>
    </row>
    <row r="1915" spans="6:11" x14ac:dyDescent="0.2">
      <c r="F1915" s="142"/>
      <c r="K1915"/>
    </row>
    <row r="1916" spans="6:11" x14ac:dyDescent="0.2">
      <c r="F1916" s="142"/>
      <c r="K1916"/>
    </row>
    <row r="1917" spans="6:11" x14ac:dyDescent="0.2">
      <c r="F1917" s="142"/>
      <c r="K1917"/>
    </row>
    <row r="1918" spans="6:11" x14ac:dyDescent="0.2">
      <c r="F1918" s="142"/>
      <c r="K1918"/>
    </row>
    <row r="1919" spans="6:11" x14ac:dyDescent="0.2">
      <c r="F1919" s="142"/>
      <c r="K1919"/>
    </row>
    <row r="1920" spans="6:11" x14ac:dyDescent="0.2">
      <c r="F1920" s="142"/>
      <c r="K1920"/>
    </row>
    <row r="1921" spans="6:11" x14ac:dyDescent="0.2">
      <c r="F1921" s="142"/>
      <c r="K1921"/>
    </row>
    <row r="1922" spans="6:11" x14ac:dyDescent="0.2">
      <c r="F1922" s="142"/>
      <c r="K1922"/>
    </row>
    <row r="1923" spans="6:11" x14ac:dyDescent="0.2">
      <c r="F1923" s="142"/>
      <c r="K1923"/>
    </row>
    <row r="1924" spans="6:11" x14ac:dyDescent="0.2">
      <c r="F1924" s="142"/>
      <c r="K1924"/>
    </row>
    <row r="1925" spans="6:11" x14ac:dyDescent="0.2">
      <c r="F1925" s="142"/>
      <c r="K1925"/>
    </row>
    <row r="1926" spans="6:11" x14ac:dyDescent="0.2">
      <c r="F1926" s="142"/>
      <c r="K1926"/>
    </row>
    <row r="1927" spans="6:11" x14ac:dyDescent="0.2">
      <c r="F1927" s="142"/>
      <c r="K1927"/>
    </row>
    <row r="1928" spans="6:11" x14ac:dyDescent="0.2">
      <c r="F1928" s="142"/>
      <c r="K1928"/>
    </row>
    <row r="1929" spans="6:11" x14ac:dyDescent="0.2">
      <c r="F1929" s="142"/>
      <c r="K1929"/>
    </row>
    <row r="1930" spans="6:11" x14ac:dyDescent="0.2">
      <c r="F1930" s="142"/>
      <c r="K1930"/>
    </row>
    <row r="1931" spans="6:11" x14ac:dyDescent="0.2">
      <c r="F1931" s="142"/>
      <c r="K1931"/>
    </row>
    <row r="1932" spans="6:11" x14ac:dyDescent="0.2">
      <c r="F1932" s="142"/>
      <c r="K1932"/>
    </row>
    <row r="1933" spans="6:11" x14ac:dyDescent="0.2">
      <c r="F1933" s="142"/>
      <c r="K1933"/>
    </row>
    <row r="1934" spans="6:11" x14ac:dyDescent="0.2">
      <c r="F1934" s="142"/>
      <c r="K1934"/>
    </row>
    <row r="1935" spans="6:11" x14ac:dyDescent="0.2">
      <c r="F1935" s="142"/>
      <c r="K1935"/>
    </row>
    <row r="1936" spans="6:11" x14ac:dyDescent="0.2">
      <c r="F1936" s="142"/>
      <c r="K1936"/>
    </row>
    <row r="1937" spans="6:11" x14ac:dyDescent="0.2">
      <c r="F1937" s="142"/>
      <c r="K1937"/>
    </row>
    <row r="1938" spans="6:11" x14ac:dyDescent="0.2">
      <c r="F1938" s="142"/>
      <c r="K1938"/>
    </row>
    <row r="1939" spans="6:11" x14ac:dyDescent="0.2">
      <c r="F1939" s="142"/>
      <c r="K1939"/>
    </row>
    <row r="1940" spans="6:11" x14ac:dyDescent="0.2">
      <c r="F1940" s="142"/>
      <c r="K1940"/>
    </row>
    <row r="1941" spans="6:11" x14ac:dyDescent="0.2">
      <c r="F1941" s="142"/>
      <c r="K1941"/>
    </row>
    <row r="1942" spans="6:11" x14ac:dyDescent="0.2">
      <c r="F1942" s="142"/>
      <c r="K1942"/>
    </row>
    <row r="1943" spans="6:11" x14ac:dyDescent="0.2">
      <c r="F1943" s="142"/>
      <c r="K1943"/>
    </row>
    <row r="1944" spans="6:11" x14ac:dyDescent="0.2">
      <c r="F1944" s="142"/>
      <c r="K1944"/>
    </row>
    <row r="1945" spans="6:11" x14ac:dyDescent="0.2">
      <c r="F1945" s="142"/>
      <c r="K1945"/>
    </row>
    <row r="1946" spans="6:11" x14ac:dyDescent="0.2">
      <c r="F1946" s="142"/>
      <c r="K1946"/>
    </row>
    <row r="1947" spans="6:11" x14ac:dyDescent="0.2">
      <c r="F1947" s="142"/>
      <c r="K1947"/>
    </row>
    <row r="1948" spans="6:11" x14ac:dyDescent="0.2">
      <c r="F1948" s="142"/>
      <c r="K1948"/>
    </row>
    <row r="1949" spans="6:11" x14ac:dyDescent="0.2">
      <c r="F1949" s="142"/>
      <c r="K1949"/>
    </row>
    <row r="1950" spans="6:11" x14ac:dyDescent="0.2">
      <c r="F1950" s="142"/>
      <c r="K1950"/>
    </row>
    <row r="1951" spans="6:11" x14ac:dyDescent="0.2">
      <c r="F1951" s="142"/>
      <c r="K1951"/>
    </row>
    <row r="1952" spans="6:11" x14ac:dyDescent="0.2">
      <c r="F1952" s="142"/>
      <c r="K1952"/>
    </row>
    <row r="1953" spans="6:11" x14ac:dyDescent="0.2">
      <c r="F1953" s="142"/>
      <c r="K1953"/>
    </row>
    <row r="1954" spans="6:11" x14ac:dyDescent="0.2">
      <c r="F1954" s="142"/>
      <c r="K1954"/>
    </row>
    <row r="1955" spans="6:11" x14ac:dyDescent="0.2">
      <c r="F1955" s="142"/>
      <c r="K1955"/>
    </row>
    <row r="1956" spans="6:11" x14ac:dyDescent="0.2">
      <c r="F1956" s="142"/>
      <c r="K1956"/>
    </row>
    <row r="1957" spans="6:11" x14ac:dyDescent="0.2">
      <c r="F1957" s="142"/>
      <c r="K1957"/>
    </row>
    <row r="1958" spans="6:11" x14ac:dyDescent="0.2">
      <c r="F1958" s="142"/>
      <c r="K1958"/>
    </row>
    <row r="1959" spans="6:11" x14ac:dyDescent="0.2">
      <c r="F1959" s="142"/>
      <c r="K1959"/>
    </row>
    <row r="1960" spans="6:11" x14ac:dyDescent="0.2">
      <c r="F1960" s="142"/>
      <c r="K1960"/>
    </row>
    <row r="1961" spans="6:11" x14ac:dyDescent="0.2">
      <c r="F1961" s="142"/>
      <c r="K1961"/>
    </row>
    <row r="1962" spans="6:11" x14ac:dyDescent="0.2">
      <c r="F1962" s="142"/>
      <c r="K1962"/>
    </row>
    <row r="1963" spans="6:11" x14ac:dyDescent="0.2">
      <c r="F1963" s="142"/>
      <c r="K1963"/>
    </row>
    <row r="1964" spans="6:11" x14ac:dyDescent="0.2">
      <c r="F1964" s="142"/>
      <c r="K1964"/>
    </row>
    <row r="1965" spans="6:11" x14ac:dyDescent="0.2">
      <c r="F1965" s="142"/>
      <c r="K1965"/>
    </row>
    <row r="1966" spans="6:11" x14ac:dyDescent="0.2">
      <c r="F1966" s="142"/>
      <c r="K1966"/>
    </row>
    <row r="1967" spans="6:11" x14ac:dyDescent="0.2">
      <c r="F1967" s="142"/>
      <c r="K1967"/>
    </row>
    <row r="1968" spans="6:11" x14ac:dyDescent="0.2">
      <c r="F1968" s="142"/>
      <c r="K1968"/>
    </row>
    <row r="1969" spans="6:11" x14ac:dyDescent="0.2">
      <c r="F1969" s="142"/>
      <c r="K1969"/>
    </row>
    <row r="1970" spans="6:11" x14ac:dyDescent="0.2">
      <c r="F1970" s="142"/>
      <c r="K1970"/>
    </row>
    <row r="1971" spans="6:11" x14ac:dyDescent="0.2">
      <c r="F1971" s="142"/>
      <c r="K1971"/>
    </row>
    <row r="1972" spans="6:11" x14ac:dyDescent="0.2">
      <c r="F1972" s="142"/>
      <c r="K1972"/>
    </row>
    <row r="1973" spans="6:11" x14ac:dyDescent="0.2">
      <c r="F1973" s="142"/>
      <c r="K1973"/>
    </row>
    <row r="1974" spans="6:11" x14ac:dyDescent="0.2">
      <c r="F1974" s="142"/>
      <c r="K1974"/>
    </row>
    <row r="1975" spans="6:11" x14ac:dyDescent="0.2">
      <c r="F1975" s="142"/>
      <c r="K1975"/>
    </row>
    <row r="1976" spans="6:11" x14ac:dyDescent="0.2">
      <c r="F1976" s="142"/>
      <c r="K1976"/>
    </row>
    <row r="1977" spans="6:11" x14ac:dyDescent="0.2">
      <c r="F1977" s="142"/>
      <c r="K1977"/>
    </row>
    <row r="1978" spans="6:11" x14ac:dyDescent="0.2">
      <c r="F1978" s="142"/>
      <c r="K1978"/>
    </row>
    <row r="1979" spans="6:11" x14ac:dyDescent="0.2">
      <c r="F1979" s="142"/>
      <c r="K1979"/>
    </row>
    <row r="1980" spans="6:11" x14ac:dyDescent="0.2">
      <c r="F1980" s="142"/>
      <c r="K1980"/>
    </row>
    <row r="1981" spans="6:11" x14ac:dyDescent="0.2">
      <c r="F1981" s="142"/>
      <c r="K1981"/>
    </row>
    <row r="1982" spans="6:11" x14ac:dyDescent="0.2">
      <c r="F1982" s="142"/>
      <c r="K1982"/>
    </row>
    <row r="1983" spans="6:11" x14ac:dyDescent="0.2">
      <c r="F1983" s="142"/>
      <c r="K1983"/>
    </row>
    <row r="1984" spans="6:11" x14ac:dyDescent="0.2">
      <c r="F1984" s="142"/>
      <c r="K1984"/>
    </row>
    <row r="1985" spans="6:11" x14ac:dyDescent="0.2">
      <c r="F1985" s="142"/>
      <c r="K1985"/>
    </row>
    <row r="1986" spans="6:11" x14ac:dyDescent="0.2">
      <c r="F1986" s="142"/>
      <c r="K1986"/>
    </row>
    <row r="1987" spans="6:11" x14ac:dyDescent="0.2">
      <c r="F1987" s="142"/>
      <c r="K1987"/>
    </row>
    <row r="1988" spans="6:11" x14ac:dyDescent="0.2">
      <c r="F1988" s="142"/>
      <c r="K1988"/>
    </row>
    <row r="1989" spans="6:11" x14ac:dyDescent="0.2">
      <c r="F1989" s="142"/>
      <c r="K1989"/>
    </row>
    <row r="1990" spans="6:11" x14ac:dyDescent="0.2">
      <c r="F1990" s="142"/>
      <c r="K1990"/>
    </row>
    <row r="1991" spans="6:11" x14ac:dyDescent="0.2">
      <c r="F1991" s="142"/>
      <c r="K1991"/>
    </row>
    <row r="1992" spans="6:11" x14ac:dyDescent="0.2">
      <c r="F1992" s="142"/>
      <c r="K1992"/>
    </row>
    <row r="1993" spans="6:11" x14ac:dyDescent="0.2">
      <c r="F1993" s="142"/>
      <c r="K1993"/>
    </row>
    <row r="1994" spans="6:11" x14ac:dyDescent="0.2">
      <c r="F1994" s="142"/>
      <c r="K1994"/>
    </row>
    <row r="1995" spans="6:11" x14ac:dyDescent="0.2">
      <c r="F1995" s="142"/>
      <c r="K1995"/>
    </row>
    <row r="1996" spans="6:11" x14ac:dyDescent="0.2">
      <c r="F1996" s="142"/>
      <c r="K1996"/>
    </row>
    <row r="1997" spans="6:11" x14ac:dyDescent="0.2">
      <c r="F1997" s="142"/>
      <c r="K1997"/>
    </row>
    <row r="1998" spans="6:11" x14ac:dyDescent="0.2">
      <c r="F1998" s="142"/>
      <c r="K1998"/>
    </row>
    <row r="1999" spans="6:11" x14ac:dyDescent="0.2">
      <c r="F1999" s="142"/>
      <c r="K1999"/>
    </row>
    <row r="2000" spans="6:11" x14ac:dyDescent="0.2">
      <c r="F2000" s="142"/>
      <c r="K2000"/>
    </row>
    <row r="2001" spans="6:11" x14ac:dyDescent="0.2">
      <c r="F2001" s="142"/>
      <c r="K2001"/>
    </row>
    <row r="2002" spans="6:11" x14ac:dyDescent="0.2">
      <c r="F2002" s="142"/>
      <c r="K2002"/>
    </row>
    <row r="2003" spans="6:11" x14ac:dyDescent="0.2">
      <c r="F2003" s="142"/>
      <c r="K2003"/>
    </row>
    <row r="2004" spans="6:11" x14ac:dyDescent="0.2">
      <c r="F2004" s="142"/>
      <c r="K2004"/>
    </row>
    <row r="2005" spans="6:11" x14ac:dyDescent="0.2">
      <c r="F2005" s="142"/>
      <c r="K2005"/>
    </row>
    <row r="2006" spans="6:11" x14ac:dyDescent="0.2">
      <c r="F2006" s="142"/>
      <c r="K2006"/>
    </row>
    <row r="2007" spans="6:11" x14ac:dyDescent="0.2">
      <c r="F2007" s="142"/>
      <c r="K2007"/>
    </row>
    <row r="2008" spans="6:11" x14ac:dyDescent="0.2">
      <c r="F2008" s="142"/>
      <c r="K2008"/>
    </row>
    <row r="2009" spans="6:11" x14ac:dyDescent="0.2">
      <c r="F2009" s="142"/>
      <c r="K2009"/>
    </row>
    <row r="2010" spans="6:11" x14ac:dyDescent="0.2">
      <c r="F2010" s="142"/>
      <c r="K2010"/>
    </row>
    <row r="2011" spans="6:11" x14ac:dyDescent="0.2">
      <c r="F2011" s="142"/>
      <c r="K2011"/>
    </row>
    <row r="2012" spans="6:11" x14ac:dyDescent="0.2">
      <c r="F2012" s="142"/>
      <c r="K2012"/>
    </row>
    <row r="2013" spans="6:11" x14ac:dyDescent="0.2">
      <c r="F2013" s="142"/>
      <c r="K2013"/>
    </row>
    <row r="2014" spans="6:11" x14ac:dyDescent="0.2">
      <c r="F2014" s="142"/>
      <c r="K2014"/>
    </row>
    <row r="2015" spans="6:11" x14ac:dyDescent="0.2">
      <c r="F2015" s="142"/>
      <c r="K2015"/>
    </row>
    <row r="2016" spans="6:11" x14ac:dyDescent="0.2">
      <c r="F2016" s="142"/>
      <c r="K2016"/>
    </row>
    <row r="2017" spans="6:11" x14ac:dyDescent="0.2">
      <c r="F2017" s="142"/>
      <c r="K2017"/>
    </row>
    <row r="2018" spans="6:11" x14ac:dyDescent="0.2">
      <c r="F2018" s="142"/>
      <c r="K2018"/>
    </row>
    <row r="2019" spans="6:11" x14ac:dyDescent="0.2">
      <c r="F2019" s="142"/>
      <c r="K2019"/>
    </row>
    <row r="2020" spans="6:11" x14ac:dyDescent="0.2">
      <c r="F2020" s="142"/>
      <c r="K2020"/>
    </row>
    <row r="2021" spans="6:11" x14ac:dyDescent="0.2">
      <c r="F2021" s="142"/>
      <c r="K2021"/>
    </row>
    <row r="2022" spans="6:11" x14ac:dyDescent="0.2">
      <c r="F2022" s="142"/>
      <c r="K2022"/>
    </row>
    <row r="2023" spans="6:11" x14ac:dyDescent="0.2">
      <c r="F2023" s="142"/>
      <c r="K2023"/>
    </row>
    <row r="2024" spans="6:11" x14ac:dyDescent="0.2">
      <c r="F2024" s="142"/>
      <c r="K2024"/>
    </row>
    <row r="2025" spans="6:11" x14ac:dyDescent="0.2">
      <c r="F2025" s="142"/>
      <c r="K2025"/>
    </row>
    <row r="2026" spans="6:11" x14ac:dyDescent="0.2">
      <c r="F2026" s="142"/>
      <c r="K2026"/>
    </row>
    <row r="2027" spans="6:11" x14ac:dyDescent="0.2">
      <c r="F2027" s="142"/>
      <c r="K2027"/>
    </row>
    <row r="2028" spans="6:11" x14ac:dyDescent="0.2">
      <c r="F2028" s="142"/>
      <c r="K2028"/>
    </row>
    <row r="2029" spans="6:11" x14ac:dyDescent="0.2">
      <c r="F2029" s="142"/>
      <c r="K2029"/>
    </row>
    <row r="2030" spans="6:11" x14ac:dyDescent="0.2">
      <c r="F2030" s="142"/>
      <c r="K2030"/>
    </row>
    <row r="2031" spans="6:11" x14ac:dyDescent="0.2">
      <c r="F2031" s="142"/>
      <c r="K2031"/>
    </row>
    <row r="2032" spans="6:11" x14ac:dyDescent="0.2">
      <c r="F2032" s="142"/>
      <c r="K2032"/>
    </row>
    <row r="2033" spans="6:11" x14ac:dyDescent="0.2">
      <c r="F2033" s="142"/>
      <c r="K2033"/>
    </row>
    <row r="2034" spans="6:11" x14ac:dyDescent="0.2">
      <c r="F2034" s="142"/>
      <c r="K2034"/>
    </row>
    <row r="2035" spans="6:11" x14ac:dyDescent="0.2">
      <c r="F2035" s="142"/>
      <c r="K2035"/>
    </row>
    <row r="2036" spans="6:11" x14ac:dyDescent="0.2">
      <c r="F2036" s="142"/>
      <c r="K2036"/>
    </row>
    <row r="2037" spans="6:11" x14ac:dyDescent="0.2">
      <c r="F2037" s="142"/>
      <c r="K2037"/>
    </row>
    <row r="2038" spans="6:11" x14ac:dyDescent="0.2">
      <c r="F2038" s="142"/>
      <c r="K2038"/>
    </row>
    <row r="2039" spans="6:11" x14ac:dyDescent="0.2">
      <c r="F2039" s="142"/>
      <c r="K2039"/>
    </row>
    <row r="2040" spans="6:11" x14ac:dyDescent="0.2">
      <c r="F2040" s="142"/>
      <c r="K2040"/>
    </row>
    <row r="2041" spans="6:11" x14ac:dyDescent="0.2">
      <c r="F2041" s="142"/>
      <c r="K2041"/>
    </row>
    <row r="2042" spans="6:11" x14ac:dyDescent="0.2">
      <c r="F2042" s="142"/>
      <c r="K2042"/>
    </row>
    <row r="2043" spans="6:11" x14ac:dyDescent="0.2">
      <c r="F2043" s="142"/>
      <c r="K2043"/>
    </row>
    <row r="2044" spans="6:11" x14ac:dyDescent="0.2">
      <c r="F2044" s="142"/>
      <c r="K2044"/>
    </row>
    <row r="2045" spans="6:11" x14ac:dyDescent="0.2">
      <c r="F2045" s="142"/>
      <c r="K2045"/>
    </row>
    <row r="2046" spans="6:11" x14ac:dyDescent="0.2">
      <c r="F2046" s="142"/>
      <c r="K2046"/>
    </row>
    <row r="2047" spans="6:11" x14ac:dyDescent="0.2">
      <c r="F2047" s="142"/>
      <c r="K2047"/>
    </row>
    <row r="2048" spans="6:11" x14ac:dyDescent="0.2">
      <c r="F2048" s="142"/>
      <c r="K2048"/>
    </row>
    <row r="2049" spans="6:11" x14ac:dyDescent="0.2">
      <c r="F2049" s="142"/>
      <c r="K2049"/>
    </row>
    <row r="2050" spans="6:11" x14ac:dyDescent="0.2">
      <c r="F2050" s="142"/>
      <c r="K2050"/>
    </row>
    <row r="2051" spans="6:11" x14ac:dyDescent="0.2">
      <c r="F2051" s="142"/>
      <c r="K2051"/>
    </row>
    <row r="2052" spans="6:11" x14ac:dyDescent="0.2">
      <c r="F2052" s="142"/>
      <c r="K2052"/>
    </row>
    <row r="2053" spans="6:11" x14ac:dyDescent="0.2">
      <c r="F2053" s="142"/>
      <c r="K2053"/>
    </row>
    <row r="2054" spans="6:11" x14ac:dyDescent="0.2">
      <c r="F2054" s="142"/>
      <c r="K2054"/>
    </row>
    <row r="2055" spans="6:11" x14ac:dyDescent="0.2">
      <c r="F2055" s="142"/>
      <c r="K2055"/>
    </row>
    <row r="2056" spans="6:11" x14ac:dyDescent="0.2">
      <c r="F2056" s="142"/>
      <c r="K2056"/>
    </row>
    <row r="2057" spans="6:11" x14ac:dyDescent="0.2">
      <c r="F2057" s="142"/>
      <c r="K2057"/>
    </row>
    <row r="2058" spans="6:11" x14ac:dyDescent="0.2">
      <c r="F2058" s="142"/>
      <c r="K2058"/>
    </row>
    <row r="2059" spans="6:11" x14ac:dyDescent="0.2">
      <c r="F2059" s="142"/>
      <c r="K2059"/>
    </row>
    <row r="2060" spans="6:11" x14ac:dyDescent="0.2">
      <c r="F2060" s="142"/>
      <c r="K2060"/>
    </row>
    <row r="2061" spans="6:11" x14ac:dyDescent="0.2">
      <c r="F2061" s="142"/>
      <c r="K2061"/>
    </row>
    <row r="2062" spans="6:11" x14ac:dyDescent="0.2">
      <c r="F2062" s="142"/>
      <c r="K2062"/>
    </row>
    <row r="2063" spans="6:11" x14ac:dyDescent="0.2">
      <c r="F2063" s="142"/>
      <c r="K2063"/>
    </row>
    <row r="2064" spans="6:11" x14ac:dyDescent="0.2">
      <c r="F2064" s="142"/>
      <c r="K2064"/>
    </row>
    <row r="2065" spans="6:11" x14ac:dyDescent="0.2">
      <c r="F2065" s="142"/>
      <c r="K2065"/>
    </row>
    <row r="2066" spans="6:11" x14ac:dyDescent="0.2">
      <c r="F2066" s="142"/>
      <c r="K2066"/>
    </row>
    <row r="2067" spans="6:11" x14ac:dyDescent="0.2">
      <c r="F2067" s="142"/>
      <c r="K2067"/>
    </row>
    <row r="2068" spans="6:11" x14ac:dyDescent="0.2">
      <c r="F2068" s="142"/>
      <c r="K2068"/>
    </row>
    <row r="2069" spans="6:11" x14ac:dyDescent="0.2">
      <c r="F2069" s="142"/>
      <c r="K2069"/>
    </row>
    <row r="2070" spans="6:11" x14ac:dyDescent="0.2">
      <c r="F2070" s="142"/>
      <c r="K2070"/>
    </row>
    <row r="2071" spans="6:11" x14ac:dyDescent="0.2">
      <c r="F2071" s="142"/>
      <c r="K2071"/>
    </row>
    <row r="2072" spans="6:11" x14ac:dyDescent="0.2">
      <c r="F2072" s="142"/>
      <c r="K2072"/>
    </row>
    <row r="2073" spans="6:11" x14ac:dyDescent="0.2">
      <c r="F2073" s="142"/>
      <c r="K2073"/>
    </row>
    <row r="2074" spans="6:11" x14ac:dyDescent="0.2">
      <c r="F2074" s="142"/>
      <c r="K2074"/>
    </row>
    <row r="2075" spans="6:11" x14ac:dyDescent="0.2">
      <c r="F2075" s="142"/>
      <c r="K2075"/>
    </row>
    <row r="2076" spans="6:11" x14ac:dyDescent="0.2">
      <c r="F2076" s="142"/>
      <c r="K2076"/>
    </row>
    <row r="2077" spans="6:11" x14ac:dyDescent="0.2">
      <c r="F2077" s="142"/>
      <c r="K2077"/>
    </row>
    <row r="2078" spans="6:11" x14ac:dyDescent="0.2">
      <c r="F2078" s="142"/>
      <c r="K2078"/>
    </row>
    <row r="2079" spans="6:11" x14ac:dyDescent="0.2">
      <c r="F2079" s="142"/>
      <c r="K2079"/>
    </row>
    <row r="2080" spans="6:11" x14ac:dyDescent="0.2">
      <c r="F2080" s="142"/>
      <c r="K2080"/>
    </row>
    <row r="2081" spans="6:11" x14ac:dyDescent="0.2">
      <c r="F2081" s="142"/>
      <c r="K2081"/>
    </row>
    <row r="2082" spans="6:11" x14ac:dyDescent="0.2">
      <c r="F2082" s="142"/>
      <c r="K2082"/>
    </row>
    <row r="2083" spans="6:11" x14ac:dyDescent="0.2">
      <c r="F2083" s="142"/>
      <c r="K2083"/>
    </row>
    <row r="2084" spans="6:11" x14ac:dyDescent="0.2">
      <c r="F2084" s="142"/>
      <c r="K2084"/>
    </row>
    <row r="2085" spans="6:11" x14ac:dyDescent="0.2">
      <c r="F2085" s="142"/>
      <c r="K2085"/>
    </row>
    <row r="2086" spans="6:11" x14ac:dyDescent="0.2">
      <c r="F2086" s="142"/>
      <c r="K2086"/>
    </row>
    <row r="2087" spans="6:11" x14ac:dyDescent="0.2">
      <c r="F2087" s="142"/>
      <c r="K2087"/>
    </row>
    <row r="2088" spans="6:11" x14ac:dyDescent="0.2">
      <c r="F2088" s="142"/>
      <c r="K2088"/>
    </row>
    <row r="2089" spans="6:11" x14ac:dyDescent="0.2">
      <c r="F2089" s="142"/>
      <c r="K2089"/>
    </row>
    <row r="2090" spans="6:11" x14ac:dyDescent="0.2">
      <c r="F2090" s="142"/>
      <c r="K2090"/>
    </row>
    <row r="2091" spans="6:11" x14ac:dyDescent="0.2">
      <c r="F2091" s="142"/>
      <c r="K2091"/>
    </row>
    <row r="2092" spans="6:11" x14ac:dyDescent="0.2">
      <c r="F2092" s="142"/>
      <c r="K2092"/>
    </row>
    <row r="2093" spans="6:11" x14ac:dyDescent="0.2">
      <c r="F2093" s="142"/>
      <c r="K2093"/>
    </row>
    <row r="2094" spans="6:11" x14ac:dyDescent="0.2">
      <c r="F2094" s="142"/>
      <c r="K2094"/>
    </row>
    <row r="2095" spans="6:11" x14ac:dyDescent="0.2">
      <c r="F2095" s="142"/>
      <c r="K2095"/>
    </row>
    <row r="2096" spans="6:11" x14ac:dyDescent="0.2">
      <c r="F2096" s="142"/>
      <c r="K2096"/>
    </row>
    <row r="2097" spans="6:11" x14ac:dyDescent="0.2">
      <c r="F2097" s="142"/>
      <c r="K2097"/>
    </row>
    <row r="2098" spans="6:11" x14ac:dyDescent="0.2">
      <c r="F2098" s="142"/>
      <c r="K2098"/>
    </row>
    <row r="2099" spans="6:11" x14ac:dyDescent="0.2">
      <c r="F2099" s="142"/>
      <c r="K2099"/>
    </row>
    <row r="2100" spans="6:11" x14ac:dyDescent="0.2">
      <c r="F2100" s="142"/>
      <c r="K2100"/>
    </row>
    <row r="2101" spans="6:11" x14ac:dyDescent="0.2">
      <c r="F2101" s="142"/>
      <c r="K2101"/>
    </row>
    <row r="2102" spans="6:11" x14ac:dyDescent="0.2">
      <c r="F2102" s="142"/>
      <c r="K2102"/>
    </row>
    <row r="2103" spans="6:11" x14ac:dyDescent="0.2">
      <c r="F2103" s="142"/>
      <c r="K2103"/>
    </row>
    <row r="2104" spans="6:11" x14ac:dyDescent="0.2">
      <c r="F2104" s="142"/>
      <c r="K2104"/>
    </row>
    <row r="2105" spans="6:11" x14ac:dyDescent="0.2">
      <c r="F2105" s="142"/>
      <c r="K2105"/>
    </row>
    <row r="2106" spans="6:11" x14ac:dyDescent="0.2">
      <c r="F2106" s="142"/>
      <c r="K2106"/>
    </row>
    <row r="2107" spans="6:11" x14ac:dyDescent="0.2">
      <c r="F2107" s="142"/>
      <c r="K2107"/>
    </row>
    <row r="2108" spans="6:11" x14ac:dyDescent="0.2">
      <c r="F2108" s="142"/>
      <c r="K2108"/>
    </row>
    <row r="2109" spans="6:11" x14ac:dyDescent="0.2">
      <c r="F2109" s="142"/>
      <c r="K2109"/>
    </row>
    <row r="2110" spans="6:11" x14ac:dyDescent="0.2">
      <c r="F2110" s="142"/>
      <c r="K2110"/>
    </row>
    <row r="2111" spans="6:11" x14ac:dyDescent="0.2">
      <c r="F2111" s="142"/>
      <c r="K2111"/>
    </row>
    <row r="2112" spans="6:11" x14ac:dyDescent="0.2">
      <c r="F2112" s="142"/>
      <c r="K2112"/>
    </row>
    <row r="2113" spans="6:11" x14ac:dyDescent="0.2">
      <c r="F2113" s="142"/>
      <c r="K2113"/>
    </row>
    <row r="2114" spans="6:11" x14ac:dyDescent="0.2">
      <c r="F2114" s="142"/>
      <c r="K2114"/>
    </row>
    <row r="2115" spans="6:11" x14ac:dyDescent="0.2">
      <c r="F2115" s="142"/>
      <c r="K2115"/>
    </row>
    <row r="2116" spans="6:11" x14ac:dyDescent="0.2">
      <c r="F2116" s="142"/>
      <c r="K2116"/>
    </row>
    <row r="2117" spans="6:11" x14ac:dyDescent="0.2">
      <c r="F2117" s="142"/>
      <c r="K2117"/>
    </row>
    <row r="2118" spans="6:11" x14ac:dyDescent="0.2">
      <c r="F2118" s="142"/>
      <c r="K2118"/>
    </row>
    <row r="2119" spans="6:11" x14ac:dyDescent="0.2">
      <c r="F2119" s="142"/>
      <c r="K2119"/>
    </row>
    <row r="2120" spans="6:11" x14ac:dyDescent="0.2">
      <c r="F2120" s="142"/>
      <c r="K2120"/>
    </row>
    <row r="2121" spans="6:11" x14ac:dyDescent="0.2">
      <c r="F2121" s="142"/>
      <c r="K2121"/>
    </row>
    <row r="2122" spans="6:11" x14ac:dyDescent="0.2">
      <c r="F2122" s="142"/>
      <c r="K2122"/>
    </row>
    <row r="2123" spans="6:11" x14ac:dyDescent="0.2">
      <c r="F2123" s="142"/>
      <c r="K2123"/>
    </row>
    <row r="2124" spans="6:11" x14ac:dyDescent="0.2">
      <c r="F2124" s="142"/>
      <c r="K2124"/>
    </row>
    <row r="2125" spans="6:11" x14ac:dyDescent="0.2">
      <c r="F2125" s="142"/>
      <c r="K2125"/>
    </row>
    <row r="2126" spans="6:11" x14ac:dyDescent="0.2">
      <c r="F2126" s="142"/>
      <c r="K2126"/>
    </row>
    <row r="2127" spans="6:11" x14ac:dyDescent="0.2">
      <c r="F2127" s="142"/>
      <c r="K2127"/>
    </row>
    <row r="2128" spans="6:11" x14ac:dyDescent="0.2">
      <c r="F2128" s="142"/>
      <c r="K2128"/>
    </row>
    <row r="2129" spans="6:11" x14ac:dyDescent="0.2">
      <c r="F2129" s="142"/>
      <c r="K2129"/>
    </row>
    <row r="2130" spans="6:11" x14ac:dyDescent="0.2">
      <c r="F2130" s="142"/>
      <c r="K2130"/>
    </row>
    <row r="2131" spans="6:11" x14ac:dyDescent="0.2">
      <c r="F2131" s="142"/>
      <c r="K2131"/>
    </row>
    <row r="2132" spans="6:11" x14ac:dyDescent="0.2">
      <c r="F2132" s="142"/>
      <c r="K2132"/>
    </row>
    <row r="2133" spans="6:11" x14ac:dyDescent="0.2">
      <c r="F2133" s="142"/>
      <c r="K2133"/>
    </row>
    <row r="2134" spans="6:11" x14ac:dyDescent="0.2">
      <c r="F2134" s="142"/>
      <c r="K2134"/>
    </row>
    <row r="2135" spans="6:11" x14ac:dyDescent="0.2">
      <c r="F2135" s="142"/>
      <c r="K2135"/>
    </row>
    <row r="2136" spans="6:11" x14ac:dyDescent="0.2">
      <c r="F2136" s="142"/>
      <c r="K2136"/>
    </row>
    <row r="2137" spans="6:11" x14ac:dyDescent="0.2">
      <c r="F2137" s="142"/>
      <c r="K2137"/>
    </row>
    <row r="2138" spans="6:11" x14ac:dyDescent="0.2">
      <c r="F2138" s="142"/>
      <c r="K2138"/>
    </row>
    <row r="2139" spans="6:11" x14ac:dyDescent="0.2">
      <c r="F2139" s="142"/>
      <c r="K2139"/>
    </row>
    <row r="2140" spans="6:11" x14ac:dyDescent="0.2">
      <c r="F2140" s="142"/>
      <c r="K2140"/>
    </row>
    <row r="2141" spans="6:11" x14ac:dyDescent="0.2">
      <c r="F2141" s="142"/>
      <c r="K2141"/>
    </row>
    <row r="2142" spans="6:11" x14ac:dyDescent="0.2">
      <c r="F2142" s="142"/>
      <c r="K2142"/>
    </row>
    <row r="2143" spans="6:11" x14ac:dyDescent="0.2">
      <c r="F2143" s="142"/>
      <c r="K2143"/>
    </row>
    <row r="2144" spans="6:11" x14ac:dyDescent="0.2">
      <c r="F2144" s="142"/>
      <c r="K2144"/>
    </row>
    <row r="2145" spans="6:11" x14ac:dyDescent="0.2">
      <c r="F2145" s="142"/>
      <c r="K2145"/>
    </row>
    <row r="2146" spans="6:11" x14ac:dyDescent="0.2">
      <c r="F2146" s="142"/>
      <c r="K2146"/>
    </row>
    <row r="2147" spans="6:11" x14ac:dyDescent="0.2">
      <c r="F2147" s="142"/>
      <c r="K2147"/>
    </row>
    <row r="2148" spans="6:11" x14ac:dyDescent="0.2">
      <c r="F2148" s="142"/>
      <c r="K2148"/>
    </row>
    <row r="2149" spans="6:11" x14ac:dyDescent="0.2">
      <c r="F2149" s="142"/>
      <c r="K2149"/>
    </row>
    <row r="2150" spans="6:11" x14ac:dyDescent="0.2">
      <c r="F2150" s="142"/>
      <c r="K2150"/>
    </row>
    <row r="2151" spans="6:11" x14ac:dyDescent="0.2">
      <c r="F2151" s="142"/>
      <c r="K2151"/>
    </row>
    <row r="2152" spans="6:11" x14ac:dyDescent="0.2">
      <c r="F2152" s="142"/>
      <c r="K2152"/>
    </row>
    <row r="2153" spans="6:11" x14ac:dyDescent="0.2">
      <c r="F2153" s="142"/>
      <c r="K2153"/>
    </row>
    <row r="2154" spans="6:11" x14ac:dyDescent="0.2">
      <c r="F2154" s="142"/>
      <c r="K2154"/>
    </row>
    <row r="2155" spans="6:11" x14ac:dyDescent="0.2">
      <c r="F2155" s="142"/>
      <c r="K2155"/>
    </row>
    <row r="2156" spans="6:11" x14ac:dyDescent="0.2">
      <c r="F2156" s="142"/>
      <c r="K2156"/>
    </row>
    <row r="2157" spans="6:11" x14ac:dyDescent="0.2">
      <c r="F2157" s="142"/>
      <c r="K2157"/>
    </row>
    <row r="2158" spans="6:11" x14ac:dyDescent="0.2">
      <c r="F2158" s="142"/>
      <c r="K2158"/>
    </row>
    <row r="2159" spans="6:11" x14ac:dyDescent="0.2">
      <c r="F2159" s="142"/>
      <c r="K2159"/>
    </row>
    <row r="2160" spans="6:11" x14ac:dyDescent="0.2">
      <c r="F2160" s="142"/>
      <c r="K2160"/>
    </row>
    <row r="2161" spans="6:11" x14ac:dyDescent="0.2">
      <c r="F2161" s="142"/>
      <c r="K2161"/>
    </row>
    <row r="2162" spans="6:11" x14ac:dyDescent="0.2">
      <c r="F2162" s="142"/>
      <c r="K2162"/>
    </row>
    <row r="2163" spans="6:11" x14ac:dyDescent="0.2">
      <c r="F2163" s="142"/>
      <c r="K2163"/>
    </row>
    <row r="2164" spans="6:11" x14ac:dyDescent="0.2">
      <c r="F2164" s="142"/>
      <c r="K2164"/>
    </row>
    <row r="2165" spans="6:11" x14ac:dyDescent="0.2">
      <c r="F2165" s="142"/>
      <c r="K2165"/>
    </row>
    <row r="2166" spans="6:11" x14ac:dyDescent="0.2">
      <c r="F2166" s="142"/>
      <c r="K2166"/>
    </row>
    <row r="2167" spans="6:11" x14ac:dyDescent="0.2">
      <c r="F2167" s="142"/>
      <c r="K2167"/>
    </row>
    <row r="2168" spans="6:11" x14ac:dyDescent="0.2">
      <c r="F2168" s="142"/>
      <c r="K2168"/>
    </row>
    <row r="2169" spans="6:11" x14ac:dyDescent="0.2">
      <c r="F2169" s="142"/>
      <c r="K2169"/>
    </row>
    <row r="2170" spans="6:11" x14ac:dyDescent="0.2">
      <c r="F2170" s="142"/>
      <c r="K2170"/>
    </row>
    <row r="2171" spans="6:11" x14ac:dyDescent="0.2">
      <c r="F2171" s="142"/>
      <c r="K2171"/>
    </row>
    <row r="2172" spans="6:11" x14ac:dyDescent="0.2">
      <c r="F2172" s="142"/>
      <c r="K2172"/>
    </row>
    <row r="2173" spans="6:11" x14ac:dyDescent="0.2">
      <c r="F2173" s="142"/>
      <c r="K2173"/>
    </row>
    <row r="2174" spans="6:11" x14ac:dyDescent="0.2">
      <c r="F2174" s="142"/>
      <c r="K2174"/>
    </row>
    <row r="2175" spans="6:11" x14ac:dyDescent="0.2">
      <c r="F2175" s="142"/>
      <c r="K2175"/>
    </row>
    <row r="2176" spans="6:11" x14ac:dyDescent="0.2">
      <c r="F2176" s="142"/>
      <c r="K2176"/>
    </row>
    <row r="2177" spans="6:11" x14ac:dyDescent="0.2">
      <c r="F2177" s="142"/>
      <c r="K2177"/>
    </row>
    <row r="2178" spans="6:11" x14ac:dyDescent="0.2">
      <c r="F2178" s="142"/>
      <c r="K2178"/>
    </row>
    <row r="2179" spans="6:11" x14ac:dyDescent="0.2">
      <c r="F2179" s="142"/>
      <c r="K2179"/>
    </row>
    <row r="2180" spans="6:11" x14ac:dyDescent="0.2">
      <c r="F2180" s="142"/>
      <c r="K2180"/>
    </row>
    <row r="2181" spans="6:11" x14ac:dyDescent="0.2">
      <c r="F2181" s="142"/>
      <c r="K2181"/>
    </row>
    <row r="2182" spans="6:11" x14ac:dyDescent="0.2">
      <c r="F2182" s="142"/>
      <c r="K2182"/>
    </row>
    <row r="2183" spans="6:11" x14ac:dyDescent="0.2">
      <c r="F2183" s="142"/>
      <c r="K2183"/>
    </row>
    <row r="2184" spans="6:11" x14ac:dyDescent="0.2">
      <c r="F2184" s="142"/>
      <c r="K2184"/>
    </row>
    <row r="2185" spans="6:11" x14ac:dyDescent="0.2">
      <c r="F2185" s="142"/>
      <c r="K2185"/>
    </row>
    <row r="2186" spans="6:11" x14ac:dyDescent="0.2">
      <c r="F2186" s="142"/>
      <c r="K2186"/>
    </row>
    <row r="2187" spans="6:11" x14ac:dyDescent="0.2">
      <c r="F2187" s="142"/>
      <c r="K2187"/>
    </row>
    <row r="2188" spans="6:11" x14ac:dyDescent="0.2">
      <c r="F2188" s="142"/>
      <c r="K2188"/>
    </row>
    <row r="2189" spans="6:11" x14ac:dyDescent="0.2">
      <c r="F2189" s="142"/>
      <c r="K2189"/>
    </row>
    <row r="2190" spans="6:11" x14ac:dyDescent="0.2">
      <c r="F2190" s="142"/>
      <c r="K2190"/>
    </row>
    <row r="2191" spans="6:11" x14ac:dyDescent="0.2">
      <c r="F2191" s="142"/>
      <c r="K2191"/>
    </row>
    <row r="2192" spans="6:11" x14ac:dyDescent="0.2">
      <c r="F2192" s="142"/>
      <c r="K2192"/>
    </row>
    <row r="2193" spans="6:11" x14ac:dyDescent="0.2">
      <c r="F2193" s="142"/>
      <c r="K2193"/>
    </row>
    <row r="2194" spans="6:11" x14ac:dyDescent="0.2">
      <c r="F2194" s="142"/>
      <c r="K2194"/>
    </row>
    <row r="2195" spans="6:11" x14ac:dyDescent="0.2">
      <c r="F2195" s="142"/>
      <c r="K2195"/>
    </row>
    <row r="2196" spans="6:11" x14ac:dyDescent="0.2">
      <c r="F2196" s="142"/>
      <c r="K2196"/>
    </row>
    <row r="2197" spans="6:11" x14ac:dyDescent="0.2">
      <c r="F2197" s="142"/>
      <c r="K2197"/>
    </row>
    <row r="2198" spans="6:11" x14ac:dyDescent="0.2">
      <c r="F2198" s="142"/>
      <c r="K2198"/>
    </row>
    <row r="2199" spans="6:11" x14ac:dyDescent="0.2">
      <c r="F2199" s="142"/>
      <c r="K2199"/>
    </row>
    <row r="2200" spans="6:11" x14ac:dyDescent="0.2">
      <c r="F2200" s="142"/>
      <c r="K2200"/>
    </row>
    <row r="2201" spans="6:11" x14ac:dyDescent="0.2">
      <c r="F2201" s="142"/>
      <c r="K2201"/>
    </row>
    <row r="2202" spans="6:11" x14ac:dyDescent="0.2">
      <c r="F2202" s="142"/>
      <c r="K2202"/>
    </row>
    <row r="2203" spans="6:11" x14ac:dyDescent="0.2">
      <c r="F2203" s="142"/>
      <c r="K2203"/>
    </row>
    <row r="2204" spans="6:11" x14ac:dyDescent="0.2">
      <c r="F2204" s="142"/>
      <c r="K2204"/>
    </row>
    <row r="2205" spans="6:11" x14ac:dyDescent="0.2">
      <c r="F2205" s="142"/>
      <c r="K2205"/>
    </row>
    <row r="2206" spans="6:11" x14ac:dyDescent="0.2">
      <c r="F2206" s="142"/>
      <c r="K2206"/>
    </row>
    <row r="2207" spans="6:11" x14ac:dyDescent="0.2">
      <c r="F2207" s="142"/>
      <c r="K2207"/>
    </row>
    <row r="2208" spans="6:11" x14ac:dyDescent="0.2">
      <c r="F2208" s="142"/>
      <c r="K2208"/>
    </row>
    <row r="2209" spans="6:11" x14ac:dyDescent="0.2">
      <c r="F2209" s="142"/>
      <c r="K2209"/>
    </row>
    <row r="2210" spans="6:11" x14ac:dyDescent="0.2">
      <c r="F2210" s="142"/>
      <c r="K2210"/>
    </row>
    <row r="2211" spans="6:11" x14ac:dyDescent="0.2">
      <c r="F2211" s="142"/>
      <c r="K2211"/>
    </row>
    <row r="2212" spans="6:11" x14ac:dyDescent="0.2">
      <c r="F2212" s="142"/>
      <c r="K2212"/>
    </row>
    <row r="2213" spans="6:11" x14ac:dyDescent="0.2">
      <c r="F2213" s="142"/>
      <c r="K2213"/>
    </row>
    <row r="2214" spans="6:11" x14ac:dyDescent="0.2">
      <c r="F2214" s="142"/>
      <c r="K2214"/>
    </row>
    <row r="2215" spans="6:11" x14ac:dyDescent="0.2">
      <c r="F2215" s="142"/>
      <c r="K2215"/>
    </row>
    <row r="2216" spans="6:11" x14ac:dyDescent="0.2">
      <c r="F2216" s="142"/>
      <c r="K2216"/>
    </row>
    <row r="2217" spans="6:11" x14ac:dyDescent="0.2">
      <c r="F2217" s="142"/>
      <c r="K2217"/>
    </row>
    <row r="2218" spans="6:11" x14ac:dyDescent="0.2">
      <c r="F2218" s="142"/>
      <c r="K2218"/>
    </row>
    <row r="2219" spans="6:11" x14ac:dyDescent="0.2">
      <c r="F2219" s="142"/>
      <c r="K2219"/>
    </row>
    <row r="2220" spans="6:11" x14ac:dyDescent="0.2">
      <c r="F2220" s="142"/>
      <c r="K2220"/>
    </row>
    <row r="2221" spans="6:11" x14ac:dyDescent="0.2">
      <c r="F2221" s="142"/>
      <c r="K2221"/>
    </row>
    <row r="2222" spans="6:11" x14ac:dyDescent="0.2">
      <c r="F2222" s="142"/>
      <c r="K2222"/>
    </row>
    <row r="2223" spans="6:11" x14ac:dyDescent="0.2">
      <c r="F2223" s="142"/>
      <c r="K2223"/>
    </row>
    <row r="2224" spans="6:11" x14ac:dyDescent="0.2">
      <c r="F2224" s="142"/>
      <c r="K2224"/>
    </row>
    <row r="2225" spans="6:11" x14ac:dyDescent="0.2">
      <c r="F2225" s="142"/>
      <c r="K2225"/>
    </row>
    <row r="2226" spans="6:11" x14ac:dyDescent="0.2">
      <c r="F2226" s="142"/>
      <c r="K2226"/>
    </row>
    <row r="2227" spans="6:11" x14ac:dyDescent="0.2">
      <c r="F2227" s="142"/>
      <c r="K2227"/>
    </row>
    <row r="2228" spans="6:11" x14ac:dyDescent="0.2">
      <c r="F2228" s="142"/>
      <c r="K2228"/>
    </row>
    <row r="2229" spans="6:11" x14ac:dyDescent="0.2">
      <c r="F2229" s="142"/>
      <c r="K2229"/>
    </row>
    <row r="2230" spans="6:11" x14ac:dyDescent="0.2">
      <c r="F2230" s="142"/>
      <c r="K2230"/>
    </row>
    <row r="2231" spans="6:11" x14ac:dyDescent="0.2">
      <c r="F2231" s="142"/>
      <c r="K2231"/>
    </row>
    <row r="2232" spans="6:11" x14ac:dyDescent="0.2">
      <c r="F2232" s="142"/>
      <c r="K2232"/>
    </row>
    <row r="2233" spans="6:11" x14ac:dyDescent="0.2">
      <c r="F2233" s="142"/>
      <c r="K2233"/>
    </row>
    <row r="2234" spans="6:11" x14ac:dyDescent="0.2">
      <c r="F2234" s="142"/>
      <c r="K2234"/>
    </row>
    <row r="2235" spans="6:11" x14ac:dyDescent="0.2">
      <c r="F2235" s="142"/>
      <c r="K2235"/>
    </row>
    <row r="2236" spans="6:11" x14ac:dyDescent="0.2">
      <c r="F2236" s="142"/>
      <c r="K2236"/>
    </row>
    <row r="2237" spans="6:11" x14ac:dyDescent="0.2">
      <c r="F2237" s="142"/>
      <c r="K2237"/>
    </row>
    <row r="2238" spans="6:11" x14ac:dyDescent="0.2">
      <c r="F2238" s="142"/>
      <c r="K2238"/>
    </row>
    <row r="2239" spans="6:11" x14ac:dyDescent="0.2">
      <c r="F2239" s="142"/>
      <c r="K2239"/>
    </row>
    <row r="2240" spans="6:11" x14ac:dyDescent="0.2">
      <c r="F2240" s="142"/>
      <c r="K2240"/>
    </row>
    <row r="2241" spans="6:11" x14ac:dyDescent="0.2">
      <c r="F2241" s="142"/>
      <c r="K2241"/>
    </row>
    <row r="2242" spans="6:11" x14ac:dyDescent="0.2">
      <c r="F2242" s="142"/>
      <c r="K2242"/>
    </row>
    <row r="2243" spans="6:11" x14ac:dyDescent="0.2">
      <c r="F2243" s="142"/>
      <c r="K2243"/>
    </row>
    <row r="2244" spans="6:11" x14ac:dyDescent="0.2">
      <c r="F2244" s="142"/>
      <c r="K2244"/>
    </row>
    <row r="2245" spans="6:11" x14ac:dyDescent="0.2">
      <c r="F2245" s="142"/>
      <c r="K2245"/>
    </row>
    <row r="2246" spans="6:11" x14ac:dyDescent="0.2">
      <c r="F2246" s="142"/>
      <c r="K2246"/>
    </row>
    <row r="2247" spans="6:11" x14ac:dyDescent="0.2">
      <c r="F2247" s="142"/>
      <c r="K2247"/>
    </row>
    <row r="2248" spans="6:11" x14ac:dyDescent="0.2">
      <c r="F2248" s="142"/>
      <c r="K2248"/>
    </row>
    <row r="2249" spans="6:11" x14ac:dyDescent="0.2">
      <c r="F2249" s="142"/>
      <c r="K2249"/>
    </row>
    <row r="2250" spans="6:11" x14ac:dyDescent="0.2">
      <c r="F2250" s="142"/>
      <c r="K2250"/>
    </row>
    <row r="2251" spans="6:11" x14ac:dyDescent="0.2">
      <c r="F2251" s="142"/>
      <c r="K2251"/>
    </row>
    <row r="2252" spans="6:11" x14ac:dyDescent="0.2">
      <c r="F2252" s="142"/>
      <c r="K2252"/>
    </row>
    <row r="2253" spans="6:11" x14ac:dyDescent="0.2">
      <c r="F2253" s="142"/>
      <c r="K2253"/>
    </row>
    <row r="2254" spans="6:11" x14ac:dyDescent="0.2">
      <c r="F2254" s="142"/>
      <c r="K2254"/>
    </row>
    <row r="2255" spans="6:11" x14ac:dyDescent="0.2">
      <c r="F2255" s="142"/>
      <c r="K2255"/>
    </row>
    <row r="2256" spans="6:11" x14ac:dyDescent="0.2">
      <c r="F2256" s="142"/>
      <c r="K2256"/>
    </row>
    <row r="2257" spans="6:11" x14ac:dyDescent="0.2">
      <c r="F2257" s="142"/>
      <c r="K2257"/>
    </row>
    <row r="2258" spans="6:11" x14ac:dyDescent="0.2">
      <c r="F2258" s="142"/>
      <c r="K2258"/>
    </row>
    <row r="2259" spans="6:11" x14ac:dyDescent="0.2">
      <c r="F2259" s="142"/>
      <c r="K2259"/>
    </row>
    <row r="2260" spans="6:11" x14ac:dyDescent="0.2">
      <c r="F2260" s="142"/>
      <c r="K2260"/>
    </row>
    <row r="2261" spans="6:11" x14ac:dyDescent="0.2">
      <c r="F2261" s="142"/>
      <c r="K2261"/>
    </row>
    <row r="2262" spans="6:11" x14ac:dyDescent="0.2">
      <c r="F2262" s="142"/>
      <c r="K2262"/>
    </row>
    <row r="2263" spans="6:11" x14ac:dyDescent="0.2">
      <c r="F2263" s="142"/>
      <c r="K2263"/>
    </row>
    <row r="2264" spans="6:11" x14ac:dyDescent="0.2">
      <c r="F2264" s="142"/>
      <c r="K2264"/>
    </row>
    <row r="2265" spans="6:11" x14ac:dyDescent="0.2">
      <c r="F2265" s="142"/>
      <c r="K2265"/>
    </row>
    <row r="2266" spans="6:11" x14ac:dyDescent="0.2">
      <c r="F2266" s="142"/>
      <c r="K2266"/>
    </row>
    <row r="2267" spans="6:11" x14ac:dyDescent="0.2">
      <c r="F2267" s="142"/>
      <c r="K2267"/>
    </row>
    <row r="2268" spans="6:11" x14ac:dyDescent="0.2">
      <c r="F2268" s="142"/>
      <c r="K2268"/>
    </row>
    <row r="2269" spans="6:11" x14ac:dyDescent="0.2">
      <c r="F2269" s="142"/>
      <c r="K2269"/>
    </row>
    <row r="2270" spans="6:11" x14ac:dyDescent="0.2">
      <c r="F2270" s="142"/>
      <c r="K2270"/>
    </row>
    <row r="2271" spans="6:11" x14ac:dyDescent="0.2">
      <c r="F2271" s="142"/>
      <c r="K2271"/>
    </row>
    <row r="2272" spans="6:11" x14ac:dyDescent="0.2">
      <c r="F2272" s="142"/>
      <c r="K2272"/>
    </row>
    <row r="2273" spans="6:11" x14ac:dyDescent="0.2">
      <c r="F2273" s="142"/>
      <c r="K2273"/>
    </row>
    <row r="2274" spans="6:11" x14ac:dyDescent="0.2">
      <c r="F2274" s="142"/>
      <c r="K2274"/>
    </row>
    <row r="2275" spans="6:11" x14ac:dyDescent="0.2">
      <c r="F2275" s="142"/>
      <c r="K2275"/>
    </row>
    <row r="2276" spans="6:11" x14ac:dyDescent="0.2">
      <c r="F2276" s="142"/>
      <c r="K2276"/>
    </row>
    <row r="2277" spans="6:11" x14ac:dyDescent="0.2">
      <c r="F2277" s="142"/>
      <c r="K2277"/>
    </row>
    <row r="2278" spans="6:11" x14ac:dyDescent="0.2">
      <c r="F2278" s="142"/>
      <c r="K2278"/>
    </row>
    <row r="2279" spans="6:11" x14ac:dyDescent="0.2">
      <c r="F2279" s="142"/>
      <c r="K2279"/>
    </row>
    <row r="2280" spans="6:11" x14ac:dyDescent="0.2">
      <c r="F2280" s="142"/>
      <c r="K2280"/>
    </row>
    <row r="2281" spans="6:11" x14ac:dyDescent="0.2">
      <c r="F2281" s="142"/>
      <c r="K2281"/>
    </row>
    <row r="2282" spans="6:11" x14ac:dyDescent="0.2">
      <c r="F2282" s="142"/>
      <c r="K2282"/>
    </row>
    <row r="2283" spans="6:11" x14ac:dyDescent="0.2">
      <c r="F2283" s="142"/>
      <c r="K2283"/>
    </row>
    <row r="2284" spans="6:11" x14ac:dyDescent="0.2">
      <c r="F2284" s="142"/>
      <c r="K2284"/>
    </row>
    <row r="2285" spans="6:11" x14ac:dyDescent="0.2">
      <c r="F2285" s="142"/>
      <c r="K2285"/>
    </row>
    <row r="2286" spans="6:11" x14ac:dyDescent="0.2">
      <c r="F2286" s="142"/>
      <c r="K2286"/>
    </row>
    <row r="2287" spans="6:11" x14ac:dyDescent="0.2">
      <c r="F2287" s="142"/>
      <c r="K2287"/>
    </row>
    <row r="2288" spans="6:11" x14ac:dyDescent="0.2">
      <c r="F2288" s="142"/>
      <c r="K2288"/>
    </row>
    <row r="2289" spans="6:11" x14ac:dyDescent="0.2">
      <c r="F2289" s="142"/>
      <c r="K2289"/>
    </row>
    <row r="2290" spans="6:11" x14ac:dyDescent="0.2">
      <c r="F2290" s="142"/>
      <c r="K2290"/>
    </row>
    <row r="2291" spans="6:11" x14ac:dyDescent="0.2">
      <c r="F2291" s="142"/>
      <c r="K2291"/>
    </row>
    <row r="2292" spans="6:11" x14ac:dyDescent="0.2">
      <c r="F2292" s="142"/>
      <c r="K2292"/>
    </row>
    <row r="2293" spans="6:11" x14ac:dyDescent="0.2">
      <c r="F2293" s="142"/>
      <c r="K2293"/>
    </row>
    <row r="2294" spans="6:11" x14ac:dyDescent="0.2">
      <c r="F2294" s="142"/>
      <c r="K2294"/>
    </row>
    <row r="2295" spans="6:11" x14ac:dyDescent="0.2">
      <c r="F2295" s="142"/>
      <c r="K2295"/>
    </row>
    <row r="2296" spans="6:11" x14ac:dyDescent="0.2">
      <c r="F2296" s="142"/>
      <c r="K2296"/>
    </row>
    <row r="2297" spans="6:11" x14ac:dyDescent="0.2">
      <c r="F2297" s="142"/>
      <c r="K2297"/>
    </row>
    <row r="2298" spans="6:11" x14ac:dyDescent="0.2">
      <c r="F2298" s="142"/>
      <c r="K2298"/>
    </row>
    <row r="2299" spans="6:11" x14ac:dyDescent="0.2">
      <c r="F2299" s="142"/>
      <c r="K2299"/>
    </row>
    <row r="2300" spans="6:11" x14ac:dyDescent="0.2">
      <c r="F2300" s="142"/>
      <c r="K2300"/>
    </row>
    <row r="2301" spans="6:11" x14ac:dyDescent="0.2">
      <c r="F2301" s="142"/>
      <c r="K2301"/>
    </row>
    <row r="2302" spans="6:11" x14ac:dyDescent="0.2">
      <c r="F2302" s="142"/>
      <c r="K2302"/>
    </row>
    <row r="2303" spans="6:11" x14ac:dyDescent="0.2">
      <c r="F2303" s="142"/>
      <c r="K2303"/>
    </row>
    <row r="2304" spans="6:11" x14ac:dyDescent="0.2">
      <c r="F2304" s="142"/>
      <c r="K2304"/>
    </row>
    <row r="2305" spans="6:11" x14ac:dyDescent="0.2">
      <c r="F2305" s="142"/>
      <c r="K2305"/>
    </row>
    <row r="2306" spans="6:11" x14ac:dyDescent="0.2">
      <c r="F2306" s="142"/>
      <c r="K2306"/>
    </row>
    <row r="2307" spans="6:11" x14ac:dyDescent="0.2">
      <c r="F2307" s="142"/>
      <c r="K2307"/>
    </row>
    <row r="2308" spans="6:11" x14ac:dyDescent="0.2">
      <c r="F2308" s="142"/>
      <c r="K2308"/>
    </row>
    <row r="2309" spans="6:11" x14ac:dyDescent="0.2">
      <c r="F2309" s="142"/>
      <c r="K2309"/>
    </row>
    <row r="2310" spans="6:11" x14ac:dyDescent="0.2">
      <c r="F2310" s="142"/>
      <c r="K2310"/>
    </row>
    <row r="2311" spans="6:11" x14ac:dyDescent="0.2">
      <c r="F2311" s="142"/>
      <c r="K2311"/>
    </row>
    <row r="2312" spans="6:11" x14ac:dyDescent="0.2">
      <c r="F2312" s="142"/>
      <c r="K2312"/>
    </row>
    <row r="2313" spans="6:11" x14ac:dyDescent="0.2">
      <c r="F2313" s="142"/>
      <c r="K2313"/>
    </row>
    <row r="2314" spans="6:11" x14ac:dyDescent="0.2">
      <c r="F2314" s="142"/>
      <c r="K2314"/>
    </row>
    <row r="2315" spans="6:11" x14ac:dyDescent="0.2">
      <c r="F2315" s="142"/>
      <c r="K2315"/>
    </row>
    <row r="2316" spans="6:11" x14ac:dyDescent="0.2">
      <c r="F2316" s="142"/>
      <c r="K2316"/>
    </row>
    <row r="2317" spans="6:11" x14ac:dyDescent="0.2">
      <c r="F2317" s="142"/>
      <c r="K2317"/>
    </row>
    <row r="2318" spans="6:11" x14ac:dyDescent="0.2">
      <c r="F2318" s="142"/>
      <c r="K2318"/>
    </row>
    <row r="2319" spans="6:11" x14ac:dyDescent="0.2">
      <c r="F2319" s="142"/>
      <c r="K2319"/>
    </row>
    <row r="2320" spans="6:11" x14ac:dyDescent="0.2">
      <c r="F2320" s="142"/>
      <c r="K2320"/>
    </row>
    <row r="2321" spans="6:11" x14ac:dyDescent="0.2">
      <c r="F2321" s="142"/>
      <c r="K2321"/>
    </row>
    <row r="2322" spans="6:11" x14ac:dyDescent="0.2">
      <c r="F2322" s="142"/>
      <c r="K2322"/>
    </row>
    <row r="2323" spans="6:11" x14ac:dyDescent="0.2">
      <c r="F2323" s="142"/>
      <c r="K2323"/>
    </row>
    <row r="2324" spans="6:11" x14ac:dyDescent="0.2">
      <c r="F2324" s="142"/>
      <c r="K2324"/>
    </row>
    <row r="2325" spans="6:11" x14ac:dyDescent="0.2">
      <c r="F2325" s="142"/>
      <c r="K2325"/>
    </row>
    <row r="2326" spans="6:11" x14ac:dyDescent="0.2">
      <c r="F2326" s="142"/>
      <c r="K2326"/>
    </row>
    <row r="2327" spans="6:11" x14ac:dyDescent="0.2">
      <c r="F2327" s="142"/>
      <c r="K2327"/>
    </row>
    <row r="2328" spans="6:11" x14ac:dyDescent="0.2">
      <c r="F2328" s="142"/>
      <c r="K2328"/>
    </row>
    <row r="2329" spans="6:11" x14ac:dyDescent="0.2">
      <c r="F2329" s="142"/>
      <c r="K2329"/>
    </row>
    <row r="2330" spans="6:11" x14ac:dyDescent="0.2">
      <c r="F2330" s="142"/>
      <c r="K2330"/>
    </row>
    <row r="2331" spans="6:11" x14ac:dyDescent="0.2">
      <c r="F2331" s="142"/>
      <c r="K2331"/>
    </row>
    <row r="2332" spans="6:11" x14ac:dyDescent="0.2">
      <c r="F2332" s="142"/>
      <c r="K2332"/>
    </row>
    <row r="2333" spans="6:11" x14ac:dyDescent="0.2">
      <c r="F2333" s="142"/>
      <c r="K2333"/>
    </row>
    <row r="2334" spans="6:11" x14ac:dyDescent="0.2">
      <c r="F2334" s="142"/>
      <c r="K2334"/>
    </row>
    <row r="2335" spans="6:11" x14ac:dyDescent="0.2">
      <c r="F2335" s="142"/>
      <c r="K2335"/>
    </row>
    <row r="2336" spans="6:11" x14ac:dyDescent="0.2">
      <c r="F2336" s="142"/>
      <c r="K2336"/>
    </row>
    <row r="2337" spans="6:11" x14ac:dyDescent="0.2">
      <c r="F2337" s="142"/>
      <c r="K2337"/>
    </row>
    <row r="2338" spans="6:11" x14ac:dyDescent="0.2">
      <c r="F2338" s="142"/>
      <c r="K2338"/>
    </row>
    <row r="2339" spans="6:11" x14ac:dyDescent="0.2">
      <c r="F2339" s="142"/>
      <c r="K2339"/>
    </row>
    <row r="2340" spans="6:11" x14ac:dyDescent="0.2">
      <c r="F2340" s="142"/>
      <c r="K2340"/>
    </row>
    <row r="2341" spans="6:11" x14ac:dyDescent="0.2">
      <c r="F2341" s="142"/>
      <c r="K2341"/>
    </row>
    <row r="2342" spans="6:11" x14ac:dyDescent="0.2">
      <c r="F2342" s="142"/>
      <c r="K2342"/>
    </row>
    <row r="2343" spans="6:11" x14ac:dyDescent="0.2">
      <c r="F2343" s="142"/>
      <c r="K2343"/>
    </row>
    <row r="2344" spans="6:11" x14ac:dyDescent="0.2">
      <c r="F2344" s="142"/>
      <c r="K2344"/>
    </row>
    <row r="2345" spans="6:11" x14ac:dyDescent="0.2">
      <c r="F2345" s="142"/>
      <c r="K2345"/>
    </row>
    <row r="2346" spans="6:11" x14ac:dyDescent="0.2">
      <c r="F2346" s="142"/>
      <c r="K2346"/>
    </row>
    <row r="2347" spans="6:11" x14ac:dyDescent="0.2">
      <c r="F2347" s="142"/>
      <c r="K2347"/>
    </row>
    <row r="2348" spans="6:11" x14ac:dyDescent="0.2">
      <c r="F2348" s="142"/>
      <c r="K2348"/>
    </row>
    <row r="2349" spans="6:11" x14ac:dyDescent="0.2">
      <c r="F2349" s="142"/>
      <c r="K2349"/>
    </row>
    <row r="2350" spans="6:11" x14ac:dyDescent="0.2">
      <c r="F2350" s="142"/>
      <c r="K2350"/>
    </row>
    <row r="2351" spans="6:11" x14ac:dyDescent="0.2">
      <c r="F2351" s="142"/>
      <c r="K2351"/>
    </row>
    <row r="2352" spans="6:11" x14ac:dyDescent="0.2">
      <c r="F2352" s="142"/>
      <c r="K2352"/>
    </row>
    <row r="2353" spans="6:11" x14ac:dyDescent="0.2">
      <c r="F2353" s="142"/>
      <c r="K2353"/>
    </row>
    <row r="2354" spans="6:11" x14ac:dyDescent="0.2">
      <c r="F2354" s="142"/>
      <c r="K2354"/>
    </row>
    <row r="2355" spans="6:11" x14ac:dyDescent="0.2">
      <c r="F2355" s="142"/>
      <c r="K2355"/>
    </row>
    <row r="2356" spans="6:11" x14ac:dyDescent="0.2">
      <c r="F2356" s="142"/>
      <c r="K2356"/>
    </row>
    <row r="2357" spans="6:11" x14ac:dyDescent="0.2">
      <c r="F2357" s="142"/>
      <c r="K2357"/>
    </row>
    <row r="2358" spans="6:11" x14ac:dyDescent="0.2">
      <c r="F2358" s="142"/>
      <c r="K2358"/>
    </row>
    <row r="2359" spans="6:11" x14ac:dyDescent="0.2">
      <c r="F2359" s="142"/>
      <c r="K2359"/>
    </row>
    <row r="2360" spans="6:11" x14ac:dyDescent="0.2">
      <c r="F2360" s="142"/>
      <c r="K2360"/>
    </row>
    <row r="2361" spans="6:11" x14ac:dyDescent="0.2">
      <c r="F2361" s="142"/>
      <c r="K2361"/>
    </row>
    <row r="2362" spans="6:11" x14ac:dyDescent="0.2">
      <c r="F2362" s="142"/>
      <c r="K2362"/>
    </row>
    <row r="2363" spans="6:11" x14ac:dyDescent="0.2">
      <c r="F2363" s="142"/>
      <c r="K2363"/>
    </row>
    <row r="2364" spans="6:11" x14ac:dyDescent="0.2">
      <c r="F2364" s="142"/>
      <c r="K2364"/>
    </row>
    <row r="2365" spans="6:11" x14ac:dyDescent="0.2">
      <c r="F2365" s="142"/>
      <c r="K2365"/>
    </row>
    <row r="2366" spans="6:11" x14ac:dyDescent="0.2">
      <c r="F2366" s="142"/>
      <c r="K2366"/>
    </row>
    <row r="2367" spans="6:11" x14ac:dyDescent="0.2">
      <c r="F2367" s="142"/>
      <c r="K2367"/>
    </row>
    <row r="2368" spans="6:11" x14ac:dyDescent="0.2">
      <c r="F2368" s="142"/>
      <c r="K2368"/>
    </row>
    <row r="2369" spans="6:11" x14ac:dyDescent="0.2">
      <c r="F2369" s="142"/>
      <c r="K2369"/>
    </row>
    <row r="2370" spans="6:11" x14ac:dyDescent="0.2">
      <c r="F2370" s="142"/>
      <c r="K2370"/>
    </row>
    <row r="2371" spans="6:11" x14ac:dyDescent="0.2">
      <c r="F2371" s="142"/>
      <c r="K2371"/>
    </row>
    <row r="2372" spans="6:11" x14ac:dyDescent="0.2">
      <c r="F2372" s="142"/>
      <c r="K2372"/>
    </row>
    <row r="2373" spans="6:11" x14ac:dyDescent="0.2">
      <c r="F2373" s="142"/>
      <c r="K2373"/>
    </row>
    <row r="2374" spans="6:11" x14ac:dyDescent="0.2">
      <c r="F2374" s="142"/>
      <c r="K2374"/>
    </row>
    <row r="2375" spans="6:11" x14ac:dyDescent="0.2">
      <c r="F2375" s="142"/>
      <c r="K2375"/>
    </row>
    <row r="2376" spans="6:11" x14ac:dyDescent="0.2">
      <c r="F2376" s="142"/>
      <c r="K2376"/>
    </row>
    <row r="2377" spans="6:11" x14ac:dyDescent="0.2">
      <c r="F2377" s="142"/>
      <c r="K2377"/>
    </row>
    <row r="2378" spans="6:11" x14ac:dyDescent="0.2">
      <c r="F2378" s="142"/>
      <c r="K2378"/>
    </row>
    <row r="2379" spans="6:11" x14ac:dyDescent="0.2">
      <c r="F2379" s="142"/>
      <c r="K2379"/>
    </row>
    <row r="2380" spans="6:11" x14ac:dyDescent="0.2">
      <c r="F2380" s="142"/>
      <c r="K2380"/>
    </row>
    <row r="2381" spans="6:11" x14ac:dyDescent="0.2">
      <c r="F2381" s="142"/>
      <c r="K2381"/>
    </row>
    <row r="2382" spans="6:11" x14ac:dyDescent="0.2">
      <c r="F2382" s="142"/>
      <c r="K2382"/>
    </row>
    <row r="2383" spans="6:11" x14ac:dyDescent="0.2">
      <c r="F2383" s="142"/>
      <c r="K2383"/>
    </row>
    <row r="2384" spans="6:11" x14ac:dyDescent="0.2">
      <c r="F2384" s="142"/>
      <c r="K2384"/>
    </row>
    <row r="2385" spans="6:11" x14ac:dyDescent="0.2">
      <c r="F2385" s="142"/>
      <c r="K2385"/>
    </row>
    <row r="2386" spans="6:11" x14ac:dyDescent="0.2">
      <c r="F2386" s="142"/>
      <c r="K2386"/>
    </row>
    <row r="2387" spans="6:11" x14ac:dyDescent="0.2">
      <c r="F2387" s="142"/>
      <c r="K2387"/>
    </row>
    <row r="2388" spans="6:11" x14ac:dyDescent="0.2">
      <c r="F2388" s="142"/>
      <c r="K2388"/>
    </row>
    <row r="2389" spans="6:11" x14ac:dyDescent="0.2">
      <c r="F2389" s="142"/>
      <c r="K2389"/>
    </row>
    <row r="2390" spans="6:11" x14ac:dyDescent="0.2">
      <c r="F2390" s="142"/>
      <c r="K2390"/>
    </row>
    <row r="2391" spans="6:11" x14ac:dyDescent="0.2">
      <c r="F2391" s="142"/>
      <c r="K2391"/>
    </row>
    <row r="2392" spans="6:11" x14ac:dyDescent="0.2">
      <c r="F2392" s="142"/>
      <c r="K2392"/>
    </row>
    <row r="2393" spans="6:11" x14ac:dyDescent="0.2">
      <c r="F2393" s="142"/>
      <c r="K2393"/>
    </row>
    <row r="2394" spans="6:11" x14ac:dyDescent="0.2">
      <c r="F2394" s="142"/>
      <c r="K2394"/>
    </row>
    <row r="2395" spans="6:11" x14ac:dyDescent="0.2">
      <c r="F2395" s="142"/>
      <c r="K2395"/>
    </row>
    <row r="2396" spans="6:11" x14ac:dyDescent="0.2">
      <c r="F2396" s="142"/>
      <c r="K2396"/>
    </row>
    <row r="2397" spans="6:11" x14ac:dyDescent="0.2">
      <c r="F2397" s="142"/>
      <c r="K2397"/>
    </row>
    <row r="2398" spans="6:11" x14ac:dyDescent="0.2">
      <c r="F2398" s="142"/>
      <c r="K2398"/>
    </row>
    <row r="2399" spans="6:11" x14ac:dyDescent="0.2">
      <c r="F2399" s="142"/>
      <c r="K2399"/>
    </row>
    <row r="2400" spans="6:11" x14ac:dyDescent="0.2">
      <c r="F2400" s="142"/>
      <c r="K2400"/>
    </row>
    <row r="2401" spans="6:11" x14ac:dyDescent="0.2">
      <c r="F2401" s="142"/>
      <c r="K2401"/>
    </row>
    <row r="2402" spans="6:11" x14ac:dyDescent="0.2">
      <c r="F2402" s="142"/>
      <c r="K2402"/>
    </row>
    <row r="2403" spans="6:11" x14ac:dyDescent="0.2">
      <c r="F2403" s="142"/>
      <c r="K2403"/>
    </row>
    <row r="2404" spans="6:11" x14ac:dyDescent="0.2">
      <c r="F2404" s="142"/>
      <c r="K2404"/>
    </row>
    <row r="2405" spans="6:11" x14ac:dyDescent="0.2">
      <c r="F2405" s="142"/>
      <c r="K2405"/>
    </row>
    <row r="2406" spans="6:11" x14ac:dyDescent="0.2">
      <c r="F2406" s="142"/>
      <c r="K2406"/>
    </row>
    <row r="2407" spans="6:11" x14ac:dyDescent="0.2">
      <c r="F2407" s="142"/>
      <c r="K2407"/>
    </row>
    <row r="2408" spans="6:11" x14ac:dyDescent="0.2">
      <c r="F2408" s="142"/>
      <c r="K2408"/>
    </row>
    <row r="2409" spans="6:11" x14ac:dyDescent="0.2">
      <c r="F2409" s="142"/>
      <c r="K2409"/>
    </row>
    <row r="2410" spans="6:11" x14ac:dyDescent="0.2">
      <c r="F2410" s="142"/>
      <c r="K2410"/>
    </row>
    <row r="2411" spans="6:11" x14ac:dyDescent="0.2">
      <c r="F2411" s="142"/>
      <c r="K2411"/>
    </row>
    <row r="2412" spans="6:11" x14ac:dyDescent="0.2">
      <c r="F2412" s="142"/>
      <c r="K2412"/>
    </row>
    <row r="2413" spans="6:11" x14ac:dyDescent="0.2">
      <c r="F2413" s="142"/>
      <c r="K2413"/>
    </row>
    <row r="2414" spans="6:11" x14ac:dyDescent="0.2">
      <c r="F2414" s="142"/>
      <c r="K2414"/>
    </row>
    <row r="2415" spans="6:11" x14ac:dyDescent="0.2">
      <c r="F2415" s="142"/>
      <c r="K2415"/>
    </row>
    <row r="2416" spans="6:11" x14ac:dyDescent="0.2">
      <c r="F2416" s="142"/>
      <c r="K2416"/>
    </row>
    <row r="2417" spans="6:11" x14ac:dyDescent="0.2">
      <c r="F2417" s="142"/>
      <c r="K2417"/>
    </row>
    <row r="2418" spans="6:11" x14ac:dyDescent="0.2">
      <c r="F2418" s="142"/>
      <c r="K2418"/>
    </row>
    <row r="2419" spans="6:11" x14ac:dyDescent="0.2">
      <c r="F2419" s="142"/>
      <c r="K2419"/>
    </row>
    <row r="2420" spans="6:11" x14ac:dyDescent="0.2">
      <c r="F2420" s="142"/>
      <c r="K2420"/>
    </row>
    <row r="2421" spans="6:11" x14ac:dyDescent="0.2">
      <c r="F2421" s="142"/>
      <c r="K2421"/>
    </row>
    <row r="2422" spans="6:11" x14ac:dyDescent="0.2">
      <c r="F2422" s="142"/>
      <c r="K2422"/>
    </row>
    <row r="2423" spans="6:11" x14ac:dyDescent="0.2">
      <c r="F2423" s="142"/>
      <c r="K2423"/>
    </row>
    <row r="2424" spans="6:11" x14ac:dyDescent="0.2">
      <c r="F2424" s="142"/>
      <c r="K2424"/>
    </row>
    <row r="2425" spans="6:11" x14ac:dyDescent="0.2">
      <c r="F2425" s="142"/>
      <c r="K2425"/>
    </row>
    <row r="2426" spans="6:11" x14ac:dyDescent="0.2">
      <c r="F2426" s="142"/>
      <c r="K2426"/>
    </row>
    <row r="2427" spans="6:11" x14ac:dyDescent="0.2">
      <c r="F2427" s="142"/>
      <c r="K2427"/>
    </row>
    <row r="2428" spans="6:11" x14ac:dyDescent="0.2">
      <c r="F2428" s="142"/>
      <c r="K2428"/>
    </row>
    <row r="2429" spans="6:11" x14ac:dyDescent="0.2">
      <c r="F2429" s="142"/>
      <c r="K2429"/>
    </row>
    <row r="2430" spans="6:11" x14ac:dyDescent="0.2">
      <c r="F2430" s="142"/>
      <c r="K2430"/>
    </row>
    <row r="2431" spans="6:11" x14ac:dyDescent="0.2">
      <c r="F2431" s="142"/>
      <c r="K2431"/>
    </row>
    <row r="2432" spans="6:11" x14ac:dyDescent="0.2">
      <c r="F2432" s="142"/>
      <c r="K2432"/>
    </row>
    <row r="2433" spans="6:11" x14ac:dyDescent="0.2">
      <c r="F2433" s="142"/>
      <c r="K2433"/>
    </row>
    <row r="2434" spans="6:11" x14ac:dyDescent="0.2">
      <c r="F2434" s="142"/>
      <c r="K2434"/>
    </row>
    <row r="2435" spans="6:11" x14ac:dyDescent="0.2">
      <c r="F2435" s="142"/>
      <c r="K2435"/>
    </row>
    <row r="2436" spans="6:11" x14ac:dyDescent="0.2">
      <c r="F2436" s="142"/>
      <c r="K2436"/>
    </row>
    <row r="2437" spans="6:11" x14ac:dyDescent="0.2">
      <c r="F2437" s="142"/>
      <c r="K2437"/>
    </row>
    <row r="2438" spans="6:11" x14ac:dyDescent="0.2">
      <c r="F2438" s="142"/>
      <c r="K2438"/>
    </row>
    <row r="2439" spans="6:11" x14ac:dyDescent="0.2">
      <c r="F2439" s="142"/>
      <c r="K2439"/>
    </row>
    <row r="2440" spans="6:11" x14ac:dyDescent="0.2">
      <c r="F2440" s="142"/>
      <c r="K2440"/>
    </row>
    <row r="2441" spans="6:11" x14ac:dyDescent="0.2">
      <c r="F2441" s="142"/>
      <c r="K2441"/>
    </row>
    <row r="2442" spans="6:11" x14ac:dyDescent="0.2">
      <c r="F2442" s="142"/>
      <c r="K2442"/>
    </row>
    <row r="2443" spans="6:11" x14ac:dyDescent="0.2">
      <c r="F2443" s="142"/>
      <c r="K2443"/>
    </row>
    <row r="2444" spans="6:11" x14ac:dyDescent="0.2">
      <c r="F2444" s="142"/>
      <c r="K2444"/>
    </row>
    <row r="2445" spans="6:11" x14ac:dyDescent="0.2">
      <c r="F2445" s="142"/>
      <c r="K2445"/>
    </row>
    <row r="2446" spans="6:11" x14ac:dyDescent="0.2">
      <c r="F2446" s="142"/>
      <c r="K2446"/>
    </row>
    <row r="2447" spans="6:11" x14ac:dyDescent="0.2">
      <c r="F2447" s="142"/>
      <c r="K2447"/>
    </row>
    <row r="2448" spans="6:11" x14ac:dyDescent="0.2">
      <c r="F2448" s="142"/>
      <c r="K2448"/>
    </row>
    <row r="2449" spans="6:11" x14ac:dyDescent="0.2">
      <c r="F2449" s="142"/>
      <c r="K2449"/>
    </row>
    <row r="2450" spans="6:11" x14ac:dyDescent="0.2">
      <c r="F2450" s="142"/>
      <c r="K2450"/>
    </row>
    <row r="2451" spans="6:11" x14ac:dyDescent="0.2">
      <c r="F2451" s="142"/>
      <c r="K2451"/>
    </row>
    <row r="2452" spans="6:11" x14ac:dyDescent="0.2">
      <c r="F2452" s="142"/>
      <c r="K2452"/>
    </row>
    <row r="2453" spans="6:11" x14ac:dyDescent="0.2">
      <c r="F2453" s="142"/>
      <c r="K2453"/>
    </row>
    <row r="2454" spans="6:11" x14ac:dyDescent="0.2">
      <c r="F2454" s="142"/>
      <c r="K2454"/>
    </row>
    <row r="2455" spans="6:11" x14ac:dyDescent="0.2">
      <c r="F2455" s="142"/>
      <c r="K2455"/>
    </row>
    <row r="2456" spans="6:11" x14ac:dyDescent="0.2">
      <c r="F2456" s="142"/>
      <c r="K2456"/>
    </row>
    <row r="2457" spans="6:11" x14ac:dyDescent="0.2">
      <c r="F2457" s="142"/>
      <c r="K2457"/>
    </row>
    <row r="2458" spans="6:11" x14ac:dyDescent="0.2">
      <c r="F2458" s="142"/>
      <c r="K2458"/>
    </row>
    <row r="2459" spans="6:11" x14ac:dyDescent="0.2">
      <c r="F2459" s="142"/>
      <c r="K2459"/>
    </row>
    <row r="2460" spans="6:11" x14ac:dyDescent="0.2">
      <c r="F2460" s="142"/>
      <c r="K2460"/>
    </row>
    <row r="2461" spans="6:11" x14ac:dyDescent="0.2">
      <c r="F2461" s="142"/>
      <c r="K2461"/>
    </row>
    <row r="2462" spans="6:11" x14ac:dyDescent="0.2">
      <c r="F2462" s="142"/>
      <c r="K2462"/>
    </row>
    <row r="2463" spans="6:11" x14ac:dyDescent="0.2">
      <c r="F2463" s="142"/>
      <c r="K2463"/>
    </row>
    <row r="2464" spans="6:11" x14ac:dyDescent="0.2">
      <c r="F2464" s="142"/>
      <c r="K2464"/>
    </row>
    <row r="2465" spans="6:11" x14ac:dyDescent="0.2">
      <c r="F2465" s="142"/>
      <c r="K2465"/>
    </row>
    <row r="2466" spans="6:11" x14ac:dyDescent="0.2">
      <c r="F2466" s="142"/>
      <c r="K2466"/>
    </row>
    <row r="2467" spans="6:11" x14ac:dyDescent="0.2">
      <c r="F2467" s="142"/>
      <c r="K2467"/>
    </row>
    <row r="2468" spans="6:11" x14ac:dyDescent="0.2">
      <c r="F2468" s="142"/>
      <c r="K2468"/>
    </row>
    <row r="2469" spans="6:11" x14ac:dyDescent="0.2">
      <c r="F2469" s="142"/>
      <c r="K2469"/>
    </row>
    <row r="2470" spans="6:11" x14ac:dyDescent="0.2">
      <c r="F2470" s="142"/>
      <c r="K2470"/>
    </row>
    <row r="2471" spans="6:11" x14ac:dyDescent="0.2">
      <c r="F2471" s="142"/>
      <c r="K2471"/>
    </row>
    <row r="2472" spans="6:11" x14ac:dyDescent="0.2">
      <c r="F2472" s="142"/>
      <c r="K2472"/>
    </row>
    <row r="2473" spans="6:11" x14ac:dyDescent="0.2">
      <c r="F2473" s="142"/>
      <c r="K2473"/>
    </row>
    <row r="2474" spans="6:11" x14ac:dyDescent="0.2">
      <c r="F2474" s="142"/>
      <c r="K2474"/>
    </row>
    <row r="2475" spans="6:11" x14ac:dyDescent="0.2">
      <c r="F2475" s="142"/>
      <c r="K2475"/>
    </row>
    <row r="2476" spans="6:11" x14ac:dyDescent="0.2">
      <c r="F2476" s="142"/>
      <c r="K2476"/>
    </row>
    <row r="2477" spans="6:11" x14ac:dyDescent="0.2">
      <c r="F2477" s="142"/>
      <c r="K2477"/>
    </row>
    <row r="2478" spans="6:11" x14ac:dyDescent="0.2">
      <c r="F2478" s="142"/>
      <c r="K2478"/>
    </row>
    <row r="2479" spans="6:11" x14ac:dyDescent="0.2">
      <c r="F2479" s="142"/>
      <c r="K2479"/>
    </row>
    <row r="2480" spans="6:11" x14ac:dyDescent="0.2">
      <c r="F2480" s="142"/>
      <c r="K2480"/>
    </row>
    <row r="2481" spans="6:11" x14ac:dyDescent="0.2">
      <c r="F2481" s="142"/>
      <c r="K2481"/>
    </row>
    <row r="2482" spans="6:11" x14ac:dyDescent="0.2">
      <c r="F2482" s="142"/>
      <c r="K2482"/>
    </row>
    <row r="2483" spans="6:11" x14ac:dyDescent="0.2">
      <c r="F2483" s="142"/>
      <c r="K2483"/>
    </row>
    <row r="2484" spans="6:11" x14ac:dyDescent="0.2">
      <c r="F2484" s="142"/>
      <c r="K2484"/>
    </row>
    <row r="2485" spans="6:11" x14ac:dyDescent="0.2">
      <c r="F2485" s="142"/>
      <c r="K2485"/>
    </row>
    <row r="2486" spans="6:11" x14ac:dyDescent="0.2">
      <c r="F2486" s="142"/>
      <c r="K2486"/>
    </row>
    <row r="2487" spans="6:11" x14ac:dyDescent="0.2">
      <c r="F2487" s="142"/>
      <c r="K2487"/>
    </row>
    <row r="2488" spans="6:11" x14ac:dyDescent="0.2">
      <c r="F2488" s="142"/>
      <c r="K2488"/>
    </row>
    <row r="2489" spans="6:11" x14ac:dyDescent="0.2">
      <c r="F2489" s="142"/>
      <c r="K2489"/>
    </row>
    <row r="2490" spans="6:11" x14ac:dyDescent="0.2">
      <c r="F2490" s="142"/>
      <c r="K2490"/>
    </row>
    <row r="2491" spans="6:11" x14ac:dyDescent="0.2">
      <c r="F2491" s="142"/>
      <c r="K2491"/>
    </row>
    <row r="2492" spans="6:11" x14ac:dyDescent="0.2">
      <c r="F2492" s="142"/>
      <c r="K2492"/>
    </row>
    <row r="2493" spans="6:11" x14ac:dyDescent="0.2">
      <c r="F2493" s="142"/>
      <c r="K2493"/>
    </row>
    <row r="2494" spans="6:11" x14ac:dyDescent="0.2">
      <c r="F2494" s="142"/>
      <c r="K2494"/>
    </row>
    <row r="2495" spans="6:11" x14ac:dyDescent="0.2">
      <c r="F2495" s="142"/>
      <c r="K2495"/>
    </row>
    <row r="2496" spans="6:11" x14ac:dyDescent="0.2">
      <c r="F2496" s="142"/>
      <c r="K2496"/>
    </row>
    <row r="2497" spans="6:11" x14ac:dyDescent="0.2">
      <c r="F2497" s="142"/>
      <c r="K2497"/>
    </row>
    <row r="2498" spans="6:11" x14ac:dyDescent="0.2">
      <c r="F2498" s="142"/>
      <c r="K2498"/>
    </row>
    <row r="2499" spans="6:11" x14ac:dyDescent="0.2">
      <c r="F2499" s="142"/>
      <c r="K2499"/>
    </row>
    <row r="2500" spans="6:11" x14ac:dyDescent="0.2">
      <c r="F2500" s="142"/>
      <c r="K2500"/>
    </row>
    <row r="2501" spans="6:11" x14ac:dyDescent="0.2">
      <c r="F2501" s="142"/>
      <c r="K2501"/>
    </row>
    <row r="2502" spans="6:11" x14ac:dyDescent="0.2">
      <c r="F2502" s="142"/>
      <c r="K2502"/>
    </row>
    <row r="2503" spans="6:11" x14ac:dyDescent="0.2">
      <c r="F2503" s="142"/>
      <c r="K2503"/>
    </row>
    <row r="2504" spans="6:11" x14ac:dyDescent="0.2">
      <c r="F2504" s="142"/>
      <c r="K2504"/>
    </row>
    <row r="2505" spans="6:11" x14ac:dyDescent="0.2">
      <c r="F2505" s="142"/>
      <c r="K2505"/>
    </row>
    <row r="2506" spans="6:11" x14ac:dyDescent="0.2">
      <c r="F2506" s="142"/>
      <c r="K2506"/>
    </row>
    <row r="2507" spans="6:11" x14ac:dyDescent="0.2">
      <c r="F2507" s="142"/>
      <c r="K2507"/>
    </row>
    <row r="2508" spans="6:11" x14ac:dyDescent="0.2">
      <c r="F2508" s="142"/>
      <c r="K2508"/>
    </row>
    <row r="2509" spans="6:11" x14ac:dyDescent="0.2">
      <c r="F2509" s="142"/>
      <c r="K2509"/>
    </row>
    <row r="2510" spans="6:11" x14ac:dyDescent="0.2">
      <c r="F2510" s="142"/>
      <c r="K2510"/>
    </row>
    <row r="2511" spans="6:11" x14ac:dyDescent="0.2">
      <c r="F2511" s="142"/>
      <c r="K2511"/>
    </row>
    <row r="2512" spans="6:11" x14ac:dyDescent="0.2">
      <c r="F2512" s="142"/>
      <c r="K2512"/>
    </row>
    <row r="2513" spans="6:11" x14ac:dyDescent="0.2">
      <c r="F2513" s="142"/>
      <c r="K2513"/>
    </row>
    <row r="2514" spans="6:11" x14ac:dyDescent="0.2">
      <c r="F2514" s="142"/>
      <c r="K2514"/>
    </row>
    <row r="2515" spans="6:11" x14ac:dyDescent="0.2">
      <c r="F2515" s="142"/>
      <c r="K2515"/>
    </row>
    <row r="2516" spans="6:11" x14ac:dyDescent="0.2">
      <c r="F2516" s="142"/>
      <c r="K2516"/>
    </row>
    <row r="2517" spans="6:11" x14ac:dyDescent="0.2">
      <c r="F2517" s="142"/>
      <c r="K2517"/>
    </row>
    <row r="2518" spans="6:11" x14ac:dyDescent="0.2">
      <c r="F2518" s="142"/>
      <c r="K2518"/>
    </row>
    <row r="2519" spans="6:11" x14ac:dyDescent="0.2">
      <c r="F2519" s="142"/>
      <c r="K2519"/>
    </row>
    <row r="2520" spans="6:11" x14ac:dyDescent="0.2">
      <c r="F2520" s="142"/>
      <c r="K2520"/>
    </row>
    <row r="2521" spans="6:11" x14ac:dyDescent="0.2">
      <c r="F2521" s="142"/>
      <c r="K2521"/>
    </row>
    <row r="2522" spans="6:11" x14ac:dyDescent="0.2">
      <c r="F2522" s="142"/>
      <c r="K2522"/>
    </row>
    <row r="2523" spans="6:11" x14ac:dyDescent="0.2">
      <c r="F2523" s="142"/>
      <c r="K2523"/>
    </row>
    <row r="2524" spans="6:11" x14ac:dyDescent="0.2">
      <c r="F2524" s="142"/>
      <c r="K2524"/>
    </row>
    <row r="2525" spans="6:11" x14ac:dyDescent="0.2">
      <c r="F2525" s="142"/>
      <c r="K2525"/>
    </row>
    <row r="2526" spans="6:11" x14ac:dyDescent="0.2">
      <c r="F2526" s="142"/>
      <c r="K2526"/>
    </row>
    <row r="2527" spans="6:11" x14ac:dyDescent="0.2">
      <c r="F2527" s="142"/>
      <c r="K2527"/>
    </row>
    <row r="2528" spans="6:11" x14ac:dyDescent="0.2">
      <c r="F2528" s="142"/>
      <c r="K2528"/>
    </row>
    <row r="2529" spans="6:11" x14ac:dyDescent="0.2">
      <c r="F2529" s="142"/>
      <c r="K2529"/>
    </row>
    <row r="2530" spans="6:11" x14ac:dyDescent="0.2">
      <c r="F2530" s="142"/>
      <c r="K2530"/>
    </row>
    <row r="2531" spans="6:11" x14ac:dyDescent="0.2">
      <c r="F2531" s="142"/>
      <c r="K2531"/>
    </row>
    <row r="2532" spans="6:11" x14ac:dyDescent="0.2">
      <c r="F2532" s="142"/>
      <c r="K2532"/>
    </row>
    <row r="2533" spans="6:11" x14ac:dyDescent="0.2">
      <c r="F2533" s="142"/>
      <c r="K2533"/>
    </row>
    <row r="2534" spans="6:11" x14ac:dyDescent="0.2">
      <c r="F2534" s="142"/>
      <c r="K2534"/>
    </row>
    <row r="2535" spans="6:11" x14ac:dyDescent="0.2">
      <c r="F2535" s="142"/>
      <c r="K2535"/>
    </row>
    <row r="2536" spans="6:11" x14ac:dyDescent="0.2">
      <c r="F2536" s="142"/>
      <c r="K2536"/>
    </row>
    <row r="2537" spans="6:11" x14ac:dyDescent="0.2">
      <c r="F2537" s="142"/>
      <c r="K2537"/>
    </row>
    <row r="2538" spans="6:11" x14ac:dyDescent="0.2">
      <c r="F2538" s="142"/>
      <c r="K2538"/>
    </row>
    <row r="2539" spans="6:11" x14ac:dyDescent="0.2">
      <c r="F2539" s="142"/>
      <c r="K2539"/>
    </row>
    <row r="2540" spans="6:11" x14ac:dyDescent="0.2">
      <c r="F2540" s="142"/>
      <c r="K2540"/>
    </row>
    <row r="2541" spans="6:11" x14ac:dyDescent="0.2">
      <c r="F2541" s="142"/>
      <c r="K2541"/>
    </row>
    <row r="2542" spans="6:11" x14ac:dyDescent="0.2">
      <c r="F2542" s="142"/>
      <c r="K2542"/>
    </row>
    <row r="2543" spans="6:11" x14ac:dyDescent="0.2">
      <c r="F2543" s="142"/>
      <c r="K2543"/>
    </row>
    <row r="2544" spans="6:11" x14ac:dyDescent="0.2">
      <c r="F2544" s="142"/>
      <c r="K2544"/>
    </row>
    <row r="2545" spans="6:11" x14ac:dyDescent="0.2">
      <c r="F2545" s="142"/>
      <c r="K2545"/>
    </row>
    <row r="2546" spans="6:11" x14ac:dyDescent="0.2">
      <c r="F2546" s="142"/>
      <c r="K2546"/>
    </row>
    <row r="2547" spans="6:11" x14ac:dyDescent="0.2">
      <c r="F2547" s="142"/>
      <c r="K2547"/>
    </row>
    <row r="2548" spans="6:11" x14ac:dyDescent="0.2">
      <c r="F2548" s="142"/>
      <c r="K2548"/>
    </row>
    <row r="2549" spans="6:11" x14ac:dyDescent="0.2">
      <c r="F2549" s="142"/>
      <c r="K2549"/>
    </row>
    <row r="2550" spans="6:11" x14ac:dyDescent="0.2">
      <c r="F2550" s="142"/>
      <c r="K2550"/>
    </row>
    <row r="2551" spans="6:11" x14ac:dyDescent="0.2">
      <c r="F2551" s="142"/>
      <c r="K2551"/>
    </row>
    <row r="2552" spans="6:11" x14ac:dyDescent="0.2">
      <c r="F2552" s="142"/>
      <c r="K2552"/>
    </row>
    <row r="2553" spans="6:11" x14ac:dyDescent="0.2">
      <c r="F2553" s="142"/>
      <c r="K2553"/>
    </row>
    <row r="2554" spans="6:11" x14ac:dyDescent="0.2">
      <c r="F2554" s="142"/>
      <c r="K2554"/>
    </row>
    <row r="2555" spans="6:11" x14ac:dyDescent="0.2">
      <c r="F2555" s="142"/>
      <c r="K2555"/>
    </row>
    <row r="2556" spans="6:11" x14ac:dyDescent="0.2">
      <c r="F2556" s="142"/>
      <c r="K2556"/>
    </row>
    <row r="2557" spans="6:11" x14ac:dyDescent="0.2">
      <c r="F2557" s="142"/>
      <c r="K2557"/>
    </row>
    <row r="2558" spans="6:11" x14ac:dyDescent="0.2">
      <c r="F2558" s="142"/>
      <c r="K2558"/>
    </row>
    <row r="2559" spans="6:11" x14ac:dyDescent="0.2">
      <c r="F2559" s="142"/>
      <c r="K2559"/>
    </row>
    <row r="2560" spans="6:11" x14ac:dyDescent="0.2">
      <c r="F2560" s="142"/>
      <c r="K2560"/>
    </row>
    <row r="2561" spans="6:11" x14ac:dyDescent="0.2">
      <c r="F2561" s="142"/>
      <c r="K2561"/>
    </row>
    <row r="2562" spans="6:11" x14ac:dyDescent="0.2">
      <c r="F2562" s="142"/>
      <c r="K2562"/>
    </row>
    <row r="2563" spans="6:11" x14ac:dyDescent="0.2">
      <c r="F2563" s="142"/>
      <c r="K2563"/>
    </row>
    <row r="2564" spans="6:11" x14ac:dyDescent="0.2">
      <c r="F2564" s="142"/>
      <c r="K2564"/>
    </row>
    <row r="2565" spans="6:11" x14ac:dyDescent="0.2">
      <c r="F2565" s="142"/>
      <c r="K2565"/>
    </row>
    <row r="2566" spans="6:11" x14ac:dyDescent="0.2">
      <c r="F2566" s="142"/>
      <c r="K2566"/>
    </row>
    <row r="2567" spans="6:11" x14ac:dyDescent="0.2">
      <c r="F2567" s="142"/>
      <c r="K2567"/>
    </row>
    <row r="2568" spans="6:11" x14ac:dyDescent="0.2">
      <c r="F2568" s="142"/>
      <c r="K2568"/>
    </row>
    <row r="2569" spans="6:11" x14ac:dyDescent="0.2">
      <c r="F2569" s="142"/>
      <c r="K2569"/>
    </row>
    <row r="2570" spans="6:11" x14ac:dyDescent="0.2">
      <c r="F2570" s="142"/>
      <c r="K2570"/>
    </row>
    <row r="2571" spans="6:11" x14ac:dyDescent="0.2">
      <c r="F2571" s="142"/>
      <c r="K2571"/>
    </row>
    <row r="2572" spans="6:11" x14ac:dyDescent="0.2">
      <c r="F2572" s="142"/>
      <c r="K2572"/>
    </row>
    <row r="2573" spans="6:11" x14ac:dyDescent="0.2">
      <c r="F2573" s="142"/>
      <c r="K2573"/>
    </row>
    <row r="2574" spans="6:11" x14ac:dyDescent="0.2">
      <c r="F2574" s="142"/>
      <c r="K2574"/>
    </row>
    <row r="2575" spans="6:11" x14ac:dyDescent="0.2">
      <c r="F2575" s="142"/>
      <c r="K2575"/>
    </row>
    <row r="2576" spans="6:11" x14ac:dyDescent="0.2">
      <c r="F2576" s="142"/>
      <c r="K2576"/>
    </row>
    <row r="2577" spans="6:11" x14ac:dyDescent="0.2">
      <c r="F2577" s="142"/>
      <c r="K2577"/>
    </row>
    <row r="2578" spans="6:11" x14ac:dyDescent="0.2">
      <c r="F2578" s="142"/>
      <c r="K2578"/>
    </row>
    <row r="2579" spans="6:11" x14ac:dyDescent="0.2">
      <c r="F2579" s="142"/>
      <c r="K2579"/>
    </row>
    <row r="2580" spans="6:11" x14ac:dyDescent="0.2">
      <c r="F2580" s="142"/>
      <c r="K2580"/>
    </row>
    <row r="2581" spans="6:11" x14ac:dyDescent="0.2">
      <c r="F2581" s="142"/>
      <c r="K2581"/>
    </row>
    <row r="2582" spans="6:11" x14ac:dyDescent="0.2">
      <c r="F2582" s="142"/>
      <c r="K2582"/>
    </row>
    <row r="2583" spans="6:11" x14ac:dyDescent="0.2">
      <c r="F2583" s="142"/>
      <c r="K2583"/>
    </row>
    <row r="2584" spans="6:11" x14ac:dyDescent="0.2">
      <c r="F2584" s="142"/>
      <c r="K2584"/>
    </row>
    <row r="2585" spans="6:11" x14ac:dyDescent="0.2">
      <c r="F2585" s="142"/>
      <c r="K2585"/>
    </row>
    <row r="2586" spans="6:11" x14ac:dyDescent="0.2">
      <c r="F2586" s="142"/>
      <c r="K2586"/>
    </row>
    <row r="2587" spans="6:11" x14ac:dyDescent="0.2">
      <c r="F2587" s="142"/>
      <c r="K2587"/>
    </row>
    <row r="2588" spans="6:11" x14ac:dyDescent="0.2">
      <c r="F2588" s="142"/>
      <c r="K2588"/>
    </row>
    <row r="2589" spans="6:11" x14ac:dyDescent="0.2">
      <c r="F2589" s="142"/>
      <c r="K2589"/>
    </row>
    <row r="2590" spans="6:11" x14ac:dyDescent="0.2">
      <c r="F2590" s="142"/>
      <c r="K2590"/>
    </row>
    <row r="2591" spans="6:11" x14ac:dyDescent="0.2">
      <c r="F2591" s="142"/>
      <c r="K2591"/>
    </row>
    <row r="2592" spans="6:11" x14ac:dyDescent="0.2">
      <c r="F2592" s="142"/>
      <c r="K2592"/>
    </row>
    <row r="2593" spans="6:11" x14ac:dyDescent="0.2">
      <c r="F2593" s="142"/>
      <c r="K2593"/>
    </row>
    <row r="2594" spans="6:11" x14ac:dyDescent="0.2">
      <c r="F2594" s="142"/>
      <c r="K2594"/>
    </row>
    <row r="2595" spans="6:11" x14ac:dyDescent="0.2">
      <c r="F2595" s="142"/>
      <c r="K2595"/>
    </row>
    <row r="2596" spans="6:11" x14ac:dyDescent="0.2">
      <c r="F2596" s="142"/>
      <c r="K2596"/>
    </row>
    <row r="2597" spans="6:11" x14ac:dyDescent="0.2">
      <c r="F2597" s="142"/>
      <c r="K2597"/>
    </row>
    <row r="2598" spans="6:11" x14ac:dyDescent="0.2">
      <c r="F2598" s="142"/>
      <c r="K2598"/>
    </row>
    <row r="2599" spans="6:11" x14ac:dyDescent="0.2">
      <c r="F2599" s="142"/>
      <c r="K2599"/>
    </row>
    <row r="2600" spans="6:11" x14ac:dyDescent="0.2">
      <c r="F2600" s="142"/>
      <c r="K2600"/>
    </row>
    <row r="2601" spans="6:11" x14ac:dyDescent="0.2">
      <c r="F2601" s="142"/>
      <c r="K2601"/>
    </row>
    <row r="2602" spans="6:11" x14ac:dyDescent="0.2">
      <c r="F2602" s="142"/>
      <c r="K2602"/>
    </row>
    <row r="2603" spans="6:11" x14ac:dyDescent="0.2">
      <c r="F2603" s="142"/>
      <c r="K2603"/>
    </row>
    <row r="2604" spans="6:11" x14ac:dyDescent="0.2">
      <c r="F2604" s="142"/>
      <c r="K2604"/>
    </row>
    <row r="2605" spans="6:11" x14ac:dyDescent="0.2">
      <c r="F2605" s="142"/>
      <c r="K2605"/>
    </row>
    <row r="2606" spans="6:11" x14ac:dyDescent="0.2">
      <c r="F2606" s="142"/>
      <c r="K2606"/>
    </row>
    <row r="2607" spans="6:11" x14ac:dyDescent="0.2">
      <c r="F2607" s="142"/>
      <c r="K2607"/>
    </row>
    <row r="2608" spans="6:11" x14ac:dyDescent="0.2">
      <c r="F2608" s="142"/>
      <c r="K2608"/>
    </row>
    <row r="2609" spans="6:11" x14ac:dyDescent="0.2">
      <c r="F2609" s="142"/>
      <c r="K2609"/>
    </row>
    <row r="2610" spans="6:11" x14ac:dyDescent="0.2">
      <c r="F2610" s="142"/>
      <c r="K2610"/>
    </row>
    <row r="2611" spans="6:11" x14ac:dyDescent="0.2">
      <c r="F2611" s="142"/>
      <c r="K2611"/>
    </row>
    <row r="2612" spans="6:11" x14ac:dyDescent="0.2">
      <c r="F2612" s="142"/>
      <c r="K2612"/>
    </row>
    <row r="2613" spans="6:11" x14ac:dyDescent="0.2">
      <c r="F2613" s="142"/>
      <c r="K2613"/>
    </row>
    <row r="2614" spans="6:11" x14ac:dyDescent="0.2">
      <c r="F2614" s="142"/>
      <c r="K2614"/>
    </row>
    <row r="2615" spans="6:11" x14ac:dyDescent="0.2">
      <c r="F2615" s="142"/>
      <c r="K2615"/>
    </row>
    <row r="2616" spans="6:11" x14ac:dyDescent="0.2">
      <c r="F2616" s="142"/>
      <c r="K2616"/>
    </row>
    <row r="2617" spans="6:11" x14ac:dyDescent="0.2">
      <c r="F2617" s="142"/>
      <c r="K2617"/>
    </row>
    <row r="2618" spans="6:11" x14ac:dyDescent="0.2">
      <c r="F2618" s="142"/>
      <c r="K2618"/>
    </row>
    <row r="2619" spans="6:11" x14ac:dyDescent="0.2">
      <c r="F2619" s="142"/>
      <c r="K2619"/>
    </row>
    <row r="2620" spans="6:11" x14ac:dyDescent="0.2">
      <c r="F2620" s="142"/>
      <c r="K2620"/>
    </row>
    <row r="2621" spans="6:11" x14ac:dyDescent="0.2">
      <c r="F2621" s="142"/>
      <c r="K2621"/>
    </row>
    <row r="2622" spans="6:11" x14ac:dyDescent="0.2">
      <c r="F2622" s="142"/>
      <c r="K2622"/>
    </row>
    <row r="2623" spans="6:11" x14ac:dyDescent="0.2">
      <c r="F2623" s="142"/>
      <c r="K2623"/>
    </row>
    <row r="2624" spans="6:11" x14ac:dyDescent="0.2">
      <c r="F2624" s="142"/>
      <c r="K2624"/>
    </row>
    <row r="2625" spans="6:11" x14ac:dyDescent="0.2">
      <c r="F2625" s="142"/>
      <c r="K2625"/>
    </row>
    <row r="2626" spans="6:11" x14ac:dyDescent="0.2">
      <c r="F2626" s="142"/>
      <c r="K2626"/>
    </row>
    <row r="2627" spans="6:11" x14ac:dyDescent="0.2">
      <c r="F2627" s="142"/>
      <c r="K2627"/>
    </row>
    <row r="2628" spans="6:11" x14ac:dyDescent="0.2">
      <c r="F2628" s="142"/>
      <c r="K2628"/>
    </row>
    <row r="2629" spans="6:11" x14ac:dyDescent="0.2">
      <c r="F2629" s="142"/>
      <c r="K2629"/>
    </row>
    <row r="2630" spans="6:11" x14ac:dyDescent="0.2">
      <c r="F2630" s="142"/>
      <c r="K2630"/>
    </row>
    <row r="2631" spans="6:11" x14ac:dyDescent="0.2">
      <c r="F2631" s="142"/>
      <c r="K2631"/>
    </row>
    <row r="2632" spans="6:11" x14ac:dyDescent="0.2">
      <c r="F2632" s="142"/>
      <c r="K2632"/>
    </row>
    <row r="2633" spans="6:11" x14ac:dyDescent="0.2">
      <c r="F2633" s="142"/>
      <c r="K2633"/>
    </row>
    <row r="2634" spans="6:11" x14ac:dyDescent="0.2">
      <c r="F2634" s="142"/>
      <c r="K2634"/>
    </row>
    <row r="2635" spans="6:11" x14ac:dyDescent="0.2">
      <c r="F2635" s="142"/>
      <c r="K2635"/>
    </row>
    <row r="2636" spans="6:11" x14ac:dyDescent="0.2">
      <c r="F2636" s="142"/>
      <c r="K2636"/>
    </row>
    <row r="2637" spans="6:11" x14ac:dyDescent="0.2">
      <c r="F2637" s="142"/>
      <c r="K2637"/>
    </row>
    <row r="2638" spans="6:11" x14ac:dyDescent="0.2">
      <c r="F2638" s="142"/>
      <c r="K2638"/>
    </row>
    <row r="2639" spans="6:11" x14ac:dyDescent="0.2">
      <c r="F2639" s="142"/>
      <c r="K2639"/>
    </row>
    <row r="2640" spans="6:11" x14ac:dyDescent="0.2">
      <c r="F2640" s="142"/>
      <c r="K2640"/>
    </row>
    <row r="2641" spans="6:11" x14ac:dyDescent="0.2">
      <c r="F2641" s="142"/>
      <c r="K2641"/>
    </row>
    <row r="2642" spans="6:11" x14ac:dyDescent="0.2">
      <c r="F2642" s="142"/>
      <c r="K2642"/>
    </row>
    <row r="2643" spans="6:11" x14ac:dyDescent="0.2">
      <c r="F2643" s="142"/>
      <c r="K2643"/>
    </row>
    <row r="2644" spans="6:11" x14ac:dyDescent="0.2">
      <c r="F2644" s="142"/>
      <c r="K2644"/>
    </row>
    <row r="2645" spans="6:11" x14ac:dyDescent="0.2">
      <c r="F2645" s="142"/>
      <c r="K2645"/>
    </row>
    <row r="2646" spans="6:11" x14ac:dyDescent="0.2">
      <c r="F2646" s="142"/>
      <c r="K2646"/>
    </row>
    <row r="2647" spans="6:11" x14ac:dyDescent="0.2">
      <c r="F2647" s="142"/>
      <c r="K2647"/>
    </row>
    <row r="2648" spans="6:11" x14ac:dyDescent="0.2">
      <c r="F2648" s="142"/>
      <c r="K2648"/>
    </row>
    <row r="2649" spans="6:11" x14ac:dyDescent="0.2">
      <c r="F2649" s="142"/>
      <c r="K2649"/>
    </row>
    <row r="2650" spans="6:11" x14ac:dyDescent="0.2">
      <c r="F2650" s="142"/>
      <c r="K2650"/>
    </row>
    <row r="2651" spans="6:11" x14ac:dyDescent="0.2">
      <c r="F2651" s="142"/>
      <c r="K2651"/>
    </row>
    <row r="2652" spans="6:11" x14ac:dyDescent="0.2">
      <c r="F2652" s="142"/>
      <c r="K2652"/>
    </row>
    <row r="2653" spans="6:11" x14ac:dyDescent="0.2">
      <c r="F2653" s="142"/>
      <c r="K2653"/>
    </row>
    <row r="2654" spans="6:11" x14ac:dyDescent="0.2">
      <c r="F2654" s="142"/>
      <c r="K2654"/>
    </row>
    <row r="2655" spans="6:11" x14ac:dyDescent="0.2">
      <c r="F2655" s="142"/>
      <c r="K2655"/>
    </row>
    <row r="2656" spans="6:11" x14ac:dyDescent="0.2">
      <c r="F2656" s="142"/>
      <c r="K2656"/>
    </row>
    <row r="2657" spans="6:11" x14ac:dyDescent="0.2">
      <c r="F2657" s="142"/>
      <c r="K2657"/>
    </row>
    <row r="2658" spans="6:11" x14ac:dyDescent="0.2">
      <c r="F2658" s="142"/>
      <c r="K2658"/>
    </row>
    <row r="2659" spans="6:11" x14ac:dyDescent="0.2">
      <c r="F2659" s="142"/>
      <c r="K2659"/>
    </row>
    <row r="2660" spans="6:11" x14ac:dyDescent="0.2">
      <c r="F2660" s="142"/>
      <c r="K2660"/>
    </row>
    <row r="2661" spans="6:11" x14ac:dyDescent="0.2">
      <c r="F2661" s="142"/>
      <c r="K2661"/>
    </row>
    <row r="2662" spans="6:11" x14ac:dyDescent="0.2">
      <c r="F2662" s="142"/>
      <c r="K2662"/>
    </row>
    <row r="2663" spans="6:11" x14ac:dyDescent="0.2">
      <c r="F2663" s="142"/>
      <c r="K2663"/>
    </row>
    <row r="2664" spans="6:11" x14ac:dyDescent="0.2">
      <c r="F2664" s="142"/>
      <c r="K2664"/>
    </row>
    <row r="2665" spans="6:11" x14ac:dyDescent="0.2">
      <c r="F2665" s="142"/>
      <c r="K2665"/>
    </row>
    <row r="2666" spans="6:11" x14ac:dyDescent="0.2">
      <c r="F2666" s="142"/>
      <c r="K2666"/>
    </row>
    <row r="2667" spans="6:11" x14ac:dyDescent="0.2">
      <c r="F2667" s="142"/>
      <c r="K2667"/>
    </row>
    <row r="2668" spans="6:11" x14ac:dyDescent="0.2">
      <c r="F2668" s="142"/>
      <c r="K2668"/>
    </row>
    <row r="2669" spans="6:11" x14ac:dyDescent="0.2">
      <c r="F2669" s="142"/>
      <c r="K2669"/>
    </row>
    <row r="2670" spans="6:11" x14ac:dyDescent="0.2">
      <c r="F2670" s="142"/>
      <c r="K2670"/>
    </row>
    <row r="2671" spans="6:11" x14ac:dyDescent="0.2">
      <c r="F2671" s="142"/>
      <c r="K2671"/>
    </row>
    <row r="2672" spans="6:11" x14ac:dyDescent="0.2">
      <c r="F2672" s="142"/>
      <c r="K2672"/>
    </row>
    <row r="2673" spans="6:11" x14ac:dyDescent="0.2">
      <c r="F2673" s="142"/>
      <c r="K2673"/>
    </row>
    <row r="2674" spans="6:11" x14ac:dyDescent="0.2">
      <c r="F2674" s="142"/>
      <c r="K2674"/>
    </row>
    <row r="2675" spans="6:11" x14ac:dyDescent="0.2">
      <c r="F2675" s="142"/>
      <c r="K2675"/>
    </row>
    <row r="2676" spans="6:11" x14ac:dyDescent="0.2">
      <c r="F2676" s="142"/>
      <c r="K2676"/>
    </row>
    <row r="2677" spans="6:11" x14ac:dyDescent="0.2">
      <c r="F2677" s="142"/>
      <c r="K2677"/>
    </row>
    <row r="2678" spans="6:11" x14ac:dyDescent="0.2">
      <c r="F2678" s="142"/>
      <c r="K2678"/>
    </row>
    <row r="2679" spans="6:11" x14ac:dyDescent="0.2">
      <c r="F2679" s="142"/>
      <c r="K2679"/>
    </row>
    <row r="2680" spans="6:11" x14ac:dyDescent="0.2">
      <c r="F2680" s="142"/>
      <c r="K2680"/>
    </row>
    <row r="2681" spans="6:11" x14ac:dyDescent="0.2">
      <c r="F2681" s="142"/>
      <c r="K2681"/>
    </row>
    <row r="2682" spans="6:11" x14ac:dyDescent="0.2">
      <c r="F2682" s="142"/>
      <c r="K2682"/>
    </row>
    <row r="2683" spans="6:11" x14ac:dyDescent="0.2">
      <c r="F2683" s="142"/>
      <c r="K2683"/>
    </row>
    <row r="2684" spans="6:11" x14ac:dyDescent="0.2">
      <c r="F2684" s="142"/>
      <c r="K2684"/>
    </row>
    <row r="2685" spans="6:11" x14ac:dyDescent="0.2">
      <c r="F2685" s="142"/>
      <c r="K2685"/>
    </row>
    <row r="2686" spans="6:11" x14ac:dyDescent="0.2">
      <c r="F2686" s="142"/>
      <c r="K2686"/>
    </row>
    <row r="2687" spans="6:11" x14ac:dyDescent="0.2">
      <c r="F2687" s="142"/>
      <c r="K2687"/>
    </row>
    <row r="2688" spans="6:11" x14ac:dyDescent="0.2">
      <c r="F2688" s="142"/>
      <c r="K2688"/>
    </row>
    <row r="2689" spans="6:11" x14ac:dyDescent="0.2">
      <c r="F2689" s="142"/>
      <c r="K2689"/>
    </row>
    <row r="2690" spans="6:11" x14ac:dyDescent="0.2">
      <c r="F2690" s="142"/>
      <c r="K2690"/>
    </row>
    <row r="2691" spans="6:11" x14ac:dyDescent="0.2">
      <c r="F2691" s="142"/>
      <c r="K2691"/>
    </row>
    <row r="2692" spans="6:11" x14ac:dyDescent="0.2">
      <c r="F2692" s="142"/>
      <c r="K2692"/>
    </row>
    <row r="2693" spans="6:11" x14ac:dyDescent="0.2">
      <c r="F2693" s="142"/>
      <c r="K2693"/>
    </row>
    <row r="2694" spans="6:11" x14ac:dyDescent="0.2">
      <c r="F2694" s="142"/>
      <c r="K2694"/>
    </row>
    <row r="2695" spans="6:11" x14ac:dyDescent="0.2">
      <c r="F2695" s="142"/>
      <c r="K2695"/>
    </row>
    <row r="2696" spans="6:11" x14ac:dyDescent="0.2">
      <c r="F2696" s="142"/>
      <c r="K2696"/>
    </row>
    <row r="2697" spans="6:11" x14ac:dyDescent="0.2">
      <c r="F2697" s="142"/>
      <c r="K2697"/>
    </row>
    <row r="2698" spans="6:11" x14ac:dyDescent="0.2">
      <c r="F2698" s="142"/>
      <c r="K2698"/>
    </row>
    <row r="2699" spans="6:11" x14ac:dyDescent="0.2">
      <c r="F2699" s="142"/>
      <c r="K2699"/>
    </row>
    <row r="2700" spans="6:11" x14ac:dyDescent="0.2">
      <c r="F2700" s="142"/>
      <c r="K2700"/>
    </row>
    <row r="2701" spans="6:11" x14ac:dyDescent="0.2">
      <c r="F2701" s="142"/>
      <c r="K2701"/>
    </row>
    <row r="2702" spans="6:11" x14ac:dyDescent="0.2">
      <c r="F2702" s="142"/>
      <c r="K2702"/>
    </row>
    <row r="2703" spans="6:11" x14ac:dyDescent="0.2">
      <c r="F2703" s="142"/>
      <c r="K2703"/>
    </row>
    <row r="2704" spans="6:11" x14ac:dyDescent="0.2">
      <c r="F2704" s="142"/>
      <c r="K2704"/>
    </row>
    <row r="2705" spans="6:11" x14ac:dyDescent="0.2">
      <c r="F2705" s="142"/>
      <c r="K2705"/>
    </row>
    <row r="2706" spans="6:11" x14ac:dyDescent="0.2">
      <c r="F2706" s="142"/>
      <c r="K2706"/>
    </row>
    <row r="2707" spans="6:11" x14ac:dyDescent="0.2">
      <c r="F2707" s="142"/>
      <c r="K2707"/>
    </row>
    <row r="2708" spans="6:11" x14ac:dyDescent="0.2">
      <c r="F2708" s="142"/>
      <c r="K2708"/>
    </row>
    <row r="2709" spans="6:11" x14ac:dyDescent="0.2">
      <c r="F2709" s="142"/>
      <c r="K2709"/>
    </row>
    <row r="2710" spans="6:11" x14ac:dyDescent="0.2">
      <c r="F2710" s="142"/>
      <c r="K2710"/>
    </row>
    <row r="2711" spans="6:11" x14ac:dyDescent="0.2">
      <c r="F2711" s="142"/>
      <c r="K2711"/>
    </row>
    <row r="2712" spans="6:11" x14ac:dyDescent="0.2">
      <c r="F2712" s="142"/>
      <c r="K2712"/>
    </row>
    <row r="2713" spans="6:11" x14ac:dyDescent="0.2">
      <c r="F2713" s="142"/>
      <c r="K2713"/>
    </row>
    <row r="2714" spans="6:11" x14ac:dyDescent="0.2">
      <c r="F2714" s="142"/>
      <c r="K2714"/>
    </row>
    <row r="2715" spans="6:11" x14ac:dyDescent="0.2">
      <c r="F2715" s="142"/>
      <c r="K2715"/>
    </row>
    <row r="2716" spans="6:11" x14ac:dyDescent="0.2">
      <c r="F2716" s="142"/>
      <c r="K2716"/>
    </row>
    <row r="2717" spans="6:11" x14ac:dyDescent="0.2">
      <c r="F2717" s="142"/>
      <c r="K2717"/>
    </row>
    <row r="2718" spans="6:11" x14ac:dyDescent="0.2">
      <c r="F2718" s="142"/>
      <c r="K2718"/>
    </row>
    <row r="2719" spans="6:11" x14ac:dyDescent="0.2">
      <c r="F2719" s="142"/>
      <c r="K2719"/>
    </row>
    <row r="2720" spans="6:11" x14ac:dyDescent="0.2">
      <c r="F2720" s="142"/>
      <c r="K2720"/>
    </row>
    <row r="2721" spans="6:11" x14ac:dyDescent="0.2">
      <c r="F2721" s="142"/>
      <c r="K2721"/>
    </row>
    <row r="2722" spans="6:11" x14ac:dyDescent="0.2">
      <c r="F2722" s="142"/>
      <c r="K2722"/>
    </row>
    <row r="2723" spans="6:11" x14ac:dyDescent="0.2">
      <c r="F2723" s="142"/>
      <c r="K2723"/>
    </row>
    <row r="2724" spans="6:11" x14ac:dyDescent="0.2">
      <c r="F2724" s="142"/>
      <c r="K2724"/>
    </row>
    <row r="2725" spans="6:11" x14ac:dyDescent="0.2">
      <c r="F2725" s="142"/>
      <c r="K2725"/>
    </row>
    <row r="2726" spans="6:11" x14ac:dyDescent="0.2">
      <c r="F2726" s="142"/>
      <c r="K2726"/>
    </row>
    <row r="2727" spans="6:11" x14ac:dyDescent="0.2">
      <c r="F2727" s="142"/>
      <c r="K2727"/>
    </row>
    <row r="2728" spans="6:11" x14ac:dyDescent="0.2">
      <c r="F2728" s="142"/>
      <c r="K2728"/>
    </row>
    <row r="2729" spans="6:11" x14ac:dyDescent="0.2">
      <c r="F2729" s="142"/>
      <c r="K2729"/>
    </row>
    <row r="2730" spans="6:11" x14ac:dyDescent="0.2">
      <c r="F2730" s="142"/>
      <c r="K2730"/>
    </row>
    <row r="2731" spans="6:11" x14ac:dyDescent="0.2">
      <c r="F2731" s="142"/>
      <c r="K2731"/>
    </row>
    <row r="2732" spans="6:11" x14ac:dyDescent="0.2">
      <c r="F2732" s="142"/>
      <c r="K2732"/>
    </row>
    <row r="2733" spans="6:11" x14ac:dyDescent="0.2">
      <c r="F2733" s="142"/>
      <c r="K2733"/>
    </row>
    <row r="2734" spans="6:11" x14ac:dyDescent="0.2">
      <c r="F2734" s="142"/>
      <c r="K2734"/>
    </row>
    <row r="2735" spans="6:11" x14ac:dyDescent="0.2">
      <c r="F2735" s="142"/>
      <c r="K2735"/>
    </row>
    <row r="2736" spans="6:11" x14ac:dyDescent="0.2">
      <c r="F2736" s="142"/>
      <c r="K2736"/>
    </row>
    <row r="2737" spans="6:11" x14ac:dyDescent="0.2">
      <c r="F2737" s="142"/>
      <c r="K2737"/>
    </row>
    <row r="2738" spans="6:11" x14ac:dyDescent="0.2">
      <c r="F2738" s="142"/>
      <c r="K2738"/>
    </row>
    <row r="2739" spans="6:11" x14ac:dyDescent="0.2">
      <c r="F2739" s="142"/>
      <c r="K2739"/>
    </row>
    <row r="2740" spans="6:11" x14ac:dyDescent="0.2">
      <c r="F2740" s="142"/>
      <c r="K2740"/>
    </row>
    <row r="2741" spans="6:11" x14ac:dyDescent="0.2">
      <c r="F2741" s="142"/>
      <c r="K2741"/>
    </row>
    <row r="2742" spans="6:11" x14ac:dyDescent="0.2">
      <c r="F2742" s="142"/>
      <c r="K2742"/>
    </row>
    <row r="2743" spans="6:11" x14ac:dyDescent="0.2">
      <c r="F2743" s="142"/>
      <c r="K2743"/>
    </row>
    <row r="2744" spans="6:11" x14ac:dyDescent="0.2">
      <c r="F2744" s="142"/>
      <c r="K2744"/>
    </row>
    <row r="2745" spans="6:11" x14ac:dyDescent="0.2">
      <c r="F2745" s="142"/>
      <c r="K2745"/>
    </row>
    <row r="2746" spans="6:11" x14ac:dyDescent="0.2">
      <c r="F2746" s="142"/>
      <c r="K2746"/>
    </row>
    <row r="2747" spans="6:11" x14ac:dyDescent="0.2">
      <c r="F2747" s="142"/>
      <c r="K2747"/>
    </row>
    <row r="2748" spans="6:11" x14ac:dyDescent="0.2">
      <c r="F2748" s="142"/>
      <c r="K2748"/>
    </row>
    <row r="2749" spans="6:11" x14ac:dyDescent="0.2">
      <c r="F2749" s="142"/>
      <c r="K2749"/>
    </row>
    <row r="2750" spans="6:11" x14ac:dyDescent="0.2">
      <c r="F2750" s="142"/>
      <c r="K2750"/>
    </row>
    <row r="2751" spans="6:11" x14ac:dyDescent="0.2">
      <c r="F2751" s="142"/>
      <c r="K2751"/>
    </row>
    <row r="2752" spans="6:11" x14ac:dyDescent="0.2">
      <c r="F2752" s="142"/>
      <c r="K2752"/>
    </row>
    <row r="2753" spans="6:11" x14ac:dyDescent="0.2">
      <c r="F2753" s="142"/>
      <c r="K2753"/>
    </row>
    <row r="2754" spans="6:11" x14ac:dyDescent="0.2">
      <c r="F2754" s="142"/>
      <c r="K2754"/>
    </row>
    <row r="2755" spans="6:11" x14ac:dyDescent="0.2">
      <c r="F2755" s="142"/>
      <c r="K2755"/>
    </row>
    <row r="2756" spans="6:11" x14ac:dyDescent="0.2">
      <c r="F2756" s="142"/>
      <c r="K2756"/>
    </row>
    <row r="2757" spans="6:11" x14ac:dyDescent="0.2">
      <c r="F2757" s="142"/>
      <c r="K2757"/>
    </row>
    <row r="2758" spans="6:11" x14ac:dyDescent="0.2">
      <c r="F2758" s="142"/>
      <c r="K2758"/>
    </row>
    <row r="2759" spans="6:11" x14ac:dyDescent="0.2">
      <c r="F2759" s="142"/>
      <c r="K2759"/>
    </row>
    <row r="2760" spans="6:11" x14ac:dyDescent="0.2">
      <c r="F2760" s="142"/>
      <c r="K2760"/>
    </row>
    <row r="2761" spans="6:11" x14ac:dyDescent="0.2">
      <c r="F2761" s="142"/>
      <c r="K2761"/>
    </row>
    <row r="2762" spans="6:11" x14ac:dyDescent="0.2">
      <c r="F2762" s="142"/>
      <c r="K2762"/>
    </row>
    <row r="2763" spans="6:11" x14ac:dyDescent="0.2">
      <c r="F2763" s="142"/>
      <c r="K2763"/>
    </row>
    <row r="2764" spans="6:11" x14ac:dyDescent="0.2">
      <c r="F2764" s="142"/>
      <c r="K2764"/>
    </row>
    <row r="2765" spans="6:11" x14ac:dyDescent="0.2">
      <c r="F2765" s="142"/>
      <c r="K2765"/>
    </row>
    <row r="2766" spans="6:11" x14ac:dyDescent="0.2">
      <c r="F2766" s="142"/>
      <c r="K2766"/>
    </row>
    <row r="2767" spans="6:11" x14ac:dyDescent="0.2">
      <c r="F2767" s="142"/>
      <c r="K2767"/>
    </row>
    <row r="2768" spans="6:11" x14ac:dyDescent="0.2">
      <c r="F2768" s="142"/>
      <c r="K2768"/>
    </row>
    <row r="2769" spans="6:11" x14ac:dyDescent="0.2">
      <c r="F2769" s="142"/>
      <c r="K2769"/>
    </row>
    <row r="2770" spans="6:11" x14ac:dyDescent="0.2">
      <c r="F2770" s="142"/>
      <c r="K2770"/>
    </row>
    <row r="2771" spans="6:11" x14ac:dyDescent="0.2">
      <c r="F2771" s="142"/>
      <c r="K2771"/>
    </row>
    <row r="2772" spans="6:11" x14ac:dyDescent="0.2">
      <c r="F2772" s="142"/>
      <c r="K2772"/>
    </row>
    <row r="2773" spans="6:11" x14ac:dyDescent="0.2">
      <c r="F2773" s="142"/>
      <c r="K2773"/>
    </row>
    <row r="2774" spans="6:11" x14ac:dyDescent="0.2">
      <c r="F2774" s="142"/>
      <c r="K2774"/>
    </row>
    <row r="2775" spans="6:11" x14ac:dyDescent="0.2">
      <c r="F2775" s="142"/>
      <c r="K2775"/>
    </row>
    <row r="2776" spans="6:11" x14ac:dyDescent="0.2">
      <c r="F2776" s="142"/>
      <c r="K2776"/>
    </row>
    <row r="2777" spans="6:11" x14ac:dyDescent="0.2">
      <c r="F2777" s="142"/>
      <c r="K2777"/>
    </row>
    <row r="2778" spans="6:11" x14ac:dyDescent="0.2">
      <c r="F2778" s="142"/>
      <c r="K2778"/>
    </row>
    <row r="2779" spans="6:11" x14ac:dyDescent="0.2">
      <c r="F2779" s="142"/>
      <c r="K2779"/>
    </row>
    <row r="2780" spans="6:11" x14ac:dyDescent="0.2">
      <c r="F2780" s="142"/>
      <c r="K2780"/>
    </row>
    <row r="2781" spans="6:11" x14ac:dyDescent="0.2">
      <c r="F2781" s="142"/>
      <c r="K2781"/>
    </row>
    <row r="2782" spans="6:11" x14ac:dyDescent="0.2">
      <c r="F2782" s="142"/>
      <c r="K2782"/>
    </row>
    <row r="2783" spans="6:11" x14ac:dyDescent="0.2">
      <c r="F2783" s="142"/>
      <c r="K2783"/>
    </row>
    <row r="2784" spans="6:11" x14ac:dyDescent="0.2">
      <c r="F2784" s="142"/>
      <c r="K2784"/>
    </row>
    <row r="2785" spans="6:11" x14ac:dyDescent="0.2">
      <c r="F2785" s="142"/>
      <c r="K2785"/>
    </row>
    <row r="2786" spans="6:11" x14ac:dyDescent="0.2">
      <c r="F2786" s="142"/>
      <c r="K2786"/>
    </row>
    <row r="2787" spans="6:11" x14ac:dyDescent="0.2">
      <c r="F2787" s="142"/>
      <c r="K2787"/>
    </row>
    <row r="2788" spans="6:11" x14ac:dyDescent="0.2">
      <c r="F2788" s="142"/>
      <c r="K2788"/>
    </row>
    <row r="2789" spans="6:11" x14ac:dyDescent="0.2">
      <c r="F2789" s="142"/>
      <c r="K2789"/>
    </row>
    <row r="2790" spans="6:11" x14ac:dyDescent="0.2">
      <c r="F2790" s="142"/>
      <c r="K2790"/>
    </row>
    <row r="2791" spans="6:11" x14ac:dyDescent="0.2">
      <c r="F2791" s="142"/>
      <c r="K2791"/>
    </row>
    <row r="2792" spans="6:11" x14ac:dyDescent="0.2">
      <c r="F2792" s="142"/>
      <c r="K2792"/>
    </row>
    <row r="2793" spans="6:11" x14ac:dyDescent="0.2">
      <c r="F2793" s="142"/>
      <c r="K2793"/>
    </row>
    <row r="2794" spans="6:11" x14ac:dyDescent="0.2">
      <c r="F2794" s="142"/>
      <c r="K2794"/>
    </row>
    <row r="2795" spans="6:11" x14ac:dyDescent="0.2">
      <c r="F2795" s="142"/>
      <c r="K2795"/>
    </row>
    <row r="2796" spans="6:11" x14ac:dyDescent="0.2">
      <c r="F2796" s="142"/>
      <c r="K2796"/>
    </row>
    <row r="2797" spans="6:11" x14ac:dyDescent="0.2">
      <c r="F2797" s="142"/>
      <c r="K2797"/>
    </row>
    <row r="2798" spans="6:11" x14ac:dyDescent="0.2">
      <c r="F2798" s="142"/>
      <c r="K2798"/>
    </row>
    <row r="2799" spans="6:11" x14ac:dyDescent="0.2">
      <c r="F2799" s="142"/>
      <c r="K2799"/>
    </row>
    <row r="2800" spans="6:11" x14ac:dyDescent="0.2">
      <c r="F2800" s="142"/>
      <c r="K2800"/>
    </row>
    <row r="2801" spans="6:11" x14ac:dyDescent="0.2">
      <c r="F2801" s="142"/>
      <c r="K2801"/>
    </row>
    <row r="2802" spans="6:11" x14ac:dyDescent="0.2">
      <c r="F2802" s="142"/>
      <c r="K2802"/>
    </row>
    <row r="2803" spans="6:11" x14ac:dyDescent="0.2">
      <c r="F2803" s="142"/>
      <c r="K2803"/>
    </row>
    <row r="2804" spans="6:11" x14ac:dyDescent="0.2">
      <c r="F2804" s="142"/>
      <c r="K2804"/>
    </row>
    <row r="2805" spans="6:11" x14ac:dyDescent="0.2">
      <c r="F2805" s="142"/>
      <c r="K2805"/>
    </row>
    <row r="2806" spans="6:11" x14ac:dyDescent="0.2">
      <c r="F2806" s="142"/>
      <c r="K2806"/>
    </row>
    <row r="2807" spans="6:11" x14ac:dyDescent="0.2">
      <c r="F2807" s="142"/>
      <c r="K2807"/>
    </row>
    <row r="2808" spans="6:11" x14ac:dyDescent="0.2">
      <c r="F2808" s="142"/>
      <c r="K2808"/>
    </row>
    <row r="2809" spans="6:11" x14ac:dyDescent="0.2">
      <c r="F2809" s="142"/>
      <c r="K2809"/>
    </row>
    <row r="2810" spans="6:11" x14ac:dyDescent="0.2">
      <c r="F2810" s="142"/>
      <c r="K2810"/>
    </row>
    <row r="2811" spans="6:11" x14ac:dyDescent="0.2">
      <c r="F2811" s="142"/>
      <c r="K2811"/>
    </row>
    <row r="2812" spans="6:11" x14ac:dyDescent="0.2">
      <c r="F2812" s="142"/>
      <c r="K2812"/>
    </row>
    <row r="2813" spans="6:11" x14ac:dyDescent="0.2">
      <c r="F2813" s="142"/>
      <c r="K2813"/>
    </row>
    <row r="2814" spans="6:11" x14ac:dyDescent="0.2">
      <c r="F2814" s="142"/>
      <c r="K2814"/>
    </row>
    <row r="2815" spans="6:11" x14ac:dyDescent="0.2">
      <c r="F2815" s="142"/>
      <c r="K2815"/>
    </row>
    <row r="2816" spans="6:11" x14ac:dyDescent="0.2">
      <c r="F2816" s="142"/>
      <c r="K2816"/>
    </row>
    <row r="2817" spans="6:11" x14ac:dyDescent="0.2">
      <c r="F2817" s="142"/>
      <c r="K2817"/>
    </row>
    <row r="2818" spans="6:11" x14ac:dyDescent="0.2">
      <c r="F2818" s="142"/>
      <c r="K2818"/>
    </row>
    <row r="2819" spans="6:11" x14ac:dyDescent="0.2">
      <c r="F2819" s="142"/>
      <c r="K2819"/>
    </row>
    <row r="2820" spans="6:11" x14ac:dyDescent="0.2">
      <c r="F2820" s="142"/>
      <c r="K2820"/>
    </row>
    <row r="2821" spans="6:11" x14ac:dyDescent="0.2">
      <c r="F2821" s="142"/>
      <c r="K2821"/>
    </row>
    <row r="2822" spans="6:11" x14ac:dyDescent="0.2">
      <c r="F2822" s="142"/>
      <c r="K2822"/>
    </row>
    <row r="2823" spans="6:11" x14ac:dyDescent="0.2">
      <c r="F2823" s="142"/>
      <c r="K2823"/>
    </row>
    <row r="2824" spans="6:11" x14ac:dyDescent="0.2">
      <c r="F2824" s="142"/>
      <c r="K2824"/>
    </row>
    <row r="2825" spans="6:11" x14ac:dyDescent="0.2">
      <c r="F2825" s="142"/>
      <c r="K2825"/>
    </row>
    <row r="2826" spans="6:11" x14ac:dyDescent="0.2">
      <c r="F2826" s="142"/>
      <c r="K2826"/>
    </row>
    <row r="2827" spans="6:11" x14ac:dyDescent="0.2">
      <c r="F2827" s="142"/>
      <c r="K2827"/>
    </row>
    <row r="2828" spans="6:11" x14ac:dyDescent="0.2">
      <c r="F2828" s="142"/>
      <c r="K2828"/>
    </row>
    <row r="2829" spans="6:11" x14ac:dyDescent="0.2">
      <c r="F2829" s="142"/>
      <c r="K2829"/>
    </row>
    <row r="2830" spans="6:11" x14ac:dyDescent="0.2">
      <c r="F2830" s="142"/>
      <c r="K2830"/>
    </row>
    <row r="2831" spans="6:11" x14ac:dyDescent="0.2">
      <c r="F2831" s="142"/>
      <c r="K2831"/>
    </row>
    <row r="2832" spans="6:11" x14ac:dyDescent="0.2">
      <c r="F2832" s="142"/>
      <c r="K2832"/>
    </row>
    <row r="2833" spans="6:11" x14ac:dyDescent="0.2">
      <c r="F2833" s="142"/>
      <c r="K2833"/>
    </row>
    <row r="2834" spans="6:11" x14ac:dyDescent="0.2">
      <c r="F2834" s="142"/>
      <c r="K2834"/>
    </row>
    <row r="2835" spans="6:11" x14ac:dyDescent="0.2">
      <c r="F2835" s="142"/>
      <c r="K2835"/>
    </row>
    <row r="2836" spans="6:11" x14ac:dyDescent="0.2">
      <c r="F2836" s="142"/>
      <c r="K2836"/>
    </row>
    <row r="2837" spans="6:11" x14ac:dyDescent="0.2">
      <c r="F2837" s="142"/>
      <c r="K2837"/>
    </row>
    <row r="2838" spans="6:11" x14ac:dyDescent="0.2">
      <c r="F2838" s="142"/>
      <c r="K2838"/>
    </row>
    <row r="2839" spans="6:11" x14ac:dyDescent="0.2">
      <c r="F2839" s="142"/>
      <c r="K2839"/>
    </row>
    <row r="2840" spans="6:11" x14ac:dyDescent="0.2">
      <c r="F2840" s="142"/>
      <c r="K2840"/>
    </row>
    <row r="2841" spans="6:11" x14ac:dyDescent="0.2">
      <c r="F2841" s="142"/>
      <c r="K2841"/>
    </row>
    <row r="2842" spans="6:11" x14ac:dyDescent="0.2">
      <c r="F2842" s="142"/>
      <c r="K2842"/>
    </row>
    <row r="2843" spans="6:11" x14ac:dyDescent="0.2">
      <c r="F2843" s="142"/>
      <c r="K2843"/>
    </row>
    <row r="2844" spans="6:11" x14ac:dyDescent="0.2">
      <c r="F2844" s="142"/>
      <c r="K2844"/>
    </row>
    <row r="2845" spans="6:11" x14ac:dyDescent="0.2">
      <c r="F2845" s="142"/>
      <c r="K2845"/>
    </row>
    <row r="2846" spans="6:11" x14ac:dyDescent="0.2">
      <c r="F2846" s="142"/>
      <c r="K2846"/>
    </row>
    <row r="2847" spans="6:11" x14ac:dyDescent="0.2">
      <c r="F2847" s="142"/>
      <c r="K2847"/>
    </row>
    <row r="2848" spans="6:11" x14ac:dyDescent="0.2">
      <c r="F2848" s="142"/>
      <c r="K2848"/>
    </row>
    <row r="2849" spans="6:11" x14ac:dyDescent="0.2">
      <c r="F2849" s="142"/>
      <c r="K2849"/>
    </row>
    <row r="2850" spans="6:11" x14ac:dyDescent="0.2">
      <c r="F2850" s="142"/>
      <c r="K2850"/>
    </row>
    <row r="2851" spans="6:11" x14ac:dyDescent="0.2">
      <c r="F2851" s="142"/>
      <c r="K2851"/>
    </row>
    <row r="2852" spans="6:11" x14ac:dyDescent="0.2">
      <c r="F2852" s="142"/>
      <c r="K2852"/>
    </row>
    <row r="2853" spans="6:11" x14ac:dyDescent="0.2">
      <c r="F2853" s="142"/>
      <c r="K2853"/>
    </row>
    <row r="2854" spans="6:11" x14ac:dyDescent="0.2">
      <c r="F2854" s="142"/>
      <c r="K2854"/>
    </row>
    <row r="2855" spans="6:11" x14ac:dyDescent="0.2">
      <c r="F2855" s="142"/>
      <c r="K2855"/>
    </row>
    <row r="2856" spans="6:11" x14ac:dyDescent="0.2">
      <c r="F2856" s="142"/>
      <c r="K2856"/>
    </row>
    <row r="2857" spans="6:11" x14ac:dyDescent="0.2">
      <c r="F2857" s="142"/>
      <c r="K2857"/>
    </row>
    <row r="2858" spans="6:11" x14ac:dyDescent="0.2">
      <c r="F2858" s="142"/>
      <c r="K2858"/>
    </row>
    <row r="2859" spans="6:11" x14ac:dyDescent="0.2">
      <c r="F2859" s="142"/>
      <c r="K2859"/>
    </row>
    <row r="2860" spans="6:11" x14ac:dyDescent="0.2">
      <c r="F2860" s="142"/>
      <c r="K2860"/>
    </row>
    <row r="2861" spans="6:11" x14ac:dyDescent="0.2">
      <c r="F2861" s="142"/>
      <c r="K2861"/>
    </row>
    <row r="2862" spans="6:11" x14ac:dyDescent="0.2">
      <c r="F2862" s="142"/>
      <c r="K2862"/>
    </row>
    <row r="2863" spans="6:11" x14ac:dyDescent="0.2">
      <c r="F2863" s="142"/>
      <c r="K2863"/>
    </row>
    <row r="2864" spans="6:11" x14ac:dyDescent="0.2">
      <c r="F2864" s="142"/>
      <c r="K2864"/>
    </row>
    <row r="2865" spans="6:11" x14ac:dyDescent="0.2">
      <c r="F2865" s="142"/>
      <c r="K2865"/>
    </row>
    <row r="2866" spans="6:11" x14ac:dyDescent="0.2">
      <c r="F2866" s="142"/>
      <c r="K2866"/>
    </row>
    <row r="2867" spans="6:11" x14ac:dyDescent="0.2">
      <c r="F2867" s="142"/>
      <c r="K2867"/>
    </row>
    <row r="2868" spans="6:11" x14ac:dyDescent="0.2">
      <c r="F2868" s="142"/>
      <c r="K2868"/>
    </row>
    <row r="2869" spans="6:11" x14ac:dyDescent="0.2">
      <c r="F2869" s="142"/>
      <c r="K2869"/>
    </row>
    <row r="2870" spans="6:11" x14ac:dyDescent="0.2">
      <c r="F2870" s="142"/>
      <c r="K2870"/>
    </row>
    <row r="2871" spans="6:11" x14ac:dyDescent="0.2">
      <c r="F2871" s="142"/>
      <c r="K2871"/>
    </row>
    <row r="2872" spans="6:11" x14ac:dyDescent="0.2">
      <c r="F2872" s="142"/>
      <c r="K2872"/>
    </row>
    <row r="2873" spans="6:11" x14ac:dyDescent="0.2">
      <c r="F2873" s="142"/>
      <c r="K2873"/>
    </row>
    <row r="2874" spans="6:11" x14ac:dyDescent="0.2">
      <c r="F2874" s="142"/>
      <c r="K2874"/>
    </row>
    <row r="2875" spans="6:11" x14ac:dyDescent="0.2">
      <c r="F2875" s="142"/>
      <c r="K2875"/>
    </row>
    <row r="2876" spans="6:11" x14ac:dyDescent="0.2">
      <c r="F2876" s="142"/>
      <c r="K2876"/>
    </row>
    <row r="2877" spans="6:11" x14ac:dyDescent="0.2">
      <c r="F2877" s="142"/>
      <c r="K2877"/>
    </row>
    <row r="2878" spans="6:11" x14ac:dyDescent="0.2">
      <c r="F2878" s="142"/>
      <c r="K2878"/>
    </row>
    <row r="2879" spans="6:11" x14ac:dyDescent="0.2">
      <c r="F2879" s="142"/>
      <c r="K2879"/>
    </row>
    <row r="2880" spans="6:11" x14ac:dyDescent="0.2">
      <c r="F2880" s="142"/>
      <c r="K2880"/>
    </row>
    <row r="2881" spans="6:11" x14ac:dyDescent="0.2">
      <c r="F2881" s="142"/>
      <c r="K2881"/>
    </row>
    <row r="2882" spans="6:11" x14ac:dyDescent="0.2">
      <c r="F2882" s="142"/>
      <c r="K2882"/>
    </row>
    <row r="2883" spans="6:11" x14ac:dyDescent="0.2">
      <c r="F2883" s="142"/>
      <c r="K2883"/>
    </row>
    <row r="2884" spans="6:11" x14ac:dyDescent="0.2">
      <c r="F2884" s="142"/>
      <c r="K2884"/>
    </row>
    <row r="2885" spans="6:11" x14ac:dyDescent="0.2">
      <c r="F2885" s="142"/>
      <c r="K2885"/>
    </row>
    <row r="2886" spans="6:11" x14ac:dyDescent="0.2">
      <c r="F2886" s="142"/>
      <c r="K2886"/>
    </row>
    <row r="2887" spans="6:11" x14ac:dyDescent="0.2">
      <c r="F2887" s="142"/>
      <c r="K2887"/>
    </row>
    <row r="2888" spans="6:11" x14ac:dyDescent="0.2">
      <c r="F2888" s="142"/>
      <c r="K2888"/>
    </row>
    <row r="2889" spans="6:11" x14ac:dyDescent="0.2">
      <c r="F2889" s="142"/>
      <c r="K2889"/>
    </row>
    <row r="2890" spans="6:11" x14ac:dyDescent="0.2">
      <c r="F2890" s="142"/>
      <c r="K2890"/>
    </row>
    <row r="2891" spans="6:11" x14ac:dyDescent="0.2">
      <c r="F2891" s="142"/>
      <c r="K2891"/>
    </row>
    <row r="2892" spans="6:11" x14ac:dyDescent="0.2">
      <c r="F2892" s="142"/>
      <c r="K2892"/>
    </row>
    <row r="2893" spans="6:11" x14ac:dyDescent="0.2">
      <c r="F2893" s="142"/>
      <c r="K2893"/>
    </row>
    <row r="2894" spans="6:11" x14ac:dyDescent="0.2">
      <c r="F2894" s="142"/>
      <c r="K2894"/>
    </row>
    <row r="2895" spans="6:11" x14ac:dyDescent="0.2">
      <c r="F2895" s="142"/>
      <c r="K2895"/>
    </row>
    <row r="2896" spans="6:11" x14ac:dyDescent="0.2">
      <c r="F2896" s="142"/>
      <c r="K2896"/>
    </row>
    <row r="2897" spans="6:11" x14ac:dyDescent="0.2">
      <c r="F2897" s="142"/>
      <c r="K2897"/>
    </row>
    <row r="2898" spans="6:11" x14ac:dyDescent="0.2">
      <c r="F2898" s="142"/>
      <c r="K2898"/>
    </row>
    <row r="2899" spans="6:11" x14ac:dyDescent="0.2">
      <c r="F2899" s="142"/>
      <c r="K2899"/>
    </row>
    <row r="2900" spans="6:11" x14ac:dyDescent="0.2">
      <c r="F2900" s="142"/>
      <c r="K2900"/>
    </row>
    <row r="2901" spans="6:11" x14ac:dyDescent="0.2">
      <c r="F2901" s="142"/>
      <c r="K2901"/>
    </row>
    <row r="2902" spans="6:11" x14ac:dyDescent="0.2">
      <c r="F2902" s="142"/>
      <c r="K2902"/>
    </row>
    <row r="2903" spans="6:11" x14ac:dyDescent="0.2">
      <c r="F2903" s="142"/>
      <c r="K2903"/>
    </row>
    <row r="2904" spans="6:11" x14ac:dyDescent="0.2">
      <c r="F2904" s="142"/>
      <c r="K2904"/>
    </row>
    <row r="2905" spans="6:11" x14ac:dyDescent="0.2">
      <c r="F2905" s="142"/>
      <c r="K2905"/>
    </row>
    <row r="2906" spans="6:11" x14ac:dyDescent="0.2">
      <c r="F2906" s="142"/>
      <c r="K2906"/>
    </row>
    <row r="2907" spans="6:11" x14ac:dyDescent="0.2">
      <c r="F2907" s="142"/>
      <c r="K2907"/>
    </row>
    <row r="2908" spans="6:11" x14ac:dyDescent="0.2">
      <c r="F2908" s="142"/>
      <c r="K2908"/>
    </row>
    <row r="2909" spans="6:11" x14ac:dyDescent="0.2">
      <c r="F2909" s="142"/>
      <c r="K2909"/>
    </row>
    <row r="2910" spans="6:11" x14ac:dyDescent="0.2">
      <c r="F2910" s="142"/>
      <c r="K2910"/>
    </row>
    <row r="2911" spans="6:11" x14ac:dyDescent="0.2">
      <c r="F2911" s="142"/>
      <c r="K2911"/>
    </row>
    <row r="2912" spans="6:11" x14ac:dyDescent="0.2">
      <c r="F2912" s="142"/>
      <c r="K2912"/>
    </row>
    <row r="2913" spans="6:11" x14ac:dyDescent="0.2">
      <c r="F2913" s="142"/>
      <c r="K2913"/>
    </row>
    <row r="2914" spans="6:11" x14ac:dyDescent="0.2">
      <c r="F2914" s="142"/>
      <c r="K2914"/>
    </row>
    <row r="2915" spans="6:11" x14ac:dyDescent="0.2">
      <c r="F2915" s="142"/>
      <c r="K2915"/>
    </row>
    <row r="2916" spans="6:11" x14ac:dyDescent="0.2">
      <c r="F2916" s="142"/>
      <c r="K2916"/>
    </row>
    <row r="2917" spans="6:11" x14ac:dyDescent="0.2">
      <c r="F2917" s="142"/>
      <c r="K2917"/>
    </row>
    <row r="2918" spans="6:11" x14ac:dyDescent="0.2">
      <c r="F2918" s="142"/>
      <c r="K2918"/>
    </row>
    <row r="2919" spans="6:11" x14ac:dyDescent="0.2">
      <c r="F2919" s="142"/>
      <c r="K2919"/>
    </row>
    <row r="2920" spans="6:11" x14ac:dyDescent="0.2">
      <c r="F2920" s="142"/>
      <c r="K2920"/>
    </row>
    <row r="2921" spans="6:11" x14ac:dyDescent="0.2">
      <c r="F2921" s="142"/>
      <c r="K2921"/>
    </row>
    <row r="2922" spans="6:11" x14ac:dyDescent="0.2">
      <c r="F2922" s="142"/>
      <c r="K2922"/>
    </row>
    <row r="2923" spans="6:11" x14ac:dyDescent="0.2">
      <c r="F2923" s="142"/>
      <c r="K2923"/>
    </row>
    <row r="2924" spans="6:11" x14ac:dyDescent="0.2">
      <c r="F2924" s="142"/>
      <c r="K2924"/>
    </row>
    <row r="2925" spans="6:11" x14ac:dyDescent="0.2">
      <c r="F2925" s="142"/>
      <c r="K2925"/>
    </row>
    <row r="2926" spans="6:11" x14ac:dyDescent="0.2">
      <c r="F2926" s="142"/>
      <c r="K2926"/>
    </row>
    <row r="2927" spans="6:11" x14ac:dyDescent="0.2">
      <c r="F2927" s="142"/>
      <c r="K2927"/>
    </row>
    <row r="2928" spans="6:11" x14ac:dyDescent="0.2">
      <c r="F2928" s="142"/>
      <c r="K2928"/>
    </row>
    <row r="2929" spans="6:11" x14ac:dyDescent="0.2">
      <c r="F2929" s="142"/>
      <c r="K2929"/>
    </row>
    <row r="2930" spans="6:11" x14ac:dyDescent="0.2">
      <c r="F2930" s="142"/>
      <c r="K2930"/>
    </row>
    <row r="2931" spans="6:11" x14ac:dyDescent="0.2">
      <c r="F2931" s="142"/>
      <c r="K2931"/>
    </row>
    <row r="2932" spans="6:11" x14ac:dyDescent="0.2">
      <c r="F2932" s="142"/>
      <c r="K2932"/>
    </row>
    <row r="2933" spans="6:11" x14ac:dyDescent="0.2">
      <c r="F2933" s="142"/>
      <c r="K2933"/>
    </row>
    <row r="2934" spans="6:11" x14ac:dyDescent="0.2">
      <c r="F2934" s="142"/>
      <c r="K2934"/>
    </row>
    <row r="2935" spans="6:11" x14ac:dyDescent="0.2">
      <c r="F2935" s="142"/>
      <c r="K2935"/>
    </row>
    <row r="2936" spans="6:11" x14ac:dyDescent="0.2">
      <c r="F2936" s="142"/>
      <c r="K2936"/>
    </row>
    <row r="2937" spans="6:11" x14ac:dyDescent="0.2">
      <c r="F2937" s="142"/>
      <c r="K2937"/>
    </row>
    <row r="2938" spans="6:11" x14ac:dyDescent="0.2">
      <c r="F2938" s="142"/>
      <c r="K2938"/>
    </row>
    <row r="2939" spans="6:11" x14ac:dyDescent="0.2">
      <c r="F2939" s="142"/>
      <c r="K2939"/>
    </row>
    <row r="2940" spans="6:11" x14ac:dyDescent="0.2">
      <c r="F2940" s="142"/>
      <c r="K2940"/>
    </row>
    <row r="2941" spans="6:11" x14ac:dyDescent="0.2">
      <c r="F2941" s="142"/>
      <c r="K2941"/>
    </row>
    <row r="2942" spans="6:11" x14ac:dyDescent="0.2">
      <c r="F2942" s="142"/>
      <c r="K2942"/>
    </row>
    <row r="2943" spans="6:11" x14ac:dyDescent="0.2">
      <c r="F2943" s="142"/>
      <c r="K2943"/>
    </row>
    <row r="2944" spans="6:11" x14ac:dyDescent="0.2">
      <c r="F2944" s="142"/>
      <c r="K2944"/>
    </row>
    <row r="2945" spans="6:11" x14ac:dyDescent="0.2">
      <c r="F2945" s="142"/>
      <c r="K2945"/>
    </row>
    <row r="2946" spans="6:11" x14ac:dyDescent="0.2">
      <c r="F2946" s="142"/>
      <c r="K2946"/>
    </row>
    <row r="2947" spans="6:11" x14ac:dyDescent="0.2">
      <c r="F2947" s="142"/>
      <c r="K2947"/>
    </row>
    <row r="2948" spans="6:11" x14ac:dyDescent="0.2">
      <c r="F2948" s="142"/>
      <c r="K2948"/>
    </row>
    <row r="2949" spans="6:11" x14ac:dyDescent="0.2">
      <c r="F2949" s="142"/>
      <c r="K2949"/>
    </row>
    <row r="2950" spans="6:11" x14ac:dyDescent="0.2">
      <c r="F2950" s="142"/>
      <c r="K2950"/>
    </row>
    <row r="2951" spans="6:11" x14ac:dyDescent="0.2">
      <c r="F2951" s="142"/>
      <c r="K2951"/>
    </row>
    <row r="2952" spans="6:11" x14ac:dyDescent="0.2">
      <c r="F2952" s="142"/>
      <c r="K2952"/>
    </row>
    <row r="2953" spans="6:11" x14ac:dyDescent="0.2">
      <c r="F2953" s="142"/>
      <c r="K2953"/>
    </row>
    <row r="2954" spans="6:11" x14ac:dyDescent="0.2">
      <c r="F2954" s="142"/>
      <c r="K2954"/>
    </row>
    <row r="2955" spans="6:11" x14ac:dyDescent="0.2">
      <c r="F2955" s="142"/>
      <c r="K2955"/>
    </row>
    <row r="2956" spans="6:11" x14ac:dyDescent="0.2">
      <c r="F2956" s="142"/>
      <c r="K2956"/>
    </row>
    <row r="2957" spans="6:11" x14ac:dyDescent="0.2">
      <c r="F2957" s="142"/>
      <c r="K2957"/>
    </row>
    <row r="2958" spans="6:11" x14ac:dyDescent="0.2">
      <c r="F2958" s="142"/>
      <c r="K2958"/>
    </row>
    <row r="2959" spans="6:11" x14ac:dyDescent="0.2">
      <c r="F2959" s="142"/>
      <c r="K2959"/>
    </row>
    <row r="2960" spans="6:11" x14ac:dyDescent="0.2">
      <c r="F2960" s="142"/>
      <c r="K2960"/>
    </row>
    <row r="2961" spans="6:11" x14ac:dyDescent="0.2">
      <c r="F2961" s="142"/>
      <c r="K2961"/>
    </row>
    <row r="2962" spans="6:11" x14ac:dyDescent="0.2">
      <c r="F2962" s="142"/>
      <c r="K2962"/>
    </row>
    <row r="2963" spans="6:11" x14ac:dyDescent="0.2">
      <c r="F2963" s="142"/>
      <c r="K2963"/>
    </row>
    <row r="2964" spans="6:11" x14ac:dyDescent="0.2">
      <c r="F2964" s="142"/>
      <c r="K2964"/>
    </row>
    <row r="2965" spans="6:11" x14ac:dyDescent="0.2">
      <c r="F2965" s="142"/>
      <c r="K2965"/>
    </row>
    <row r="2966" spans="6:11" x14ac:dyDescent="0.2">
      <c r="F2966" s="142"/>
      <c r="K2966"/>
    </row>
    <row r="2967" spans="6:11" x14ac:dyDescent="0.2">
      <c r="F2967" s="142"/>
      <c r="K2967"/>
    </row>
    <row r="2968" spans="6:11" x14ac:dyDescent="0.2">
      <c r="F2968" s="142"/>
      <c r="K2968"/>
    </row>
    <row r="2969" spans="6:11" x14ac:dyDescent="0.2">
      <c r="F2969" s="142"/>
      <c r="K2969"/>
    </row>
    <row r="2970" spans="6:11" x14ac:dyDescent="0.2">
      <c r="F2970" s="142"/>
      <c r="K2970"/>
    </row>
    <row r="2971" spans="6:11" x14ac:dyDescent="0.2">
      <c r="F2971" s="142"/>
      <c r="K2971"/>
    </row>
    <row r="2972" spans="6:11" x14ac:dyDescent="0.2">
      <c r="F2972" s="142"/>
      <c r="K2972"/>
    </row>
    <row r="2973" spans="6:11" x14ac:dyDescent="0.2">
      <c r="F2973" s="142"/>
      <c r="K2973"/>
    </row>
    <row r="2974" spans="6:11" x14ac:dyDescent="0.2">
      <c r="F2974" s="142"/>
      <c r="K2974"/>
    </row>
    <row r="2975" spans="6:11" x14ac:dyDescent="0.2">
      <c r="F2975" s="142"/>
      <c r="K2975"/>
    </row>
    <row r="2976" spans="6:11" x14ac:dyDescent="0.2">
      <c r="F2976" s="142"/>
      <c r="K2976"/>
    </row>
    <row r="2977" spans="6:11" x14ac:dyDescent="0.2">
      <c r="F2977" s="142"/>
      <c r="K2977"/>
    </row>
    <row r="2978" spans="6:11" x14ac:dyDescent="0.2">
      <c r="F2978" s="142"/>
      <c r="K2978"/>
    </row>
    <row r="2979" spans="6:11" x14ac:dyDescent="0.2">
      <c r="F2979" s="142"/>
      <c r="K2979"/>
    </row>
    <row r="2980" spans="6:11" x14ac:dyDescent="0.2">
      <c r="F2980" s="142"/>
      <c r="K2980"/>
    </row>
    <row r="2981" spans="6:11" x14ac:dyDescent="0.2">
      <c r="F2981" s="142"/>
      <c r="K2981"/>
    </row>
    <row r="2982" spans="6:11" x14ac:dyDescent="0.2">
      <c r="F2982" s="142"/>
      <c r="K2982"/>
    </row>
    <row r="2983" spans="6:11" x14ac:dyDescent="0.2">
      <c r="F2983" s="142"/>
      <c r="K2983"/>
    </row>
    <row r="2984" spans="6:11" x14ac:dyDescent="0.2">
      <c r="F2984" s="142"/>
      <c r="K2984"/>
    </row>
    <row r="2985" spans="6:11" x14ac:dyDescent="0.2">
      <c r="F2985" s="142"/>
      <c r="K2985"/>
    </row>
    <row r="2986" spans="6:11" x14ac:dyDescent="0.2">
      <c r="F2986" s="142"/>
      <c r="K2986"/>
    </row>
    <row r="2987" spans="6:11" x14ac:dyDescent="0.2">
      <c r="F2987" s="142"/>
      <c r="K2987"/>
    </row>
    <row r="2988" spans="6:11" x14ac:dyDescent="0.2">
      <c r="F2988" s="142"/>
      <c r="K2988"/>
    </row>
    <row r="2989" spans="6:11" x14ac:dyDescent="0.2">
      <c r="F2989" s="142"/>
      <c r="K2989"/>
    </row>
    <row r="2990" spans="6:11" x14ac:dyDescent="0.2">
      <c r="F2990" s="142"/>
      <c r="K2990"/>
    </row>
    <row r="2991" spans="6:11" x14ac:dyDescent="0.2">
      <c r="F2991" s="142"/>
      <c r="K2991"/>
    </row>
    <row r="2992" spans="6:11" x14ac:dyDescent="0.2">
      <c r="F2992" s="142"/>
      <c r="K2992"/>
    </row>
    <row r="2993" spans="6:11" x14ac:dyDescent="0.2">
      <c r="F2993" s="142"/>
      <c r="K2993"/>
    </row>
    <row r="2994" spans="6:11" x14ac:dyDescent="0.2">
      <c r="F2994" s="142"/>
      <c r="K2994"/>
    </row>
    <row r="2995" spans="6:11" x14ac:dyDescent="0.2">
      <c r="F2995" s="142"/>
      <c r="K2995"/>
    </row>
    <row r="2996" spans="6:11" x14ac:dyDescent="0.2">
      <c r="F2996" s="142"/>
      <c r="K2996"/>
    </row>
    <row r="2997" spans="6:11" x14ac:dyDescent="0.2">
      <c r="F2997" s="142"/>
      <c r="K2997"/>
    </row>
    <row r="2998" spans="6:11" x14ac:dyDescent="0.2">
      <c r="F2998" s="142"/>
      <c r="K2998"/>
    </row>
    <row r="2999" spans="6:11" x14ac:dyDescent="0.2">
      <c r="F2999" s="142"/>
      <c r="K2999"/>
    </row>
    <row r="3000" spans="6:11" x14ac:dyDescent="0.2">
      <c r="F3000" s="142"/>
      <c r="K3000"/>
    </row>
    <row r="3001" spans="6:11" x14ac:dyDescent="0.2">
      <c r="F3001" s="142"/>
      <c r="K3001"/>
    </row>
    <row r="3002" spans="6:11" x14ac:dyDescent="0.2">
      <c r="F3002" s="142"/>
      <c r="K3002"/>
    </row>
    <row r="3003" spans="6:11" x14ac:dyDescent="0.2">
      <c r="F3003" s="142"/>
      <c r="K3003"/>
    </row>
    <row r="3004" spans="6:11" x14ac:dyDescent="0.2">
      <c r="F3004" s="142"/>
      <c r="K3004"/>
    </row>
    <row r="3005" spans="6:11" x14ac:dyDescent="0.2">
      <c r="F3005" s="142"/>
      <c r="K3005"/>
    </row>
    <row r="3006" spans="6:11" x14ac:dyDescent="0.2">
      <c r="F3006" s="142"/>
      <c r="K3006"/>
    </row>
    <row r="3007" spans="6:11" x14ac:dyDescent="0.2">
      <c r="F3007" s="142"/>
      <c r="K3007"/>
    </row>
    <row r="3008" spans="6:11" x14ac:dyDescent="0.2">
      <c r="F3008" s="142"/>
      <c r="K3008"/>
    </row>
    <row r="3009" spans="6:11" x14ac:dyDescent="0.2">
      <c r="F3009" s="142"/>
      <c r="K3009"/>
    </row>
    <row r="3010" spans="6:11" x14ac:dyDescent="0.2">
      <c r="F3010" s="142"/>
      <c r="K3010"/>
    </row>
    <row r="3011" spans="6:11" x14ac:dyDescent="0.2">
      <c r="F3011" s="142"/>
      <c r="K3011"/>
    </row>
    <row r="3012" spans="6:11" x14ac:dyDescent="0.2">
      <c r="F3012" s="142"/>
      <c r="K3012"/>
    </row>
    <row r="3013" spans="6:11" x14ac:dyDescent="0.2">
      <c r="F3013" s="142"/>
      <c r="K3013"/>
    </row>
    <row r="3014" spans="6:11" x14ac:dyDescent="0.2">
      <c r="F3014" s="142"/>
      <c r="K3014"/>
    </row>
    <row r="3015" spans="6:11" x14ac:dyDescent="0.2">
      <c r="F3015" s="142"/>
      <c r="K3015"/>
    </row>
    <row r="3016" spans="6:11" x14ac:dyDescent="0.2">
      <c r="F3016" s="142"/>
      <c r="K3016"/>
    </row>
    <row r="3017" spans="6:11" x14ac:dyDescent="0.2">
      <c r="F3017" s="142"/>
      <c r="K3017"/>
    </row>
    <row r="3018" spans="6:11" x14ac:dyDescent="0.2">
      <c r="F3018" s="142"/>
      <c r="K3018"/>
    </row>
    <row r="3019" spans="6:11" x14ac:dyDescent="0.2">
      <c r="F3019" s="142"/>
      <c r="K3019"/>
    </row>
    <row r="3020" spans="6:11" x14ac:dyDescent="0.2">
      <c r="F3020" s="142"/>
      <c r="K3020"/>
    </row>
    <row r="3021" spans="6:11" x14ac:dyDescent="0.2">
      <c r="F3021" s="142"/>
      <c r="K3021"/>
    </row>
    <row r="3022" spans="6:11" x14ac:dyDescent="0.2">
      <c r="F3022" s="142"/>
      <c r="K3022"/>
    </row>
    <row r="3023" spans="6:11" x14ac:dyDescent="0.2">
      <c r="F3023" s="142"/>
      <c r="K3023"/>
    </row>
    <row r="3024" spans="6:11" x14ac:dyDescent="0.2">
      <c r="F3024" s="142"/>
      <c r="K3024"/>
    </row>
    <row r="3025" spans="6:11" x14ac:dyDescent="0.2">
      <c r="F3025" s="142"/>
      <c r="K3025"/>
    </row>
    <row r="3026" spans="6:11" x14ac:dyDescent="0.2">
      <c r="F3026" s="142"/>
      <c r="K3026"/>
    </row>
    <row r="3027" spans="6:11" x14ac:dyDescent="0.2">
      <c r="F3027" s="142"/>
      <c r="K3027"/>
    </row>
    <row r="3028" spans="6:11" x14ac:dyDescent="0.2">
      <c r="F3028" s="142"/>
      <c r="K3028"/>
    </row>
    <row r="3029" spans="6:11" x14ac:dyDescent="0.2">
      <c r="F3029" s="142"/>
      <c r="K3029"/>
    </row>
    <row r="3030" spans="6:11" x14ac:dyDescent="0.2">
      <c r="F3030" s="142"/>
      <c r="K3030"/>
    </row>
    <row r="3031" spans="6:11" x14ac:dyDescent="0.2">
      <c r="F3031" s="142"/>
      <c r="K3031"/>
    </row>
    <row r="3032" spans="6:11" x14ac:dyDescent="0.2">
      <c r="F3032" s="142"/>
      <c r="K3032"/>
    </row>
    <row r="3033" spans="6:11" x14ac:dyDescent="0.2">
      <c r="F3033" s="142"/>
      <c r="K3033"/>
    </row>
    <row r="3034" spans="6:11" x14ac:dyDescent="0.2">
      <c r="F3034" s="142"/>
      <c r="K3034"/>
    </row>
    <row r="3035" spans="6:11" x14ac:dyDescent="0.2">
      <c r="F3035" s="142"/>
      <c r="K3035"/>
    </row>
    <row r="3036" spans="6:11" x14ac:dyDescent="0.2">
      <c r="F3036" s="142"/>
      <c r="K3036"/>
    </row>
    <row r="3037" spans="6:11" x14ac:dyDescent="0.2">
      <c r="F3037" s="142"/>
      <c r="K3037"/>
    </row>
    <row r="3038" spans="6:11" x14ac:dyDescent="0.2">
      <c r="F3038" s="142"/>
      <c r="K3038"/>
    </row>
    <row r="3039" spans="6:11" x14ac:dyDescent="0.2">
      <c r="F3039" s="142"/>
      <c r="K3039"/>
    </row>
    <row r="3040" spans="6:11" x14ac:dyDescent="0.2">
      <c r="F3040" s="142"/>
      <c r="K3040"/>
    </row>
    <row r="3041" spans="6:11" x14ac:dyDescent="0.2">
      <c r="F3041" s="142"/>
      <c r="K3041"/>
    </row>
    <row r="3042" spans="6:11" x14ac:dyDescent="0.2">
      <c r="F3042" s="142"/>
      <c r="K3042"/>
    </row>
    <row r="3043" spans="6:11" x14ac:dyDescent="0.2">
      <c r="F3043" s="142"/>
      <c r="K3043"/>
    </row>
    <row r="3044" spans="6:11" x14ac:dyDescent="0.2">
      <c r="F3044" s="142"/>
      <c r="K3044"/>
    </row>
    <row r="3045" spans="6:11" x14ac:dyDescent="0.2">
      <c r="F3045" s="142"/>
      <c r="K3045"/>
    </row>
    <row r="3046" spans="6:11" x14ac:dyDescent="0.2">
      <c r="F3046" s="142"/>
      <c r="K3046"/>
    </row>
    <row r="3047" spans="6:11" x14ac:dyDescent="0.2">
      <c r="F3047" s="142"/>
      <c r="K3047"/>
    </row>
    <row r="3048" spans="6:11" x14ac:dyDescent="0.2">
      <c r="F3048" s="142"/>
      <c r="K3048"/>
    </row>
    <row r="3049" spans="6:11" x14ac:dyDescent="0.2">
      <c r="F3049" s="142"/>
      <c r="K3049"/>
    </row>
    <row r="3050" spans="6:11" x14ac:dyDescent="0.2">
      <c r="F3050" s="142"/>
      <c r="K3050"/>
    </row>
    <row r="3051" spans="6:11" x14ac:dyDescent="0.2">
      <c r="F3051" s="142"/>
      <c r="K3051"/>
    </row>
    <row r="3052" spans="6:11" x14ac:dyDescent="0.2">
      <c r="F3052" s="142"/>
      <c r="K3052"/>
    </row>
    <row r="3053" spans="6:11" x14ac:dyDescent="0.2">
      <c r="F3053" s="142"/>
      <c r="K3053"/>
    </row>
    <row r="3054" spans="6:11" x14ac:dyDescent="0.2">
      <c r="F3054" s="142"/>
      <c r="K3054"/>
    </row>
    <row r="3055" spans="6:11" x14ac:dyDescent="0.2">
      <c r="F3055" s="142"/>
      <c r="K3055"/>
    </row>
    <row r="3056" spans="6:11" x14ac:dyDescent="0.2">
      <c r="F3056" s="142"/>
      <c r="K3056"/>
    </row>
    <row r="3057" spans="6:11" x14ac:dyDescent="0.2">
      <c r="F3057" s="142"/>
      <c r="K3057"/>
    </row>
    <row r="3058" spans="6:11" x14ac:dyDescent="0.2">
      <c r="F3058" s="142"/>
      <c r="K3058"/>
    </row>
    <row r="3059" spans="6:11" x14ac:dyDescent="0.2">
      <c r="F3059" s="142"/>
      <c r="K3059"/>
    </row>
    <row r="3060" spans="6:11" x14ac:dyDescent="0.2">
      <c r="F3060" s="142"/>
      <c r="K3060"/>
    </row>
    <row r="3061" spans="6:11" x14ac:dyDescent="0.2">
      <c r="F3061" s="142"/>
      <c r="K3061"/>
    </row>
    <row r="3062" spans="6:11" x14ac:dyDescent="0.2">
      <c r="F3062" s="142"/>
      <c r="K3062"/>
    </row>
    <row r="3063" spans="6:11" x14ac:dyDescent="0.2">
      <c r="F3063" s="142"/>
      <c r="K3063"/>
    </row>
    <row r="3064" spans="6:11" x14ac:dyDescent="0.2">
      <c r="F3064" s="142"/>
      <c r="K3064"/>
    </row>
    <row r="3065" spans="6:11" x14ac:dyDescent="0.2">
      <c r="F3065" s="142"/>
      <c r="K3065"/>
    </row>
    <row r="3066" spans="6:11" x14ac:dyDescent="0.2">
      <c r="F3066" s="142"/>
      <c r="K3066"/>
    </row>
    <row r="3067" spans="6:11" x14ac:dyDescent="0.2">
      <c r="F3067" s="142"/>
      <c r="K3067"/>
    </row>
    <row r="3068" spans="6:11" x14ac:dyDescent="0.2">
      <c r="F3068" s="142"/>
      <c r="K3068"/>
    </row>
    <row r="3069" spans="6:11" x14ac:dyDescent="0.2">
      <c r="F3069" s="142"/>
      <c r="K3069"/>
    </row>
    <row r="3070" spans="6:11" x14ac:dyDescent="0.2">
      <c r="F3070" s="142"/>
      <c r="K3070"/>
    </row>
    <row r="3071" spans="6:11" x14ac:dyDescent="0.2">
      <c r="F3071" s="142"/>
      <c r="K3071"/>
    </row>
    <row r="3072" spans="6:11" x14ac:dyDescent="0.2">
      <c r="F3072" s="142"/>
      <c r="K3072"/>
    </row>
    <row r="3073" spans="6:11" x14ac:dyDescent="0.2">
      <c r="F3073" s="142"/>
      <c r="K3073"/>
    </row>
    <row r="3074" spans="6:11" x14ac:dyDescent="0.2">
      <c r="F3074" s="142"/>
      <c r="K3074"/>
    </row>
    <row r="3075" spans="6:11" x14ac:dyDescent="0.2">
      <c r="F3075" s="142"/>
      <c r="K3075"/>
    </row>
    <row r="3076" spans="6:11" x14ac:dyDescent="0.2">
      <c r="F3076" s="142"/>
      <c r="K3076"/>
    </row>
    <row r="3077" spans="6:11" x14ac:dyDescent="0.2">
      <c r="F3077" s="142"/>
      <c r="K3077"/>
    </row>
    <row r="3078" spans="6:11" x14ac:dyDescent="0.2">
      <c r="F3078" s="142"/>
      <c r="K3078"/>
    </row>
    <row r="3079" spans="6:11" x14ac:dyDescent="0.2">
      <c r="F3079" s="142"/>
      <c r="K3079"/>
    </row>
    <row r="3080" spans="6:11" x14ac:dyDescent="0.2">
      <c r="F3080" s="142"/>
      <c r="K3080"/>
    </row>
    <row r="3081" spans="6:11" x14ac:dyDescent="0.2">
      <c r="F3081" s="142"/>
      <c r="K3081"/>
    </row>
    <row r="3082" spans="6:11" x14ac:dyDescent="0.2">
      <c r="F3082" s="142"/>
      <c r="K3082"/>
    </row>
    <row r="3083" spans="6:11" x14ac:dyDescent="0.2">
      <c r="F3083" s="142"/>
      <c r="K3083"/>
    </row>
    <row r="3084" spans="6:11" x14ac:dyDescent="0.2">
      <c r="F3084" s="142"/>
      <c r="K3084"/>
    </row>
    <row r="3085" spans="6:11" x14ac:dyDescent="0.2">
      <c r="F3085" s="142"/>
      <c r="K3085"/>
    </row>
    <row r="3086" spans="6:11" x14ac:dyDescent="0.2">
      <c r="F3086" s="142"/>
      <c r="K3086"/>
    </row>
    <row r="3087" spans="6:11" x14ac:dyDescent="0.2">
      <c r="F3087" s="142"/>
      <c r="K3087"/>
    </row>
    <row r="3088" spans="6:11" x14ac:dyDescent="0.2">
      <c r="F3088" s="142"/>
      <c r="K3088"/>
    </row>
    <row r="3089" spans="6:11" x14ac:dyDescent="0.2">
      <c r="F3089" s="142"/>
      <c r="K3089"/>
    </row>
    <row r="3090" spans="6:11" x14ac:dyDescent="0.2">
      <c r="F3090" s="142"/>
      <c r="K3090"/>
    </row>
    <row r="3091" spans="6:11" x14ac:dyDescent="0.2">
      <c r="F3091" s="142"/>
      <c r="K3091"/>
    </row>
    <row r="3092" spans="6:11" x14ac:dyDescent="0.2">
      <c r="F3092" s="142"/>
      <c r="K3092"/>
    </row>
    <row r="3093" spans="6:11" x14ac:dyDescent="0.2">
      <c r="F3093" s="142"/>
      <c r="K3093"/>
    </row>
    <row r="3094" spans="6:11" x14ac:dyDescent="0.2">
      <c r="F3094" s="142"/>
      <c r="K3094"/>
    </row>
    <row r="3095" spans="6:11" x14ac:dyDescent="0.2">
      <c r="F3095" s="142"/>
      <c r="K3095"/>
    </row>
    <row r="3096" spans="6:11" x14ac:dyDescent="0.2">
      <c r="F3096" s="142"/>
      <c r="K3096"/>
    </row>
    <row r="3097" spans="6:11" x14ac:dyDescent="0.2">
      <c r="F3097" s="142"/>
      <c r="K3097"/>
    </row>
    <row r="3098" spans="6:11" x14ac:dyDescent="0.2">
      <c r="F3098" s="142"/>
      <c r="K3098"/>
    </row>
    <row r="3099" spans="6:11" x14ac:dyDescent="0.2">
      <c r="F3099" s="142"/>
      <c r="K3099"/>
    </row>
    <row r="3100" spans="6:11" x14ac:dyDescent="0.2">
      <c r="F3100" s="142"/>
      <c r="K3100"/>
    </row>
    <row r="3101" spans="6:11" x14ac:dyDescent="0.2">
      <c r="F3101" s="142"/>
      <c r="K3101"/>
    </row>
    <row r="3102" spans="6:11" x14ac:dyDescent="0.2">
      <c r="F3102" s="142"/>
      <c r="K3102"/>
    </row>
    <row r="3103" spans="6:11" x14ac:dyDescent="0.2">
      <c r="F3103" s="142"/>
      <c r="K3103"/>
    </row>
    <row r="3104" spans="6:11" x14ac:dyDescent="0.2">
      <c r="F3104" s="142"/>
      <c r="K3104"/>
    </row>
    <row r="3105" spans="6:11" x14ac:dyDescent="0.2">
      <c r="F3105" s="142"/>
      <c r="K3105"/>
    </row>
    <row r="3106" spans="6:11" x14ac:dyDescent="0.2">
      <c r="F3106" s="142"/>
      <c r="K3106"/>
    </row>
    <row r="3107" spans="6:11" x14ac:dyDescent="0.2">
      <c r="F3107" s="142"/>
      <c r="K3107"/>
    </row>
    <row r="3108" spans="6:11" x14ac:dyDescent="0.2">
      <c r="F3108" s="142"/>
      <c r="K3108"/>
    </row>
    <row r="3109" spans="6:11" x14ac:dyDescent="0.2">
      <c r="F3109" s="142"/>
      <c r="K3109"/>
    </row>
    <row r="3110" spans="6:11" x14ac:dyDescent="0.2">
      <c r="F3110" s="142"/>
      <c r="K3110"/>
    </row>
    <row r="3111" spans="6:11" x14ac:dyDescent="0.2">
      <c r="F3111" s="142"/>
      <c r="K3111"/>
    </row>
    <row r="3112" spans="6:11" x14ac:dyDescent="0.2">
      <c r="F3112" s="142"/>
      <c r="K3112"/>
    </row>
    <row r="3113" spans="6:11" x14ac:dyDescent="0.2">
      <c r="F3113" s="142"/>
      <c r="K3113"/>
    </row>
    <row r="3114" spans="6:11" x14ac:dyDescent="0.2">
      <c r="F3114" s="142"/>
      <c r="K3114"/>
    </row>
    <row r="3115" spans="6:11" x14ac:dyDescent="0.2">
      <c r="F3115" s="142"/>
      <c r="K3115"/>
    </row>
    <row r="3116" spans="6:11" x14ac:dyDescent="0.2">
      <c r="F3116" s="142"/>
      <c r="K3116"/>
    </row>
    <row r="3117" spans="6:11" x14ac:dyDescent="0.2">
      <c r="F3117" s="142"/>
      <c r="K3117"/>
    </row>
    <row r="3118" spans="6:11" x14ac:dyDescent="0.2">
      <c r="F3118" s="142"/>
      <c r="K3118"/>
    </row>
    <row r="3119" spans="6:11" x14ac:dyDescent="0.2">
      <c r="F3119" s="142"/>
      <c r="K3119"/>
    </row>
    <row r="3120" spans="6:11" x14ac:dyDescent="0.2">
      <c r="F3120" s="142"/>
      <c r="K3120"/>
    </row>
    <row r="3121" spans="6:11" x14ac:dyDescent="0.2">
      <c r="F3121" s="142"/>
      <c r="K3121"/>
    </row>
    <row r="3122" spans="6:11" x14ac:dyDescent="0.2">
      <c r="F3122" s="142"/>
      <c r="K3122"/>
    </row>
    <row r="3123" spans="6:11" x14ac:dyDescent="0.2">
      <c r="F3123" s="142"/>
      <c r="K3123"/>
    </row>
    <row r="3124" spans="6:11" x14ac:dyDescent="0.2">
      <c r="F3124" s="142"/>
      <c r="K3124"/>
    </row>
    <row r="3125" spans="6:11" x14ac:dyDescent="0.2">
      <c r="F3125" s="142"/>
      <c r="K3125"/>
    </row>
    <row r="3126" spans="6:11" x14ac:dyDescent="0.2">
      <c r="F3126" s="142"/>
      <c r="K3126"/>
    </row>
    <row r="3127" spans="6:11" x14ac:dyDescent="0.2">
      <c r="F3127" s="142"/>
      <c r="K3127"/>
    </row>
    <row r="3128" spans="6:11" x14ac:dyDescent="0.2">
      <c r="F3128" s="142"/>
      <c r="K3128"/>
    </row>
    <row r="3129" spans="6:11" x14ac:dyDescent="0.2">
      <c r="F3129" s="142"/>
      <c r="K3129"/>
    </row>
    <row r="3130" spans="6:11" x14ac:dyDescent="0.2">
      <c r="F3130" s="142"/>
      <c r="K3130"/>
    </row>
    <row r="3131" spans="6:11" x14ac:dyDescent="0.2">
      <c r="F3131" s="142"/>
      <c r="K3131"/>
    </row>
    <row r="3132" spans="6:11" x14ac:dyDescent="0.2">
      <c r="F3132" s="142"/>
      <c r="K3132"/>
    </row>
    <row r="3133" spans="6:11" x14ac:dyDescent="0.2">
      <c r="F3133" s="142"/>
      <c r="K3133"/>
    </row>
    <row r="3134" spans="6:11" x14ac:dyDescent="0.2">
      <c r="F3134" s="142"/>
      <c r="K3134"/>
    </row>
    <row r="3135" spans="6:11" x14ac:dyDescent="0.2">
      <c r="F3135" s="142"/>
      <c r="K3135"/>
    </row>
    <row r="3136" spans="6:11" x14ac:dyDescent="0.2">
      <c r="F3136" s="142"/>
      <c r="K3136"/>
    </row>
    <row r="3137" spans="6:11" x14ac:dyDescent="0.2">
      <c r="F3137" s="142"/>
      <c r="K3137"/>
    </row>
    <row r="3138" spans="6:11" x14ac:dyDescent="0.2">
      <c r="F3138" s="142"/>
      <c r="K3138"/>
    </row>
    <row r="3139" spans="6:11" x14ac:dyDescent="0.2">
      <c r="F3139" s="142"/>
      <c r="K3139"/>
    </row>
    <row r="3140" spans="6:11" x14ac:dyDescent="0.2">
      <c r="F3140" s="142"/>
      <c r="K3140"/>
    </row>
    <row r="3141" spans="6:11" x14ac:dyDescent="0.2">
      <c r="F3141" s="142"/>
      <c r="K3141"/>
    </row>
    <row r="3142" spans="6:11" x14ac:dyDescent="0.2">
      <c r="F3142" s="142"/>
      <c r="K3142"/>
    </row>
    <row r="3143" spans="6:11" x14ac:dyDescent="0.2">
      <c r="F3143" s="142"/>
      <c r="K3143"/>
    </row>
    <row r="3144" spans="6:11" x14ac:dyDescent="0.2">
      <c r="F3144" s="142"/>
      <c r="K3144"/>
    </row>
    <row r="3145" spans="6:11" x14ac:dyDescent="0.2">
      <c r="F3145" s="142"/>
      <c r="K3145"/>
    </row>
    <row r="3146" spans="6:11" x14ac:dyDescent="0.2">
      <c r="F3146" s="142"/>
      <c r="K3146"/>
    </row>
    <row r="3147" spans="6:11" x14ac:dyDescent="0.2">
      <c r="F3147" s="142"/>
      <c r="K3147"/>
    </row>
    <row r="3148" spans="6:11" x14ac:dyDescent="0.2">
      <c r="F3148" s="142"/>
      <c r="K3148"/>
    </row>
    <row r="3149" spans="6:11" x14ac:dyDescent="0.2">
      <c r="F3149" s="142"/>
      <c r="K3149"/>
    </row>
    <row r="3150" spans="6:11" x14ac:dyDescent="0.2">
      <c r="F3150" s="142"/>
      <c r="K3150"/>
    </row>
    <row r="3151" spans="6:11" x14ac:dyDescent="0.2">
      <c r="F3151" s="142"/>
      <c r="K3151"/>
    </row>
    <row r="3152" spans="6:11" x14ac:dyDescent="0.2">
      <c r="F3152" s="142"/>
      <c r="K3152"/>
    </row>
    <row r="3153" spans="6:11" x14ac:dyDescent="0.2">
      <c r="F3153" s="142"/>
      <c r="K3153"/>
    </row>
    <row r="3154" spans="6:11" x14ac:dyDescent="0.2">
      <c r="F3154" s="142"/>
      <c r="K3154"/>
    </row>
    <row r="3155" spans="6:11" x14ac:dyDescent="0.2">
      <c r="F3155" s="142"/>
      <c r="K3155"/>
    </row>
    <row r="3156" spans="6:11" x14ac:dyDescent="0.2">
      <c r="F3156" s="142"/>
      <c r="K3156"/>
    </row>
    <row r="3157" spans="6:11" x14ac:dyDescent="0.2">
      <c r="F3157" s="142"/>
      <c r="K3157"/>
    </row>
    <row r="3158" spans="6:11" x14ac:dyDescent="0.2">
      <c r="F3158" s="142"/>
      <c r="K3158"/>
    </row>
    <row r="3159" spans="6:11" x14ac:dyDescent="0.2">
      <c r="F3159" s="142"/>
      <c r="K3159"/>
    </row>
    <row r="3160" spans="6:11" x14ac:dyDescent="0.2">
      <c r="F3160" s="142"/>
      <c r="K3160"/>
    </row>
    <row r="3161" spans="6:11" x14ac:dyDescent="0.2">
      <c r="F3161" s="142"/>
      <c r="K3161"/>
    </row>
    <row r="3162" spans="6:11" x14ac:dyDescent="0.2">
      <c r="F3162" s="142"/>
      <c r="K3162"/>
    </row>
    <row r="3163" spans="6:11" x14ac:dyDescent="0.2">
      <c r="F3163" s="142"/>
      <c r="K3163"/>
    </row>
    <row r="3164" spans="6:11" x14ac:dyDescent="0.2">
      <c r="F3164" s="142"/>
      <c r="K3164"/>
    </row>
    <row r="3165" spans="6:11" x14ac:dyDescent="0.2">
      <c r="F3165" s="142"/>
      <c r="K3165"/>
    </row>
    <row r="3166" spans="6:11" x14ac:dyDescent="0.2">
      <c r="F3166" s="142"/>
      <c r="K3166"/>
    </row>
    <row r="3167" spans="6:11" x14ac:dyDescent="0.2">
      <c r="F3167" s="142"/>
      <c r="K3167"/>
    </row>
    <row r="3168" spans="6:11" x14ac:dyDescent="0.2">
      <c r="F3168" s="142"/>
      <c r="K3168"/>
    </row>
    <row r="3169" spans="6:11" x14ac:dyDescent="0.2">
      <c r="F3169" s="142"/>
      <c r="K3169"/>
    </row>
    <row r="3170" spans="6:11" x14ac:dyDescent="0.2">
      <c r="F3170" s="142"/>
      <c r="K3170"/>
    </row>
    <row r="3171" spans="6:11" x14ac:dyDescent="0.2">
      <c r="F3171" s="142"/>
      <c r="K3171"/>
    </row>
    <row r="3172" spans="6:11" x14ac:dyDescent="0.2">
      <c r="F3172" s="142"/>
      <c r="K3172"/>
    </row>
    <row r="3173" spans="6:11" x14ac:dyDescent="0.2">
      <c r="F3173" s="142"/>
      <c r="K3173"/>
    </row>
    <row r="3174" spans="6:11" x14ac:dyDescent="0.2">
      <c r="F3174" s="142"/>
      <c r="K3174"/>
    </row>
    <row r="3175" spans="6:11" x14ac:dyDescent="0.2">
      <c r="F3175" s="142"/>
      <c r="K3175"/>
    </row>
    <row r="3176" spans="6:11" x14ac:dyDescent="0.2">
      <c r="F3176" s="142"/>
      <c r="K3176"/>
    </row>
    <row r="3177" spans="6:11" x14ac:dyDescent="0.2">
      <c r="F3177" s="142"/>
      <c r="K3177"/>
    </row>
    <row r="3178" spans="6:11" x14ac:dyDescent="0.2">
      <c r="F3178" s="142"/>
      <c r="K3178"/>
    </row>
    <row r="3179" spans="6:11" x14ac:dyDescent="0.2">
      <c r="F3179" s="142"/>
      <c r="K3179"/>
    </row>
    <row r="3180" spans="6:11" x14ac:dyDescent="0.2">
      <c r="F3180" s="142"/>
      <c r="K3180"/>
    </row>
    <row r="3181" spans="6:11" x14ac:dyDescent="0.2">
      <c r="F3181" s="142"/>
      <c r="K3181"/>
    </row>
    <row r="3182" spans="6:11" x14ac:dyDescent="0.2">
      <c r="F3182" s="142"/>
      <c r="K3182"/>
    </row>
    <row r="3183" spans="6:11" x14ac:dyDescent="0.2">
      <c r="F3183" s="142"/>
      <c r="K3183"/>
    </row>
    <row r="3184" spans="6:11" x14ac:dyDescent="0.2">
      <c r="F3184" s="142"/>
      <c r="K3184"/>
    </row>
    <row r="3185" spans="6:11" x14ac:dyDescent="0.2">
      <c r="F3185" s="142"/>
      <c r="K3185"/>
    </row>
    <row r="3186" spans="6:11" x14ac:dyDescent="0.2">
      <c r="F3186" s="142"/>
      <c r="K3186"/>
    </row>
    <row r="3187" spans="6:11" x14ac:dyDescent="0.2">
      <c r="F3187" s="142"/>
      <c r="K3187"/>
    </row>
    <row r="3188" spans="6:11" x14ac:dyDescent="0.2">
      <c r="F3188" s="142"/>
      <c r="K3188"/>
    </row>
    <row r="3189" spans="6:11" x14ac:dyDescent="0.2">
      <c r="F3189" s="142"/>
      <c r="K3189"/>
    </row>
    <row r="3190" spans="6:11" x14ac:dyDescent="0.2">
      <c r="F3190" s="142"/>
      <c r="K3190"/>
    </row>
    <row r="3191" spans="6:11" x14ac:dyDescent="0.2">
      <c r="F3191" s="142"/>
      <c r="K3191"/>
    </row>
    <row r="3192" spans="6:11" x14ac:dyDescent="0.2">
      <c r="F3192" s="142"/>
      <c r="K3192"/>
    </row>
    <row r="3193" spans="6:11" x14ac:dyDescent="0.2">
      <c r="F3193" s="142"/>
      <c r="K3193"/>
    </row>
    <row r="3194" spans="6:11" x14ac:dyDescent="0.2">
      <c r="F3194" s="142"/>
      <c r="K3194"/>
    </row>
    <row r="3195" spans="6:11" x14ac:dyDescent="0.2">
      <c r="F3195" s="142"/>
      <c r="K3195"/>
    </row>
    <row r="3196" spans="6:11" x14ac:dyDescent="0.2">
      <c r="F3196" s="142"/>
      <c r="K3196"/>
    </row>
    <row r="3197" spans="6:11" x14ac:dyDescent="0.2">
      <c r="F3197" s="142"/>
      <c r="K3197"/>
    </row>
    <row r="3198" spans="6:11" x14ac:dyDescent="0.2">
      <c r="F3198" s="142"/>
      <c r="K3198"/>
    </row>
    <row r="3199" spans="6:11" x14ac:dyDescent="0.2">
      <c r="F3199" s="142"/>
      <c r="K3199"/>
    </row>
    <row r="3200" spans="6:11" x14ac:dyDescent="0.2">
      <c r="F3200" s="142"/>
      <c r="K3200"/>
    </row>
    <row r="3201" spans="6:11" x14ac:dyDescent="0.2">
      <c r="F3201" s="142"/>
      <c r="K3201"/>
    </row>
    <row r="3202" spans="6:11" x14ac:dyDescent="0.2">
      <c r="F3202" s="142"/>
      <c r="K3202"/>
    </row>
    <row r="3203" spans="6:11" x14ac:dyDescent="0.2">
      <c r="F3203" s="142"/>
      <c r="K3203"/>
    </row>
    <row r="3204" spans="6:11" x14ac:dyDescent="0.2">
      <c r="F3204" s="142"/>
      <c r="K3204"/>
    </row>
    <row r="3205" spans="6:11" x14ac:dyDescent="0.2">
      <c r="F3205" s="142"/>
      <c r="K3205"/>
    </row>
    <row r="3206" spans="6:11" x14ac:dyDescent="0.2">
      <c r="F3206" s="142"/>
      <c r="K3206"/>
    </row>
    <row r="3207" spans="6:11" x14ac:dyDescent="0.2">
      <c r="F3207" s="142"/>
      <c r="K3207"/>
    </row>
    <row r="3208" spans="6:11" x14ac:dyDescent="0.2">
      <c r="F3208" s="142"/>
      <c r="K3208"/>
    </row>
    <row r="3209" spans="6:11" x14ac:dyDescent="0.2">
      <c r="F3209" s="142"/>
      <c r="K3209"/>
    </row>
    <row r="3210" spans="6:11" x14ac:dyDescent="0.2">
      <c r="F3210" s="142"/>
      <c r="K3210"/>
    </row>
    <row r="3211" spans="6:11" x14ac:dyDescent="0.2">
      <c r="F3211" s="142"/>
      <c r="K3211"/>
    </row>
    <row r="3212" spans="6:11" x14ac:dyDescent="0.2">
      <c r="F3212" s="142"/>
      <c r="K3212"/>
    </row>
    <row r="3213" spans="6:11" x14ac:dyDescent="0.2">
      <c r="F3213" s="142"/>
      <c r="K3213"/>
    </row>
    <row r="3214" spans="6:11" x14ac:dyDescent="0.2">
      <c r="F3214" s="142"/>
      <c r="K3214"/>
    </row>
    <row r="3215" spans="6:11" x14ac:dyDescent="0.2">
      <c r="F3215" s="142"/>
      <c r="K3215"/>
    </row>
    <row r="3216" spans="6:11" x14ac:dyDescent="0.2">
      <c r="F3216" s="142"/>
      <c r="K3216"/>
    </row>
    <row r="3217" spans="6:11" x14ac:dyDescent="0.2">
      <c r="F3217" s="142"/>
      <c r="K3217"/>
    </row>
    <row r="3218" spans="6:11" x14ac:dyDescent="0.2">
      <c r="F3218" s="142"/>
      <c r="K3218"/>
    </row>
    <row r="3219" spans="6:11" x14ac:dyDescent="0.2">
      <c r="F3219" s="142"/>
      <c r="K3219"/>
    </row>
    <row r="3220" spans="6:11" x14ac:dyDescent="0.2">
      <c r="F3220" s="142"/>
      <c r="K3220"/>
    </row>
    <row r="3221" spans="6:11" x14ac:dyDescent="0.2">
      <c r="F3221" s="142"/>
      <c r="K3221"/>
    </row>
    <row r="3222" spans="6:11" x14ac:dyDescent="0.2">
      <c r="F3222" s="142"/>
      <c r="K3222"/>
    </row>
    <row r="3223" spans="6:11" x14ac:dyDescent="0.2">
      <c r="F3223" s="142"/>
      <c r="K3223"/>
    </row>
    <row r="3224" spans="6:11" x14ac:dyDescent="0.2">
      <c r="F3224" s="142"/>
      <c r="K3224"/>
    </row>
    <row r="3225" spans="6:11" x14ac:dyDescent="0.2">
      <c r="F3225" s="142"/>
      <c r="K3225"/>
    </row>
    <row r="3226" spans="6:11" x14ac:dyDescent="0.2">
      <c r="F3226" s="142"/>
      <c r="K3226"/>
    </row>
    <row r="3227" spans="6:11" x14ac:dyDescent="0.2">
      <c r="F3227" s="142"/>
      <c r="K3227"/>
    </row>
    <row r="3228" spans="6:11" x14ac:dyDescent="0.2">
      <c r="F3228" s="142"/>
      <c r="K3228"/>
    </row>
    <row r="3229" spans="6:11" x14ac:dyDescent="0.2">
      <c r="F3229" s="142"/>
      <c r="K3229"/>
    </row>
    <row r="3230" spans="6:11" x14ac:dyDescent="0.2">
      <c r="F3230" s="142"/>
      <c r="K3230"/>
    </row>
    <row r="3231" spans="6:11" x14ac:dyDescent="0.2">
      <c r="F3231" s="142"/>
      <c r="K3231"/>
    </row>
    <row r="3232" spans="6:11" x14ac:dyDescent="0.2">
      <c r="F3232" s="142"/>
      <c r="K3232"/>
    </row>
    <row r="3233" spans="6:11" x14ac:dyDescent="0.2">
      <c r="F3233" s="142"/>
      <c r="K3233"/>
    </row>
    <row r="3234" spans="6:11" x14ac:dyDescent="0.2">
      <c r="F3234" s="142"/>
      <c r="K3234"/>
    </row>
    <row r="3235" spans="6:11" x14ac:dyDescent="0.2">
      <c r="F3235" s="142"/>
      <c r="K3235"/>
    </row>
    <row r="3236" spans="6:11" x14ac:dyDescent="0.2">
      <c r="F3236" s="142"/>
      <c r="K3236"/>
    </row>
    <row r="3237" spans="6:11" x14ac:dyDescent="0.2">
      <c r="F3237" s="142"/>
      <c r="K3237"/>
    </row>
    <row r="3238" spans="6:11" x14ac:dyDescent="0.2">
      <c r="F3238" s="142"/>
      <c r="K3238"/>
    </row>
    <row r="3239" spans="6:11" x14ac:dyDescent="0.2">
      <c r="F3239" s="142"/>
      <c r="K3239"/>
    </row>
    <row r="3240" spans="6:11" x14ac:dyDescent="0.2">
      <c r="F3240" s="142"/>
      <c r="K3240"/>
    </row>
    <row r="3241" spans="6:11" x14ac:dyDescent="0.2">
      <c r="F3241" s="142"/>
      <c r="K3241"/>
    </row>
    <row r="3242" spans="6:11" x14ac:dyDescent="0.2">
      <c r="F3242" s="142"/>
      <c r="K3242"/>
    </row>
    <row r="3243" spans="6:11" x14ac:dyDescent="0.2">
      <c r="F3243" s="142"/>
      <c r="K3243"/>
    </row>
    <row r="3244" spans="6:11" x14ac:dyDescent="0.2">
      <c r="F3244" s="142"/>
      <c r="K3244"/>
    </row>
    <row r="3245" spans="6:11" x14ac:dyDescent="0.2">
      <c r="F3245" s="142"/>
      <c r="K3245"/>
    </row>
    <row r="3246" spans="6:11" x14ac:dyDescent="0.2">
      <c r="F3246" s="142"/>
      <c r="K3246"/>
    </row>
    <row r="3247" spans="6:11" x14ac:dyDescent="0.2">
      <c r="F3247" s="142"/>
      <c r="K3247"/>
    </row>
    <row r="3248" spans="6:11" x14ac:dyDescent="0.2">
      <c r="F3248" s="142"/>
      <c r="K3248"/>
    </row>
    <row r="3249" spans="6:11" x14ac:dyDescent="0.2">
      <c r="F3249" s="142"/>
      <c r="K3249"/>
    </row>
    <row r="3250" spans="6:11" x14ac:dyDescent="0.2">
      <c r="F3250" s="142"/>
      <c r="K3250"/>
    </row>
    <row r="3251" spans="6:11" x14ac:dyDescent="0.2">
      <c r="F3251" s="142"/>
      <c r="K3251"/>
    </row>
    <row r="3252" spans="6:11" x14ac:dyDescent="0.2">
      <c r="F3252" s="142"/>
      <c r="K3252"/>
    </row>
    <row r="3253" spans="6:11" x14ac:dyDescent="0.2">
      <c r="F3253" s="142"/>
      <c r="K3253"/>
    </row>
    <row r="3254" spans="6:11" x14ac:dyDescent="0.2">
      <c r="F3254" s="142"/>
      <c r="K3254"/>
    </row>
    <row r="3255" spans="6:11" x14ac:dyDescent="0.2">
      <c r="F3255" s="142"/>
      <c r="K3255"/>
    </row>
    <row r="3256" spans="6:11" x14ac:dyDescent="0.2">
      <c r="F3256" s="142"/>
      <c r="K3256"/>
    </row>
    <row r="3257" spans="6:11" x14ac:dyDescent="0.2">
      <c r="F3257" s="142"/>
      <c r="K3257"/>
    </row>
    <row r="3258" spans="6:11" x14ac:dyDescent="0.2">
      <c r="F3258" s="142"/>
      <c r="K3258"/>
    </row>
    <row r="3259" spans="6:11" x14ac:dyDescent="0.2">
      <c r="F3259" s="142"/>
      <c r="K3259"/>
    </row>
    <row r="3260" spans="6:11" x14ac:dyDescent="0.2">
      <c r="F3260" s="142"/>
      <c r="K3260"/>
    </row>
    <row r="3261" spans="6:11" x14ac:dyDescent="0.2">
      <c r="F3261" s="142"/>
      <c r="K3261"/>
    </row>
    <row r="3262" spans="6:11" x14ac:dyDescent="0.2">
      <c r="F3262" s="142"/>
      <c r="K3262"/>
    </row>
    <row r="3263" spans="6:11" x14ac:dyDescent="0.2">
      <c r="F3263" s="142"/>
      <c r="K3263"/>
    </row>
    <row r="3264" spans="6:11" x14ac:dyDescent="0.2">
      <c r="F3264" s="142"/>
      <c r="K3264"/>
    </row>
    <row r="3265" spans="6:11" x14ac:dyDescent="0.2">
      <c r="F3265" s="142"/>
      <c r="K3265"/>
    </row>
    <row r="3266" spans="6:11" x14ac:dyDescent="0.2">
      <c r="F3266" s="142"/>
      <c r="K3266"/>
    </row>
    <row r="3267" spans="6:11" x14ac:dyDescent="0.2">
      <c r="F3267" s="142"/>
      <c r="K3267"/>
    </row>
    <row r="3268" spans="6:11" x14ac:dyDescent="0.2">
      <c r="F3268" s="142"/>
      <c r="K3268"/>
    </row>
    <row r="3269" spans="6:11" x14ac:dyDescent="0.2">
      <c r="F3269" s="142"/>
      <c r="K3269"/>
    </row>
    <row r="3270" spans="6:11" x14ac:dyDescent="0.2">
      <c r="F3270" s="142"/>
      <c r="K3270"/>
    </row>
    <row r="3271" spans="6:11" x14ac:dyDescent="0.2">
      <c r="F3271" s="142"/>
      <c r="K3271"/>
    </row>
    <row r="3272" spans="6:11" x14ac:dyDescent="0.2">
      <c r="F3272" s="142"/>
      <c r="K3272"/>
    </row>
    <row r="3273" spans="6:11" x14ac:dyDescent="0.2">
      <c r="F3273" s="142"/>
      <c r="K3273"/>
    </row>
    <row r="3274" spans="6:11" x14ac:dyDescent="0.2">
      <c r="F3274" s="142"/>
      <c r="K3274"/>
    </row>
    <row r="3275" spans="6:11" x14ac:dyDescent="0.2">
      <c r="F3275" s="142"/>
      <c r="K3275"/>
    </row>
    <row r="3276" spans="6:11" x14ac:dyDescent="0.2">
      <c r="F3276" s="142"/>
      <c r="K3276"/>
    </row>
    <row r="3277" spans="6:11" x14ac:dyDescent="0.2">
      <c r="F3277" s="142"/>
      <c r="K3277"/>
    </row>
    <row r="3278" spans="6:11" x14ac:dyDescent="0.2">
      <c r="F3278" s="142"/>
      <c r="K3278"/>
    </row>
    <row r="3279" spans="6:11" x14ac:dyDescent="0.2">
      <c r="F3279" s="142"/>
      <c r="K3279"/>
    </row>
    <row r="3280" spans="6:11" x14ac:dyDescent="0.2">
      <c r="F3280" s="142"/>
      <c r="K3280"/>
    </row>
    <row r="3281" spans="6:11" x14ac:dyDescent="0.2">
      <c r="F3281" s="142"/>
      <c r="K3281"/>
    </row>
    <row r="3282" spans="6:11" x14ac:dyDescent="0.2">
      <c r="F3282" s="142"/>
      <c r="K3282"/>
    </row>
    <row r="3283" spans="6:11" x14ac:dyDescent="0.2">
      <c r="F3283" s="142"/>
      <c r="K3283"/>
    </row>
    <row r="3284" spans="6:11" x14ac:dyDescent="0.2">
      <c r="F3284" s="142"/>
      <c r="K3284"/>
    </row>
    <row r="3285" spans="6:11" x14ac:dyDescent="0.2">
      <c r="F3285" s="142"/>
      <c r="K3285"/>
    </row>
    <row r="3286" spans="6:11" x14ac:dyDescent="0.2">
      <c r="F3286" s="142"/>
      <c r="K3286"/>
    </row>
    <row r="3287" spans="6:11" x14ac:dyDescent="0.2">
      <c r="F3287" s="142"/>
      <c r="K3287"/>
    </row>
    <row r="3288" spans="6:11" x14ac:dyDescent="0.2">
      <c r="F3288" s="142"/>
      <c r="K3288"/>
    </row>
    <row r="3289" spans="6:11" x14ac:dyDescent="0.2">
      <c r="F3289" s="142"/>
      <c r="K3289"/>
    </row>
    <row r="3290" spans="6:11" x14ac:dyDescent="0.2">
      <c r="F3290" s="142"/>
      <c r="K3290"/>
    </row>
    <row r="3291" spans="6:11" x14ac:dyDescent="0.2">
      <c r="F3291" s="142"/>
      <c r="K3291"/>
    </row>
    <row r="3292" spans="6:11" x14ac:dyDescent="0.2">
      <c r="F3292" s="142"/>
      <c r="K3292"/>
    </row>
    <row r="3293" spans="6:11" x14ac:dyDescent="0.2">
      <c r="F3293" s="142"/>
      <c r="K3293"/>
    </row>
    <row r="3294" spans="6:11" x14ac:dyDescent="0.2">
      <c r="F3294" s="142"/>
      <c r="K3294"/>
    </row>
    <row r="3295" spans="6:11" x14ac:dyDescent="0.2">
      <c r="F3295" s="142"/>
      <c r="K3295"/>
    </row>
    <row r="3296" spans="6:11" x14ac:dyDescent="0.2">
      <c r="F3296" s="142"/>
      <c r="K3296"/>
    </row>
    <row r="3297" spans="6:11" x14ac:dyDescent="0.2">
      <c r="F3297" s="142"/>
      <c r="K3297"/>
    </row>
    <row r="3298" spans="6:11" x14ac:dyDescent="0.2">
      <c r="F3298" s="142"/>
      <c r="K3298"/>
    </row>
    <row r="3299" spans="6:11" x14ac:dyDescent="0.2">
      <c r="F3299" s="142"/>
      <c r="K3299"/>
    </row>
    <row r="3300" spans="6:11" x14ac:dyDescent="0.2">
      <c r="F3300" s="142"/>
      <c r="K3300"/>
    </row>
    <row r="3301" spans="6:11" x14ac:dyDescent="0.2">
      <c r="F3301" s="142"/>
      <c r="K3301"/>
    </row>
    <row r="3302" spans="6:11" x14ac:dyDescent="0.2">
      <c r="F3302" s="142"/>
      <c r="K3302"/>
    </row>
    <row r="3303" spans="6:11" x14ac:dyDescent="0.2">
      <c r="F3303" s="142"/>
      <c r="K3303"/>
    </row>
    <row r="3304" spans="6:11" x14ac:dyDescent="0.2">
      <c r="F3304" s="142"/>
      <c r="K3304"/>
    </row>
    <row r="3305" spans="6:11" x14ac:dyDescent="0.2">
      <c r="F3305" s="142"/>
      <c r="K3305"/>
    </row>
    <row r="3306" spans="6:11" x14ac:dyDescent="0.2">
      <c r="F3306" s="142"/>
      <c r="K3306"/>
    </row>
    <row r="3307" spans="6:11" x14ac:dyDescent="0.2">
      <c r="F3307" s="142"/>
      <c r="K3307"/>
    </row>
    <row r="3308" spans="6:11" x14ac:dyDescent="0.2">
      <c r="F3308" s="142"/>
      <c r="K3308"/>
    </row>
    <row r="3309" spans="6:11" x14ac:dyDescent="0.2">
      <c r="F3309" s="142"/>
      <c r="K3309"/>
    </row>
    <row r="3310" spans="6:11" x14ac:dyDescent="0.2">
      <c r="F3310" s="142"/>
      <c r="K3310"/>
    </row>
    <row r="3311" spans="6:11" x14ac:dyDescent="0.2">
      <c r="F3311" s="142"/>
      <c r="K3311"/>
    </row>
    <row r="3312" spans="6:11" x14ac:dyDescent="0.2">
      <c r="F3312" s="142"/>
      <c r="K3312"/>
    </row>
    <row r="3313" spans="6:11" x14ac:dyDescent="0.2">
      <c r="F3313" s="142"/>
      <c r="K3313"/>
    </row>
    <row r="3314" spans="6:11" x14ac:dyDescent="0.2">
      <c r="F3314" s="142"/>
      <c r="K3314"/>
    </row>
    <row r="3315" spans="6:11" x14ac:dyDescent="0.2">
      <c r="F3315" s="142"/>
      <c r="K3315"/>
    </row>
    <row r="3316" spans="6:11" x14ac:dyDescent="0.2">
      <c r="F3316" s="142"/>
      <c r="K3316"/>
    </row>
    <row r="3317" spans="6:11" x14ac:dyDescent="0.2">
      <c r="F3317" s="142"/>
      <c r="K3317"/>
    </row>
    <row r="3318" spans="6:11" x14ac:dyDescent="0.2">
      <c r="F3318" s="142"/>
      <c r="K3318"/>
    </row>
    <row r="3319" spans="6:11" x14ac:dyDescent="0.2">
      <c r="F3319" s="142"/>
      <c r="K3319"/>
    </row>
    <row r="3320" spans="6:11" x14ac:dyDescent="0.2">
      <c r="F3320" s="142"/>
      <c r="K3320"/>
    </row>
    <row r="3321" spans="6:11" x14ac:dyDescent="0.2">
      <c r="F3321" s="142"/>
      <c r="K3321"/>
    </row>
    <row r="3322" spans="6:11" x14ac:dyDescent="0.2">
      <c r="F3322" s="142"/>
      <c r="K3322"/>
    </row>
    <row r="3323" spans="6:11" x14ac:dyDescent="0.2">
      <c r="F3323" s="142"/>
      <c r="K3323"/>
    </row>
    <row r="3324" spans="6:11" x14ac:dyDescent="0.2">
      <c r="F3324" s="142"/>
      <c r="K3324"/>
    </row>
    <row r="3325" spans="6:11" x14ac:dyDescent="0.2">
      <c r="F3325" s="142"/>
      <c r="K3325"/>
    </row>
    <row r="3326" spans="6:11" x14ac:dyDescent="0.2">
      <c r="F3326" s="142"/>
      <c r="K3326"/>
    </row>
    <row r="3327" spans="6:11" x14ac:dyDescent="0.2">
      <c r="F3327" s="142"/>
      <c r="K3327"/>
    </row>
    <row r="3328" spans="6:11" x14ac:dyDescent="0.2">
      <c r="F3328" s="142"/>
      <c r="K3328"/>
    </row>
    <row r="3329" spans="6:11" x14ac:dyDescent="0.2">
      <c r="F3329" s="142"/>
      <c r="K3329"/>
    </row>
    <row r="3330" spans="6:11" x14ac:dyDescent="0.2">
      <c r="F3330" s="142"/>
      <c r="K3330"/>
    </row>
    <row r="3331" spans="6:11" x14ac:dyDescent="0.2">
      <c r="F3331" s="142"/>
      <c r="K3331"/>
    </row>
    <row r="3332" spans="6:11" x14ac:dyDescent="0.2">
      <c r="F3332" s="142"/>
      <c r="K3332"/>
    </row>
    <row r="3333" spans="6:11" x14ac:dyDescent="0.2">
      <c r="F3333" s="142"/>
      <c r="K3333"/>
    </row>
    <row r="3334" spans="6:11" x14ac:dyDescent="0.2">
      <c r="F3334" s="142"/>
      <c r="K3334"/>
    </row>
    <row r="3335" spans="6:11" x14ac:dyDescent="0.2">
      <c r="F3335" s="142"/>
      <c r="K3335"/>
    </row>
    <row r="3336" spans="6:11" x14ac:dyDescent="0.2">
      <c r="F3336" s="142"/>
      <c r="K3336"/>
    </row>
    <row r="3337" spans="6:11" x14ac:dyDescent="0.2">
      <c r="F3337" s="142"/>
      <c r="K3337"/>
    </row>
    <row r="3338" spans="6:11" x14ac:dyDescent="0.2">
      <c r="F3338" s="142"/>
      <c r="K3338"/>
    </row>
    <row r="3339" spans="6:11" x14ac:dyDescent="0.2">
      <c r="F3339" s="142"/>
      <c r="K3339"/>
    </row>
    <row r="3340" spans="6:11" x14ac:dyDescent="0.2">
      <c r="F3340" s="142"/>
      <c r="K3340"/>
    </row>
    <row r="3341" spans="6:11" x14ac:dyDescent="0.2">
      <c r="F3341" s="142"/>
      <c r="K3341"/>
    </row>
    <row r="3342" spans="6:11" x14ac:dyDescent="0.2">
      <c r="F3342" s="142"/>
      <c r="K3342"/>
    </row>
    <row r="3343" spans="6:11" x14ac:dyDescent="0.2">
      <c r="F3343" s="142"/>
      <c r="K3343"/>
    </row>
    <row r="3344" spans="6:11" x14ac:dyDescent="0.2">
      <c r="F3344" s="142"/>
      <c r="K3344"/>
    </row>
    <row r="3345" spans="6:11" x14ac:dyDescent="0.2">
      <c r="F3345" s="142"/>
      <c r="K3345"/>
    </row>
    <row r="3346" spans="6:11" x14ac:dyDescent="0.2">
      <c r="F3346" s="142"/>
      <c r="K3346"/>
    </row>
    <row r="3347" spans="6:11" x14ac:dyDescent="0.2">
      <c r="F3347" s="142"/>
      <c r="K3347"/>
    </row>
    <row r="3348" spans="6:11" x14ac:dyDescent="0.2">
      <c r="F3348" s="142"/>
      <c r="K3348"/>
    </row>
    <row r="3349" spans="6:11" x14ac:dyDescent="0.2">
      <c r="F3349" s="142"/>
      <c r="K3349"/>
    </row>
    <row r="3350" spans="6:11" x14ac:dyDescent="0.2">
      <c r="F3350" s="142"/>
      <c r="K3350"/>
    </row>
    <row r="3351" spans="6:11" x14ac:dyDescent="0.2">
      <c r="F3351" s="142"/>
      <c r="K3351"/>
    </row>
    <row r="3352" spans="6:11" x14ac:dyDescent="0.2">
      <c r="F3352" s="142"/>
      <c r="K3352"/>
    </row>
    <row r="3353" spans="6:11" x14ac:dyDescent="0.2">
      <c r="F3353" s="142"/>
      <c r="K3353"/>
    </row>
    <row r="3354" spans="6:11" x14ac:dyDescent="0.2">
      <c r="F3354" s="142"/>
      <c r="K3354"/>
    </row>
    <row r="3355" spans="6:11" x14ac:dyDescent="0.2">
      <c r="F3355" s="142"/>
      <c r="K3355"/>
    </row>
    <row r="3356" spans="6:11" x14ac:dyDescent="0.2">
      <c r="F3356" s="142"/>
      <c r="K3356"/>
    </row>
    <row r="3357" spans="6:11" x14ac:dyDescent="0.2">
      <c r="F3357" s="142"/>
      <c r="K3357"/>
    </row>
    <row r="3358" spans="6:11" x14ac:dyDescent="0.2">
      <c r="F3358" s="142"/>
      <c r="K3358"/>
    </row>
    <row r="3359" spans="6:11" x14ac:dyDescent="0.2">
      <c r="F3359" s="142"/>
      <c r="K3359"/>
    </row>
    <row r="3360" spans="6:11" x14ac:dyDescent="0.2">
      <c r="F3360" s="142"/>
      <c r="K3360"/>
    </row>
    <row r="3361" spans="6:11" x14ac:dyDescent="0.2">
      <c r="F3361" s="142"/>
      <c r="K3361"/>
    </row>
    <row r="3362" spans="6:11" x14ac:dyDescent="0.2">
      <c r="F3362" s="142"/>
      <c r="K3362"/>
    </row>
    <row r="3363" spans="6:11" x14ac:dyDescent="0.2">
      <c r="F3363" s="142"/>
      <c r="K3363"/>
    </row>
    <row r="3364" spans="6:11" x14ac:dyDescent="0.2">
      <c r="F3364" s="142"/>
      <c r="K3364"/>
    </row>
    <row r="3365" spans="6:11" x14ac:dyDescent="0.2">
      <c r="F3365" s="142"/>
      <c r="K3365"/>
    </row>
    <row r="3366" spans="6:11" x14ac:dyDescent="0.2">
      <c r="F3366" s="142"/>
      <c r="K3366"/>
    </row>
    <row r="3367" spans="6:11" x14ac:dyDescent="0.2">
      <c r="F3367" s="142"/>
      <c r="K3367"/>
    </row>
    <row r="3368" spans="6:11" x14ac:dyDescent="0.2">
      <c r="F3368" s="142"/>
      <c r="K3368"/>
    </row>
    <row r="3369" spans="6:11" x14ac:dyDescent="0.2">
      <c r="F3369" s="142"/>
      <c r="K3369"/>
    </row>
    <row r="3370" spans="6:11" x14ac:dyDescent="0.2">
      <c r="F3370" s="142"/>
      <c r="K3370"/>
    </row>
    <row r="3371" spans="6:11" x14ac:dyDescent="0.2">
      <c r="F3371" s="142"/>
      <c r="K3371"/>
    </row>
    <row r="3372" spans="6:11" x14ac:dyDescent="0.2">
      <c r="F3372" s="142"/>
      <c r="K3372"/>
    </row>
    <row r="3373" spans="6:11" x14ac:dyDescent="0.2">
      <c r="F3373" s="142"/>
      <c r="K3373"/>
    </row>
    <row r="3374" spans="6:11" x14ac:dyDescent="0.2">
      <c r="F3374" s="142"/>
      <c r="K3374"/>
    </row>
    <row r="3375" spans="6:11" x14ac:dyDescent="0.2">
      <c r="F3375" s="142"/>
      <c r="K3375"/>
    </row>
    <row r="3376" spans="6:11" x14ac:dyDescent="0.2">
      <c r="F3376" s="142"/>
      <c r="K3376"/>
    </row>
    <row r="3377" spans="6:11" x14ac:dyDescent="0.2">
      <c r="F3377" s="142"/>
      <c r="K3377"/>
    </row>
    <row r="3378" spans="6:11" x14ac:dyDescent="0.2">
      <c r="F3378" s="142"/>
      <c r="K3378"/>
    </row>
    <row r="3379" spans="6:11" x14ac:dyDescent="0.2">
      <c r="F3379" s="142"/>
      <c r="K3379"/>
    </row>
    <row r="3380" spans="6:11" x14ac:dyDescent="0.2">
      <c r="F3380" s="142"/>
      <c r="K3380"/>
    </row>
    <row r="3381" spans="6:11" x14ac:dyDescent="0.2">
      <c r="F3381" s="142"/>
      <c r="K3381"/>
    </row>
    <row r="3382" spans="6:11" x14ac:dyDescent="0.2">
      <c r="F3382" s="142"/>
      <c r="K3382"/>
    </row>
    <row r="3383" spans="6:11" x14ac:dyDescent="0.2">
      <c r="F3383" s="142"/>
      <c r="K3383"/>
    </row>
    <row r="3384" spans="6:11" x14ac:dyDescent="0.2">
      <c r="F3384" s="142"/>
      <c r="K3384"/>
    </row>
    <row r="3385" spans="6:11" x14ac:dyDescent="0.2">
      <c r="F3385" s="142"/>
      <c r="K3385"/>
    </row>
    <row r="3386" spans="6:11" x14ac:dyDescent="0.2">
      <c r="F3386" s="142"/>
      <c r="K3386"/>
    </row>
    <row r="3387" spans="6:11" x14ac:dyDescent="0.2">
      <c r="F3387" s="142"/>
      <c r="K3387"/>
    </row>
    <row r="3388" spans="6:11" x14ac:dyDescent="0.2">
      <c r="F3388" s="142"/>
      <c r="K3388"/>
    </row>
    <row r="3389" spans="6:11" x14ac:dyDescent="0.2">
      <c r="F3389" s="142"/>
      <c r="K3389"/>
    </row>
    <row r="3390" spans="6:11" x14ac:dyDescent="0.2">
      <c r="F3390" s="142"/>
      <c r="K3390"/>
    </row>
    <row r="3391" spans="6:11" x14ac:dyDescent="0.2">
      <c r="F3391" s="142"/>
      <c r="K3391"/>
    </row>
    <row r="3392" spans="6:11" x14ac:dyDescent="0.2">
      <c r="F3392" s="142"/>
      <c r="K3392"/>
    </row>
    <row r="3393" spans="6:11" x14ac:dyDescent="0.2">
      <c r="F3393" s="142"/>
      <c r="K3393"/>
    </row>
    <row r="3394" spans="6:11" x14ac:dyDescent="0.2">
      <c r="F3394" s="142"/>
      <c r="K3394"/>
    </row>
    <row r="3395" spans="6:11" x14ac:dyDescent="0.2">
      <c r="F3395" s="142"/>
      <c r="K3395"/>
    </row>
    <row r="3396" spans="6:11" x14ac:dyDescent="0.2">
      <c r="F3396" s="142"/>
      <c r="K3396"/>
    </row>
    <row r="3397" spans="6:11" x14ac:dyDescent="0.2">
      <c r="F3397" s="142"/>
      <c r="K3397"/>
    </row>
    <row r="3398" spans="6:11" x14ac:dyDescent="0.2">
      <c r="F3398" s="142"/>
      <c r="K3398"/>
    </row>
    <row r="3399" spans="6:11" x14ac:dyDescent="0.2">
      <c r="F3399" s="142"/>
      <c r="K3399"/>
    </row>
    <row r="3400" spans="6:11" x14ac:dyDescent="0.2">
      <c r="F3400" s="142"/>
      <c r="K3400"/>
    </row>
    <row r="3401" spans="6:11" x14ac:dyDescent="0.2">
      <c r="F3401" s="142"/>
      <c r="K3401"/>
    </row>
    <row r="3402" spans="6:11" x14ac:dyDescent="0.2">
      <c r="F3402" s="142"/>
      <c r="K3402"/>
    </row>
    <row r="3403" spans="6:11" x14ac:dyDescent="0.2">
      <c r="F3403" s="142"/>
      <c r="K3403"/>
    </row>
    <row r="3404" spans="6:11" x14ac:dyDescent="0.2">
      <c r="F3404" s="142"/>
      <c r="K3404"/>
    </row>
    <row r="3405" spans="6:11" x14ac:dyDescent="0.2">
      <c r="F3405" s="142"/>
      <c r="K3405"/>
    </row>
    <row r="3406" spans="6:11" x14ac:dyDescent="0.2">
      <c r="F3406" s="142"/>
      <c r="K3406"/>
    </row>
    <row r="3407" spans="6:11" x14ac:dyDescent="0.2">
      <c r="F3407" s="142"/>
      <c r="K3407"/>
    </row>
    <row r="3408" spans="6:11" x14ac:dyDescent="0.2">
      <c r="F3408" s="142"/>
      <c r="K3408"/>
    </row>
    <row r="3409" spans="6:11" x14ac:dyDescent="0.2">
      <c r="F3409" s="142"/>
      <c r="K3409"/>
    </row>
    <row r="3410" spans="6:11" x14ac:dyDescent="0.2">
      <c r="F3410" s="142"/>
      <c r="K3410"/>
    </row>
    <row r="3411" spans="6:11" x14ac:dyDescent="0.2">
      <c r="F3411" s="142"/>
      <c r="K3411"/>
    </row>
    <row r="3412" spans="6:11" x14ac:dyDescent="0.2">
      <c r="F3412" s="142"/>
      <c r="K3412"/>
    </row>
    <row r="3413" spans="6:11" x14ac:dyDescent="0.2">
      <c r="F3413" s="142"/>
      <c r="K3413"/>
    </row>
    <row r="3414" spans="6:11" x14ac:dyDescent="0.2">
      <c r="F3414" s="142"/>
      <c r="K3414"/>
    </row>
    <row r="3415" spans="6:11" x14ac:dyDescent="0.2">
      <c r="F3415" s="142"/>
      <c r="K3415"/>
    </row>
    <row r="3416" spans="6:11" x14ac:dyDescent="0.2">
      <c r="F3416" s="142"/>
      <c r="K3416"/>
    </row>
    <row r="3417" spans="6:11" x14ac:dyDescent="0.2">
      <c r="F3417" s="142"/>
      <c r="K3417"/>
    </row>
    <row r="3418" spans="6:11" x14ac:dyDescent="0.2">
      <c r="F3418" s="142"/>
      <c r="K3418"/>
    </row>
    <row r="3419" spans="6:11" x14ac:dyDescent="0.2">
      <c r="F3419" s="142"/>
      <c r="K3419"/>
    </row>
    <row r="3420" spans="6:11" x14ac:dyDescent="0.2">
      <c r="F3420" s="142"/>
      <c r="K3420"/>
    </row>
    <row r="3421" spans="6:11" x14ac:dyDescent="0.2">
      <c r="F3421" s="142"/>
      <c r="K3421"/>
    </row>
    <row r="3422" spans="6:11" x14ac:dyDescent="0.2">
      <c r="F3422" s="142"/>
      <c r="K3422"/>
    </row>
    <row r="3423" spans="6:11" x14ac:dyDescent="0.2">
      <c r="F3423" s="142"/>
      <c r="K3423"/>
    </row>
    <row r="3424" spans="6:11" x14ac:dyDescent="0.2">
      <c r="F3424" s="142"/>
      <c r="K3424"/>
    </row>
    <row r="3425" spans="6:11" x14ac:dyDescent="0.2">
      <c r="F3425" s="142"/>
      <c r="K3425"/>
    </row>
    <row r="3426" spans="6:11" x14ac:dyDescent="0.2">
      <c r="F3426" s="142"/>
      <c r="K3426"/>
    </row>
    <row r="3427" spans="6:11" x14ac:dyDescent="0.2">
      <c r="F3427" s="142"/>
      <c r="K3427"/>
    </row>
    <row r="3428" spans="6:11" x14ac:dyDescent="0.2">
      <c r="F3428" s="142"/>
      <c r="K3428"/>
    </row>
    <row r="3429" spans="6:11" x14ac:dyDescent="0.2">
      <c r="F3429" s="142"/>
      <c r="K3429"/>
    </row>
    <row r="3430" spans="6:11" x14ac:dyDescent="0.2">
      <c r="F3430" s="142"/>
      <c r="K3430"/>
    </row>
    <row r="3431" spans="6:11" x14ac:dyDescent="0.2">
      <c r="F3431" s="142"/>
      <c r="K3431"/>
    </row>
    <row r="3432" spans="6:11" x14ac:dyDescent="0.2">
      <c r="F3432" s="142"/>
      <c r="K3432"/>
    </row>
    <row r="3433" spans="6:11" x14ac:dyDescent="0.2">
      <c r="F3433" s="142"/>
      <c r="K3433"/>
    </row>
    <row r="3434" spans="6:11" x14ac:dyDescent="0.2">
      <c r="F3434" s="142"/>
      <c r="K3434"/>
    </row>
    <row r="3435" spans="6:11" x14ac:dyDescent="0.2">
      <c r="F3435" s="142"/>
      <c r="K3435"/>
    </row>
    <row r="3436" spans="6:11" x14ac:dyDescent="0.2">
      <c r="F3436" s="142"/>
      <c r="K3436"/>
    </row>
    <row r="3437" spans="6:11" x14ac:dyDescent="0.2">
      <c r="F3437" s="142"/>
      <c r="K3437"/>
    </row>
    <row r="3438" spans="6:11" x14ac:dyDescent="0.2">
      <c r="F3438" s="142"/>
      <c r="K3438"/>
    </row>
    <row r="3439" spans="6:11" x14ac:dyDescent="0.2">
      <c r="F3439" s="142"/>
      <c r="K3439"/>
    </row>
    <row r="3440" spans="6:11" x14ac:dyDescent="0.2">
      <c r="F3440" s="142"/>
      <c r="K3440"/>
    </row>
    <row r="3441" spans="6:11" x14ac:dyDescent="0.2">
      <c r="F3441" s="142"/>
      <c r="K3441"/>
    </row>
    <row r="3442" spans="6:11" x14ac:dyDescent="0.2">
      <c r="F3442" s="142"/>
      <c r="K3442"/>
    </row>
    <row r="3443" spans="6:11" x14ac:dyDescent="0.2">
      <c r="F3443" s="142"/>
      <c r="K3443"/>
    </row>
    <row r="3444" spans="6:11" x14ac:dyDescent="0.2">
      <c r="F3444" s="142"/>
      <c r="K3444"/>
    </row>
    <row r="3445" spans="6:11" x14ac:dyDescent="0.2">
      <c r="F3445" s="142"/>
      <c r="K3445"/>
    </row>
    <row r="3446" spans="6:11" x14ac:dyDescent="0.2">
      <c r="F3446" s="142"/>
      <c r="K3446"/>
    </row>
    <row r="3447" spans="6:11" x14ac:dyDescent="0.2">
      <c r="F3447" s="142"/>
      <c r="K3447"/>
    </row>
    <row r="3448" spans="6:11" x14ac:dyDescent="0.2">
      <c r="F3448" s="142"/>
      <c r="K3448"/>
    </row>
    <row r="3449" spans="6:11" x14ac:dyDescent="0.2">
      <c r="F3449" s="142"/>
      <c r="K3449"/>
    </row>
    <row r="3450" spans="6:11" x14ac:dyDescent="0.2">
      <c r="F3450" s="142"/>
      <c r="K3450"/>
    </row>
    <row r="3451" spans="6:11" x14ac:dyDescent="0.2">
      <c r="F3451" s="142"/>
      <c r="K3451"/>
    </row>
    <row r="3452" spans="6:11" x14ac:dyDescent="0.2">
      <c r="F3452" s="142"/>
      <c r="K3452"/>
    </row>
    <row r="3453" spans="6:11" x14ac:dyDescent="0.2">
      <c r="F3453" s="142"/>
      <c r="K3453"/>
    </row>
    <row r="3454" spans="6:11" x14ac:dyDescent="0.2">
      <c r="F3454" s="142"/>
      <c r="K3454"/>
    </row>
    <row r="3455" spans="6:11" x14ac:dyDescent="0.2">
      <c r="F3455" s="142"/>
      <c r="K3455"/>
    </row>
    <row r="3456" spans="6:11" x14ac:dyDescent="0.2">
      <c r="F3456" s="142"/>
      <c r="K3456"/>
    </row>
    <row r="3457" spans="6:11" x14ac:dyDescent="0.2">
      <c r="F3457" s="142"/>
      <c r="K3457"/>
    </row>
    <row r="3458" spans="6:11" x14ac:dyDescent="0.2">
      <c r="F3458" s="142"/>
      <c r="K3458"/>
    </row>
    <row r="3459" spans="6:11" x14ac:dyDescent="0.2">
      <c r="F3459" s="142"/>
      <c r="K3459"/>
    </row>
    <row r="3460" spans="6:11" x14ac:dyDescent="0.2">
      <c r="F3460" s="142"/>
      <c r="K3460"/>
    </row>
    <row r="3461" spans="6:11" x14ac:dyDescent="0.2">
      <c r="F3461" s="142"/>
      <c r="K3461"/>
    </row>
    <row r="3462" spans="6:11" x14ac:dyDescent="0.2">
      <c r="F3462" s="142"/>
      <c r="K3462"/>
    </row>
    <row r="3463" spans="6:11" x14ac:dyDescent="0.2">
      <c r="F3463" s="142"/>
      <c r="K3463"/>
    </row>
    <row r="3464" spans="6:11" x14ac:dyDescent="0.2">
      <c r="F3464" s="142"/>
      <c r="K3464"/>
    </row>
    <row r="3465" spans="6:11" x14ac:dyDescent="0.2">
      <c r="F3465" s="142"/>
      <c r="K3465"/>
    </row>
    <row r="3466" spans="6:11" x14ac:dyDescent="0.2">
      <c r="F3466" s="142"/>
      <c r="K3466"/>
    </row>
    <row r="3467" spans="6:11" x14ac:dyDescent="0.2">
      <c r="F3467" s="142"/>
      <c r="K3467"/>
    </row>
    <row r="3468" spans="6:11" x14ac:dyDescent="0.2">
      <c r="F3468" s="142"/>
      <c r="K3468"/>
    </row>
    <row r="3469" spans="6:11" x14ac:dyDescent="0.2">
      <c r="F3469" s="142"/>
      <c r="K3469"/>
    </row>
    <row r="3470" spans="6:11" x14ac:dyDescent="0.2">
      <c r="F3470" s="142"/>
      <c r="K3470"/>
    </row>
    <row r="3471" spans="6:11" x14ac:dyDescent="0.2">
      <c r="F3471" s="142"/>
      <c r="K3471"/>
    </row>
    <row r="3472" spans="6:11" x14ac:dyDescent="0.2">
      <c r="F3472" s="142"/>
      <c r="K3472"/>
    </row>
    <row r="3473" spans="6:11" x14ac:dyDescent="0.2">
      <c r="F3473" s="142"/>
      <c r="K3473"/>
    </row>
    <row r="3474" spans="6:11" x14ac:dyDescent="0.2">
      <c r="F3474" s="142"/>
      <c r="K3474"/>
    </row>
    <row r="3475" spans="6:11" x14ac:dyDescent="0.2">
      <c r="F3475" s="142"/>
      <c r="K3475"/>
    </row>
    <row r="3476" spans="6:11" x14ac:dyDescent="0.2">
      <c r="F3476" s="142"/>
      <c r="K3476"/>
    </row>
    <row r="3477" spans="6:11" x14ac:dyDescent="0.2">
      <c r="F3477" s="142"/>
      <c r="K3477"/>
    </row>
    <row r="3478" spans="6:11" x14ac:dyDescent="0.2">
      <c r="F3478" s="142"/>
      <c r="K3478"/>
    </row>
    <row r="3479" spans="6:11" x14ac:dyDescent="0.2">
      <c r="F3479" s="142"/>
      <c r="K3479"/>
    </row>
    <row r="3480" spans="6:11" x14ac:dyDescent="0.2">
      <c r="F3480" s="142"/>
      <c r="K3480"/>
    </row>
    <row r="3481" spans="6:11" x14ac:dyDescent="0.2">
      <c r="F3481" s="142"/>
      <c r="K3481"/>
    </row>
    <row r="3482" spans="6:11" x14ac:dyDescent="0.2">
      <c r="F3482" s="142"/>
      <c r="K3482"/>
    </row>
    <row r="3483" spans="6:11" x14ac:dyDescent="0.2">
      <c r="F3483" s="142"/>
      <c r="K3483"/>
    </row>
    <row r="3484" spans="6:11" x14ac:dyDescent="0.2">
      <c r="F3484" s="142"/>
      <c r="K3484"/>
    </row>
    <row r="3485" spans="6:11" x14ac:dyDescent="0.2">
      <c r="F3485" s="142"/>
      <c r="K3485"/>
    </row>
    <row r="3486" spans="6:11" x14ac:dyDescent="0.2">
      <c r="F3486" s="142"/>
      <c r="K3486"/>
    </row>
    <row r="3487" spans="6:11" x14ac:dyDescent="0.2">
      <c r="F3487" s="142"/>
      <c r="K3487"/>
    </row>
    <row r="3488" spans="6:11" x14ac:dyDescent="0.2">
      <c r="F3488" s="142"/>
      <c r="K3488"/>
    </row>
    <row r="3489" spans="6:11" x14ac:dyDescent="0.2">
      <c r="F3489" s="142"/>
      <c r="K3489"/>
    </row>
    <row r="3490" spans="6:11" x14ac:dyDescent="0.2">
      <c r="F3490" s="142"/>
      <c r="K3490"/>
    </row>
    <row r="3491" spans="6:11" x14ac:dyDescent="0.2">
      <c r="F3491" s="142"/>
      <c r="K3491"/>
    </row>
    <row r="3492" spans="6:11" x14ac:dyDescent="0.2">
      <c r="F3492" s="142"/>
      <c r="K3492"/>
    </row>
    <row r="3493" spans="6:11" x14ac:dyDescent="0.2">
      <c r="F3493" s="142"/>
      <c r="K3493"/>
    </row>
    <row r="3494" spans="6:11" x14ac:dyDescent="0.2">
      <c r="F3494" s="142"/>
      <c r="K3494"/>
    </row>
    <row r="3495" spans="6:11" x14ac:dyDescent="0.2">
      <c r="F3495" s="142"/>
      <c r="K3495"/>
    </row>
    <row r="3496" spans="6:11" x14ac:dyDescent="0.2">
      <c r="F3496" s="142"/>
      <c r="K3496"/>
    </row>
    <row r="3497" spans="6:11" x14ac:dyDescent="0.2">
      <c r="F3497" s="142"/>
      <c r="K3497"/>
    </row>
    <row r="3498" spans="6:11" x14ac:dyDescent="0.2">
      <c r="F3498" s="142"/>
      <c r="K3498"/>
    </row>
    <row r="3499" spans="6:11" x14ac:dyDescent="0.2">
      <c r="F3499" s="142"/>
      <c r="K3499"/>
    </row>
    <row r="3500" spans="6:11" x14ac:dyDescent="0.2">
      <c r="F3500" s="142"/>
      <c r="K3500"/>
    </row>
    <row r="3501" spans="6:11" x14ac:dyDescent="0.2">
      <c r="F3501" s="142"/>
      <c r="K3501"/>
    </row>
    <row r="3502" spans="6:11" x14ac:dyDescent="0.2">
      <c r="F3502" s="142"/>
      <c r="K3502"/>
    </row>
    <row r="3503" spans="6:11" x14ac:dyDescent="0.2">
      <c r="F3503" s="142"/>
      <c r="K3503"/>
    </row>
    <row r="3504" spans="6:11" x14ac:dyDescent="0.2">
      <c r="F3504" s="142"/>
      <c r="K3504"/>
    </row>
    <row r="3505" spans="6:11" x14ac:dyDescent="0.2">
      <c r="F3505" s="142"/>
      <c r="K3505"/>
    </row>
    <row r="3506" spans="6:11" x14ac:dyDescent="0.2">
      <c r="F3506" s="142"/>
      <c r="K3506"/>
    </row>
    <row r="3507" spans="6:11" x14ac:dyDescent="0.2">
      <c r="F3507" s="142"/>
      <c r="K3507"/>
    </row>
    <row r="3508" spans="6:11" x14ac:dyDescent="0.2">
      <c r="F3508" s="142"/>
      <c r="K3508"/>
    </row>
    <row r="3509" spans="6:11" x14ac:dyDescent="0.2">
      <c r="F3509" s="142"/>
      <c r="K3509"/>
    </row>
    <row r="3510" spans="6:11" x14ac:dyDescent="0.2">
      <c r="F3510" s="142"/>
      <c r="K3510"/>
    </row>
    <row r="3511" spans="6:11" x14ac:dyDescent="0.2">
      <c r="F3511" s="142"/>
      <c r="K3511"/>
    </row>
    <row r="3512" spans="6:11" x14ac:dyDescent="0.2">
      <c r="F3512" s="142"/>
      <c r="K3512"/>
    </row>
    <row r="3513" spans="6:11" x14ac:dyDescent="0.2">
      <c r="F3513" s="142"/>
      <c r="K3513"/>
    </row>
    <row r="3514" spans="6:11" x14ac:dyDescent="0.2">
      <c r="F3514" s="142"/>
      <c r="K3514"/>
    </row>
    <row r="3515" spans="6:11" x14ac:dyDescent="0.2">
      <c r="F3515" s="142"/>
      <c r="K3515"/>
    </row>
    <row r="3516" spans="6:11" x14ac:dyDescent="0.2">
      <c r="F3516" s="142"/>
      <c r="K3516"/>
    </row>
    <row r="3517" spans="6:11" x14ac:dyDescent="0.2">
      <c r="F3517" s="142"/>
      <c r="K3517"/>
    </row>
    <row r="3518" spans="6:11" x14ac:dyDescent="0.2">
      <c r="F3518" s="142"/>
      <c r="K3518"/>
    </row>
    <row r="3519" spans="6:11" x14ac:dyDescent="0.2">
      <c r="F3519" s="142"/>
      <c r="K3519"/>
    </row>
    <row r="3520" spans="6:11" x14ac:dyDescent="0.2">
      <c r="F3520" s="142"/>
      <c r="K3520"/>
    </row>
    <row r="3521" spans="6:11" x14ac:dyDescent="0.2">
      <c r="F3521" s="142"/>
      <c r="K3521"/>
    </row>
    <row r="3522" spans="6:11" x14ac:dyDescent="0.2">
      <c r="F3522" s="142"/>
      <c r="K3522"/>
    </row>
    <row r="3523" spans="6:11" x14ac:dyDescent="0.2">
      <c r="F3523" s="142"/>
      <c r="K3523"/>
    </row>
    <row r="3524" spans="6:11" x14ac:dyDescent="0.2">
      <c r="F3524" s="142"/>
      <c r="K3524"/>
    </row>
    <row r="3525" spans="6:11" x14ac:dyDescent="0.2">
      <c r="F3525" s="142"/>
      <c r="K3525"/>
    </row>
    <row r="3526" spans="6:11" x14ac:dyDescent="0.2">
      <c r="F3526" s="142"/>
      <c r="K3526"/>
    </row>
    <row r="3527" spans="6:11" x14ac:dyDescent="0.2">
      <c r="F3527" s="142"/>
      <c r="K3527"/>
    </row>
    <row r="3528" spans="6:11" x14ac:dyDescent="0.2">
      <c r="F3528" s="142"/>
      <c r="K3528"/>
    </row>
    <row r="3529" spans="6:11" x14ac:dyDescent="0.2">
      <c r="F3529" s="142"/>
      <c r="K3529"/>
    </row>
    <row r="3530" spans="6:11" x14ac:dyDescent="0.2">
      <c r="F3530" s="142"/>
      <c r="K3530"/>
    </row>
    <row r="3531" spans="6:11" x14ac:dyDescent="0.2">
      <c r="F3531" s="142"/>
      <c r="K3531"/>
    </row>
    <row r="3532" spans="6:11" x14ac:dyDescent="0.2">
      <c r="F3532" s="142"/>
      <c r="K3532"/>
    </row>
    <row r="3533" spans="6:11" x14ac:dyDescent="0.2">
      <c r="F3533" s="142"/>
      <c r="K3533"/>
    </row>
    <row r="3534" spans="6:11" x14ac:dyDescent="0.2">
      <c r="F3534" s="142"/>
      <c r="K3534"/>
    </row>
    <row r="3535" spans="6:11" x14ac:dyDescent="0.2">
      <c r="F3535" s="142"/>
      <c r="K3535"/>
    </row>
    <row r="3536" spans="6:11" x14ac:dyDescent="0.2">
      <c r="F3536" s="142"/>
      <c r="K3536"/>
    </row>
    <row r="3537" spans="6:11" x14ac:dyDescent="0.2">
      <c r="F3537" s="142"/>
      <c r="K3537"/>
    </row>
    <row r="3538" spans="6:11" x14ac:dyDescent="0.2">
      <c r="F3538" s="142"/>
      <c r="K3538"/>
    </row>
    <row r="3539" spans="6:11" x14ac:dyDescent="0.2">
      <c r="F3539" s="142"/>
      <c r="K3539"/>
    </row>
    <row r="3540" spans="6:11" x14ac:dyDescent="0.2">
      <c r="F3540" s="142"/>
      <c r="K3540"/>
    </row>
    <row r="3541" spans="6:11" x14ac:dyDescent="0.2">
      <c r="F3541" s="142"/>
      <c r="K3541"/>
    </row>
    <row r="3542" spans="6:11" x14ac:dyDescent="0.2">
      <c r="F3542" s="142"/>
      <c r="K3542"/>
    </row>
    <row r="3543" spans="6:11" x14ac:dyDescent="0.2">
      <c r="F3543" s="142"/>
      <c r="K3543"/>
    </row>
    <row r="3544" spans="6:11" x14ac:dyDescent="0.2">
      <c r="F3544" s="142"/>
      <c r="K3544"/>
    </row>
    <row r="3545" spans="6:11" x14ac:dyDescent="0.2">
      <c r="F3545" s="142"/>
      <c r="K3545"/>
    </row>
    <row r="3546" spans="6:11" x14ac:dyDescent="0.2">
      <c r="F3546" s="142"/>
      <c r="K3546"/>
    </row>
    <row r="3547" spans="6:11" x14ac:dyDescent="0.2">
      <c r="F3547" s="142"/>
      <c r="K3547"/>
    </row>
    <row r="3548" spans="6:11" x14ac:dyDescent="0.2">
      <c r="F3548" s="142"/>
      <c r="K3548"/>
    </row>
    <row r="3549" spans="6:11" x14ac:dyDescent="0.2">
      <c r="F3549" s="142"/>
      <c r="K3549"/>
    </row>
    <row r="3550" spans="6:11" x14ac:dyDescent="0.2">
      <c r="F3550" s="142"/>
      <c r="K3550"/>
    </row>
    <row r="3551" spans="6:11" x14ac:dyDescent="0.2">
      <c r="F3551" s="142"/>
      <c r="K3551"/>
    </row>
    <row r="3552" spans="6:11" x14ac:dyDescent="0.2">
      <c r="F3552" s="142"/>
      <c r="K3552"/>
    </row>
    <row r="3553" spans="6:11" x14ac:dyDescent="0.2">
      <c r="F3553" s="142"/>
      <c r="K3553"/>
    </row>
    <row r="3554" spans="6:11" x14ac:dyDescent="0.2">
      <c r="F3554" s="142"/>
      <c r="K3554"/>
    </row>
    <row r="3555" spans="6:11" x14ac:dyDescent="0.2">
      <c r="F3555" s="142"/>
      <c r="K3555"/>
    </row>
    <row r="3556" spans="6:11" x14ac:dyDescent="0.2">
      <c r="F3556" s="142"/>
      <c r="K3556"/>
    </row>
    <row r="3557" spans="6:11" x14ac:dyDescent="0.2">
      <c r="F3557" s="142"/>
      <c r="K3557"/>
    </row>
    <row r="3558" spans="6:11" x14ac:dyDescent="0.2">
      <c r="F3558" s="142"/>
      <c r="K3558"/>
    </row>
    <row r="3559" spans="6:11" x14ac:dyDescent="0.2">
      <c r="F3559" s="142"/>
      <c r="K3559"/>
    </row>
    <row r="3560" spans="6:11" x14ac:dyDescent="0.2">
      <c r="F3560" s="142"/>
      <c r="K3560"/>
    </row>
    <row r="3561" spans="6:11" x14ac:dyDescent="0.2">
      <c r="F3561" s="142"/>
      <c r="K3561"/>
    </row>
    <row r="3562" spans="6:11" x14ac:dyDescent="0.2">
      <c r="F3562" s="142"/>
      <c r="K3562"/>
    </row>
    <row r="3563" spans="6:11" x14ac:dyDescent="0.2">
      <c r="F3563" s="142"/>
      <c r="K3563"/>
    </row>
    <row r="3564" spans="6:11" x14ac:dyDescent="0.2">
      <c r="F3564" s="142"/>
      <c r="K3564"/>
    </row>
    <row r="3565" spans="6:11" x14ac:dyDescent="0.2">
      <c r="F3565" s="142"/>
      <c r="K3565"/>
    </row>
    <row r="3566" spans="6:11" x14ac:dyDescent="0.2">
      <c r="F3566" s="142"/>
      <c r="K3566"/>
    </row>
    <row r="3567" spans="6:11" x14ac:dyDescent="0.2">
      <c r="F3567" s="142"/>
      <c r="K3567"/>
    </row>
    <row r="3568" spans="6:11" x14ac:dyDescent="0.2">
      <c r="F3568" s="142"/>
      <c r="K3568"/>
    </row>
    <row r="3569" spans="6:11" x14ac:dyDescent="0.2">
      <c r="F3569" s="142"/>
      <c r="K3569"/>
    </row>
    <row r="3570" spans="6:11" x14ac:dyDescent="0.2">
      <c r="F3570" s="142"/>
      <c r="K3570"/>
    </row>
    <row r="3571" spans="6:11" x14ac:dyDescent="0.2">
      <c r="F3571" s="142"/>
      <c r="K3571"/>
    </row>
    <row r="3572" spans="6:11" x14ac:dyDescent="0.2">
      <c r="F3572" s="142"/>
      <c r="K3572"/>
    </row>
    <row r="3573" spans="6:11" x14ac:dyDescent="0.2">
      <c r="F3573" s="142"/>
      <c r="K3573"/>
    </row>
    <row r="3574" spans="6:11" x14ac:dyDescent="0.2">
      <c r="F3574" s="142"/>
      <c r="K3574"/>
    </row>
    <row r="3575" spans="6:11" x14ac:dyDescent="0.2">
      <c r="F3575" s="142"/>
      <c r="K3575"/>
    </row>
    <row r="3576" spans="6:11" x14ac:dyDescent="0.2">
      <c r="F3576" s="142"/>
      <c r="K3576"/>
    </row>
    <row r="3577" spans="6:11" x14ac:dyDescent="0.2">
      <c r="F3577" s="142"/>
      <c r="K3577"/>
    </row>
    <row r="3578" spans="6:11" x14ac:dyDescent="0.2">
      <c r="F3578" s="142"/>
      <c r="K3578"/>
    </row>
    <row r="3579" spans="6:11" x14ac:dyDescent="0.2">
      <c r="F3579" s="142"/>
      <c r="K3579"/>
    </row>
    <row r="3580" spans="6:11" x14ac:dyDescent="0.2">
      <c r="F3580" s="142"/>
      <c r="K3580"/>
    </row>
    <row r="3581" spans="6:11" x14ac:dyDescent="0.2">
      <c r="F3581" s="142"/>
      <c r="K3581"/>
    </row>
    <row r="3582" spans="6:11" x14ac:dyDescent="0.2">
      <c r="F3582" s="142"/>
      <c r="K3582"/>
    </row>
    <row r="3583" spans="6:11" x14ac:dyDescent="0.2">
      <c r="F3583" s="142"/>
      <c r="K3583"/>
    </row>
    <row r="3584" spans="6:11" x14ac:dyDescent="0.2">
      <c r="F3584" s="142"/>
      <c r="K3584"/>
    </row>
    <row r="3585" spans="6:11" x14ac:dyDescent="0.2">
      <c r="F3585" s="142"/>
      <c r="K3585"/>
    </row>
    <row r="3586" spans="6:11" x14ac:dyDescent="0.2">
      <c r="F3586" s="142"/>
      <c r="K3586"/>
    </row>
    <row r="3587" spans="6:11" x14ac:dyDescent="0.2">
      <c r="F3587" s="142"/>
      <c r="K3587"/>
    </row>
    <row r="3588" spans="6:11" x14ac:dyDescent="0.2">
      <c r="F3588" s="142"/>
      <c r="K3588"/>
    </row>
    <row r="3589" spans="6:11" x14ac:dyDescent="0.2">
      <c r="F3589" s="142"/>
      <c r="K3589"/>
    </row>
    <row r="3590" spans="6:11" x14ac:dyDescent="0.2">
      <c r="F3590" s="142"/>
      <c r="K3590"/>
    </row>
    <row r="3591" spans="6:11" x14ac:dyDescent="0.2">
      <c r="F3591" s="142"/>
      <c r="K3591"/>
    </row>
    <row r="3592" spans="6:11" x14ac:dyDescent="0.2">
      <c r="F3592" s="142"/>
      <c r="K3592"/>
    </row>
    <row r="3593" spans="6:11" x14ac:dyDescent="0.2">
      <c r="F3593" s="142"/>
      <c r="K3593"/>
    </row>
    <row r="3594" spans="6:11" x14ac:dyDescent="0.2">
      <c r="F3594" s="142"/>
      <c r="K3594"/>
    </row>
    <row r="3595" spans="6:11" x14ac:dyDescent="0.2">
      <c r="F3595" s="142"/>
      <c r="K3595"/>
    </row>
    <row r="3596" spans="6:11" x14ac:dyDescent="0.2">
      <c r="F3596" s="142"/>
      <c r="K3596"/>
    </row>
    <row r="3597" spans="6:11" x14ac:dyDescent="0.2">
      <c r="F3597" s="142"/>
      <c r="K3597"/>
    </row>
    <row r="3598" spans="6:11" x14ac:dyDescent="0.2">
      <c r="F3598" s="142"/>
      <c r="K3598"/>
    </row>
    <row r="3599" spans="6:11" x14ac:dyDescent="0.2">
      <c r="F3599" s="142"/>
      <c r="K3599"/>
    </row>
    <row r="3600" spans="6:11" x14ac:dyDescent="0.2">
      <c r="F3600" s="142"/>
      <c r="K3600"/>
    </row>
    <row r="3601" spans="6:11" x14ac:dyDescent="0.2">
      <c r="F3601" s="142"/>
      <c r="K3601"/>
    </row>
    <row r="3602" spans="6:11" x14ac:dyDescent="0.2">
      <c r="F3602" s="142"/>
      <c r="K3602"/>
    </row>
    <row r="3603" spans="6:11" x14ac:dyDescent="0.2">
      <c r="F3603" s="142"/>
      <c r="K3603"/>
    </row>
    <row r="3604" spans="6:11" x14ac:dyDescent="0.2">
      <c r="F3604" s="142"/>
      <c r="K3604"/>
    </row>
    <row r="3605" spans="6:11" x14ac:dyDescent="0.2">
      <c r="F3605" s="142"/>
      <c r="K3605"/>
    </row>
    <row r="3606" spans="6:11" x14ac:dyDescent="0.2">
      <c r="F3606" s="142"/>
      <c r="K3606"/>
    </row>
    <row r="3607" spans="6:11" x14ac:dyDescent="0.2">
      <c r="F3607" s="142"/>
      <c r="K3607"/>
    </row>
    <row r="3608" spans="6:11" x14ac:dyDescent="0.2">
      <c r="F3608" s="142"/>
      <c r="K3608"/>
    </row>
    <row r="3609" spans="6:11" x14ac:dyDescent="0.2">
      <c r="F3609" s="142"/>
      <c r="K3609"/>
    </row>
    <row r="3610" spans="6:11" x14ac:dyDescent="0.2">
      <c r="F3610" s="142"/>
      <c r="K3610"/>
    </row>
    <row r="3611" spans="6:11" x14ac:dyDescent="0.2">
      <c r="F3611" s="142"/>
      <c r="K3611"/>
    </row>
    <row r="3612" spans="6:11" x14ac:dyDescent="0.2">
      <c r="F3612" s="142"/>
      <c r="K3612"/>
    </row>
    <row r="3613" spans="6:11" x14ac:dyDescent="0.2">
      <c r="F3613" s="142"/>
      <c r="K3613"/>
    </row>
    <row r="3614" spans="6:11" x14ac:dyDescent="0.2">
      <c r="F3614" s="142"/>
      <c r="K3614"/>
    </row>
    <row r="3615" spans="6:11" x14ac:dyDescent="0.2">
      <c r="F3615" s="142"/>
      <c r="K3615"/>
    </row>
    <row r="3616" spans="6:11" x14ac:dyDescent="0.2">
      <c r="F3616" s="142"/>
      <c r="K3616"/>
    </row>
    <row r="3617" spans="6:11" x14ac:dyDescent="0.2">
      <c r="F3617" s="142"/>
      <c r="K3617"/>
    </row>
    <row r="3618" spans="6:11" x14ac:dyDescent="0.2">
      <c r="F3618" s="142"/>
      <c r="K3618"/>
    </row>
    <row r="3619" spans="6:11" x14ac:dyDescent="0.2">
      <c r="F3619" s="142"/>
      <c r="K3619"/>
    </row>
    <row r="3620" spans="6:11" x14ac:dyDescent="0.2">
      <c r="F3620" s="142"/>
      <c r="K3620"/>
    </row>
    <row r="3621" spans="6:11" x14ac:dyDescent="0.2">
      <c r="F3621" s="142"/>
      <c r="K3621"/>
    </row>
    <row r="3622" spans="6:11" x14ac:dyDescent="0.2">
      <c r="F3622" s="142"/>
      <c r="K3622"/>
    </row>
    <row r="3623" spans="6:11" x14ac:dyDescent="0.2">
      <c r="F3623" s="142"/>
      <c r="K3623"/>
    </row>
    <row r="3624" spans="6:11" x14ac:dyDescent="0.2">
      <c r="F3624" s="142"/>
      <c r="K3624"/>
    </row>
    <row r="3625" spans="6:11" x14ac:dyDescent="0.2">
      <c r="F3625" s="142"/>
      <c r="K3625"/>
    </row>
    <row r="3626" spans="6:11" x14ac:dyDescent="0.2">
      <c r="F3626" s="142"/>
      <c r="K3626"/>
    </row>
    <row r="3627" spans="6:11" x14ac:dyDescent="0.2">
      <c r="F3627" s="142"/>
      <c r="K3627"/>
    </row>
    <row r="3628" spans="6:11" x14ac:dyDescent="0.2">
      <c r="F3628" s="142"/>
      <c r="K3628"/>
    </row>
    <row r="3629" spans="6:11" x14ac:dyDescent="0.2">
      <c r="F3629" s="142"/>
      <c r="K3629"/>
    </row>
    <row r="3630" spans="6:11" x14ac:dyDescent="0.2">
      <c r="F3630" s="142"/>
      <c r="K3630"/>
    </row>
    <row r="3631" spans="6:11" x14ac:dyDescent="0.2">
      <c r="F3631" s="142"/>
      <c r="K3631"/>
    </row>
    <row r="3632" spans="6:11" x14ac:dyDescent="0.2">
      <c r="F3632" s="142"/>
      <c r="K3632"/>
    </row>
    <row r="3633" spans="6:11" x14ac:dyDescent="0.2">
      <c r="F3633" s="142"/>
      <c r="K3633"/>
    </row>
    <row r="3634" spans="6:11" x14ac:dyDescent="0.2">
      <c r="F3634" s="142"/>
      <c r="K3634"/>
    </row>
    <row r="3635" spans="6:11" x14ac:dyDescent="0.2">
      <c r="F3635" s="142"/>
      <c r="K3635"/>
    </row>
    <row r="3636" spans="6:11" x14ac:dyDescent="0.2">
      <c r="F3636" s="142"/>
      <c r="K3636"/>
    </row>
    <row r="3637" spans="6:11" x14ac:dyDescent="0.2">
      <c r="F3637" s="142"/>
      <c r="K3637"/>
    </row>
    <row r="3638" spans="6:11" x14ac:dyDescent="0.2">
      <c r="F3638" s="142"/>
      <c r="K3638"/>
    </row>
    <row r="3639" spans="6:11" x14ac:dyDescent="0.2">
      <c r="F3639" s="142"/>
      <c r="K3639"/>
    </row>
    <row r="3640" spans="6:11" x14ac:dyDescent="0.2">
      <c r="F3640" s="142"/>
      <c r="K3640"/>
    </row>
    <row r="3641" spans="6:11" x14ac:dyDescent="0.2">
      <c r="F3641" s="142"/>
      <c r="K3641"/>
    </row>
    <row r="3642" spans="6:11" x14ac:dyDescent="0.2">
      <c r="F3642" s="142"/>
      <c r="K3642"/>
    </row>
    <row r="3643" spans="6:11" x14ac:dyDescent="0.2">
      <c r="F3643" s="142"/>
      <c r="K3643"/>
    </row>
    <row r="3644" spans="6:11" x14ac:dyDescent="0.2">
      <c r="F3644" s="142"/>
      <c r="K3644"/>
    </row>
    <row r="3645" spans="6:11" x14ac:dyDescent="0.2">
      <c r="F3645" s="142"/>
      <c r="K3645"/>
    </row>
    <row r="3646" spans="6:11" x14ac:dyDescent="0.2">
      <c r="F3646" s="142"/>
      <c r="K3646"/>
    </row>
    <row r="3647" spans="6:11" x14ac:dyDescent="0.2">
      <c r="F3647" s="142"/>
      <c r="K3647"/>
    </row>
    <row r="3648" spans="6:11" x14ac:dyDescent="0.2">
      <c r="F3648" s="142"/>
      <c r="K3648"/>
    </row>
    <row r="3649" spans="6:11" x14ac:dyDescent="0.2">
      <c r="F3649" s="142"/>
      <c r="K3649"/>
    </row>
    <row r="3650" spans="6:11" x14ac:dyDescent="0.2">
      <c r="F3650" s="142"/>
      <c r="K3650"/>
    </row>
    <row r="3651" spans="6:11" x14ac:dyDescent="0.2">
      <c r="F3651" s="142"/>
      <c r="K3651"/>
    </row>
    <row r="3652" spans="6:11" x14ac:dyDescent="0.2">
      <c r="F3652" s="142"/>
      <c r="K3652"/>
    </row>
    <row r="3653" spans="6:11" x14ac:dyDescent="0.2">
      <c r="F3653" s="142"/>
      <c r="K3653"/>
    </row>
    <row r="3654" spans="6:11" x14ac:dyDescent="0.2">
      <c r="F3654" s="142"/>
      <c r="K3654"/>
    </row>
    <row r="3655" spans="6:11" x14ac:dyDescent="0.2">
      <c r="F3655" s="142"/>
      <c r="K3655"/>
    </row>
    <row r="3656" spans="6:11" x14ac:dyDescent="0.2">
      <c r="F3656" s="142"/>
      <c r="K3656"/>
    </row>
    <row r="3657" spans="6:11" x14ac:dyDescent="0.2">
      <c r="F3657" s="142"/>
      <c r="K3657"/>
    </row>
    <row r="3658" spans="6:11" x14ac:dyDescent="0.2">
      <c r="F3658" s="142"/>
      <c r="K3658"/>
    </row>
    <row r="3659" spans="6:11" x14ac:dyDescent="0.2">
      <c r="F3659" s="142"/>
      <c r="K3659"/>
    </row>
    <row r="3660" spans="6:11" x14ac:dyDescent="0.2">
      <c r="F3660" s="142"/>
      <c r="K3660"/>
    </row>
    <row r="3661" spans="6:11" x14ac:dyDescent="0.2">
      <c r="F3661" s="142"/>
      <c r="K3661"/>
    </row>
    <row r="3662" spans="6:11" x14ac:dyDescent="0.2">
      <c r="F3662" s="142"/>
      <c r="K3662"/>
    </row>
    <row r="3663" spans="6:11" x14ac:dyDescent="0.2">
      <c r="F3663" s="142"/>
      <c r="K3663"/>
    </row>
    <row r="3664" spans="6:11" x14ac:dyDescent="0.2">
      <c r="F3664" s="142"/>
      <c r="K3664"/>
    </row>
    <row r="3665" spans="6:11" x14ac:dyDescent="0.2">
      <c r="F3665" s="142"/>
      <c r="K3665"/>
    </row>
    <row r="3666" spans="6:11" x14ac:dyDescent="0.2">
      <c r="F3666" s="142"/>
      <c r="K3666"/>
    </row>
    <row r="3667" spans="6:11" x14ac:dyDescent="0.2">
      <c r="F3667" s="142"/>
      <c r="K3667"/>
    </row>
    <row r="3668" spans="6:11" x14ac:dyDescent="0.2">
      <c r="F3668" s="142"/>
      <c r="K3668"/>
    </row>
    <row r="3669" spans="6:11" x14ac:dyDescent="0.2">
      <c r="F3669" s="142"/>
      <c r="K3669"/>
    </row>
    <row r="3670" spans="6:11" x14ac:dyDescent="0.2">
      <c r="F3670" s="142"/>
      <c r="K3670"/>
    </row>
    <row r="3671" spans="6:11" x14ac:dyDescent="0.2">
      <c r="F3671" s="142"/>
      <c r="K3671"/>
    </row>
    <row r="3672" spans="6:11" x14ac:dyDescent="0.2">
      <c r="F3672" s="142"/>
      <c r="K3672"/>
    </row>
    <row r="3673" spans="6:11" x14ac:dyDescent="0.2">
      <c r="F3673" s="142"/>
      <c r="K3673"/>
    </row>
    <row r="3674" spans="6:11" x14ac:dyDescent="0.2">
      <c r="F3674" s="142"/>
      <c r="K3674"/>
    </row>
    <row r="3675" spans="6:11" x14ac:dyDescent="0.2">
      <c r="F3675" s="142"/>
      <c r="K3675"/>
    </row>
    <row r="3676" spans="6:11" x14ac:dyDescent="0.2">
      <c r="F3676" s="142"/>
      <c r="K3676"/>
    </row>
    <row r="3677" spans="6:11" x14ac:dyDescent="0.2">
      <c r="F3677" s="142"/>
      <c r="K3677"/>
    </row>
    <row r="3678" spans="6:11" x14ac:dyDescent="0.2">
      <c r="F3678" s="142"/>
      <c r="K3678"/>
    </row>
    <row r="3679" spans="6:11" x14ac:dyDescent="0.2">
      <c r="F3679" s="142"/>
      <c r="K3679"/>
    </row>
    <row r="3680" spans="6:11" x14ac:dyDescent="0.2">
      <c r="F3680" s="142"/>
      <c r="K3680"/>
    </row>
    <row r="3681" spans="6:11" x14ac:dyDescent="0.2">
      <c r="F3681" s="142"/>
      <c r="K3681"/>
    </row>
    <row r="3682" spans="6:11" x14ac:dyDescent="0.2">
      <c r="F3682" s="142"/>
      <c r="K3682"/>
    </row>
    <row r="3683" spans="6:11" x14ac:dyDescent="0.2">
      <c r="F3683" s="142"/>
      <c r="K3683"/>
    </row>
    <row r="3684" spans="6:11" x14ac:dyDescent="0.2">
      <c r="F3684" s="142"/>
      <c r="K3684"/>
    </row>
    <row r="3685" spans="6:11" x14ac:dyDescent="0.2">
      <c r="F3685" s="142"/>
      <c r="K3685"/>
    </row>
    <row r="3686" spans="6:11" x14ac:dyDescent="0.2">
      <c r="F3686" s="142"/>
      <c r="K3686"/>
    </row>
    <row r="3687" spans="6:11" x14ac:dyDescent="0.2">
      <c r="F3687" s="142"/>
      <c r="K3687"/>
    </row>
    <row r="3688" spans="6:11" x14ac:dyDescent="0.2">
      <c r="F3688" s="142"/>
      <c r="K3688"/>
    </row>
    <row r="3689" spans="6:11" x14ac:dyDescent="0.2">
      <c r="F3689" s="142"/>
      <c r="K3689"/>
    </row>
    <row r="3690" spans="6:11" x14ac:dyDescent="0.2">
      <c r="F3690" s="142"/>
      <c r="K3690"/>
    </row>
    <row r="3691" spans="6:11" x14ac:dyDescent="0.2">
      <c r="F3691" s="142"/>
      <c r="K3691"/>
    </row>
    <row r="3692" spans="6:11" x14ac:dyDescent="0.2">
      <c r="F3692" s="142"/>
      <c r="K3692"/>
    </row>
    <row r="3693" spans="6:11" x14ac:dyDescent="0.2">
      <c r="F3693" s="142"/>
      <c r="K3693"/>
    </row>
    <row r="3694" spans="6:11" x14ac:dyDescent="0.2">
      <c r="F3694" s="142"/>
      <c r="K3694"/>
    </row>
    <row r="3695" spans="6:11" x14ac:dyDescent="0.2">
      <c r="F3695" s="142"/>
      <c r="K3695"/>
    </row>
    <row r="3696" spans="6:11" x14ac:dyDescent="0.2">
      <c r="F3696" s="142"/>
      <c r="K3696"/>
    </row>
    <row r="3697" spans="6:11" x14ac:dyDescent="0.2">
      <c r="F3697" s="142"/>
      <c r="K3697"/>
    </row>
    <row r="3698" spans="6:11" x14ac:dyDescent="0.2">
      <c r="F3698" s="142"/>
      <c r="K3698"/>
    </row>
    <row r="3699" spans="6:11" x14ac:dyDescent="0.2">
      <c r="F3699" s="142"/>
      <c r="K3699"/>
    </row>
    <row r="3700" spans="6:11" x14ac:dyDescent="0.2">
      <c r="F3700" s="142"/>
      <c r="K3700"/>
    </row>
    <row r="3701" spans="6:11" x14ac:dyDescent="0.2">
      <c r="F3701" s="142"/>
      <c r="K3701"/>
    </row>
    <row r="3702" spans="6:11" x14ac:dyDescent="0.2">
      <c r="F3702" s="142"/>
      <c r="K3702"/>
    </row>
    <row r="3703" spans="6:11" x14ac:dyDescent="0.2">
      <c r="F3703" s="142"/>
      <c r="K3703"/>
    </row>
    <row r="3704" spans="6:11" x14ac:dyDescent="0.2">
      <c r="F3704" s="142"/>
      <c r="K3704"/>
    </row>
    <row r="3705" spans="6:11" x14ac:dyDescent="0.2">
      <c r="F3705" s="142"/>
      <c r="K3705"/>
    </row>
    <row r="3706" spans="6:11" x14ac:dyDescent="0.2">
      <c r="F3706" s="142"/>
      <c r="K3706"/>
    </row>
    <row r="3707" spans="6:11" x14ac:dyDescent="0.2">
      <c r="F3707" s="142"/>
      <c r="K3707"/>
    </row>
    <row r="3708" spans="6:11" x14ac:dyDescent="0.2">
      <c r="F3708" s="142"/>
      <c r="K3708"/>
    </row>
    <row r="3709" spans="6:11" x14ac:dyDescent="0.2">
      <c r="F3709" s="142"/>
      <c r="K3709"/>
    </row>
    <row r="3710" spans="6:11" x14ac:dyDescent="0.2">
      <c r="F3710" s="142"/>
      <c r="K3710"/>
    </row>
    <row r="3711" spans="6:11" x14ac:dyDescent="0.2">
      <c r="F3711" s="142"/>
      <c r="K3711"/>
    </row>
    <row r="3712" spans="6:11" x14ac:dyDescent="0.2">
      <c r="F3712" s="142"/>
      <c r="K3712"/>
    </row>
    <row r="3713" spans="6:11" x14ac:dyDescent="0.2">
      <c r="F3713" s="142"/>
      <c r="K3713"/>
    </row>
    <row r="3714" spans="6:11" x14ac:dyDescent="0.2">
      <c r="F3714" s="142"/>
      <c r="K3714"/>
    </row>
    <row r="3715" spans="6:11" x14ac:dyDescent="0.2">
      <c r="F3715" s="142"/>
      <c r="K3715"/>
    </row>
    <row r="3716" spans="6:11" x14ac:dyDescent="0.2">
      <c r="F3716" s="142"/>
      <c r="K3716"/>
    </row>
    <row r="3717" spans="6:11" x14ac:dyDescent="0.2">
      <c r="F3717" s="142"/>
      <c r="K3717"/>
    </row>
    <row r="3718" spans="6:11" x14ac:dyDescent="0.2">
      <c r="F3718" s="142"/>
      <c r="K3718"/>
    </row>
    <row r="3719" spans="6:11" x14ac:dyDescent="0.2">
      <c r="F3719" s="142"/>
      <c r="K3719"/>
    </row>
    <row r="3720" spans="6:11" x14ac:dyDescent="0.2">
      <c r="F3720" s="142"/>
      <c r="K3720"/>
    </row>
    <row r="3721" spans="6:11" x14ac:dyDescent="0.2">
      <c r="F3721" s="142"/>
      <c r="K3721"/>
    </row>
    <row r="3722" spans="6:11" x14ac:dyDescent="0.2">
      <c r="F3722" s="142"/>
      <c r="K3722"/>
    </row>
    <row r="3723" spans="6:11" x14ac:dyDescent="0.2">
      <c r="F3723" s="142"/>
      <c r="K3723"/>
    </row>
    <row r="3724" spans="6:11" x14ac:dyDescent="0.2">
      <c r="F3724" s="142"/>
      <c r="K3724"/>
    </row>
    <row r="3725" spans="6:11" x14ac:dyDescent="0.2">
      <c r="F3725" s="142"/>
      <c r="K3725"/>
    </row>
    <row r="3726" spans="6:11" x14ac:dyDescent="0.2">
      <c r="F3726" s="142"/>
      <c r="K3726"/>
    </row>
    <row r="3727" spans="6:11" x14ac:dyDescent="0.2">
      <c r="F3727" s="142"/>
      <c r="K3727"/>
    </row>
    <row r="3728" spans="6:11" x14ac:dyDescent="0.2">
      <c r="F3728" s="142"/>
      <c r="K3728"/>
    </row>
    <row r="3729" spans="6:11" x14ac:dyDescent="0.2">
      <c r="F3729" s="142"/>
      <c r="K3729"/>
    </row>
    <row r="3730" spans="6:11" x14ac:dyDescent="0.2">
      <c r="F3730" s="142"/>
      <c r="K3730"/>
    </row>
    <row r="3731" spans="6:11" x14ac:dyDescent="0.2">
      <c r="F3731" s="142"/>
      <c r="K3731"/>
    </row>
    <row r="3732" spans="6:11" x14ac:dyDescent="0.2">
      <c r="F3732" s="142"/>
      <c r="K3732"/>
    </row>
    <row r="3733" spans="6:11" x14ac:dyDescent="0.2">
      <c r="F3733" s="142"/>
      <c r="K3733"/>
    </row>
    <row r="3734" spans="6:11" x14ac:dyDescent="0.2">
      <c r="F3734" s="142"/>
      <c r="K3734"/>
    </row>
    <row r="3735" spans="6:11" x14ac:dyDescent="0.2">
      <c r="F3735" s="142"/>
      <c r="K3735"/>
    </row>
    <row r="3736" spans="6:11" x14ac:dyDescent="0.2">
      <c r="F3736" s="142"/>
      <c r="K3736"/>
    </row>
    <row r="3737" spans="6:11" x14ac:dyDescent="0.2">
      <c r="F3737" s="142"/>
      <c r="K3737"/>
    </row>
    <row r="3738" spans="6:11" x14ac:dyDescent="0.2">
      <c r="F3738" s="142"/>
      <c r="K3738"/>
    </row>
    <row r="3739" spans="6:11" x14ac:dyDescent="0.2">
      <c r="F3739" s="142"/>
      <c r="K3739"/>
    </row>
    <row r="3740" spans="6:11" x14ac:dyDescent="0.2">
      <c r="F3740" s="142"/>
      <c r="K3740"/>
    </row>
    <row r="3741" spans="6:11" x14ac:dyDescent="0.2">
      <c r="F3741" s="142"/>
      <c r="K3741"/>
    </row>
    <row r="3742" spans="6:11" x14ac:dyDescent="0.2">
      <c r="F3742" s="142"/>
      <c r="K3742"/>
    </row>
    <row r="3743" spans="6:11" x14ac:dyDescent="0.2">
      <c r="F3743" s="142"/>
      <c r="K3743"/>
    </row>
    <row r="3744" spans="6:11" x14ac:dyDescent="0.2">
      <c r="F3744" s="142"/>
      <c r="K3744"/>
    </row>
    <row r="3745" spans="6:11" x14ac:dyDescent="0.2">
      <c r="F3745" s="142"/>
      <c r="K3745"/>
    </row>
    <row r="3746" spans="6:11" x14ac:dyDescent="0.2">
      <c r="F3746" s="142"/>
      <c r="K3746"/>
    </row>
    <row r="3747" spans="6:11" x14ac:dyDescent="0.2">
      <c r="F3747" s="142"/>
      <c r="K3747"/>
    </row>
    <row r="3748" spans="6:11" x14ac:dyDescent="0.2">
      <c r="F3748" s="142"/>
      <c r="K3748"/>
    </row>
    <row r="3749" spans="6:11" x14ac:dyDescent="0.2">
      <c r="F3749" s="142"/>
      <c r="K3749"/>
    </row>
    <row r="3750" spans="6:11" x14ac:dyDescent="0.2">
      <c r="F3750" s="142"/>
      <c r="K3750"/>
    </row>
    <row r="3751" spans="6:11" x14ac:dyDescent="0.2">
      <c r="F3751" s="142"/>
      <c r="K3751"/>
    </row>
    <row r="3752" spans="6:11" x14ac:dyDescent="0.2">
      <c r="F3752" s="142"/>
      <c r="K3752"/>
    </row>
    <row r="3753" spans="6:11" x14ac:dyDescent="0.2">
      <c r="F3753" s="142"/>
      <c r="K3753"/>
    </row>
    <row r="3754" spans="6:11" x14ac:dyDescent="0.2">
      <c r="F3754" s="142"/>
      <c r="K3754"/>
    </row>
    <row r="3755" spans="6:11" x14ac:dyDescent="0.2">
      <c r="F3755" s="142"/>
      <c r="K3755"/>
    </row>
    <row r="3756" spans="6:11" x14ac:dyDescent="0.2">
      <c r="F3756" s="142"/>
      <c r="K3756"/>
    </row>
    <row r="3757" spans="6:11" x14ac:dyDescent="0.2">
      <c r="F3757" s="142"/>
      <c r="K3757"/>
    </row>
    <row r="3758" spans="6:11" x14ac:dyDescent="0.2">
      <c r="F3758" s="142"/>
      <c r="K3758"/>
    </row>
    <row r="3759" spans="6:11" x14ac:dyDescent="0.2">
      <c r="F3759" s="142"/>
      <c r="K3759"/>
    </row>
    <row r="3760" spans="6:11" x14ac:dyDescent="0.2">
      <c r="F3760" s="142"/>
      <c r="K3760"/>
    </row>
    <row r="3761" spans="6:11" x14ac:dyDescent="0.2">
      <c r="F3761" s="142"/>
      <c r="K3761"/>
    </row>
    <row r="3762" spans="6:11" x14ac:dyDescent="0.2">
      <c r="F3762" s="142"/>
      <c r="K3762"/>
    </row>
    <row r="3763" spans="6:11" x14ac:dyDescent="0.2">
      <c r="F3763" s="142"/>
      <c r="K3763"/>
    </row>
    <row r="3764" spans="6:11" x14ac:dyDescent="0.2">
      <c r="F3764" s="142"/>
      <c r="K3764"/>
    </row>
    <row r="3765" spans="6:11" x14ac:dyDescent="0.2">
      <c r="F3765" s="142"/>
      <c r="K3765"/>
    </row>
    <row r="3766" spans="6:11" x14ac:dyDescent="0.2">
      <c r="F3766" s="142"/>
      <c r="K3766"/>
    </row>
    <row r="3767" spans="6:11" x14ac:dyDescent="0.2">
      <c r="F3767" s="142"/>
      <c r="K3767"/>
    </row>
    <row r="3768" spans="6:11" x14ac:dyDescent="0.2">
      <c r="F3768" s="142"/>
      <c r="K3768"/>
    </row>
    <row r="3769" spans="6:11" x14ac:dyDescent="0.2">
      <c r="F3769" s="142"/>
      <c r="K3769"/>
    </row>
    <row r="3770" spans="6:11" x14ac:dyDescent="0.2">
      <c r="F3770" s="142"/>
      <c r="K3770"/>
    </row>
    <row r="3771" spans="6:11" x14ac:dyDescent="0.2">
      <c r="F3771" s="142"/>
      <c r="K3771"/>
    </row>
    <row r="3772" spans="6:11" x14ac:dyDescent="0.2">
      <c r="F3772" s="142"/>
      <c r="K3772"/>
    </row>
    <row r="3773" spans="6:11" x14ac:dyDescent="0.2">
      <c r="F3773" s="142"/>
      <c r="K3773"/>
    </row>
    <row r="3774" spans="6:11" x14ac:dyDescent="0.2">
      <c r="F3774" s="142"/>
      <c r="K3774"/>
    </row>
    <row r="3775" spans="6:11" x14ac:dyDescent="0.2">
      <c r="F3775" s="142"/>
      <c r="K3775"/>
    </row>
    <row r="3776" spans="6:11" x14ac:dyDescent="0.2">
      <c r="F3776" s="142"/>
      <c r="K3776"/>
    </row>
    <row r="3777" spans="6:11" x14ac:dyDescent="0.2">
      <c r="F3777" s="142"/>
      <c r="K3777"/>
    </row>
    <row r="3778" spans="6:11" x14ac:dyDescent="0.2">
      <c r="F3778" s="142"/>
      <c r="K3778"/>
    </row>
    <row r="3779" spans="6:11" x14ac:dyDescent="0.2">
      <c r="F3779" s="142"/>
      <c r="K3779"/>
    </row>
    <row r="3780" spans="6:11" x14ac:dyDescent="0.2">
      <c r="F3780" s="142"/>
      <c r="K3780"/>
    </row>
    <row r="3781" spans="6:11" x14ac:dyDescent="0.2">
      <c r="F3781" s="142"/>
      <c r="K3781"/>
    </row>
    <row r="3782" spans="6:11" x14ac:dyDescent="0.2">
      <c r="F3782" s="142"/>
      <c r="K3782"/>
    </row>
    <row r="3783" spans="6:11" x14ac:dyDescent="0.2">
      <c r="F3783" s="142"/>
      <c r="K3783"/>
    </row>
    <row r="3784" spans="6:11" x14ac:dyDescent="0.2">
      <c r="F3784" s="142"/>
      <c r="K3784"/>
    </row>
    <row r="3785" spans="6:11" x14ac:dyDescent="0.2">
      <c r="F3785" s="142"/>
      <c r="K3785"/>
    </row>
    <row r="3786" spans="6:11" x14ac:dyDescent="0.2">
      <c r="F3786" s="142"/>
      <c r="K3786"/>
    </row>
    <row r="3787" spans="6:11" x14ac:dyDescent="0.2">
      <c r="F3787" s="142"/>
      <c r="K3787"/>
    </row>
    <row r="3788" spans="6:11" x14ac:dyDescent="0.2">
      <c r="F3788" s="142"/>
      <c r="K3788"/>
    </row>
    <row r="3789" spans="6:11" x14ac:dyDescent="0.2">
      <c r="F3789" s="142"/>
      <c r="K3789"/>
    </row>
    <row r="3790" spans="6:11" x14ac:dyDescent="0.2">
      <c r="F3790" s="142"/>
      <c r="K3790"/>
    </row>
    <row r="3791" spans="6:11" x14ac:dyDescent="0.2">
      <c r="F3791" s="142"/>
      <c r="K3791"/>
    </row>
    <row r="3792" spans="6:11" x14ac:dyDescent="0.2">
      <c r="F3792" s="142"/>
      <c r="K3792"/>
    </row>
    <row r="3793" spans="6:11" x14ac:dyDescent="0.2">
      <c r="F3793" s="142"/>
      <c r="K3793"/>
    </row>
    <row r="3794" spans="6:11" x14ac:dyDescent="0.2">
      <c r="F3794" s="142"/>
      <c r="K3794"/>
    </row>
    <row r="3795" spans="6:11" x14ac:dyDescent="0.2">
      <c r="F3795" s="142"/>
      <c r="K3795"/>
    </row>
    <row r="3796" spans="6:11" x14ac:dyDescent="0.2">
      <c r="F3796" s="142"/>
      <c r="K3796"/>
    </row>
    <row r="3797" spans="6:11" x14ac:dyDescent="0.2">
      <c r="F3797" s="142"/>
      <c r="K3797"/>
    </row>
    <row r="3798" spans="6:11" x14ac:dyDescent="0.2">
      <c r="F3798" s="142"/>
      <c r="K3798"/>
    </row>
    <row r="3799" spans="6:11" x14ac:dyDescent="0.2">
      <c r="F3799" s="142"/>
      <c r="K3799"/>
    </row>
    <row r="3800" spans="6:11" x14ac:dyDescent="0.2">
      <c r="F3800" s="142"/>
      <c r="K3800"/>
    </row>
    <row r="3801" spans="6:11" x14ac:dyDescent="0.2">
      <c r="F3801" s="142"/>
      <c r="K3801"/>
    </row>
    <row r="3802" spans="6:11" x14ac:dyDescent="0.2">
      <c r="F3802" s="142"/>
      <c r="K3802"/>
    </row>
    <row r="3803" spans="6:11" x14ac:dyDescent="0.2">
      <c r="F3803" s="142"/>
      <c r="K3803"/>
    </row>
    <row r="3804" spans="6:11" x14ac:dyDescent="0.2">
      <c r="F3804" s="142"/>
      <c r="K3804"/>
    </row>
    <row r="3805" spans="6:11" x14ac:dyDescent="0.2">
      <c r="F3805" s="142"/>
      <c r="K3805"/>
    </row>
    <row r="3806" spans="6:11" x14ac:dyDescent="0.2">
      <c r="F3806" s="142"/>
      <c r="K3806"/>
    </row>
    <row r="3807" spans="6:11" x14ac:dyDescent="0.2">
      <c r="F3807" s="142"/>
      <c r="K3807"/>
    </row>
    <row r="3808" spans="6:11" x14ac:dyDescent="0.2">
      <c r="F3808" s="142"/>
      <c r="K3808"/>
    </row>
    <row r="3809" spans="6:11" x14ac:dyDescent="0.2">
      <c r="F3809" s="142"/>
      <c r="K3809"/>
    </row>
    <row r="3810" spans="6:11" x14ac:dyDescent="0.2">
      <c r="F3810" s="142"/>
      <c r="K3810"/>
    </row>
    <row r="3811" spans="6:11" x14ac:dyDescent="0.2">
      <c r="F3811" s="142"/>
      <c r="K3811"/>
    </row>
    <row r="3812" spans="6:11" x14ac:dyDescent="0.2">
      <c r="F3812" s="142"/>
      <c r="K3812"/>
    </row>
    <row r="3813" spans="6:11" x14ac:dyDescent="0.2">
      <c r="F3813" s="142"/>
      <c r="K3813"/>
    </row>
    <row r="3814" spans="6:11" x14ac:dyDescent="0.2">
      <c r="F3814" s="142"/>
      <c r="K3814"/>
    </row>
    <row r="3815" spans="6:11" x14ac:dyDescent="0.2">
      <c r="F3815" s="142"/>
      <c r="K3815"/>
    </row>
    <row r="3816" spans="6:11" x14ac:dyDescent="0.2">
      <c r="F3816" s="142"/>
      <c r="K3816"/>
    </row>
    <row r="3817" spans="6:11" x14ac:dyDescent="0.2">
      <c r="F3817" s="142"/>
      <c r="K3817"/>
    </row>
    <row r="3818" spans="6:11" x14ac:dyDescent="0.2">
      <c r="F3818" s="142"/>
      <c r="K3818"/>
    </row>
    <row r="3819" spans="6:11" x14ac:dyDescent="0.2">
      <c r="F3819" s="142"/>
      <c r="K3819"/>
    </row>
    <row r="3820" spans="6:11" x14ac:dyDescent="0.2">
      <c r="F3820" s="142"/>
      <c r="K3820"/>
    </row>
    <row r="3821" spans="6:11" x14ac:dyDescent="0.2">
      <c r="F3821" s="142"/>
      <c r="K3821"/>
    </row>
    <row r="3822" spans="6:11" x14ac:dyDescent="0.2">
      <c r="F3822" s="142"/>
      <c r="K3822"/>
    </row>
    <row r="3823" spans="6:11" x14ac:dyDescent="0.2">
      <c r="F3823" s="142"/>
      <c r="K3823"/>
    </row>
    <row r="3824" spans="6:11" x14ac:dyDescent="0.2">
      <c r="F3824" s="142"/>
      <c r="K3824"/>
    </row>
    <row r="3825" spans="6:11" x14ac:dyDescent="0.2">
      <c r="F3825" s="142"/>
      <c r="K3825"/>
    </row>
    <row r="3826" spans="6:11" x14ac:dyDescent="0.2">
      <c r="F3826" s="142"/>
      <c r="K3826"/>
    </row>
    <row r="3827" spans="6:11" x14ac:dyDescent="0.2">
      <c r="F3827" s="142"/>
      <c r="K3827"/>
    </row>
    <row r="3828" spans="6:11" x14ac:dyDescent="0.2">
      <c r="F3828" s="142"/>
      <c r="K3828"/>
    </row>
    <row r="3829" spans="6:11" x14ac:dyDescent="0.2">
      <c r="F3829" s="142"/>
      <c r="K3829"/>
    </row>
    <row r="3830" spans="6:11" x14ac:dyDescent="0.2">
      <c r="F3830" s="142"/>
      <c r="K3830"/>
    </row>
    <row r="3831" spans="6:11" x14ac:dyDescent="0.2">
      <c r="F3831" s="142"/>
      <c r="K3831"/>
    </row>
    <row r="3832" spans="6:11" x14ac:dyDescent="0.2">
      <c r="F3832" s="142"/>
      <c r="K3832"/>
    </row>
    <row r="3833" spans="6:11" x14ac:dyDescent="0.2">
      <c r="F3833" s="142"/>
      <c r="K3833"/>
    </row>
    <row r="3834" spans="6:11" x14ac:dyDescent="0.2">
      <c r="F3834" s="142"/>
      <c r="K3834"/>
    </row>
    <row r="3835" spans="6:11" x14ac:dyDescent="0.2">
      <c r="F3835" s="142"/>
      <c r="K3835"/>
    </row>
    <row r="3836" spans="6:11" x14ac:dyDescent="0.2">
      <c r="F3836" s="142"/>
      <c r="K3836"/>
    </row>
    <row r="3837" spans="6:11" x14ac:dyDescent="0.2">
      <c r="F3837" s="142"/>
      <c r="K3837"/>
    </row>
    <row r="3838" spans="6:11" x14ac:dyDescent="0.2">
      <c r="F3838" s="142"/>
      <c r="K3838"/>
    </row>
    <row r="3839" spans="6:11" x14ac:dyDescent="0.2">
      <c r="F3839" s="142"/>
      <c r="K3839"/>
    </row>
    <row r="3840" spans="6:11" x14ac:dyDescent="0.2">
      <c r="F3840" s="142"/>
      <c r="K3840"/>
    </row>
    <row r="3841" spans="6:11" x14ac:dyDescent="0.2">
      <c r="F3841" s="142"/>
      <c r="K3841"/>
    </row>
    <row r="3842" spans="6:11" x14ac:dyDescent="0.2">
      <c r="F3842" s="142"/>
      <c r="K3842"/>
    </row>
    <row r="3843" spans="6:11" x14ac:dyDescent="0.2">
      <c r="F3843" s="142"/>
      <c r="K3843"/>
    </row>
    <row r="3844" spans="6:11" x14ac:dyDescent="0.2">
      <c r="F3844" s="142"/>
      <c r="K3844"/>
    </row>
    <row r="3845" spans="6:11" x14ac:dyDescent="0.2">
      <c r="F3845" s="142"/>
      <c r="K3845"/>
    </row>
    <row r="3846" spans="6:11" x14ac:dyDescent="0.2">
      <c r="F3846" s="142"/>
      <c r="K3846"/>
    </row>
    <row r="3847" spans="6:11" x14ac:dyDescent="0.2">
      <c r="F3847" s="142"/>
      <c r="K3847"/>
    </row>
    <row r="3848" spans="6:11" x14ac:dyDescent="0.2">
      <c r="F3848" s="142"/>
      <c r="K3848"/>
    </row>
    <row r="3849" spans="6:11" x14ac:dyDescent="0.2">
      <c r="F3849" s="142"/>
      <c r="K3849"/>
    </row>
    <row r="3850" spans="6:11" x14ac:dyDescent="0.2">
      <c r="F3850" s="142"/>
      <c r="K3850"/>
    </row>
    <row r="3851" spans="6:11" x14ac:dyDescent="0.2">
      <c r="F3851" s="142"/>
      <c r="K3851"/>
    </row>
    <row r="3852" spans="6:11" x14ac:dyDescent="0.2">
      <c r="F3852" s="142"/>
      <c r="K3852"/>
    </row>
    <row r="3853" spans="6:11" x14ac:dyDescent="0.2">
      <c r="F3853" s="142"/>
      <c r="K3853"/>
    </row>
    <row r="3854" spans="6:11" x14ac:dyDescent="0.2">
      <c r="F3854" s="142"/>
      <c r="K3854"/>
    </row>
    <row r="3855" spans="6:11" x14ac:dyDescent="0.2">
      <c r="F3855" s="142"/>
      <c r="K3855"/>
    </row>
    <row r="3856" spans="6:11" x14ac:dyDescent="0.2">
      <c r="F3856" s="142"/>
      <c r="K3856"/>
    </row>
    <row r="3857" spans="6:11" x14ac:dyDescent="0.2">
      <c r="F3857" s="142"/>
      <c r="K3857"/>
    </row>
    <row r="3858" spans="6:11" x14ac:dyDescent="0.2">
      <c r="F3858" s="142"/>
      <c r="K3858"/>
    </row>
    <row r="3859" spans="6:11" x14ac:dyDescent="0.2">
      <c r="F3859" s="142"/>
      <c r="K3859"/>
    </row>
    <row r="3860" spans="6:11" x14ac:dyDescent="0.2">
      <c r="F3860" s="142"/>
      <c r="K3860"/>
    </row>
    <row r="3861" spans="6:11" x14ac:dyDescent="0.2">
      <c r="F3861" s="142"/>
      <c r="K3861"/>
    </row>
    <row r="3862" spans="6:11" x14ac:dyDescent="0.2">
      <c r="F3862" s="142"/>
      <c r="K3862"/>
    </row>
    <row r="3863" spans="6:11" x14ac:dyDescent="0.2">
      <c r="F3863" s="142"/>
      <c r="K3863"/>
    </row>
    <row r="3864" spans="6:11" x14ac:dyDescent="0.2">
      <c r="F3864" s="142"/>
      <c r="K3864"/>
    </row>
    <row r="3865" spans="6:11" x14ac:dyDescent="0.2">
      <c r="F3865" s="142"/>
      <c r="K3865"/>
    </row>
    <row r="3866" spans="6:11" x14ac:dyDescent="0.2">
      <c r="F3866" s="142"/>
      <c r="K3866"/>
    </row>
    <row r="3867" spans="6:11" x14ac:dyDescent="0.2">
      <c r="F3867" s="142"/>
      <c r="K3867"/>
    </row>
    <row r="3868" spans="6:11" x14ac:dyDescent="0.2">
      <c r="F3868" s="142"/>
      <c r="K3868"/>
    </row>
    <row r="3869" spans="6:11" x14ac:dyDescent="0.2">
      <c r="F3869" s="142"/>
      <c r="K3869"/>
    </row>
    <row r="3870" spans="6:11" x14ac:dyDescent="0.2">
      <c r="F3870" s="142"/>
      <c r="K3870"/>
    </row>
    <row r="3871" spans="6:11" x14ac:dyDescent="0.2">
      <c r="F3871" s="142"/>
      <c r="K3871"/>
    </row>
    <row r="3872" spans="6:11" x14ac:dyDescent="0.2">
      <c r="F3872" s="142"/>
      <c r="K3872"/>
    </row>
    <row r="3873" spans="6:11" x14ac:dyDescent="0.2">
      <c r="F3873" s="142"/>
      <c r="K3873"/>
    </row>
    <row r="3874" spans="6:11" x14ac:dyDescent="0.2">
      <c r="F3874" s="142"/>
      <c r="K3874"/>
    </row>
    <row r="3875" spans="6:11" x14ac:dyDescent="0.2">
      <c r="F3875" s="142"/>
      <c r="K3875"/>
    </row>
    <row r="3876" spans="6:11" x14ac:dyDescent="0.2">
      <c r="F3876" s="142"/>
      <c r="K3876"/>
    </row>
    <row r="3877" spans="6:11" x14ac:dyDescent="0.2">
      <c r="F3877" s="142"/>
      <c r="K3877"/>
    </row>
    <row r="3878" spans="6:11" x14ac:dyDescent="0.2">
      <c r="F3878" s="142"/>
      <c r="K3878"/>
    </row>
    <row r="3879" spans="6:11" x14ac:dyDescent="0.2">
      <c r="F3879" s="142"/>
      <c r="K3879"/>
    </row>
    <row r="3880" spans="6:11" x14ac:dyDescent="0.2">
      <c r="F3880" s="142"/>
      <c r="K3880"/>
    </row>
    <row r="3881" spans="6:11" x14ac:dyDescent="0.2">
      <c r="F3881" s="142"/>
      <c r="K3881"/>
    </row>
    <row r="3882" spans="6:11" x14ac:dyDescent="0.2">
      <c r="F3882" s="142"/>
      <c r="K3882"/>
    </row>
    <row r="3883" spans="6:11" x14ac:dyDescent="0.2">
      <c r="F3883" s="142"/>
      <c r="K3883"/>
    </row>
    <row r="3884" spans="6:11" x14ac:dyDescent="0.2">
      <c r="F3884" s="142"/>
      <c r="K3884"/>
    </row>
    <row r="3885" spans="6:11" x14ac:dyDescent="0.2">
      <c r="F3885" s="142"/>
      <c r="K3885"/>
    </row>
    <row r="3886" spans="6:11" x14ac:dyDescent="0.2">
      <c r="F3886" s="142"/>
      <c r="K3886"/>
    </row>
    <row r="3887" spans="6:11" x14ac:dyDescent="0.2">
      <c r="F3887" s="142"/>
      <c r="K3887"/>
    </row>
    <row r="3888" spans="6:11" x14ac:dyDescent="0.2">
      <c r="F3888" s="142"/>
      <c r="K3888"/>
    </row>
    <row r="3889" spans="6:11" x14ac:dyDescent="0.2">
      <c r="F3889" s="142"/>
      <c r="K3889"/>
    </row>
    <row r="3890" spans="6:11" x14ac:dyDescent="0.2">
      <c r="F3890" s="142"/>
      <c r="K3890"/>
    </row>
    <row r="3891" spans="6:11" x14ac:dyDescent="0.2">
      <c r="F3891" s="142"/>
      <c r="K3891"/>
    </row>
    <row r="3892" spans="6:11" x14ac:dyDescent="0.2">
      <c r="F3892" s="142"/>
      <c r="K3892"/>
    </row>
    <row r="3893" spans="6:11" x14ac:dyDescent="0.2">
      <c r="F3893" s="142"/>
      <c r="K3893"/>
    </row>
    <row r="3894" spans="6:11" x14ac:dyDescent="0.2">
      <c r="F3894" s="142"/>
      <c r="K3894"/>
    </row>
    <row r="3895" spans="6:11" x14ac:dyDescent="0.2">
      <c r="F3895" s="142"/>
      <c r="K3895"/>
    </row>
    <row r="3896" spans="6:11" x14ac:dyDescent="0.2">
      <c r="F3896" s="142"/>
      <c r="K3896"/>
    </row>
    <row r="3897" spans="6:11" x14ac:dyDescent="0.2">
      <c r="F3897" s="142"/>
      <c r="K3897"/>
    </row>
    <row r="3898" spans="6:11" x14ac:dyDescent="0.2">
      <c r="F3898" s="142"/>
      <c r="K3898"/>
    </row>
    <row r="3899" spans="6:11" x14ac:dyDescent="0.2">
      <c r="F3899" s="142"/>
      <c r="K3899"/>
    </row>
    <row r="3900" spans="6:11" x14ac:dyDescent="0.2">
      <c r="F3900" s="142"/>
      <c r="K3900"/>
    </row>
    <row r="3901" spans="6:11" x14ac:dyDescent="0.2">
      <c r="F3901" s="142"/>
      <c r="K3901"/>
    </row>
    <row r="3902" spans="6:11" x14ac:dyDescent="0.2">
      <c r="F3902" s="142"/>
      <c r="K3902"/>
    </row>
    <row r="3903" spans="6:11" x14ac:dyDescent="0.2">
      <c r="F3903" s="142"/>
      <c r="K3903"/>
    </row>
    <row r="3904" spans="6:11" x14ac:dyDescent="0.2">
      <c r="F3904" s="142"/>
      <c r="K3904"/>
    </row>
    <row r="3905" spans="6:11" x14ac:dyDescent="0.2">
      <c r="F3905" s="142"/>
      <c r="K3905"/>
    </row>
    <row r="3906" spans="6:11" x14ac:dyDescent="0.2">
      <c r="F3906" s="142"/>
      <c r="K3906"/>
    </row>
    <row r="3907" spans="6:11" x14ac:dyDescent="0.2">
      <c r="F3907" s="142"/>
      <c r="K3907"/>
    </row>
    <row r="3908" spans="6:11" x14ac:dyDescent="0.2">
      <c r="F3908" s="142"/>
      <c r="K3908"/>
    </row>
    <row r="3909" spans="6:11" x14ac:dyDescent="0.2">
      <c r="F3909" s="142"/>
      <c r="K3909"/>
    </row>
    <row r="3910" spans="6:11" x14ac:dyDescent="0.2">
      <c r="F3910" s="142"/>
      <c r="K3910"/>
    </row>
    <row r="3911" spans="6:11" x14ac:dyDescent="0.2">
      <c r="F3911" s="142"/>
      <c r="K3911"/>
    </row>
    <row r="3912" spans="6:11" x14ac:dyDescent="0.2">
      <c r="F3912" s="142"/>
      <c r="K3912"/>
    </row>
    <row r="3913" spans="6:11" x14ac:dyDescent="0.2">
      <c r="F3913" s="142"/>
      <c r="K3913"/>
    </row>
    <row r="3914" spans="6:11" x14ac:dyDescent="0.2">
      <c r="F3914" s="142"/>
      <c r="K3914"/>
    </row>
    <row r="3915" spans="6:11" x14ac:dyDescent="0.2">
      <c r="F3915" s="142"/>
      <c r="K3915"/>
    </row>
    <row r="3916" spans="6:11" x14ac:dyDescent="0.2">
      <c r="F3916" s="142"/>
      <c r="K3916"/>
    </row>
    <row r="3917" spans="6:11" x14ac:dyDescent="0.2">
      <c r="F3917" s="142"/>
      <c r="K3917"/>
    </row>
    <row r="3918" spans="6:11" x14ac:dyDescent="0.2">
      <c r="F3918" s="142"/>
      <c r="K3918"/>
    </row>
    <row r="3919" spans="6:11" x14ac:dyDescent="0.2">
      <c r="F3919" s="142"/>
      <c r="K3919"/>
    </row>
    <row r="3920" spans="6:11" x14ac:dyDescent="0.2">
      <c r="F3920" s="142"/>
      <c r="K3920"/>
    </row>
    <row r="3921" spans="6:11" x14ac:dyDescent="0.2">
      <c r="F3921" s="142"/>
      <c r="K3921"/>
    </row>
    <row r="3922" spans="6:11" x14ac:dyDescent="0.2">
      <c r="F3922" s="142"/>
      <c r="K3922"/>
    </row>
    <row r="3923" spans="6:11" x14ac:dyDescent="0.2">
      <c r="F3923" s="142"/>
      <c r="K3923"/>
    </row>
    <row r="3924" spans="6:11" x14ac:dyDescent="0.2">
      <c r="F3924" s="142"/>
      <c r="K3924"/>
    </row>
    <row r="3925" spans="6:11" x14ac:dyDescent="0.2">
      <c r="F3925" s="142"/>
      <c r="K3925"/>
    </row>
    <row r="3926" spans="6:11" x14ac:dyDescent="0.2">
      <c r="F3926" s="142"/>
      <c r="K3926"/>
    </row>
    <row r="3927" spans="6:11" x14ac:dyDescent="0.2">
      <c r="F3927" s="142"/>
      <c r="K3927"/>
    </row>
    <row r="3928" spans="6:11" x14ac:dyDescent="0.2">
      <c r="F3928" s="142"/>
      <c r="K3928"/>
    </row>
    <row r="3929" spans="6:11" x14ac:dyDescent="0.2">
      <c r="F3929" s="142"/>
      <c r="K3929"/>
    </row>
    <row r="3930" spans="6:11" x14ac:dyDescent="0.2">
      <c r="F3930" s="142"/>
      <c r="K3930"/>
    </row>
    <row r="3931" spans="6:11" x14ac:dyDescent="0.2">
      <c r="F3931" s="142"/>
      <c r="K3931"/>
    </row>
    <row r="3932" spans="6:11" x14ac:dyDescent="0.2">
      <c r="F3932" s="142"/>
      <c r="K3932"/>
    </row>
    <row r="3933" spans="6:11" x14ac:dyDescent="0.2">
      <c r="F3933" s="142"/>
      <c r="K3933"/>
    </row>
    <row r="3934" spans="6:11" x14ac:dyDescent="0.2">
      <c r="F3934" s="142"/>
      <c r="K3934"/>
    </row>
    <row r="3935" spans="6:11" x14ac:dyDescent="0.2">
      <c r="F3935" s="142"/>
      <c r="K3935"/>
    </row>
    <row r="3936" spans="6:11" x14ac:dyDescent="0.2">
      <c r="F3936" s="142"/>
      <c r="K3936"/>
    </row>
    <row r="3937" spans="6:11" x14ac:dyDescent="0.2">
      <c r="F3937" s="142"/>
      <c r="K3937"/>
    </row>
    <row r="3938" spans="6:11" x14ac:dyDescent="0.2">
      <c r="F3938" s="142"/>
      <c r="K3938"/>
    </row>
    <row r="3939" spans="6:11" x14ac:dyDescent="0.2">
      <c r="F3939" s="142"/>
      <c r="K3939"/>
    </row>
    <row r="3940" spans="6:11" x14ac:dyDescent="0.2">
      <c r="F3940" s="142"/>
      <c r="K3940"/>
    </row>
    <row r="3941" spans="6:11" x14ac:dyDescent="0.2">
      <c r="F3941" s="142"/>
      <c r="K3941"/>
    </row>
    <row r="3942" spans="6:11" x14ac:dyDescent="0.2">
      <c r="F3942" s="142"/>
      <c r="K3942"/>
    </row>
    <row r="3943" spans="6:11" x14ac:dyDescent="0.2">
      <c r="F3943" s="142"/>
      <c r="K3943"/>
    </row>
    <row r="3944" spans="6:11" x14ac:dyDescent="0.2">
      <c r="F3944" s="142"/>
      <c r="K3944"/>
    </row>
    <row r="3945" spans="6:11" x14ac:dyDescent="0.2">
      <c r="F3945" s="142"/>
      <c r="K3945"/>
    </row>
    <row r="3946" spans="6:11" x14ac:dyDescent="0.2">
      <c r="F3946" s="142"/>
      <c r="K3946"/>
    </row>
    <row r="3947" spans="6:11" x14ac:dyDescent="0.2">
      <c r="F3947" s="142"/>
      <c r="K3947"/>
    </row>
    <row r="3948" spans="6:11" x14ac:dyDescent="0.2">
      <c r="F3948" s="142"/>
      <c r="K3948"/>
    </row>
    <row r="3949" spans="6:11" x14ac:dyDescent="0.2">
      <c r="F3949" s="142"/>
      <c r="K3949"/>
    </row>
    <row r="3950" spans="6:11" x14ac:dyDescent="0.2">
      <c r="F3950" s="142"/>
      <c r="K3950"/>
    </row>
    <row r="3951" spans="6:11" x14ac:dyDescent="0.2">
      <c r="F3951" s="142"/>
      <c r="K3951"/>
    </row>
    <row r="3952" spans="6:11" x14ac:dyDescent="0.2">
      <c r="F3952" s="142"/>
      <c r="K3952"/>
    </row>
    <row r="3953" spans="6:11" x14ac:dyDescent="0.2">
      <c r="F3953" s="142"/>
      <c r="K3953"/>
    </row>
    <row r="3954" spans="6:11" x14ac:dyDescent="0.2">
      <c r="F3954" s="142"/>
      <c r="K3954"/>
    </row>
    <row r="3955" spans="6:11" x14ac:dyDescent="0.2">
      <c r="F3955" s="142"/>
      <c r="K3955"/>
    </row>
    <row r="3956" spans="6:11" x14ac:dyDescent="0.2">
      <c r="F3956" s="142"/>
      <c r="K3956"/>
    </row>
    <row r="3957" spans="6:11" x14ac:dyDescent="0.2">
      <c r="F3957" s="142"/>
      <c r="K3957"/>
    </row>
    <row r="3958" spans="6:11" x14ac:dyDescent="0.2">
      <c r="F3958" s="142"/>
      <c r="K3958"/>
    </row>
    <row r="3959" spans="6:11" x14ac:dyDescent="0.2">
      <c r="F3959" s="142"/>
      <c r="K3959"/>
    </row>
    <row r="3960" spans="6:11" x14ac:dyDescent="0.2">
      <c r="F3960" s="142"/>
      <c r="K3960"/>
    </row>
    <row r="3961" spans="6:11" x14ac:dyDescent="0.2">
      <c r="F3961" s="142"/>
      <c r="K3961"/>
    </row>
    <row r="3962" spans="6:11" x14ac:dyDescent="0.2">
      <c r="F3962" s="142"/>
      <c r="K3962"/>
    </row>
    <row r="3963" spans="6:11" x14ac:dyDescent="0.2">
      <c r="F3963" s="142"/>
      <c r="K3963"/>
    </row>
    <row r="3964" spans="6:11" x14ac:dyDescent="0.2">
      <c r="F3964" s="142"/>
      <c r="K3964"/>
    </row>
    <row r="3965" spans="6:11" x14ac:dyDescent="0.2">
      <c r="F3965" s="142"/>
      <c r="K3965"/>
    </row>
    <row r="3966" spans="6:11" x14ac:dyDescent="0.2">
      <c r="F3966" s="142"/>
      <c r="K3966"/>
    </row>
    <row r="3967" spans="6:11" x14ac:dyDescent="0.2">
      <c r="F3967" s="142"/>
      <c r="K3967"/>
    </row>
    <row r="3968" spans="6:11" x14ac:dyDescent="0.2">
      <c r="F3968" s="142"/>
      <c r="K3968"/>
    </row>
    <row r="3969" spans="6:11" x14ac:dyDescent="0.2">
      <c r="F3969" s="142"/>
      <c r="K3969"/>
    </row>
    <row r="3970" spans="6:11" x14ac:dyDescent="0.2">
      <c r="F3970" s="142"/>
      <c r="K3970"/>
    </row>
    <row r="3971" spans="6:11" x14ac:dyDescent="0.2">
      <c r="F3971" s="142"/>
      <c r="K3971"/>
    </row>
    <row r="3972" spans="6:11" x14ac:dyDescent="0.2">
      <c r="F3972" s="142"/>
      <c r="K3972"/>
    </row>
    <row r="3973" spans="6:11" x14ac:dyDescent="0.2">
      <c r="F3973" s="142"/>
      <c r="K3973"/>
    </row>
    <row r="3974" spans="6:11" x14ac:dyDescent="0.2">
      <c r="F3974" s="142"/>
      <c r="K3974"/>
    </row>
    <row r="3975" spans="6:11" x14ac:dyDescent="0.2">
      <c r="F3975" s="142"/>
      <c r="K3975"/>
    </row>
    <row r="3976" spans="6:11" x14ac:dyDescent="0.2">
      <c r="F3976" s="142"/>
      <c r="K3976"/>
    </row>
    <row r="3977" spans="6:11" x14ac:dyDescent="0.2">
      <c r="F3977" s="142"/>
      <c r="K3977"/>
    </row>
    <row r="3978" spans="6:11" x14ac:dyDescent="0.2">
      <c r="F3978" s="142"/>
      <c r="K3978"/>
    </row>
    <row r="3979" spans="6:11" x14ac:dyDescent="0.2">
      <c r="F3979" s="142"/>
      <c r="K3979"/>
    </row>
    <row r="3980" spans="6:11" x14ac:dyDescent="0.2">
      <c r="F3980" s="142"/>
      <c r="K3980"/>
    </row>
    <row r="3981" spans="6:11" x14ac:dyDescent="0.2">
      <c r="F3981" s="142"/>
      <c r="K3981"/>
    </row>
    <row r="3982" spans="6:11" x14ac:dyDescent="0.2">
      <c r="F3982" s="142"/>
      <c r="K3982"/>
    </row>
    <row r="3983" spans="6:11" x14ac:dyDescent="0.2">
      <c r="F3983" s="142"/>
      <c r="K3983"/>
    </row>
    <row r="3984" spans="6:11" x14ac:dyDescent="0.2">
      <c r="F3984" s="142"/>
      <c r="K3984"/>
    </row>
    <row r="3985" spans="6:11" x14ac:dyDescent="0.2">
      <c r="F3985" s="142"/>
      <c r="K3985"/>
    </row>
    <row r="3986" spans="6:11" x14ac:dyDescent="0.2">
      <c r="F3986" s="142"/>
      <c r="K3986"/>
    </row>
    <row r="3987" spans="6:11" x14ac:dyDescent="0.2">
      <c r="F3987" s="142"/>
      <c r="K3987"/>
    </row>
    <row r="3988" spans="6:11" x14ac:dyDescent="0.2">
      <c r="F3988" s="142"/>
      <c r="K3988"/>
    </row>
    <row r="3989" spans="6:11" x14ac:dyDescent="0.2">
      <c r="F3989" s="142"/>
      <c r="K3989"/>
    </row>
    <row r="3990" spans="6:11" x14ac:dyDescent="0.2">
      <c r="F3990" s="142"/>
      <c r="K3990"/>
    </row>
    <row r="3991" spans="6:11" x14ac:dyDescent="0.2">
      <c r="F3991" s="142"/>
      <c r="K3991"/>
    </row>
    <row r="3992" spans="6:11" x14ac:dyDescent="0.2">
      <c r="F3992" s="142"/>
      <c r="K3992"/>
    </row>
    <row r="3993" spans="6:11" x14ac:dyDescent="0.2">
      <c r="F3993" s="142"/>
      <c r="K3993"/>
    </row>
    <row r="3994" spans="6:11" x14ac:dyDescent="0.2">
      <c r="F3994" s="142"/>
      <c r="K3994"/>
    </row>
    <row r="3995" spans="6:11" x14ac:dyDescent="0.2">
      <c r="F3995" s="142"/>
      <c r="K3995"/>
    </row>
    <row r="3996" spans="6:11" x14ac:dyDescent="0.2">
      <c r="F3996" s="142"/>
      <c r="K3996"/>
    </row>
    <row r="3997" spans="6:11" x14ac:dyDescent="0.2">
      <c r="F3997" s="142"/>
      <c r="K3997"/>
    </row>
    <row r="3998" spans="6:11" x14ac:dyDescent="0.2">
      <c r="F3998" s="142"/>
      <c r="K3998"/>
    </row>
    <row r="3999" spans="6:11" x14ac:dyDescent="0.2">
      <c r="F3999" s="142"/>
      <c r="K3999"/>
    </row>
    <row r="4000" spans="6:11" x14ac:dyDescent="0.2">
      <c r="F4000" s="142"/>
      <c r="K4000"/>
    </row>
    <row r="4001" spans="6:11" x14ac:dyDescent="0.2">
      <c r="F4001" s="142"/>
      <c r="K4001"/>
    </row>
    <row r="4002" spans="6:11" x14ac:dyDescent="0.2">
      <c r="F4002" s="142"/>
      <c r="K4002"/>
    </row>
    <row r="4003" spans="6:11" x14ac:dyDescent="0.2">
      <c r="F4003" s="142"/>
      <c r="K4003"/>
    </row>
    <row r="4004" spans="6:11" x14ac:dyDescent="0.2">
      <c r="F4004" s="142"/>
      <c r="K4004"/>
    </row>
    <row r="4005" spans="6:11" x14ac:dyDescent="0.2">
      <c r="F4005" s="142"/>
      <c r="K4005"/>
    </row>
    <row r="4006" spans="6:11" x14ac:dyDescent="0.2">
      <c r="F4006" s="142"/>
      <c r="K4006"/>
    </row>
    <row r="4007" spans="6:11" x14ac:dyDescent="0.2">
      <c r="F4007" s="142"/>
      <c r="K4007"/>
    </row>
    <row r="4008" spans="6:11" x14ac:dyDescent="0.2">
      <c r="F4008" s="142"/>
      <c r="K4008"/>
    </row>
    <row r="4009" spans="6:11" x14ac:dyDescent="0.2">
      <c r="F4009" s="142"/>
      <c r="K4009"/>
    </row>
    <row r="4010" spans="6:11" x14ac:dyDescent="0.2">
      <c r="F4010" s="142"/>
      <c r="K4010"/>
    </row>
    <row r="4011" spans="6:11" x14ac:dyDescent="0.2">
      <c r="F4011" s="142"/>
      <c r="K4011"/>
    </row>
    <row r="4012" spans="6:11" x14ac:dyDescent="0.2">
      <c r="F4012" s="142"/>
      <c r="K4012"/>
    </row>
    <row r="4013" spans="6:11" x14ac:dyDescent="0.2">
      <c r="F4013" s="142"/>
      <c r="K4013"/>
    </row>
    <row r="4014" spans="6:11" x14ac:dyDescent="0.2">
      <c r="F4014" s="142"/>
      <c r="K4014"/>
    </row>
    <row r="4015" spans="6:11" x14ac:dyDescent="0.2">
      <c r="F4015" s="142"/>
      <c r="K4015"/>
    </row>
    <row r="4016" spans="6:11" x14ac:dyDescent="0.2">
      <c r="F4016" s="142"/>
      <c r="K4016"/>
    </row>
    <row r="4017" spans="6:11" x14ac:dyDescent="0.2">
      <c r="F4017" s="142"/>
      <c r="K4017"/>
    </row>
    <row r="4018" spans="6:11" x14ac:dyDescent="0.2">
      <c r="F4018" s="142"/>
      <c r="K4018"/>
    </row>
    <row r="4019" spans="6:11" x14ac:dyDescent="0.2">
      <c r="F4019" s="142"/>
      <c r="K4019"/>
    </row>
    <row r="4020" spans="6:11" x14ac:dyDescent="0.2">
      <c r="F4020" s="142"/>
      <c r="K4020"/>
    </row>
    <row r="4021" spans="6:11" x14ac:dyDescent="0.2">
      <c r="F4021" s="142"/>
      <c r="K4021"/>
    </row>
    <row r="4022" spans="6:11" x14ac:dyDescent="0.2">
      <c r="F4022" s="142"/>
      <c r="K4022"/>
    </row>
    <row r="4023" spans="6:11" x14ac:dyDescent="0.2">
      <c r="F4023" s="142"/>
      <c r="K4023"/>
    </row>
    <row r="4024" spans="6:11" x14ac:dyDescent="0.2">
      <c r="F4024" s="142"/>
      <c r="K4024"/>
    </row>
    <row r="4025" spans="6:11" x14ac:dyDescent="0.2">
      <c r="F4025" s="142"/>
      <c r="K4025"/>
    </row>
    <row r="4026" spans="6:11" x14ac:dyDescent="0.2">
      <c r="F4026" s="142"/>
      <c r="K4026"/>
    </row>
    <row r="4027" spans="6:11" x14ac:dyDescent="0.2">
      <c r="F4027" s="142"/>
      <c r="K4027"/>
    </row>
    <row r="4028" spans="6:11" x14ac:dyDescent="0.2">
      <c r="F4028" s="142"/>
      <c r="K4028"/>
    </row>
    <row r="4029" spans="6:11" x14ac:dyDescent="0.2">
      <c r="F4029" s="142"/>
      <c r="K4029"/>
    </row>
    <row r="4030" spans="6:11" x14ac:dyDescent="0.2">
      <c r="F4030" s="142"/>
      <c r="K4030"/>
    </row>
    <row r="4031" spans="6:11" x14ac:dyDescent="0.2">
      <c r="F4031" s="142"/>
      <c r="K4031"/>
    </row>
    <row r="4032" spans="6:11" x14ac:dyDescent="0.2">
      <c r="F4032" s="142"/>
      <c r="K4032"/>
    </row>
    <row r="4033" spans="6:11" x14ac:dyDescent="0.2">
      <c r="F4033" s="142"/>
      <c r="K4033"/>
    </row>
    <row r="4034" spans="6:11" x14ac:dyDescent="0.2">
      <c r="F4034" s="142"/>
      <c r="K4034"/>
    </row>
    <row r="4035" spans="6:11" x14ac:dyDescent="0.2">
      <c r="F4035" s="142"/>
      <c r="K4035"/>
    </row>
    <row r="4036" spans="6:11" x14ac:dyDescent="0.2">
      <c r="F4036" s="142"/>
      <c r="K4036"/>
    </row>
    <row r="4037" spans="6:11" x14ac:dyDescent="0.2">
      <c r="F4037" s="142"/>
      <c r="K4037"/>
    </row>
    <row r="4038" spans="6:11" x14ac:dyDescent="0.2">
      <c r="F4038" s="142"/>
      <c r="K4038"/>
    </row>
    <row r="4039" spans="6:11" x14ac:dyDescent="0.2">
      <c r="F4039" s="142"/>
      <c r="K4039"/>
    </row>
    <row r="4040" spans="6:11" x14ac:dyDescent="0.2">
      <c r="F4040" s="142"/>
      <c r="K4040"/>
    </row>
    <row r="4041" spans="6:11" x14ac:dyDescent="0.2">
      <c r="F4041" s="142"/>
      <c r="K4041"/>
    </row>
    <row r="4042" spans="6:11" x14ac:dyDescent="0.2">
      <c r="F4042" s="142"/>
      <c r="K4042"/>
    </row>
    <row r="4043" spans="6:11" x14ac:dyDescent="0.2">
      <c r="F4043" s="142"/>
      <c r="K4043"/>
    </row>
    <row r="4044" spans="6:11" x14ac:dyDescent="0.2">
      <c r="F4044" s="142"/>
      <c r="K4044"/>
    </row>
    <row r="4045" spans="6:11" x14ac:dyDescent="0.2">
      <c r="F4045" s="142"/>
      <c r="K4045"/>
    </row>
    <row r="4046" spans="6:11" x14ac:dyDescent="0.2">
      <c r="F4046" s="142"/>
      <c r="K4046"/>
    </row>
    <row r="4047" spans="6:11" x14ac:dyDescent="0.2">
      <c r="F4047" s="142"/>
      <c r="K4047"/>
    </row>
    <row r="4048" spans="6:11" x14ac:dyDescent="0.2">
      <c r="F4048" s="142"/>
      <c r="K4048"/>
    </row>
    <row r="4049" spans="6:11" x14ac:dyDescent="0.2">
      <c r="F4049" s="142"/>
      <c r="K4049"/>
    </row>
    <row r="4050" spans="6:11" x14ac:dyDescent="0.2">
      <c r="F4050" s="142"/>
      <c r="K4050"/>
    </row>
    <row r="4051" spans="6:11" x14ac:dyDescent="0.2">
      <c r="F4051" s="142"/>
      <c r="K4051"/>
    </row>
    <row r="4052" spans="6:11" x14ac:dyDescent="0.2">
      <c r="F4052" s="142"/>
      <c r="K4052"/>
    </row>
    <row r="4053" spans="6:11" x14ac:dyDescent="0.2">
      <c r="F4053" s="142"/>
      <c r="K4053"/>
    </row>
    <row r="4054" spans="6:11" x14ac:dyDescent="0.2">
      <c r="F4054" s="142"/>
      <c r="K4054"/>
    </row>
    <row r="4055" spans="6:11" x14ac:dyDescent="0.2">
      <c r="F4055" s="142"/>
      <c r="K4055"/>
    </row>
    <row r="4056" spans="6:11" x14ac:dyDescent="0.2">
      <c r="F4056" s="142"/>
      <c r="K4056"/>
    </row>
    <row r="4057" spans="6:11" x14ac:dyDescent="0.2">
      <c r="F4057" s="142"/>
      <c r="K4057"/>
    </row>
    <row r="4058" spans="6:11" x14ac:dyDescent="0.2">
      <c r="F4058" s="142"/>
      <c r="K4058"/>
    </row>
    <row r="4059" spans="6:11" x14ac:dyDescent="0.2">
      <c r="F4059" s="142"/>
      <c r="K4059"/>
    </row>
    <row r="4060" spans="6:11" x14ac:dyDescent="0.2">
      <c r="F4060" s="142"/>
      <c r="K4060"/>
    </row>
    <row r="4061" spans="6:11" x14ac:dyDescent="0.2">
      <c r="F4061" s="142"/>
      <c r="K4061"/>
    </row>
    <row r="4062" spans="6:11" x14ac:dyDescent="0.2">
      <c r="F4062" s="142"/>
      <c r="K4062"/>
    </row>
    <row r="4063" spans="6:11" x14ac:dyDescent="0.2">
      <c r="F4063" s="142"/>
      <c r="K4063"/>
    </row>
    <row r="4064" spans="6:11" x14ac:dyDescent="0.2">
      <c r="F4064" s="142"/>
      <c r="K4064"/>
    </row>
    <row r="4065" spans="6:11" x14ac:dyDescent="0.2">
      <c r="F4065" s="142"/>
      <c r="K4065"/>
    </row>
    <row r="4066" spans="6:11" x14ac:dyDescent="0.2">
      <c r="F4066" s="142"/>
      <c r="K4066"/>
    </row>
    <row r="4067" spans="6:11" x14ac:dyDescent="0.2">
      <c r="F4067" s="142"/>
      <c r="K4067"/>
    </row>
    <row r="4068" spans="6:11" x14ac:dyDescent="0.2">
      <c r="F4068" s="142"/>
      <c r="K4068"/>
    </row>
    <row r="4069" spans="6:11" x14ac:dyDescent="0.2">
      <c r="F4069" s="142"/>
      <c r="K4069"/>
    </row>
    <row r="4070" spans="6:11" x14ac:dyDescent="0.2">
      <c r="F4070" s="142"/>
      <c r="K4070"/>
    </row>
    <row r="4071" spans="6:11" x14ac:dyDescent="0.2">
      <c r="F4071" s="142"/>
      <c r="K4071"/>
    </row>
    <row r="4072" spans="6:11" x14ac:dyDescent="0.2">
      <c r="F4072" s="142"/>
      <c r="K4072"/>
    </row>
    <row r="4073" spans="6:11" x14ac:dyDescent="0.2">
      <c r="F4073" s="142"/>
      <c r="K4073"/>
    </row>
    <row r="4074" spans="6:11" x14ac:dyDescent="0.2">
      <c r="F4074" s="142"/>
      <c r="K4074"/>
    </row>
    <row r="4075" spans="6:11" x14ac:dyDescent="0.2">
      <c r="F4075" s="142"/>
      <c r="K4075"/>
    </row>
    <row r="4076" spans="6:11" x14ac:dyDescent="0.2">
      <c r="F4076" s="142"/>
      <c r="K4076"/>
    </row>
    <row r="4077" spans="6:11" x14ac:dyDescent="0.2">
      <c r="F4077" s="142"/>
      <c r="K4077"/>
    </row>
    <row r="4078" spans="6:11" x14ac:dyDescent="0.2">
      <c r="F4078" s="142"/>
      <c r="K4078"/>
    </row>
    <row r="4079" spans="6:11" x14ac:dyDescent="0.2">
      <c r="F4079" s="142"/>
      <c r="K4079"/>
    </row>
    <row r="4080" spans="6:11" x14ac:dyDescent="0.2">
      <c r="F4080" s="142"/>
      <c r="K4080"/>
    </row>
    <row r="4081" spans="6:11" x14ac:dyDescent="0.2">
      <c r="F4081" s="142"/>
      <c r="K4081"/>
    </row>
    <row r="4082" spans="6:11" x14ac:dyDescent="0.2">
      <c r="F4082" s="142"/>
      <c r="K4082"/>
    </row>
    <row r="4083" spans="6:11" x14ac:dyDescent="0.2">
      <c r="F4083" s="142"/>
      <c r="K4083"/>
    </row>
    <row r="4084" spans="6:11" x14ac:dyDescent="0.2">
      <c r="F4084" s="142"/>
      <c r="K4084"/>
    </row>
    <row r="4085" spans="6:11" x14ac:dyDescent="0.2">
      <c r="F4085" s="142"/>
      <c r="K4085"/>
    </row>
    <row r="4086" spans="6:11" x14ac:dyDescent="0.2">
      <c r="F4086" s="142"/>
      <c r="K4086"/>
    </row>
    <row r="4087" spans="6:11" x14ac:dyDescent="0.2">
      <c r="F4087" s="142"/>
      <c r="K4087"/>
    </row>
    <row r="4088" spans="6:11" x14ac:dyDescent="0.2">
      <c r="F4088" s="142"/>
      <c r="K4088"/>
    </row>
    <row r="4089" spans="6:11" x14ac:dyDescent="0.2">
      <c r="F4089" s="142"/>
      <c r="K4089"/>
    </row>
    <row r="4090" spans="6:11" x14ac:dyDescent="0.2">
      <c r="F4090" s="142"/>
      <c r="K4090"/>
    </row>
    <row r="4091" spans="6:11" x14ac:dyDescent="0.2">
      <c r="F4091" s="142"/>
      <c r="K4091"/>
    </row>
    <row r="4092" spans="6:11" x14ac:dyDescent="0.2">
      <c r="F4092" s="142"/>
      <c r="K4092"/>
    </row>
    <row r="4093" spans="6:11" x14ac:dyDescent="0.2">
      <c r="F4093" s="142"/>
      <c r="K4093"/>
    </row>
    <row r="4094" spans="6:11" x14ac:dyDescent="0.2">
      <c r="F4094" s="142"/>
      <c r="K4094"/>
    </row>
    <row r="4095" spans="6:11" x14ac:dyDescent="0.2">
      <c r="F4095" s="142"/>
      <c r="K4095"/>
    </row>
    <row r="4096" spans="6:11" x14ac:dyDescent="0.2">
      <c r="F4096" s="142"/>
      <c r="K4096"/>
    </row>
    <row r="4097" spans="6:11" x14ac:dyDescent="0.2">
      <c r="F4097" s="142"/>
      <c r="K4097"/>
    </row>
    <row r="4098" spans="6:11" x14ac:dyDescent="0.2">
      <c r="F4098" s="142"/>
      <c r="K4098"/>
    </row>
    <row r="4099" spans="6:11" x14ac:dyDescent="0.2">
      <c r="F4099" s="142"/>
      <c r="K4099"/>
    </row>
    <row r="4100" spans="6:11" x14ac:dyDescent="0.2">
      <c r="F4100" s="142"/>
      <c r="K4100"/>
    </row>
    <row r="4101" spans="6:11" x14ac:dyDescent="0.2">
      <c r="F4101" s="142"/>
      <c r="K4101"/>
    </row>
    <row r="4102" spans="6:11" x14ac:dyDescent="0.2">
      <c r="F4102" s="142"/>
      <c r="K4102"/>
    </row>
    <row r="4103" spans="6:11" x14ac:dyDescent="0.2">
      <c r="F4103" s="142"/>
      <c r="K4103"/>
    </row>
    <row r="4104" spans="6:11" x14ac:dyDescent="0.2">
      <c r="F4104" s="142"/>
      <c r="K4104"/>
    </row>
    <row r="4105" spans="6:11" x14ac:dyDescent="0.2">
      <c r="F4105" s="142"/>
      <c r="K4105"/>
    </row>
    <row r="4106" spans="6:11" x14ac:dyDescent="0.2">
      <c r="F4106" s="142"/>
      <c r="K4106"/>
    </row>
    <row r="4107" spans="6:11" x14ac:dyDescent="0.2">
      <c r="F4107" s="142"/>
      <c r="K4107"/>
    </row>
    <row r="4108" spans="6:11" x14ac:dyDescent="0.2">
      <c r="F4108" s="142"/>
      <c r="K4108"/>
    </row>
    <row r="4109" spans="6:11" x14ac:dyDescent="0.2">
      <c r="F4109" s="142"/>
      <c r="K4109"/>
    </row>
    <row r="4110" spans="6:11" x14ac:dyDescent="0.2">
      <c r="F4110" s="142"/>
      <c r="K4110"/>
    </row>
    <row r="4111" spans="6:11" x14ac:dyDescent="0.2">
      <c r="F4111" s="142"/>
      <c r="K4111"/>
    </row>
    <row r="4112" spans="6:11" x14ac:dyDescent="0.2">
      <c r="F4112" s="142"/>
      <c r="K4112"/>
    </row>
    <row r="4113" spans="6:11" x14ac:dyDescent="0.2">
      <c r="F4113" s="142"/>
      <c r="K4113"/>
    </row>
    <row r="4114" spans="6:11" x14ac:dyDescent="0.2">
      <c r="F4114" s="142"/>
      <c r="K4114"/>
    </row>
    <row r="4115" spans="6:11" x14ac:dyDescent="0.2">
      <c r="F4115" s="142"/>
      <c r="K4115"/>
    </row>
    <row r="4116" spans="6:11" x14ac:dyDescent="0.2">
      <c r="F4116" s="142"/>
      <c r="K4116"/>
    </row>
    <row r="4117" spans="6:11" x14ac:dyDescent="0.2">
      <c r="F4117" s="142"/>
      <c r="K4117"/>
    </row>
    <row r="4118" spans="6:11" x14ac:dyDescent="0.2">
      <c r="F4118" s="142"/>
      <c r="K4118"/>
    </row>
    <row r="4119" spans="6:11" x14ac:dyDescent="0.2">
      <c r="F4119" s="142"/>
      <c r="K4119"/>
    </row>
    <row r="4120" spans="6:11" x14ac:dyDescent="0.2">
      <c r="F4120" s="142"/>
      <c r="K4120"/>
    </row>
    <row r="4121" spans="6:11" x14ac:dyDescent="0.2">
      <c r="F4121" s="142"/>
      <c r="K4121"/>
    </row>
    <row r="4122" spans="6:11" x14ac:dyDescent="0.2">
      <c r="F4122" s="142"/>
      <c r="K4122"/>
    </row>
    <row r="4123" spans="6:11" x14ac:dyDescent="0.2">
      <c r="F4123" s="142"/>
      <c r="K4123"/>
    </row>
    <row r="4124" spans="6:11" x14ac:dyDescent="0.2">
      <c r="F4124" s="142"/>
      <c r="K4124"/>
    </row>
    <row r="4125" spans="6:11" x14ac:dyDescent="0.2">
      <c r="F4125" s="142"/>
      <c r="K4125"/>
    </row>
    <row r="4126" spans="6:11" x14ac:dyDescent="0.2">
      <c r="F4126" s="142"/>
      <c r="K4126"/>
    </row>
    <row r="4127" spans="6:11" x14ac:dyDescent="0.2">
      <c r="F4127" s="142"/>
      <c r="K4127"/>
    </row>
    <row r="4128" spans="6:11" x14ac:dyDescent="0.2">
      <c r="F4128" s="142"/>
      <c r="K4128"/>
    </row>
    <row r="4129" spans="6:11" x14ac:dyDescent="0.2">
      <c r="F4129" s="142"/>
      <c r="K4129"/>
    </row>
    <row r="4130" spans="6:11" x14ac:dyDescent="0.2">
      <c r="F4130" s="142"/>
      <c r="K4130"/>
    </row>
    <row r="4131" spans="6:11" x14ac:dyDescent="0.2">
      <c r="F4131" s="142"/>
      <c r="K4131"/>
    </row>
    <row r="4132" spans="6:11" x14ac:dyDescent="0.2">
      <c r="F4132" s="142"/>
      <c r="K4132"/>
    </row>
    <row r="4133" spans="6:11" x14ac:dyDescent="0.2">
      <c r="F4133" s="142"/>
      <c r="K4133"/>
    </row>
    <row r="4134" spans="6:11" x14ac:dyDescent="0.2">
      <c r="F4134" s="142"/>
      <c r="K4134"/>
    </row>
    <row r="4135" spans="6:11" x14ac:dyDescent="0.2">
      <c r="F4135" s="142"/>
      <c r="K4135"/>
    </row>
    <row r="4136" spans="6:11" x14ac:dyDescent="0.2">
      <c r="F4136" s="142"/>
      <c r="K4136"/>
    </row>
    <row r="4137" spans="6:11" x14ac:dyDescent="0.2">
      <c r="F4137" s="142"/>
      <c r="K4137"/>
    </row>
    <row r="4138" spans="6:11" x14ac:dyDescent="0.2">
      <c r="F4138" s="142"/>
      <c r="K4138"/>
    </row>
    <row r="4139" spans="6:11" x14ac:dyDescent="0.2">
      <c r="F4139" s="142"/>
      <c r="K4139"/>
    </row>
    <row r="4140" spans="6:11" x14ac:dyDescent="0.2">
      <c r="F4140" s="142"/>
      <c r="K4140"/>
    </row>
    <row r="4141" spans="6:11" x14ac:dyDescent="0.2">
      <c r="F4141" s="142"/>
      <c r="K4141"/>
    </row>
    <row r="4142" spans="6:11" x14ac:dyDescent="0.2">
      <c r="F4142" s="142"/>
      <c r="K4142"/>
    </row>
    <row r="4143" spans="6:11" x14ac:dyDescent="0.2">
      <c r="F4143" s="142"/>
      <c r="K4143"/>
    </row>
    <row r="4144" spans="6:11" x14ac:dyDescent="0.2">
      <c r="F4144" s="142"/>
      <c r="K4144"/>
    </row>
    <row r="4145" spans="6:11" x14ac:dyDescent="0.2">
      <c r="F4145" s="142"/>
      <c r="K4145"/>
    </row>
    <row r="4146" spans="6:11" x14ac:dyDescent="0.2">
      <c r="F4146" s="142"/>
      <c r="K4146"/>
    </row>
    <row r="4147" spans="6:11" x14ac:dyDescent="0.2">
      <c r="F4147" s="142"/>
      <c r="K4147"/>
    </row>
    <row r="4148" spans="6:11" x14ac:dyDescent="0.2">
      <c r="F4148" s="142"/>
      <c r="K4148"/>
    </row>
    <row r="4149" spans="6:11" x14ac:dyDescent="0.2">
      <c r="F4149" s="142"/>
      <c r="K4149"/>
    </row>
    <row r="4150" spans="6:11" x14ac:dyDescent="0.2">
      <c r="F4150" s="142"/>
      <c r="K4150"/>
    </row>
    <row r="4151" spans="6:11" x14ac:dyDescent="0.2">
      <c r="F4151" s="142"/>
      <c r="K4151"/>
    </row>
    <row r="4152" spans="6:11" x14ac:dyDescent="0.2">
      <c r="F4152" s="142"/>
      <c r="K4152"/>
    </row>
    <row r="4153" spans="6:11" x14ac:dyDescent="0.2">
      <c r="F4153" s="142"/>
      <c r="K4153"/>
    </row>
    <row r="4154" spans="6:11" x14ac:dyDescent="0.2">
      <c r="F4154" s="142"/>
      <c r="K4154"/>
    </row>
    <row r="4155" spans="6:11" x14ac:dyDescent="0.2">
      <c r="F4155" s="142"/>
      <c r="K4155"/>
    </row>
    <row r="4156" spans="6:11" x14ac:dyDescent="0.2">
      <c r="F4156" s="142"/>
      <c r="K4156"/>
    </row>
    <row r="4157" spans="6:11" x14ac:dyDescent="0.2">
      <c r="F4157" s="142"/>
      <c r="K4157"/>
    </row>
    <row r="4158" spans="6:11" x14ac:dyDescent="0.2">
      <c r="F4158" s="142"/>
      <c r="K4158"/>
    </row>
    <row r="4159" spans="6:11" x14ac:dyDescent="0.2">
      <c r="F4159" s="142"/>
      <c r="K4159"/>
    </row>
    <row r="4160" spans="6:11" x14ac:dyDescent="0.2">
      <c r="F4160" s="142"/>
      <c r="K4160"/>
    </row>
    <row r="4161" spans="6:11" x14ac:dyDescent="0.2">
      <c r="F4161" s="142"/>
      <c r="K4161"/>
    </row>
    <row r="4162" spans="6:11" x14ac:dyDescent="0.2">
      <c r="F4162" s="142"/>
      <c r="K4162"/>
    </row>
    <row r="4163" spans="6:11" x14ac:dyDescent="0.2">
      <c r="F4163" s="142"/>
      <c r="K4163"/>
    </row>
    <row r="4164" spans="6:11" x14ac:dyDescent="0.2">
      <c r="F4164" s="142"/>
      <c r="K4164"/>
    </row>
    <row r="4165" spans="6:11" x14ac:dyDescent="0.2">
      <c r="F4165" s="142"/>
      <c r="K4165"/>
    </row>
    <row r="4166" spans="6:11" x14ac:dyDescent="0.2">
      <c r="F4166" s="142"/>
      <c r="K4166"/>
    </row>
    <row r="4167" spans="6:11" x14ac:dyDescent="0.2">
      <c r="F4167" s="142"/>
      <c r="K4167"/>
    </row>
    <row r="4168" spans="6:11" x14ac:dyDescent="0.2">
      <c r="F4168" s="142"/>
      <c r="K4168"/>
    </row>
    <row r="4169" spans="6:11" x14ac:dyDescent="0.2">
      <c r="F4169" s="142"/>
      <c r="K4169"/>
    </row>
    <row r="4170" spans="6:11" x14ac:dyDescent="0.2">
      <c r="F4170" s="142"/>
      <c r="K4170"/>
    </row>
    <row r="4171" spans="6:11" x14ac:dyDescent="0.2">
      <c r="F4171" s="142"/>
      <c r="K4171"/>
    </row>
    <row r="4172" spans="6:11" x14ac:dyDescent="0.2">
      <c r="F4172" s="142"/>
      <c r="K4172"/>
    </row>
    <row r="4173" spans="6:11" x14ac:dyDescent="0.2">
      <c r="F4173" s="142"/>
      <c r="K4173"/>
    </row>
    <row r="4174" spans="6:11" x14ac:dyDescent="0.2">
      <c r="F4174" s="142"/>
      <c r="K4174"/>
    </row>
    <row r="4175" spans="6:11" x14ac:dyDescent="0.2">
      <c r="F4175" s="142"/>
      <c r="K4175"/>
    </row>
    <row r="4176" spans="6:11" x14ac:dyDescent="0.2">
      <c r="F4176" s="142"/>
      <c r="K4176"/>
    </row>
    <row r="4177" spans="6:11" x14ac:dyDescent="0.2">
      <c r="F4177" s="142"/>
      <c r="K4177"/>
    </row>
    <row r="4178" spans="6:11" x14ac:dyDescent="0.2">
      <c r="F4178" s="142"/>
      <c r="K4178"/>
    </row>
    <row r="4179" spans="6:11" x14ac:dyDescent="0.2">
      <c r="F4179" s="142"/>
      <c r="K4179"/>
    </row>
    <row r="4180" spans="6:11" x14ac:dyDescent="0.2">
      <c r="F4180" s="142"/>
      <c r="K4180"/>
    </row>
    <row r="4181" spans="6:11" x14ac:dyDescent="0.2">
      <c r="F4181" s="142"/>
      <c r="K4181"/>
    </row>
    <row r="4182" spans="6:11" x14ac:dyDescent="0.2">
      <c r="F4182" s="142"/>
      <c r="K4182"/>
    </row>
    <row r="4183" spans="6:11" x14ac:dyDescent="0.2">
      <c r="F4183" s="142"/>
      <c r="K4183"/>
    </row>
    <row r="4184" spans="6:11" x14ac:dyDescent="0.2">
      <c r="F4184" s="142"/>
      <c r="K4184"/>
    </row>
    <row r="4185" spans="6:11" x14ac:dyDescent="0.2">
      <c r="F4185" s="142"/>
      <c r="K4185"/>
    </row>
    <row r="4186" spans="6:11" x14ac:dyDescent="0.2">
      <c r="F4186" s="142"/>
      <c r="K4186"/>
    </row>
    <row r="4187" spans="6:11" x14ac:dyDescent="0.2">
      <c r="F4187" s="142"/>
      <c r="K4187"/>
    </row>
    <row r="4188" spans="6:11" x14ac:dyDescent="0.2">
      <c r="F4188" s="142"/>
      <c r="K4188"/>
    </row>
    <row r="4189" spans="6:11" x14ac:dyDescent="0.2">
      <c r="F4189" s="142"/>
      <c r="K4189"/>
    </row>
    <row r="4190" spans="6:11" x14ac:dyDescent="0.2">
      <c r="F4190" s="142"/>
      <c r="K4190"/>
    </row>
    <row r="4191" spans="6:11" x14ac:dyDescent="0.2">
      <c r="F4191" s="142"/>
      <c r="K4191"/>
    </row>
    <row r="4192" spans="6:11" x14ac:dyDescent="0.2">
      <c r="F4192" s="142"/>
      <c r="K4192"/>
    </row>
    <row r="4193" spans="6:11" x14ac:dyDescent="0.2">
      <c r="F4193" s="142"/>
      <c r="K4193"/>
    </row>
    <row r="4194" spans="6:11" x14ac:dyDescent="0.2">
      <c r="F4194" s="142"/>
      <c r="K4194"/>
    </row>
    <row r="4195" spans="6:11" x14ac:dyDescent="0.2">
      <c r="F4195" s="142"/>
      <c r="K4195"/>
    </row>
    <row r="4196" spans="6:11" x14ac:dyDescent="0.2">
      <c r="F4196" s="142"/>
      <c r="K4196"/>
    </row>
    <row r="4197" spans="6:11" x14ac:dyDescent="0.2">
      <c r="F4197" s="142"/>
      <c r="K4197"/>
    </row>
    <row r="4198" spans="6:11" x14ac:dyDescent="0.2">
      <c r="F4198" s="142"/>
      <c r="K4198"/>
    </row>
    <row r="4199" spans="6:11" x14ac:dyDescent="0.2">
      <c r="F4199" s="142"/>
      <c r="K4199"/>
    </row>
    <row r="4200" spans="6:11" x14ac:dyDescent="0.2">
      <c r="F4200" s="142"/>
      <c r="K4200"/>
    </row>
    <row r="4201" spans="6:11" x14ac:dyDescent="0.2">
      <c r="F4201" s="142"/>
      <c r="K4201"/>
    </row>
    <row r="4202" spans="6:11" x14ac:dyDescent="0.2">
      <c r="F4202" s="142"/>
      <c r="K4202"/>
    </row>
    <row r="4203" spans="6:11" x14ac:dyDescent="0.2">
      <c r="F4203" s="142"/>
      <c r="K4203"/>
    </row>
    <row r="4204" spans="6:11" x14ac:dyDescent="0.2">
      <c r="F4204" s="142"/>
      <c r="K4204"/>
    </row>
    <row r="4205" spans="6:11" x14ac:dyDescent="0.2">
      <c r="F4205" s="142"/>
      <c r="K4205"/>
    </row>
    <row r="4206" spans="6:11" x14ac:dyDescent="0.2">
      <c r="F4206" s="142"/>
      <c r="K4206"/>
    </row>
    <row r="4207" spans="6:11" x14ac:dyDescent="0.2">
      <c r="F4207" s="142"/>
      <c r="K4207"/>
    </row>
    <row r="4208" spans="6:11" x14ac:dyDescent="0.2">
      <c r="F4208" s="142"/>
      <c r="K4208"/>
    </row>
    <row r="4209" spans="6:11" x14ac:dyDescent="0.2">
      <c r="F4209" s="142"/>
      <c r="K4209"/>
    </row>
    <row r="4210" spans="6:11" x14ac:dyDescent="0.2">
      <c r="F4210" s="142"/>
      <c r="K4210"/>
    </row>
    <row r="4211" spans="6:11" x14ac:dyDescent="0.2">
      <c r="F4211" s="142"/>
      <c r="K4211"/>
    </row>
    <row r="4212" spans="6:11" x14ac:dyDescent="0.2">
      <c r="F4212" s="142"/>
      <c r="K4212"/>
    </row>
    <row r="4213" spans="6:11" x14ac:dyDescent="0.2">
      <c r="F4213" s="142"/>
      <c r="K4213"/>
    </row>
    <row r="4214" spans="6:11" x14ac:dyDescent="0.2">
      <c r="F4214" s="142"/>
      <c r="K4214"/>
    </row>
    <row r="4215" spans="6:11" x14ac:dyDescent="0.2">
      <c r="F4215" s="142"/>
      <c r="K4215"/>
    </row>
    <row r="4216" spans="6:11" x14ac:dyDescent="0.2">
      <c r="F4216" s="142"/>
      <c r="K4216"/>
    </row>
    <row r="4217" spans="6:11" x14ac:dyDescent="0.2">
      <c r="F4217" s="142"/>
      <c r="K4217"/>
    </row>
    <row r="4218" spans="6:11" x14ac:dyDescent="0.2">
      <c r="F4218" s="142"/>
      <c r="K4218"/>
    </row>
    <row r="4219" spans="6:11" x14ac:dyDescent="0.2">
      <c r="F4219" s="142"/>
      <c r="K4219"/>
    </row>
    <row r="4220" spans="6:11" x14ac:dyDescent="0.2">
      <c r="F4220" s="142"/>
      <c r="K4220"/>
    </row>
    <row r="4221" spans="6:11" x14ac:dyDescent="0.2">
      <c r="F4221" s="142"/>
      <c r="K4221"/>
    </row>
    <row r="4222" spans="6:11" x14ac:dyDescent="0.2">
      <c r="F4222" s="142"/>
      <c r="K4222"/>
    </row>
    <row r="4223" spans="6:11" x14ac:dyDescent="0.2">
      <c r="F4223" s="142"/>
      <c r="K4223"/>
    </row>
    <row r="4224" spans="6:11" x14ac:dyDescent="0.2">
      <c r="F4224" s="142"/>
      <c r="K4224"/>
    </row>
    <row r="4225" spans="6:11" x14ac:dyDescent="0.2">
      <c r="F4225" s="142"/>
      <c r="K4225"/>
    </row>
    <row r="4226" spans="6:11" x14ac:dyDescent="0.2">
      <c r="F4226" s="142"/>
      <c r="K4226"/>
    </row>
    <row r="4227" spans="6:11" x14ac:dyDescent="0.2">
      <c r="F4227" s="142"/>
      <c r="K4227"/>
    </row>
    <row r="4228" spans="6:11" x14ac:dyDescent="0.2">
      <c r="F4228" s="142"/>
      <c r="K4228"/>
    </row>
    <row r="4229" spans="6:11" x14ac:dyDescent="0.2">
      <c r="F4229" s="142"/>
      <c r="K4229"/>
    </row>
    <row r="4230" spans="6:11" x14ac:dyDescent="0.2">
      <c r="F4230" s="142"/>
      <c r="K4230"/>
    </row>
    <row r="4231" spans="6:11" x14ac:dyDescent="0.2">
      <c r="F4231" s="142"/>
      <c r="K4231"/>
    </row>
    <row r="4232" spans="6:11" x14ac:dyDescent="0.2">
      <c r="F4232" s="142"/>
      <c r="K4232"/>
    </row>
    <row r="4233" spans="6:11" x14ac:dyDescent="0.2">
      <c r="F4233" s="142"/>
      <c r="K4233"/>
    </row>
    <row r="4234" spans="6:11" x14ac:dyDescent="0.2">
      <c r="F4234" s="142"/>
      <c r="K4234"/>
    </row>
    <row r="4235" spans="6:11" x14ac:dyDescent="0.2">
      <c r="F4235" s="142"/>
      <c r="K4235"/>
    </row>
    <row r="4236" spans="6:11" x14ac:dyDescent="0.2">
      <c r="F4236" s="142"/>
      <c r="K4236"/>
    </row>
    <row r="4237" spans="6:11" x14ac:dyDescent="0.2">
      <c r="F4237" s="142"/>
      <c r="K4237"/>
    </row>
    <row r="4238" spans="6:11" x14ac:dyDescent="0.2">
      <c r="F4238" s="142"/>
      <c r="K4238"/>
    </row>
    <row r="4239" spans="6:11" x14ac:dyDescent="0.2">
      <c r="F4239" s="142"/>
      <c r="K4239"/>
    </row>
    <row r="4240" spans="6:11" x14ac:dyDescent="0.2">
      <c r="F4240" s="142"/>
      <c r="K4240"/>
    </row>
    <row r="4241" spans="6:11" x14ac:dyDescent="0.2">
      <c r="F4241" s="142"/>
      <c r="K4241"/>
    </row>
    <row r="4242" spans="6:11" x14ac:dyDescent="0.2">
      <c r="F4242" s="142"/>
      <c r="K4242"/>
    </row>
    <row r="4243" spans="6:11" x14ac:dyDescent="0.2">
      <c r="F4243" s="142"/>
      <c r="K4243"/>
    </row>
    <row r="4244" spans="6:11" x14ac:dyDescent="0.2">
      <c r="F4244" s="142"/>
      <c r="K4244"/>
    </row>
    <row r="4245" spans="6:11" x14ac:dyDescent="0.2">
      <c r="F4245" s="142"/>
      <c r="K4245"/>
    </row>
    <row r="4246" spans="6:11" x14ac:dyDescent="0.2">
      <c r="F4246" s="142"/>
      <c r="K4246"/>
    </row>
    <row r="4247" spans="6:11" x14ac:dyDescent="0.2">
      <c r="F4247" s="142"/>
      <c r="K4247"/>
    </row>
    <row r="4248" spans="6:11" x14ac:dyDescent="0.2">
      <c r="F4248" s="142"/>
      <c r="K4248"/>
    </row>
    <row r="4249" spans="6:11" x14ac:dyDescent="0.2">
      <c r="F4249" s="142"/>
      <c r="K4249"/>
    </row>
    <row r="4250" spans="6:11" x14ac:dyDescent="0.2">
      <c r="F4250" s="142"/>
      <c r="K4250"/>
    </row>
    <row r="4251" spans="6:11" x14ac:dyDescent="0.2">
      <c r="F4251" s="142"/>
      <c r="K4251"/>
    </row>
    <row r="4252" spans="6:11" x14ac:dyDescent="0.2">
      <c r="F4252" s="142"/>
      <c r="K4252"/>
    </row>
    <row r="4253" spans="6:11" x14ac:dyDescent="0.2">
      <c r="F4253" s="142"/>
      <c r="K4253"/>
    </row>
    <row r="4254" spans="6:11" x14ac:dyDescent="0.2">
      <c r="F4254" s="142"/>
      <c r="K4254"/>
    </row>
    <row r="4255" spans="6:11" x14ac:dyDescent="0.2">
      <c r="F4255" s="142"/>
      <c r="K4255"/>
    </row>
    <row r="4256" spans="6:11" x14ac:dyDescent="0.2">
      <c r="F4256" s="142"/>
      <c r="K4256"/>
    </row>
    <row r="4257" spans="6:11" x14ac:dyDescent="0.2">
      <c r="F4257" s="142"/>
      <c r="K4257"/>
    </row>
    <row r="4258" spans="6:11" x14ac:dyDescent="0.2">
      <c r="F4258" s="142"/>
      <c r="K4258"/>
    </row>
    <row r="4259" spans="6:11" x14ac:dyDescent="0.2">
      <c r="F4259" s="142"/>
      <c r="K4259"/>
    </row>
    <row r="4260" spans="6:11" x14ac:dyDescent="0.2">
      <c r="F4260" s="142"/>
      <c r="K4260"/>
    </row>
    <row r="4261" spans="6:11" x14ac:dyDescent="0.2">
      <c r="F4261" s="142"/>
      <c r="K4261"/>
    </row>
    <row r="4262" spans="6:11" x14ac:dyDescent="0.2">
      <c r="F4262" s="142"/>
      <c r="K4262"/>
    </row>
    <row r="4263" spans="6:11" x14ac:dyDescent="0.2">
      <c r="F4263" s="142"/>
      <c r="K4263"/>
    </row>
    <row r="4264" spans="6:11" x14ac:dyDescent="0.2">
      <c r="F4264" s="142"/>
      <c r="K4264"/>
    </row>
    <row r="4265" spans="6:11" x14ac:dyDescent="0.2">
      <c r="F4265" s="142"/>
      <c r="K4265"/>
    </row>
    <row r="4266" spans="6:11" x14ac:dyDescent="0.2">
      <c r="F4266" s="142"/>
      <c r="K4266"/>
    </row>
    <row r="4267" spans="6:11" x14ac:dyDescent="0.2">
      <c r="F4267" s="142"/>
      <c r="K4267"/>
    </row>
    <row r="4268" spans="6:11" x14ac:dyDescent="0.2">
      <c r="F4268" s="142"/>
      <c r="K4268"/>
    </row>
    <row r="4269" spans="6:11" x14ac:dyDescent="0.2">
      <c r="F4269" s="142"/>
      <c r="K4269"/>
    </row>
    <row r="4270" spans="6:11" x14ac:dyDescent="0.2">
      <c r="F4270" s="142"/>
      <c r="K4270"/>
    </row>
    <row r="4271" spans="6:11" x14ac:dyDescent="0.2">
      <c r="F4271" s="142"/>
      <c r="K4271"/>
    </row>
    <row r="4272" spans="6:11" x14ac:dyDescent="0.2">
      <c r="F4272" s="142"/>
      <c r="K4272"/>
    </row>
    <row r="4273" spans="6:11" x14ac:dyDescent="0.2">
      <c r="F4273" s="142"/>
      <c r="K4273"/>
    </row>
    <row r="4274" spans="6:11" x14ac:dyDescent="0.2">
      <c r="F4274" s="142"/>
      <c r="K4274"/>
    </row>
    <row r="4275" spans="6:11" x14ac:dyDescent="0.2">
      <c r="F4275" s="142"/>
      <c r="K4275"/>
    </row>
    <row r="4276" spans="6:11" x14ac:dyDescent="0.2">
      <c r="F4276" s="142"/>
      <c r="K4276"/>
    </row>
    <row r="4277" spans="6:11" x14ac:dyDescent="0.2">
      <c r="F4277" s="142"/>
      <c r="K4277"/>
    </row>
    <row r="4278" spans="6:11" x14ac:dyDescent="0.2">
      <c r="F4278" s="142"/>
      <c r="K4278"/>
    </row>
    <row r="4279" spans="6:11" x14ac:dyDescent="0.2">
      <c r="F4279" s="142"/>
      <c r="K4279"/>
    </row>
    <row r="4280" spans="6:11" x14ac:dyDescent="0.2">
      <c r="F4280" s="142"/>
      <c r="K4280"/>
    </row>
    <row r="4281" spans="6:11" x14ac:dyDescent="0.2">
      <c r="F4281" s="142"/>
      <c r="K4281"/>
    </row>
    <row r="4282" spans="6:11" x14ac:dyDescent="0.2">
      <c r="F4282" s="142"/>
      <c r="K4282"/>
    </row>
    <row r="4283" spans="6:11" x14ac:dyDescent="0.2">
      <c r="F4283" s="142"/>
      <c r="K4283"/>
    </row>
    <row r="4284" spans="6:11" x14ac:dyDescent="0.2">
      <c r="F4284" s="142"/>
      <c r="K4284"/>
    </row>
    <row r="4285" spans="6:11" x14ac:dyDescent="0.2">
      <c r="F4285" s="142"/>
      <c r="K4285"/>
    </row>
    <row r="4286" spans="6:11" x14ac:dyDescent="0.2">
      <c r="F4286" s="142"/>
      <c r="K4286"/>
    </row>
    <row r="4287" spans="6:11" x14ac:dyDescent="0.2">
      <c r="F4287" s="142"/>
      <c r="K4287"/>
    </row>
    <row r="4288" spans="6:11" x14ac:dyDescent="0.2">
      <c r="F4288" s="142"/>
      <c r="K4288"/>
    </row>
    <row r="4289" spans="6:11" x14ac:dyDescent="0.2">
      <c r="F4289" s="142"/>
      <c r="K4289"/>
    </row>
    <row r="4290" spans="6:11" x14ac:dyDescent="0.2">
      <c r="F4290" s="142"/>
      <c r="K4290"/>
    </row>
    <row r="4291" spans="6:11" x14ac:dyDescent="0.2">
      <c r="F4291" s="142"/>
      <c r="K4291"/>
    </row>
    <row r="4292" spans="6:11" x14ac:dyDescent="0.2">
      <c r="F4292" s="142"/>
      <c r="K4292"/>
    </row>
    <row r="4293" spans="6:11" x14ac:dyDescent="0.2">
      <c r="F4293" s="142"/>
      <c r="K4293"/>
    </row>
    <row r="4294" spans="6:11" x14ac:dyDescent="0.2">
      <c r="F4294" s="142"/>
      <c r="K4294"/>
    </row>
    <row r="4295" spans="6:11" x14ac:dyDescent="0.2">
      <c r="F4295" s="142"/>
      <c r="K4295"/>
    </row>
    <row r="4296" spans="6:11" x14ac:dyDescent="0.2">
      <c r="F4296" s="142"/>
      <c r="K4296"/>
    </row>
    <row r="4297" spans="6:11" x14ac:dyDescent="0.2">
      <c r="F4297" s="142"/>
      <c r="K4297"/>
    </row>
    <row r="4298" spans="6:11" x14ac:dyDescent="0.2">
      <c r="F4298" s="142"/>
      <c r="K4298"/>
    </row>
    <row r="4299" spans="6:11" x14ac:dyDescent="0.2">
      <c r="F4299" s="142"/>
      <c r="K4299"/>
    </row>
    <row r="4300" spans="6:11" x14ac:dyDescent="0.2">
      <c r="F4300" s="142"/>
      <c r="K4300"/>
    </row>
    <row r="4301" spans="6:11" x14ac:dyDescent="0.2">
      <c r="F4301" s="142"/>
      <c r="K4301"/>
    </row>
    <row r="4302" spans="6:11" x14ac:dyDescent="0.2">
      <c r="F4302" s="142"/>
      <c r="K4302"/>
    </row>
    <row r="4303" spans="6:11" x14ac:dyDescent="0.2">
      <c r="F4303" s="142"/>
      <c r="K4303"/>
    </row>
    <row r="4304" spans="6:11" x14ac:dyDescent="0.2">
      <c r="F4304" s="142"/>
      <c r="K4304"/>
    </row>
    <row r="4305" spans="6:11" x14ac:dyDescent="0.2">
      <c r="F4305" s="142"/>
      <c r="K4305"/>
    </row>
    <row r="4306" spans="6:11" x14ac:dyDescent="0.2">
      <c r="F4306" s="142"/>
      <c r="K4306"/>
    </row>
    <row r="4307" spans="6:11" x14ac:dyDescent="0.2">
      <c r="F4307" s="142"/>
      <c r="K4307"/>
    </row>
    <row r="4308" spans="6:11" x14ac:dyDescent="0.2">
      <c r="F4308" s="142"/>
      <c r="K4308"/>
    </row>
    <row r="4309" spans="6:11" x14ac:dyDescent="0.2">
      <c r="F4309" s="142"/>
      <c r="K4309"/>
    </row>
    <row r="4310" spans="6:11" x14ac:dyDescent="0.2">
      <c r="F4310" s="142"/>
      <c r="K4310"/>
    </row>
    <row r="4311" spans="6:11" x14ac:dyDescent="0.2">
      <c r="F4311" s="142"/>
      <c r="K4311"/>
    </row>
    <row r="4312" spans="6:11" x14ac:dyDescent="0.2">
      <c r="F4312" s="142"/>
      <c r="K4312"/>
    </row>
    <row r="4313" spans="6:11" x14ac:dyDescent="0.2">
      <c r="F4313" s="142"/>
      <c r="K4313"/>
    </row>
    <row r="4314" spans="6:11" x14ac:dyDescent="0.2">
      <c r="F4314" s="142"/>
      <c r="K4314"/>
    </row>
    <row r="4315" spans="6:11" x14ac:dyDescent="0.2">
      <c r="F4315" s="142"/>
      <c r="K4315"/>
    </row>
    <row r="4316" spans="6:11" x14ac:dyDescent="0.2">
      <c r="F4316" s="142"/>
      <c r="K4316"/>
    </row>
    <row r="4317" spans="6:11" x14ac:dyDescent="0.2">
      <c r="F4317" s="142"/>
      <c r="K4317"/>
    </row>
    <row r="4318" spans="6:11" x14ac:dyDescent="0.2">
      <c r="F4318" s="142"/>
      <c r="K4318"/>
    </row>
    <row r="4319" spans="6:11" x14ac:dyDescent="0.2">
      <c r="F4319" s="142"/>
      <c r="K4319"/>
    </row>
    <row r="4320" spans="6:11" x14ac:dyDescent="0.2">
      <c r="F4320" s="142"/>
      <c r="K4320"/>
    </row>
    <row r="4321" spans="6:11" x14ac:dyDescent="0.2">
      <c r="F4321" s="142"/>
      <c r="K4321"/>
    </row>
    <row r="4322" spans="6:11" x14ac:dyDescent="0.2">
      <c r="F4322" s="142"/>
      <c r="K4322"/>
    </row>
    <row r="4323" spans="6:11" x14ac:dyDescent="0.2">
      <c r="F4323" s="142"/>
      <c r="K4323"/>
    </row>
    <row r="4324" spans="6:11" x14ac:dyDescent="0.2">
      <c r="F4324" s="142"/>
      <c r="K4324"/>
    </row>
    <row r="4325" spans="6:11" x14ac:dyDescent="0.2">
      <c r="F4325" s="142"/>
      <c r="K4325"/>
    </row>
    <row r="4326" spans="6:11" x14ac:dyDescent="0.2">
      <c r="F4326" s="142"/>
      <c r="K4326"/>
    </row>
    <row r="4327" spans="6:11" x14ac:dyDescent="0.2">
      <c r="F4327" s="142"/>
      <c r="K4327"/>
    </row>
    <row r="4328" spans="6:11" x14ac:dyDescent="0.2">
      <c r="F4328" s="142"/>
      <c r="K4328"/>
    </row>
    <row r="4329" spans="6:11" x14ac:dyDescent="0.2">
      <c r="F4329" s="142"/>
      <c r="K4329"/>
    </row>
    <row r="4330" spans="6:11" x14ac:dyDescent="0.2">
      <c r="F4330" s="142"/>
      <c r="K4330"/>
    </row>
    <row r="4331" spans="6:11" x14ac:dyDescent="0.2">
      <c r="F4331" s="142"/>
      <c r="K4331"/>
    </row>
    <row r="4332" spans="6:11" x14ac:dyDescent="0.2">
      <c r="F4332" s="142"/>
      <c r="K4332"/>
    </row>
    <row r="4333" spans="6:11" x14ac:dyDescent="0.2">
      <c r="F4333" s="142"/>
      <c r="K4333"/>
    </row>
    <row r="4334" spans="6:11" x14ac:dyDescent="0.2">
      <c r="F4334" s="142"/>
      <c r="K4334"/>
    </row>
    <row r="4335" spans="6:11" x14ac:dyDescent="0.2">
      <c r="F4335" s="142"/>
      <c r="K4335"/>
    </row>
    <row r="4336" spans="6:11" x14ac:dyDescent="0.2">
      <c r="F4336" s="142"/>
      <c r="K4336"/>
    </row>
    <row r="4337" spans="6:11" x14ac:dyDescent="0.2">
      <c r="F4337" s="142"/>
      <c r="K4337"/>
    </row>
    <row r="4338" spans="6:11" x14ac:dyDescent="0.2">
      <c r="F4338" s="142"/>
      <c r="K4338"/>
    </row>
    <row r="4339" spans="6:11" x14ac:dyDescent="0.2">
      <c r="F4339" s="142"/>
      <c r="K4339"/>
    </row>
    <row r="4340" spans="6:11" x14ac:dyDescent="0.2">
      <c r="F4340" s="142"/>
      <c r="K4340"/>
    </row>
    <row r="4341" spans="6:11" x14ac:dyDescent="0.2">
      <c r="F4341" s="142"/>
      <c r="K4341"/>
    </row>
    <row r="4342" spans="6:11" x14ac:dyDescent="0.2">
      <c r="F4342" s="142"/>
      <c r="K4342"/>
    </row>
    <row r="4343" spans="6:11" x14ac:dyDescent="0.2">
      <c r="F4343" s="142"/>
      <c r="K4343"/>
    </row>
    <row r="4344" spans="6:11" x14ac:dyDescent="0.2">
      <c r="F4344" s="142"/>
      <c r="K4344"/>
    </row>
    <row r="4345" spans="6:11" x14ac:dyDescent="0.2">
      <c r="F4345" s="142"/>
      <c r="K4345"/>
    </row>
    <row r="4346" spans="6:11" x14ac:dyDescent="0.2">
      <c r="F4346" s="142"/>
      <c r="K4346"/>
    </row>
    <row r="4347" spans="6:11" x14ac:dyDescent="0.2">
      <c r="F4347" s="142"/>
      <c r="K4347"/>
    </row>
    <row r="4348" spans="6:11" x14ac:dyDescent="0.2">
      <c r="F4348" s="142"/>
      <c r="K4348"/>
    </row>
    <row r="4349" spans="6:11" x14ac:dyDescent="0.2">
      <c r="F4349" s="142"/>
      <c r="K4349"/>
    </row>
    <row r="4350" spans="6:11" x14ac:dyDescent="0.2">
      <c r="F4350" s="142"/>
      <c r="K4350"/>
    </row>
    <row r="4351" spans="6:11" x14ac:dyDescent="0.2">
      <c r="F4351" s="142"/>
      <c r="K4351"/>
    </row>
    <row r="4352" spans="6:11" x14ac:dyDescent="0.2">
      <c r="F4352" s="142"/>
      <c r="K4352"/>
    </row>
    <row r="4353" spans="6:11" x14ac:dyDescent="0.2">
      <c r="F4353" s="142"/>
      <c r="K4353"/>
    </row>
    <row r="4354" spans="6:11" x14ac:dyDescent="0.2">
      <c r="F4354" s="142"/>
      <c r="K4354"/>
    </row>
    <row r="4355" spans="6:11" x14ac:dyDescent="0.2">
      <c r="F4355" s="142"/>
      <c r="K4355"/>
    </row>
    <row r="4356" spans="6:11" x14ac:dyDescent="0.2">
      <c r="F4356" s="142"/>
      <c r="K4356"/>
    </row>
    <row r="4357" spans="6:11" x14ac:dyDescent="0.2">
      <c r="F4357" s="142"/>
      <c r="K4357"/>
    </row>
    <row r="4358" spans="6:11" x14ac:dyDescent="0.2">
      <c r="F4358" s="142"/>
      <c r="K4358"/>
    </row>
    <row r="4359" spans="6:11" x14ac:dyDescent="0.2">
      <c r="F4359" s="142"/>
      <c r="K4359"/>
    </row>
    <row r="4360" spans="6:11" x14ac:dyDescent="0.2">
      <c r="F4360" s="142"/>
      <c r="K4360"/>
    </row>
    <row r="4361" spans="6:11" x14ac:dyDescent="0.2">
      <c r="F4361" s="142"/>
      <c r="K4361"/>
    </row>
    <row r="4362" spans="6:11" x14ac:dyDescent="0.2">
      <c r="F4362" s="142"/>
      <c r="K4362"/>
    </row>
    <row r="4363" spans="6:11" x14ac:dyDescent="0.2">
      <c r="F4363" s="142"/>
      <c r="K4363"/>
    </row>
    <row r="4364" spans="6:11" x14ac:dyDescent="0.2">
      <c r="F4364" s="142"/>
      <c r="K4364"/>
    </row>
    <row r="4365" spans="6:11" x14ac:dyDescent="0.2">
      <c r="F4365" s="142"/>
      <c r="K4365"/>
    </row>
    <row r="4366" spans="6:11" x14ac:dyDescent="0.2">
      <c r="F4366" s="142"/>
      <c r="K4366"/>
    </row>
    <row r="4367" spans="6:11" x14ac:dyDescent="0.2">
      <c r="F4367" s="142"/>
      <c r="K4367"/>
    </row>
    <row r="4368" spans="6:11" x14ac:dyDescent="0.2">
      <c r="F4368" s="142"/>
      <c r="K4368"/>
    </row>
    <row r="4369" spans="6:11" x14ac:dyDescent="0.2">
      <c r="F4369" s="142"/>
      <c r="K4369"/>
    </row>
    <row r="4370" spans="6:11" x14ac:dyDescent="0.2">
      <c r="F4370" s="142"/>
      <c r="K4370"/>
    </row>
    <row r="4371" spans="6:11" x14ac:dyDescent="0.2">
      <c r="F4371" s="142"/>
      <c r="K4371"/>
    </row>
    <row r="4372" spans="6:11" x14ac:dyDescent="0.2">
      <c r="F4372" s="142"/>
      <c r="K4372"/>
    </row>
    <row r="4373" spans="6:11" x14ac:dyDescent="0.2">
      <c r="F4373" s="142"/>
      <c r="K4373"/>
    </row>
    <row r="4374" spans="6:11" x14ac:dyDescent="0.2">
      <c r="F4374" s="142"/>
      <c r="K4374"/>
    </row>
    <row r="4375" spans="6:11" x14ac:dyDescent="0.2">
      <c r="F4375" s="142"/>
      <c r="K4375"/>
    </row>
    <row r="4376" spans="6:11" x14ac:dyDescent="0.2">
      <c r="F4376" s="142"/>
      <c r="K4376"/>
    </row>
    <row r="4377" spans="6:11" x14ac:dyDescent="0.2">
      <c r="F4377" s="142"/>
      <c r="K4377"/>
    </row>
    <row r="4378" spans="6:11" x14ac:dyDescent="0.2">
      <c r="F4378" s="142"/>
      <c r="K4378"/>
    </row>
    <row r="4379" spans="6:11" x14ac:dyDescent="0.2">
      <c r="F4379" s="142"/>
      <c r="K4379"/>
    </row>
    <row r="4380" spans="6:11" x14ac:dyDescent="0.2">
      <c r="F4380" s="142"/>
      <c r="K4380"/>
    </row>
    <row r="4381" spans="6:11" x14ac:dyDescent="0.2">
      <c r="F4381" s="142"/>
      <c r="K4381"/>
    </row>
    <row r="4382" spans="6:11" x14ac:dyDescent="0.2">
      <c r="F4382" s="142"/>
      <c r="K4382"/>
    </row>
    <row r="4383" spans="6:11" x14ac:dyDescent="0.2">
      <c r="F4383" s="142"/>
      <c r="K4383"/>
    </row>
    <row r="4384" spans="6:11" x14ac:dyDescent="0.2">
      <c r="F4384" s="142"/>
      <c r="K4384"/>
    </row>
    <row r="4385" spans="6:11" x14ac:dyDescent="0.2">
      <c r="F4385" s="142"/>
      <c r="K4385"/>
    </row>
    <row r="4386" spans="6:11" x14ac:dyDescent="0.2">
      <c r="F4386" s="142"/>
      <c r="K4386"/>
    </row>
    <row r="4387" spans="6:11" x14ac:dyDescent="0.2">
      <c r="F4387" s="142"/>
      <c r="K4387"/>
    </row>
    <row r="4388" spans="6:11" x14ac:dyDescent="0.2">
      <c r="F4388" s="142"/>
      <c r="K4388"/>
    </row>
    <row r="4389" spans="6:11" x14ac:dyDescent="0.2">
      <c r="F4389" s="142"/>
      <c r="K4389"/>
    </row>
    <row r="4390" spans="6:11" x14ac:dyDescent="0.2">
      <c r="F4390" s="142"/>
      <c r="K4390"/>
    </row>
    <row r="4391" spans="6:11" x14ac:dyDescent="0.2">
      <c r="F4391" s="142"/>
      <c r="K4391"/>
    </row>
    <row r="4392" spans="6:11" x14ac:dyDescent="0.2">
      <c r="F4392" s="142"/>
      <c r="K4392"/>
    </row>
    <row r="4393" spans="6:11" x14ac:dyDescent="0.2">
      <c r="F4393" s="142"/>
      <c r="K4393"/>
    </row>
    <row r="4394" spans="6:11" x14ac:dyDescent="0.2">
      <c r="F4394" s="142"/>
      <c r="K4394"/>
    </row>
    <row r="4395" spans="6:11" x14ac:dyDescent="0.2">
      <c r="F4395" s="142"/>
      <c r="K4395"/>
    </row>
    <row r="4396" spans="6:11" x14ac:dyDescent="0.2">
      <c r="F4396" s="142"/>
      <c r="K4396"/>
    </row>
    <row r="4397" spans="6:11" x14ac:dyDescent="0.2">
      <c r="F4397" s="142"/>
      <c r="K4397"/>
    </row>
    <row r="4398" spans="6:11" x14ac:dyDescent="0.2">
      <c r="F4398" s="142"/>
      <c r="K4398"/>
    </row>
    <row r="4399" spans="6:11" x14ac:dyDescent="0.2">
      <c r="F4399" s="142"/>
      <c r="K4399"/>
    </row>
    <row r="4400" spans="6:11" x14ac:dyDescent="0.2">
      <c r="F4400" s="142"/>
      <c r="K4400"/>
    </row>
    <row r="4401" spans="6:11" x14ac:dyDescent="0.2">
      <c r="F4401" s="142"/>
      <c r="K4401"/>
    </row>
    <row r="4402" spans="6:11" x14ac:dyDescent="0.2">
      <c r="F4402" s="142"/>
      <c r="K4402"/>
    </row>
    <row r="4403" spans="6:11" x14ac:dyDescent="0.2">
      <c r="F4403" s="142"/>
      <c r="K4403"/>
    </row>
    <row r="4404" spans="6:11" x14ac:dyDescent="0.2">
      <c r="F4404" s="142"/>
      <c r="K4404"/>
    </row>
    <row r="4405" spans="6:11" x14ac:dyDescent="0.2">
      <c r="F4405" s="142"/>
      <c r="K4405"/>
    </row>
    <row r="4406" spans="6:11" x14ac:dyDescent="0.2">
      <c r="F4406" s="142"/>
      <c r="K4406"/>
    </row>
    <row r="4407" spans="6:11" x14ac:dyDescent="0.2">
      <c r="F4407" s="142"/>
      <c r="K4407"/>
    </row>
    <row r="4408" spans="6:11" x14ac:dyDescent="0.2">
      <c r="F4408" s="142"/>
      <c r="K4408"/>
    </row>
    <row r="4409" spans="6:11" x14ac:dyDescent="0.2">
      <c r="F4409" s="142"/>
      <c r="K4409"/>
    </row>
    <row r="4410" spans="6:11" x14ac:dyDescent="0.2">
      <c r="F4410" s="142"/>
      <c r="K4410"/>
    </row>
    <row r="4411" spans="6:11" x14ac:dyDescent="0.2">
      <c r="F4411" s="142"/>
      <c r="K4411"/>
    </row>
    <row r="4412" spans="6:11" x14ac:dyDescent="0.2">
      <c r="F4412" s="142"/>
      <c r="K4412"/>
    </row>
    <row r="4413" spans="6:11" x14ac:dyDescent="0.2">
      <c r="F4413" s="142"/>
      <c r="K4413"/>
    </row>
    <row r="4414" spans="6:11" x14ac:dyDescent="0.2">
      <c r="F4414" s="142"/>
      <c r="K4414"/>
    </row>
    <row r="4415" spans="6:11" x14ac:dyDescent="0.2">
      <c r="F4415" s="142"/>
      <c r="K4415"/>
    </row>
    <row r="4416" spans="6:11" x14ac:dyDescent="0.2">
      <c r="F4416" s="142"/>
      <c r="K4416"/>
    </row>
    <row r="4417" spans="6:11" x14ac:dyDescent="0.2">
      <c r="F4417" s="142"/>
      <c r="K4417"/>
    </row>
    <row r="4418" spans="6:11" x14ac:dyDescent="0.2">
      <c r="F4418" s="142"/>
      <c r="K4418"/>
    </row>
    <row r="4419" spans="6:11" x14ac:dyDescent="0.2">
      <c r="F4419" s="142"/>
      <c r="K4419"/>
    </row>
    <row r="4420" spans="6:11" x14ac:dyDescent="0.2">
      <c r="F4420" s="142"/>
      <c r="K4420"/>
    </row>
    <row r="4421" spans="6:11" x14ac:dyDescent="0.2">
      <c r="F4421" s="142"/>
      <c r="K4421"/>
    </row>
    <row r="4422" spans="6:11" x14ac:dyDescent="0.2">
      <c r="F4422" s="142"/>
      <c r="K4422"/>
    </row>
    <row r="4423" spans="6:11" x14ac:dyDescent="0.2">
      <c r="F4423" s="142"/>
      <c r="K4423"/>
    </row>
    <row r="4424" spans="6:11" x14ac:dyDescent="0.2">
      <c r="F4424" s="142"/>
      <c r="K4424"/>
    </row>
    <row r="4425" spans="6:11" x14ac:dyDescent="0.2">
      <c r="F4425" s="142"/>
      <c r="K4425"/>
    </row>
    <row r="4426" spans="6:11" x14ac:dyDescent="0.2">
      <c r="F4426" s="142"/>
      <c r="K4426"/>
    </row>
    <row r="4427" spans="6:11" x14ac:dyDescent="0.2">
      <c r="F4427" s="142"/>
      <c r="K4427"/>
    </row>
    <row r="4428" spans="6:11" x14ac:dyDescent="0.2">
      <c r="F4428" s="142"/>
      <c r="K4428"/>
    </row>
    <row r="4429" spans="6:11" x14ac:dyDescent="0.2">
      <c r="F4429" s="142"/>
      <c r="K4429"/>
    </row>
    <row r="4430" spans="6:11" x14ac:dyDescent="0.2">
      <c r="F4430" s="142"/>
      <c r="K4430"/>
    </row>
    <row r="4431" spans="6:11" x14ac:dyDescent="0.2">
      <c r="F4431" s="142"/>
      <c r="K4431"/>
    </row>
    <row r="4432" spans="6:11" x14ac:dyDescent="0.2">
      <c r="F4432" s="142"/>
      <c r="K4432"/>
    </row>
    <row r="4433" spans="6:11" x14ac:dyDescent="0.2">
      <c r="F4433" s="142"/>
      <c r="K4433"/>
    </row>
    <row r="4434" spans="6:11" x14ac:dyDescent="0.2">
      <c r="F4434" s="142"/>
      <c r="K4434"/>
    </row>
    <row r="4435" spans="6:11" x14ac:dyDescent="0.2">
      <c r="F4435" s="142"/>
      <c r="K4435"/>
    </row>
    <row r="4436" spans="6:11" x14ac:dyDescent="0.2">
      <c r="F4436" s="142"/>
      <c r="K4436"/>
    </row>
    <row r="4437" spans="6:11" x14ac:dyDescent="0.2">
      <c r="F4437" s="142"/>
      <c r="K4437"/>
    </row>
    <row r="4438" spans="6:11" x14ac:dyDescent="0.2">
      <c r="F4438" s="142"/>
      <c r="K4438"/>
    </row>
    <row r="4439" spans="6:11" x14ac:dyDescent="0.2">
      <c r="F4439" s="142"/>
      <c r="K4439"/>
    </row>
    <row r="4440" spans="6:11" x14ac:dyDescent="0.2">
      <c r="F4440" s="142"/>
      <c r="K4440"/>
    </row>
    <row r="4441" spans="6:11" x14ac:dyDescent="0.2">
      <c r="F4441" s="142"/>
      <c r="K4441"/>
    </row>
    <row r="4442" spans="6:11" x14ac:dyDescent="0.2">
      <c r="F4442" s="142"/>
      <c r="K4442"/>
    </row>
    <row r="4443" spans="6:11" x14ac:dyDescent="0.2">
      <c r="F4443" s="142"/>
      <c r="K4443"/>
    </row>
    <row r="4444" spans="6:11" x14ac:dyDescent="0.2">
      <c r="F4444" s="142"/>
      <c r="K4444"/>
    </row>
    <row r="4445" spans="6:11" x14ac:dyDescent="0.2">
      <c r="F4445" s="142"/>
      <c r="K4445"/>
    </row>
    <row r="4446" spans="6:11" x14ac:dyDescent="0.2">
      <c r="F4446" s="142"/>
      <c r="K4446"/>
    </row>
    <row r="4447" spans="6:11" x14ac:dyDescent="0.2">
      <c r="F4447" s="142"/>
      <c r="K4447"/>
    </row>
    <row r="4448" spans="6:11" x14ac:dyDescent="0.2">
      <c r="F4448" s="142"/>
      <c r="K4448"/>
    </row>
    <row r="4449" spans="6:11" x14ac:dyDescent="0.2">
      <c r="F4449" s="142"/>
      <c r="K4449"/>
    </row>
    <row r="4450" spans="6:11" x14ac:dyDescent="0.2">
      <c r="F4450" s="142"/>
      <c r="K4450"/>
    </row>
    <row r="4451" spans="6:11" x14ac:dyDescent="0.2">
      <c r="F4451" s="142"/>
      <c r="K4451"/>
    </row>
    <row r="4452" spans="6:11" x14ac:dyDescent="0.2">
      <c r="F4452" s="142"/>
      <c r="K4452"/>
    </row>
    <row r="4453" spans="6:11" x14ac:dyDescent="0.2">
      <c r="F4453" s="142"/>
      <c r="K4453"/>
    </row>
    <row r="4454" spans="6:11" x14ac:dyDescent="0.2">
      <c r="F4454" s="142"/>
      <c r="K4454"/>
    </row>
    <row r="4455" spans="6:11" x14ac:dyDescent="0.2">
      <c r="F4455" s="142"/>
      <c r="K4455"/>
    </row>
    <row r="4456" spans="6:11" x14ac:dyDescent="0.2">
      <c r="F4456" s="142"/>
      <c r="K4456"/>
    </row>
    <row r="4457" spans="6:11" x14ac:dyDescent="0.2">
      <c r="F4457" s="142"/>
      <c r="K4457"/>
    </row>
    <row r="4458" spans="6:11" x14ac:dyDescent="0.2">
      <c r="F4458" s="142"/>
      <c r="K4458"/>
    </row>
    <row r="4459" spans="6:11" x14ac:dyDescent="0.2">
      <c r="F4459" s="142"/>
      <c r="K4459"/>
    </row>
    <row r="4460" spans="6:11" x14ac:dyDescent="0.2">
      <c r="F4460" s="142"/>
      <c r="K4460"/>
    </row>
    <row r="4461" spans="6:11" x14ac:dyDescent="0.2">
      <c r="F4461" s="142"/>
      <c r="K4461"/>
    </row>
    <row r="4462" spans="6:11" x14ac:dyDescent="0.2">
      <c r="F4462" s="142"/>
      <c r="K4462"/>
    </row>
    <row r="4463" spans="6:11" x14ac:dyDescent="0.2">
      <c r="F4463" s="142"/>
      <c r="K4463"/>
    </row>
    <row r="4464" spans="6:11" x14ac:dyDescent="0.2">
      <c r="F4464" s="142"/>
      <c r="K4464"/>
    </row>
    <row r="4465" spans="6:11" x14ac:dyDescent="0.2">
      <c r="F4465" s="142"/>
      <c r="K4465"/>
    </row>
    <row r="4466" spans="6:11" x14ac:dyDescent="0.2">
      <c r="F4466" s="142"/>
      <c r="K4466"/>
    </row>
    <row r="4467" spans="6:11" x14ac:dyDescent="0.2">
      <c r="F4467" s="142"/>
      <c r="K4467"/>
    </row>
    <row r="4468" spans="6:11" x14ac:dyDescent="0.2">
      <c r="F4468" s="142"/>
      <c r="K4468"/>
    </row>
    <row r="4469" spans="6:11" x14ac:dyDescent="0.2">
      <c r="F4469" s="142"/>
      <c r="K4469"/>
    </row>
    <row r="4470" spans="6:11" x14ac:dyDescent="0.2">
      <c r="F4470" s="142"/>
      <c r="K4470"/>
    </row>
    <row r="4471" spans="6:11" x14ac:dyDescent="0.2">
      <c r="F4471" s="142"/>
      <c r="K4471"/>
    </row>
    <row r="4472" spans="6:11" x14ac:dyDescent="0.2">
      <c r="F4472" s="142"/>
      <c r="K4472"/>
    </row>
    <row r="4473" spans="6:11" x14ac:dyDescent="0.2">
      <c r="F4473" s="142"/>
      <c r="K4473"/>
    </row>
    <row r="4474" spans="6:11" x14ac:dyDescent="0.2">
      <c r="F4474" s="142"/>
      <c r="K4474"/>
    </row>
    <row r="4475" spans="6:11" x14ac:dyDescent="0.2">
      <c r="F4475" s="142"/>
      <c r="K4475"/>
    </row>
    <row r="4476" spans="6:11" x14ac:dyDescent="0.2">
      <c r="F4476" s="142"/>
      <c r="K4476"/>
    </row>
    <row r="4477" spans="6:11" x14ac:dyDescent="0.2">
      <c r="F4477" s="142"/>
      <c r="K4477"/>
    </row>
    <row r="4478" spans="6:11" x14ac:dyDescent="0.2">
      <c r="F4478" s="142"/>
      <c r="K4478"/>
    </row>
    <row r="4479" spans="6:11" x14ac:dyDescent="0.2">
      <c r="F4479" s="142"/>
      <c r="K4479"/>
    </row>
    <row r="4480" spans="6:11" x14ac:dyDescent="0.2">
      <c r="F4480" s="142"/>
      <c r="K4480"/>
    </row>
    <row r="4481" spans="6:11" x14ac:dyDescent="0.2">
      <c r="F4481" s="142"/>
      <c r="K4481"/>
    </row>
    <row r="4482" spans="6:11" x14ac:dyDescent="0.2">
      <c r="F4482" s="142"/>
      <c r="K4482"/>
    </row>
    <row r="4483" spans="6:11" x14ac:dyDescent="0.2">
      <c r="F4483" s="142"/>
      <c r="K4483"/>
    </row>
    <row r="4484" spans="6:11" x14ac:dyDescent="0.2">
      <c r="F4484" s="142"/>
      <c r="K4484"/>
    </row>
    <row r="4485" spans="6:11" x14ac:dyDescent="0.2">
      <c r="F4485" s="142"/>
      <c r="K4485"/>
    </row>
    <row r="4486" spans="6:11" x14ac:dyDescent="0.2">
      <c r="F4486" s="142"/>
      <c r="K4486"/>
    </row>
    <row r="4487" spans="6:11" x14ac:dyDescent="0.2">
      <c r="F4487" s="142"/>
      <c r="K4487"/>
    </row>
    <row r="4488" spans="6:11" x14ac:dyDescent="0.2">
      <c r="F4488" s="142"/>
      <c r="K4488"/>
    </row>
    <row r="4489" spans="6:11" x14ac:dyDescent="0.2">
      <c r="F4489" s="142"/>
      <c r="K4489"/>
    </row>
    <row r="4490" spans="6:11" x14ac:dyDescent="0.2">
      <c r="F4490" s="142"/>
      <c r="K4490"/>
    </row>
    <row r="4491" spans="6:11" x14ac:dyDescent="0.2">
      <c r="F4491" s="142"/>
      <c r="K4491"/>
    </row>
    <row r="4492" spans="6:11" x14ac:dyDescent="0.2">
      <c r="F4492" s="142"/>
      <c r="K4492"/>
    </row>
    <row r="4493" spans="6:11" x14ac:dyDescent="0.2">
      <c r="F4493" s="142"/>
      <c r="K4493"/>
    </row>
    <row r="4494" spans="6:11" x14ac:dyDescent="0.2">
      <c r="F4494" s="142"/>
      <c r="K4494"/>
    </row>
    <row r="4495" spans="6:11" x14ac:dyDescent="0.2">
      <c r="F4495" s="142"/>
      <c r="K4495"/>
    </row>
    <row r="4496" spans="6:11" x14ac:dyDescent="0.2">
      <c r="F4496" s="142"/>
      <c r="K4496"/>
    </row>
    <row r="4497" spans="6:11" x14ac:dyDescent="0.2">
      <c r="F4497" s="142"/>
      <c r="K4497"/>
    </row>
    <row r="4498" spans="6:11" x14ac:dyDescent="0.2">
      <c r="F4498" s="142"/>
      <c r="K4498"/>
    </row>
    <row r="4499" spans="6:11" x14ac:dyDescent="0.2">
      <c r="F4499" s="142"/>
      <c r="K4499"/>
    </row>
    <row r="4500" spans="6:11" x14ac:dyDescent="0.2">
      <c r="F4500" s="142"/>
      <c r="K4500"/>
    </row>
    <row r="4501" spans="6:11" x14ac:dyDescent="0.2">
      <c r="F4501" s="142"/>
      <c r="K4501"/>
    </row>
    <row r="4502" spans="6:11" x14ac:dyDescent="0.2">
      <c r="F4502" s="142"/>
      <c r="K4502"/>
    </row>
    <row r="4503" spans="6:11" x14ac:dyDescent="0.2">
      <c r="F4503" s="142"/>
      <c r="K4503"/>
    </row>
    <row r="4504" spans="6:11" x14ac:dyDescent="0.2">
      <c r="F4504" s="142"/>
      <c r="K4504"/>
    </row>
    <row r="4505" spans="6:11" x14ac:dyDescent="0.2">
      <c r="F4505" s="142"/>
      <c r="K4505"/>
    </row>
    <row r="4506" spans="6:11" x14ac:dyDescent="0.2">
      <c r="F4506" s="142"/>
      <c r="K4506"/>
    </row>
    <row r="4507" spans="6:11" x14ac:dyDescent="0.2">
      <c r="F4507" s="142"/>
      <c r="K4507"/>
    </row>
    <row r="4508" spans="6:11" x14ac:dyDescent="0.2">
      <c r="F4508" s="142"/>
      <c r="K4508"/>
    </row>
    <row r="4509" spans="6:11" x14ac:dyDescent="0.2">
      <c r="F4509" s="142"/>
      <c r="K4509"/>
    </row>
    <row r="4510" spans="6:11" x14ac:dyDescent="0.2">
      <c r="F4510" s="142"/>
      <c r="K4510"/>
    </row>
    <row r="4511" spans="6:11" x14ac:dyDescent="0.2">
      <c r="F4511" s="142"/>
      <c r="K4511"/>
    </row>
    <row r="4512" spans="6:11" x14ac:dyDescent="0.2">
      <c r="F4512" s="142"/>
      <c r="K4512"/>
    </row>
    <row r="4513" spans="6:11" x14ac:dyDescent="0.2">
      <c r="F4513" s="142"/>
      <c r="K4513"/>
    </row>
    <row r="4514" spans="6:11" x14ac:dyDescent="0.2">
      <c r="F4514" s="142"/>
      <c r="K4514"/>
    </row>
    <row r="4515" spans="6:11" x14ac:dyDescent="0.2">
      <c r="F4515" s="142"/>
      <c r="K4515"/>
    </row>
    <row r="4516" spans="6:11" x14ac:dyDescent="0.2">
      <c r="F4516" s="142"/>
      <c r="K4516"/>
    </row>
    <row r="4517" spans="6:11" x14ac:dyDescent="0.2">
      <c r="F4517" s="142"/>
      <c r="K4517"/>
    </row>
    <row r="4518" spans="6:11" x14ac:dyDescent="0.2">
      <c r="F4518" s="142"/>
      <c r="K4518"/>
    </row>
    <row r="4519" spans="6:11" x14ac:dyDescent="0.2">
      <c r="F4519" s="142"/>
      <c r="K4519"/>
    </row>
    <row r="4520" spans="6:11" x14ac:dyDescent="0.2">
      <c r="F4520" s="142"/>
      <c r="K4520"/>
    </row>
    <row r="4521" spans="6:11" x14ac:dyDescent="0.2">
      <c r="F4521" s="142"/>
      <c r="K4521"/>
    </row>
    <row r="4522" spans="6:11" x14ac:dyDescent="0.2">
      <c r="F4522" s="142"/>
      <c r="K4522"/>
    </row>
    <row r="4523" spans="6:11" x14ac:dyDescent="0.2">
      <c r="F4523" s="142"/>
      <c r="K4523"/>
    </row>
    <row r="4524" spans="6:11" x14ac:dyDescent="0.2">
      <c r="F4524" s="142"/>
      <c r="K4524"/>
    </row>
    <row r="4525" spans="6:11" x14ac:dyDescent="0.2">
      <c r="F4525" s="142"/>
      <c r="K4525"/>
    </row>
    <row r="4526" spans="6:11" x14ac:dyDescent="0.2">
      <c r="F4526" s="142"/>
      <c r="K4526"/>
    </row>
    <row r="4527" spans="6:11" x14ac:dyDescent="0.2">
      <c r="F4527" s="142"/>
      <c r="K4527"/>
    </row>
    <row r="4528" spans="6:11" x14ac:dyDescent="0.2">
      <c r="F4528" s="142"/>
      <c r="K4528"/>
    </row>
    <row r="4529" spans="6:11" x14ac:dyDescent="0.2">
      <c r="F4529" s="142"/>
      <c r="K4529"/>
    </row>
    <row r="4530" spans="6:11" x14ac:dyDescent="0.2">
      <c r="F4530" s="142"/>
      <c r="K4530"/>
    </row>
    <row r="4531" spans="6:11" x14ac:dyDescent="0.2">
      <c r="F4531" s="142"/>
      <c r="K4531"/>
    </row>
    <row r="4532" spans="6:11" x14ac:dyDescent="0.2">
      <c r="F4532" s="142"/>
      <c r="K4532"/>
    </row>
    <row r="4533" spans="6:11" x14ac:dyDescent="0.2">
      <c r="F4533" s="142"/>
      <c r="K4533"/>
    </row>
    <row r="4534" spans="6:11" x14ac:dyDescent="0.2">
      <c r="F4534" s="142"/>
      <c r="K4534"/>
    </row>
    <row r="4535" spans="6:11" x14ac:dyDescent="0.2">
      <c r="F4535" s="142"/>
      <c r="K4535"/>
    </row>
    <row r="4536" spans="6:11" x14ac:dyDescent="0.2">
      <c r="F4536" s="142"/>
      <c r="K4536"/>
    </row>
    <row r="4537" spans="6:11" x14ac:dyDescent="0.2">
      <c r="F4537" s="142"/>
      <c r="K4537"/>
    </row>
    <row r="4538" spans="6:11" x14ac:dyDescent="0.2">
      <c r="F4538" s="142"/>
      <c r="K4538"/>
    </row>
    <row r="4539" spans="6:11" x14ac:dyDescent="0.2">
      <c r="F4539" s="142"/>
      <c r="K4539"/>
    </row>
    <row r="4540" spans="6:11" x14ac:dyDescent="0.2">
      <c r="F4540" s="142"/>
      <c r="K4540"/>
    </row>
    <row r="4541" spans="6:11" x14ac:dyDescent="0.2">
      <c r="F4541" s="142"/>
      <c r="K4541"/>
    </row>
    <row r="4542" spans="6:11" x14ac:dyDescent="0.2">
      <c r="F4542" s="142"/>
      <c r="K4542"/>
    </row>
    <row r="4543" spans="6:11" x14ac:dyDescent="0.2">
      <c r="F4543" s="142"/>
      <c r="K4543"/>
    </row>
    <row r="4544" spans="6:11" x14ac:dyDescent="0.2">
      <c r="F4544" s="142"/>
      <c r="K4544"/>
    </row>
    <row r="4545" spans="6:11" x14ac:dyDescent="0.2">
      <c r="F4545" s="142"/>
      <c r="K4545"/>
    </row>
    <row r="4546" spans="6:11" x14ac:dyDescent="0.2">
      <c r="F4546" s="142"/>
      <c r="K4546"/>
    </row>
    <row r="4547" spans="6:11" x14ac:dyDescent="0.2">
      <c r="F4547" s="142"/>
      <c r="K4547"/>
    </row>
    <row r="4548" spans="6:11" x14ac:dyDescent="0.2">
      <c r="F4548" s="142"/>
      <c r="K4548"/>
    </row>
    <row r="4549" spans="6:11" x14ac:dyDescent="0.2">
      <c r="F4549" s="142"/>
      <c r="K4549"/>
    </row>
    <row r="4550" spans="6:11" x14ac:dyDescent="0.2">
      <c r="F4550" s="142"/>
      <c r="K4550"/>
    </row>
    <row r="4551" spans="6:11" x14ac:dyDescent="0.2">
      <c r="F4551" s="142"/>
      <c r="K4551"/>
    </row>
    <row r="4552" spans="6:11" x14ac:dyDescent="0.2">
      <c r="F4552" s="142"/>
      <c r="K4552"/>
    </row>
    <row r="4553" spans="6:11" x14ac:dyDescent="0.2">
      <c r="F4553" s="142"/>
      <c r="K4553"/>
    </row>
    <row r="4554" spans="6:11" x14ac:dyDescent="0.2">
      <c r="F4554" s="142"/>
      <c r="K4554"/>
    </row>
    <row r="4555" spans="6:11" x14ac:dyDescent="0.2">
      <c r="F4555" s="142"/>
      <c r="K4555"/>
    </row>
    <row r="4556" spans="6:11" x14ac:dyDescent="0.2">
      <c r="F4556" s="142"/>
      <c r="K4556"/>
    </row>
    <row r="4557" spans="6:11" x14ac:dyDescent="0.2">
      <c r="F4557" s="142"/>
      <c r="K4557"/>
    </row>
    <row r="4558" spans="6:11" x14ac:dyDescent="0.2">
      <c r="F4558" s="142"/>
      <c r="K4558"/>
    </row>
    <row r="4559" spans="6:11" x14ac:dyDescent="0.2">
      <c r="F4559" s="142"/>
      <c r="K4559"/>
    </row>
    <row r="4560" spans="6:11" x14ac:dyDescent="0.2">
      <c r="F4560" s="142"/>
      <c r="K4560"/>
    </row>
    <row r="4561" spans="6:11" x14ac:dyDescent="0.2">
      <c r="F4561" s="142"/>
      <c r="K4561"/>
    </row>
    <row r="4562" spans="6:11" x14ac:dyDescent="0.2">
      <c r="F4562" s="142"/>
      <c r="K4562"/>
    </row>
    <row r="4563" spans="6:11" x14ac:dyDescent="0.2">
      <c r="F4563" s="142"/>
      <c r="K4563"/>
    </row>
    <row r="4564" spans="6:11" x14ac:dyDescent="0.2">
      <c r="F4564" s="142"/>
      <c r="K4564"/>
    </row>
    <row r="4565" spans="6:11" x14ac:dyDescent="0.2">
      <c r="F4565" s="142"/>
      <c r="K4565"/>
    </row>
    <row r="4566" spans="6:11" x14ac:dyDescent="0.2">
      <c r="F4566" s="142"/>
      <c r="K4566"/>
    </row>
    <row r="4567" spans="6:11" x14ac:dyDescent="0.2">
      <c r="F4567" s="142"/>
      <c r="K4567"/>
    </row>
    <row r="4568" spans="6:11" x14ac:dyDescent="0.2">
      <c r="F4568" s="142"/>
      <c r="K4568"/>
    </row>
    <row r="4569" spans="6:11" x14ac:dyDescent="0.2">
      <c r="F4569" s="142"/>
      <c r="K4569"/>
    </row>
    <row r="4570" spans="6:11" x14ac:dyDescent="0.2">
      <c r="F4570" s="142"/>
      <c r="K4570"/>
    </row>
    <row r="4571" spans="6:11" x14ac:dyDescent="0.2">
      <c r="F4571" s="142"/>
      <c r="K4571"/>
    </row>
    <row r="4572" spans="6:11" x14ac:dyDescent="0.2">
      <c r="F4572" s="142"/>
      <c r="K4572"/>
    </row>
    <row r="4573" spans="6:11" x14ac:dyDescent="0.2">
      <c r="F4573" s="142"/>
      <c r="K4573"/>
    </row>
    <row r="4574" spans="6:11" x14ac:dyDescent="0.2">
      <c r="F4574" s="142"/>
      <c r="K4574"/>
    </row>
    <row r="4575" spans="6:11" x14ac:dyDescent="0.2">
      <c r="F4575" s="142"/>
      <c r="K4575"/>
    </row>
    <row r="4576" spans="6:11" x14ac:dyDescent="0.2">
      <c r="F4576" s="142"/>
      <c r="K4576"/>
    </row>
    <row r="4577" spans="6:11" x14ac:dyDescent="0.2">
      <c r="F4577" s="142"/>
      <c r="K4577"/>
    </row>
    <row r="4578" spans="6:11" x14ac:dyDescent="0.2">
      <c r="F4578" s="142"/>
      <c r="K4578"/>
    </row>
    <row r="4579" spans="6:11" x14ac:dyDescent="0.2">
      <c r="F4579" s="142"/>
      <c r="K4579"/>
    </row>
    <row r="4580" spans="6:11" x14ac:dyDescent="0.2">
      <c r="F4580" s="142"/>
      <c r="K4580"/>
    </row>
    <row r="4581" spans="6:11" x14ac:dyDescent="0.2">
      <c r="F4581" s="142"/>
      <c r="K4581"/>
    </row>
    <row r="4582" spans="6:11" x14ac:dyDescent="0.2">
      <c r="F4582" s="142"/>
      <c r="K4582"/>
    </row>
    <row r="4583" spans="6:11" x14ac:dyDescent="0.2">
      <c r="F4583" s="142"/>
      <c r="K4583"/>
    </row>
    <row r="4584" spans="6:11" x14ac:dyDescent="0.2">
      <c r="F4584" s="142"/>
      <c r="K4584"/>
    </row>
    <row r="4585" spans="6:11" x14ac:dyDescent="0.2">
      <c r="F4585" s="142"/>
      <c r="K4585"/>
    </row>
    <row r="4586" spans="6:11" x14ac:dyDescent="0.2">
      <c r="F4586" s="142"/>
      <c r="K4586"/>
    </row>
    <row r="4587" spans="6:11" x14ac:dyDescent="0.2">
      <c r="F4587" s="142"/>
      <c r="K4587"/>
    </row>
    <row r="4588" spans="6:11" x14ac:dyDescent="0.2">
      <c r="F4588" s="142"/>
      <c r="K4588"/>
    </row>
    <row r="4589" spans="6:11" x14ac:dyDescent="0.2">
      <c r="F4589" s="142"/>
      <c r="K4589"/>
    </row>
    <row r="4590" spans="6:11" x14ac:dyDescent="0.2">
      <c r="F4590" s="142"/>
      <c r="K4590"/>
    </row>
    <row r="4591" spans="6:11" x14ac:dyDescent="0.2">
      <c r="F4591" s="142"/>
      <c r="K4591"/>
    </row>
    <row r="4592" spans="6:11" x14ac:dyDescent="0.2">
      <c r="F4592" s="142"/>
      <c r="K4592"/>
    </row>
    <row r="4593" spans="6:11" x14ac:dyDescent="0.2">
      <c r="F4593" s="142"/>
      <c r="K4593"/>
    </row>
    <row r="4594" spans="6:11" x14ac:dyDescent="0.2">
      <c r="F4594" s="142"/>
      <c r="K4594"/>
    </row>
    <row r="4595" spans="6:11" x14ac:dyDescent="0.2">
      <c r="F4595" s="142"/>
      <c r="K4595"/>
    </row>
    <row r="4596" spans="6:11" x14ac:dyDescent="0.2">
      <c r="F4596" s="142"/>
      <c r="K4596"/>
    </row>
    <row r="4597" spans="6:11" x14ac:dyDescent="0.2">
      <c r="F4597" s="142"/>
      <c r="K4597"/>
    </row>
    <row r="4598" spans="6:11" x14ac:dyDescent="0.2">
      <c r="F4598" s="142"/>
      <c r="K4598"/>
    </row>
    <row r="4599" spans="6:11" x14ac:dyDescent="0.2">
      <c r="F4599" s="142"/>
      <c r="K4599"/>
    </row>
    <row r="4600" spans="6:11" x14ac:dyDescent="0.2">
      <c r="F4600" s="142"/>
      <c r="K4600"/>
    </row>
    <row r="4601" spans="6:11" x14ac:dyDescent="0.2">
      <c r="F4601" s="142"/>
      <c r="K4601"/>
    </row>
    <row r="4602" spans="6:11" x14ac:dyDescent="0.2">
      <c r="F4602" s="142"/>
      <c r="K4602"/>
    </row>
    <row r="4603" spans="6:11" x14ac:dyDescent="0.2">
      <c r="F4603" s="142"/>
      <c r="K4603"/>
    </row>
    <row r="4604" spans="6:11" x14ac:dyDescent="0.2">
      <c r="F4604" s="142"/>
      <c r="K4604"/>
    </row>
    <row r="4605" spans="6:11" x14ac:dyDescent="0.2">
      <c r="F4605" s="142"/>
      <c r="K4605"/>
    </row>
    <row r="4606" spans="6:11" x14ac:dyDescent="0.2">
      <c r="F4606" s="142"/>
      <c r="K4606"/>
    </row>
    <row r="4607" spans="6:11" x14ac:dyDescent="0.2">
      <c r="F4607" s="142"/>
      <c r="K4607"/>
    </row>
    <row r="4608" spans="6:11" x14ac:dyDescent="0.2">
      <c r="F4608" s="142"/>
      <c r="K4608"/>
    </row>
    <row r="4609" spans="6:11" x14ac:dyDescent="0.2">
      <c r="F4609" s="142"/>
      <c r="K4609"/>
    </row>
    <row r="4610" spans="6:11" x14ac:dyDescent="0.2">
      <c r="F4610" s="142"/>
      <c r="K4610"/>
    </row>
    <row r="4611" spans="6:11" x14ac:dyDescent="0.2">
      <c r="F4611" s="142"/>
      <c r="K4611"/>
    </row>
    <row r="4612" spans="6:11" x14ac:dyDescent="0.2">
      <c r="F4612" s="142"/>
      <c r="K4612"/>
    </row>
    <row r="4613" spans="6:11" x14ac:dyDescent="0.2">
      <c r="F4613" s="142"/>
      <c r="K4613"/>
    </row>
    <row r="4614" spans="6:11" x14ac:dyDescent="0.2">
      <c r="F4614" s="142"/>
      <c r="K4614"/>
    </row>
    <row r="4615" spans="6:11" x14ac:dyDescent="0.2">
      <c r="F4615" s="142"/>
      <c r="K4615"/>
    </row>
    <row r="4616" spans="6:11" x14ac:dyDescent="0.2">
      <c r="F4616" s="142"/>
      <c r="K4616"/>
    </row>
    <row r="4617" spans="6:11" x14ac:dyDescent="0.2">
      <c r="F4617" s="142"/>
      <c r="K4617"/>
    </row>
    <row r="4618" spans="6:11" x14ac:dyDescent="0.2">
      <c r="F4618" s="142"/>
      <c r="K4618"/>
    </row>
    <row r="4619" spans="6:11" x14ac:dyDescent="0.2">
      <c r="F4619" s="142"/>
      <c r="K4619"/>
    </row>
    <row r="4620" spans="6:11" x14ac:dyDescent="0.2">
      <c r="F4620" s="142"/>
      <c r="K4620"/>
    </row>
    <row r="4621" spans="6:11" x14ac:dyDescent="0.2">
      <c r="F4621" s="142"/>
      <c r="K4621"/>
    </row>
    <row r="4622" spans="6:11" x14ac:dyDescent="0.2">
      <c r="F4622" s="142"/>
      <c r="K4622"/>
    </row>
    <row r="4623" spans="6:11" x14ac:dyDescent="0.2">
      <c r="F4623" s="142"/>
      <c r="K4623"/>
    </row>
    <row r="4624" spans="6:11" x14ac:dyDescent="0.2">
      <c r="F4624" s="142"/>
      <c r="K4624"/>
    </row>
    <row r="4625" spans="6:11" x14ac:dyDescent="0.2">
      <c r="F4625" s="142"/>
      <c r="K4625"/>
    </row>
    <row r="4626" spans="6:11" x14ac:dyDescent="0.2">
      <c r="F4626" s="142"/>
      <c r="K4626"/>
    </row>
    <row r="4627" spans="6:11" x14ac:dyDescent="0.2">
      <c r="F4627" s="142"/>
      <c r="K4627"/>
    </row>
    <row r="4628" spans="6:11" x14ac:dyDescent="0.2">
      <c r="F4628" s="142"/>
      <c r="K4628"/>
    </row>
    <row r="4629" spans="6:11" x14ac:dyDescent="0.2">
      <c r="F4629" s="142"/>
      <c r="K4629"/>
    </row>
    <row r="4630" spans="6:11" x14ac:dyDescent="0.2">
      <c r="F4630" s="142"/>
      <c r="K4630"/>
    </row>
    <row r="4631" spans="6:11" x14ac:dyDescent="0.2">
      <c r="F4631" s="142"/>
      <c r="K4631"/>
    </row>
    <row r="4632" spans="6:11" x14ac:dyDescent="0.2">
      <c r="F4632" s="142"/>
      <c r="K4632"/>
    </row>
    <row r="4633" spans="6:11" x14ac:dyDescent="0.2">
      <c r="F4633" s="142"/>
      <c r="K4633"/>
    </row>
    <row r="4634" spans="6:11" x14ac:dyDescent="0.2">
      <c r="F4634" s="142"/>
      <c r="K4634"/>
    </row>
    <row r="4635" spans="6:11" x14ac:dyDescent="0.2">
      <c r="F4635" s="142"/>
      <c r="K4635"/>
    </row>
    <row r="4636" spans="6:11" x14ac:dyDescent="0.2">
      <c r="F4636" s="142"/>
      <c r="K4636"/>
    </row>
    <row r="4637" spans="6:11" x14ac:dyDescent="0.2">
      <c r="F4637" s="142"/>
      <c r="K4637"/>
    </row>
    <row r="4638" spans="6:11" x14ac:dyDescent="0.2">
      <c r="F4638" s="142"/>
      <c r="K4638"/>
    </row>
    <row r="4639" spans="6:11" x14ac:dyDescent="0.2">
      <c r="F4639" s="142"/>
      <c r="K4639"/>
    </row>
    <row r="4640" spans="6:11" x14ac:dyDescent="0.2">
      <c r="F4640" s="142"/>
      <c r="K4640"/>
    </row>
    <row r="4641" spans="6:11" x14ac:dyDescent="0.2">
      <c r="F4641" s="142"/>
      <c r="K4641"/>
    </row>
    <row r="4642" spans="6:11" x14ac:dyDescent="0.2">
      <c r="F4642" s="142"/>
      <c r="K4642"/>
    </row>
    <row r="4643" spans="6:11" x14ac:dyDescent="0.2">
      <c r="F4643" s="142"/>
      <c r="K4643"/>
    </row>
    <row r="4644" spans="6:11" x14ac:dyDescent="0.2">
      <c r="F4644" s="142"/>
      <c r="K4644"/>
    </row>
    <row r="4645" spans="6:11" x14ac:dyDescent="0.2">
      <c r="F4645" s="142"/>
      <c r="K4645"/>
    </row>
    <row r="4646" spans="6:11" x14ac:dyDescent="0.2">
      <c r="F4646" s="142"/>
      <c r="K4646"/>
    </row>
    <row r="4647" spans="6:11" x14ac:dyDescent="0.2">
      <c r="F4647" s="142"/>
      <c r="K4647"/>
    </row>
    <row r="4648" spans="6:11" x14ac:dyDescent="0.2">
      <c r="F4648" s="142"/>
      <c r="K4648"/>
    </row>
    <row r="4649" spans="6:11" x14ac:dyDescent="0.2">
      <c r="F4649" s="142"/>
      <c r="K4649"/>
    </row>
    <row r="4650" spans="6:11" x14ac:dyDescent="0.2">
      <c r="F4650" s="142"/>
      <c r="K4650"/>
    </row>
    <row r="4651" spans="6:11" x14ac:dyDescent="0.2">
      <c r="F4651" s="142"/>
      <c r="K4651"/>
    </row>
    <row r="4652" spans="6:11" x14ac:dyDescent="0.2">
      <c r="F4652" s="142"/>
      <c r="K4652"/>
    </row>
    <row r="4653" spans="6:11" x14ac:dyDescent="0.2">
      <c r="F4653" s="142"/>
      <c r="K4653"/>
    </row>
    <row r="4654" spans="6:11" x14ac:dyDescent="0.2">
      <c r="F4654" s="142"/>
      <c r="K4654"/>
    </row>
    <row r="4655" spans="6:11" x14ac:dyDescent="0.2">
      <c r="F4655" s="142"/>
      <c r="K4655"/>
    </row>
    <row r="4656" spans="6:11" x14ac:dyDescent="0.2">
      <c r="F4656" s="142"/>
      <c r="K4656"/>
    </row>
    <row r="4657" spans="6:11" x14ac:dyDescent="0.2">
      <c r="F4657" s="142"/>
      <c r="K4657"/>
    </row>
    <row r="4658" spans="6:11" x14ac:dyDescent="0.2">
      <c r="F4658" s="142"/>
      <c r="K4658"/>
    </row>
    <row r="4659" spans="6:11" x14ac:dyDescent="0.2">
      <c r="F4659" s="142"/>
      <c r="K4659"/>
    </row>
    <row r="4660" spans="6:11" x14ac:dyDescent="0.2">
      <c r="F4660" s="142"/>
      <c r="K4660"/>
    </row>
    <row r="4661" spans="6:11" x14ac:dyDescent="0.2">
      <c r="F4661" s="142"/>
      <c r="K4661"/>
    </row>
    <row r="4662" spans="6:11" x14ac:dyDescent="0.2">
      <c r="F4662" s="142"/>
      <c r="K4662"/>
    </row>
    <row r="4663" spans="6:11" x14ac:dyDescent="0.2">
      <c r="F4663" s="142"/>
      <c r="K4663"/>
    </row>
    <row r="4664" spans="6:11" x14ac:dyDescent="0.2">
      <c r="F4664" s="142"/>
      <c r="K4664"/>
    </row>
    <row r="4665" spans="6:11" x14ac:dyDescent="0.2">
      <c r="F4665" s="142"/>
      <c r="K4665"/>
    </row>
    <row r="4666" spans="6:11" x14ac:dyDescent="0.2">
      <c r="F4666" s="142"/>
      <c r="K4666"/>
    </row>
    <row r="4667" spans="6:11" x14ac:dyDescent="0.2">
      <c r="F4667" s="142"/>
      <c r="K4667"/>
    </row>
    <row r="4668" spans="6:11" x14ac:dyDescent="0.2">
      <c r="F4668" s="142"/>
      <c r="K4668"/>
    </row>
    <row r="4669" spans="6:11" x14ac:dyDescent="0.2">
      <c r="F4669" s="142"/>
      <c r="K4669"/>
    </row>
    <row r="4670" spans="6:11" x14ac:dyDescent="0.2">
      <c r="F4670" s="142"/>
      <c r="K4670"/>
    </row>
  </sheetData>
  <mergeCells count="7">
    <mergeCell ref="L27:R27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63" fitToHeight="0" orientation="landscape" r:id="rId1"/>
  <headerFooter>
    <oddHeader>&amp;CMinneapolis-St. Paul International Airport&amp;"Arial,Bold"
Cargo YTD
May 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2020-04-09T16:45:55Z</cp:lastPrinted>
  <dcterms:created xsi:type="dcterms:W3CDTF">2007-09-24T12:26:24Z</dcterms:created>
  <dcterms:modified xsi:type="dcterms:W3CDTF">2021-02-24T18:11:31Z</dcterms:modified>
</cp:coreProperties>
</file>